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Alexander\Downloads\"/>
    </mc:Choice>
  </mc:AlternateContent>
  <xr:revisionPtr revIDLastSave="0" documentId="13_ncr:1_{1C27E3AA-4841-417E-BF4B-417C29C82DB4}"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34" i="1" l="1"/>
  <c r="AJ234" i="1"/>
  <c r="AF234" i="1"/>
  <c r="AE234" i="1"/>
  <c r="AK233" i="1"/>
  <c r="AJ233" i="1"/>
  <c r="AF233" i="1"/>
  <c r="AE233" i="1"/>
  <c r="AK232" i="1"/>
  <c r="AJ232" i="1"/>
  <c r="AF232" i="1"/>
  <c r="AE232" i="1"/>
  <c r="AK231" i="1"/>
  <c r="AJ231" i="1"/>
  <c r="AF231" i="1"/>
  <c r="AE231" i="1"/>
  <c r="U231" i="1"/>
  <c r="S231" i="1"/>
  <c r="L231" i="1"/>
  <c r="AK230" i="1"/>
  <c r="AJ230" i="1"/>
  <c r="AF230" i="1"/>
  <c r="AE230" i="1"/>
  <c r="AK229" i="1"/>
  <c r="AJ229" i="1"/>
  <c r="AF229" i="1"/>
  <c r="AE229" i="1"/>
  <c r="AK228" i="1"/>
  <c r="AJ228" i="1"/>
  <c r="AF228" i="1"/>
  <c r="AE228" i="1"/>
  <c r="AK227" i="1"/>
  <c r="AJ227" i="1"/>
  <c r="AF227" i="1"/>
  <c r="AE227" i="1"/>
  <c r="U227" i="1"/>
  <c r="S227" i="1"/>
  <c r="L227" i="1"/>
  <c r="X703" i="1"/>
  <c r="X702" i="1"/>
  <c r="U702" i="1"/>
  <c r="S702" i="1"/>
  <c r="X700" i="1"/>
  <c r="X699" i="1"/>
  <c r="X698" i="1"/>
  <c r="U698" i="1"/>
  <c r="S698" i="1"/>
  <c r="AJ38" i="1"/>
  <c r="AF38" i="1"/>
  <c r="AE38" i="1"/>
  <c r="X38" i="1"/>
  <c r="AK38" i="1" s="1"/>
  <c r="AJ37" i="1"/>
  <c r="AF37" i="1"/>
  <c r="AE37" i="1"/>
  <c r="X37" i="1"/>
  <c r="AK37" i="1" s="1"/>
  <c r="AJ36" i="1"/>
  <c r="AF36" i="1"/>
  <c r="AE36" i="1"/>
  <c r="X36" i="1"/>
  <c r="AK36" i="1" s="1"/>
  <c r="U36" i="1"/>
  <c r="S36" i="1"/>
  <c r="L36" i="1"/>
  <c r="AJ39" i="1"/>
  <c r="AF39" i="1"/>
  <c r="AE39" i="1"/>
  <c r="X39" i="1"/>
  <c r="AK39" i="1" s="1"/>
  <c r="U39" i="1"/>
  <c r="S39" i="1"/>
  <c r="L39" i="1"/>
  <c r="AJ35" i="1"/>
  <c r="AF35" i="1"/>
  <c r="AE35" i="1"/>
  <c r="X35" i="1"/>
  <c r="AK35" i="1" s="1"/>
  <c r="AJ34" i="1"/>
  <c r="AF34" i="1"/>
  <c r="AE34" i="1"/>
  <c r="X34" i="1"/>
  <c r="AK34" i="1" s="1"/>
  <c r="AJ33" i="1"/>
  <c r="AF33" i="1"/>
  <c r="AE33" i="1"/>
  <c r="X33" i="1"/>
  <c r="AK33" i="1" s="1"/>
  <c r="U33" i="1"/>
  <c r="S33" i="1"/>
  <c r="L33" i="1"/>
  <c r="AJ32" i="1"/>
  <c r="AF32" i="1"/>
  <c r="AE32" i="1"/>
  <c r="X32" i="1"/>
  <c r="AK32" i="1" s="1"/>
  <c r="AJ31" i="1"/>
  <c r="AF31" i="1"/>
  <c r="AE31" i="1"/>
  <c r="X31" i="1"/>
  <c r="AK31" i="1" s="1"/>
  <c r="AJ30" i="1"/>
  <c r="AF30" i="1"/>
  <c r="AE30" i="1"/>
  <c r="X30" i="1"/>
  <c r="AK30" i="1" s="1"/>
  <c r="U30" i="1"/>
  <c r="S30" i="1"/>
  <c r="L30" i="1"/>
  <c r="AJ29" i="1"/>
  <c r="AF29" i="1"/>
  <c r="AE29" i="1"/>
  <c r="X29" i="1"/>
  <c r="AK29" i="1" s="1"/>
  <c r="AJ28" i="1"/>
  <c r="AF28" i="1"/>
  <c r="AE28" i="1"/>
  <c r="X28" i="1"/>
  <c r="AK28" i="1" s="1"/>
  <c r="AJ27" i="1"/>
  <c r="AF27" i="1"/>
  <c r="AE27" i="1"/>
  <c r="X27" i="1"/>
  <c r="AK27" i="1" s="1"/>
  <c r="U27" i="1"/>
  <c r="S27" i="1"/>
  <c r="L27" i="1"/>
  <c r="AJ26" i="1"/>
  <c r="AF26" i="1"/>
  <c r="AE26" i="1"/>
  <c r="X26" i="1"/>
  <c r="AK26" i="1" s="1"/>
  <c r="AJ25" i="1"/>
  <c r="AF25" i="1"/>
  <c r="AE25" i="1"/>
  <c r="X25" i="1"/>
  <c r="AK25" i="1" s="1"/>
  <c r="AJ24" i="1"/>
  <c r="AF24" i="1"/>
  <c r="AE24" i="1"/>
  <c r="X24" i="1"/>
  <c r="AK24" i="1" s="1"/>
  <c r="U24" i="1"/>
  <c r="S24" i="1"/>
  <c r="L24" i="1"/>
  <c r="AG30" i="1" l="1"/>
  <c r="AH30" i="1" s="1"/>
  <c r="AL33" i="1"/>
  <c r="AL30" i="1"/>
  <c r="AM30" i="1" s="1"/>
  <c r="AL27" i="1"/>
  <c r="AM27" i="1" s="1"/>
  <c r="AG39" i="1"/>
  <c r="AH39" i="1" s="1"/>
  <c r="AD39" i="1" s="1"/>
  <c r="AL24" i="1"/>
  <c r="AM24" i="1" s="1"/>
  <c r="AL39" i="1"/>
  <c r="AM39" i="1" s="1"/>
  <c r="AI39" i="1" s="1"/>
  <c r="AG24" i="1"/>
  <c r="AH24" i="1" s="1"/>
  <c r="AG27" i="1"/>
  <c r="AH27" i="1" s="1"/>
  <c r="AG33" i="1"/>
  <c r="AH33" i="1" s="1"/>
  <c r="AL37" i="1"/>
  <c r="AM33" i="1"/>
  <c r="AG34" i="1" l="1"/>
  <c r="AH34" i="1" s="1"/>
  <c r="AG35" i="1" s="1"/>
  <c r="AH35" i="1" s="1"/>
  <c r="AD33" i="1" s="1"/>
  <c r="AG25" i="1"/>
  <c r="AH25" i="1" s="1"/>
  <c r="AG28" i="1"/>
  <c r="AH28" i="1" s="1"/>
  <c r="AG31" i="1"/>
  <c r="AH31" i="1" s="1"/>
  <c r="AL28" i="1"/>
  <c r="AM28" i="1" s="1"/>
  <c r="AL34" i="1"/>
  <c r="AM34" i="1" s="1"/>
  <c r="AL25" i="1"/>
  <c r="AM25" i="1" s="1"/>
  <c r="AL29" i="1" l="1"/>
  <c r="AM29" i="1" s="1"/>
  <c r="AI27" i="1" s="1"/>
  <c r="AG32" i="1"/>
  <c r="AH32" i="1" s="1"/>
  <c r="AD30" i="1" s="1"/>
  <c r="AG29" i="1"/>
  <c r="AH29" i="1" s="1"/>
  <c r="AD27" i="1" s="1"/>
  <c r="AG26" i="1"/>
  <c r="AH26" i="1" s="1"/>
  <c r="AD24" i="1" s="1"/>
  <c r="AL26" i="1"/>
  <c r="AM26" i="1" s="1"/>
  <c r="AI24" i="1" s="1"/>
  <c r="AL35" i="1"/>
  <c r="AM35" i="1" s="1"/>
  <c r="AI33" i="1" s="1"/>
  <c r="AJ646" i="1" l="1"/>
  <c r="AF646" i="1"/>
  <c r="AE646" i="1"/>
  <c r="AK646" i="1"/>
  <c r="AJ645" i="1"/>
  <c r="AF645" i="1"/>
  <c r="AE645" i="1"/>
  <c r="AK645" i="1"/>
  <c r="AJ644" i="1"/>
  <c r="AF644" i="1"/>
  <c r="AE644" i="1"/>
  <c r="X644" i="1"/>
  <c r="AK644" i="1" s="1"/>
  <c r="U644" i="1"/>
  <c r="S644" i="1"/>
  <c r="L644" i="1"/>
  <c r="AJ643" i="1"/>
  <c r="AF643" i="1"/>
  <c r="AE643" i="1"/>
  <c r="X643" i="1"/>
  <c r="AK643" i="1" s="1"/>
  <c r="AJ642" i="1"/>
  <c r="AF642" i="1"/>
  <c r="AE642" i="1"/>
  <c r="X642" i="1"/>
  <c r="AK642" i="1" s="1"/>
  <c r="U642" i="1"/>
  <c r="S642" i="1"/>
  <c r="L642" i="1"/>
  <c r="AJ641" i="1"/>
  <c r="AF641" i="1"/>
  <c r="AE641" i="1"/>
  <c r="X641" i="1"/>
  <c r="AK641" i="1" s="1"/>
  <c r="AJ640" i="1"/>
  <c r="AF640" i="1"/>
  <c r="AE640" i="1"/>
  <c r="X640" i="1"/>
  <c r="AK640" i="1" s="1"/>
  <c r="U640" i="1"/>
  <c r="S640" i="1"/>
  <c r="L640" i="1"/>
  <c r="AJ639" i="1"/>
  <c r="AF639" i="1"/>
  <c r="AE639" i="1"/>
  <c r="X639" i="1"/>
  <c r="AK639" i="1" s="1"/>
  <c r="U639" i="1"/>
  <c r="S639" i="1"/>
  <c r="L639" i="1"/>
  <c r="AJ638" i="1"/>
  <c r="AF638" i="1"/>
  <c r="AE638" i="1"/>
  <c r="X638" i="1"/>
  <c r="AK638" i="1" s="1"/>
  <c r="AJ637" i="1"/>
  <c r="AF637" i="1"/>
  <c r="AE637" i="1"/>
  <c r="X637" i="1"/>
  <c r="AK637" i="1" s="1"/>
  <c r="U637" i="1"/>
  <c r="S637" i="1"/>
  <c r="L637" i="1"/>
  <c r="AG644" i="1" l="1"/>
  <c r="AG637" i="1"/>
  <c r="AG640" i="1"/>
  <c r="AH640" i="1" s="1"/>
  <c r="AG641" i="1" s="1"/>
  <c r="AL637" i="1"/>
  <c r="AL644" i="1"/>
  <c r="AL640" i="1"/>
  <c r="AM640" i="1" s="1"/>
  <c r="AL641" i="1" s="1"/>
  <c r="AG639" i="1"/>
  <c r="AH639" i="1" s="1"/>
  <c r="AD639" i="1" s="1"/>
  <c r="AL639" i="1"/>
  <c r="AM639" i="1" s="1"/>
  <c r="AI639" i="1" s="1"/>
  <c r="AG642" i="1"/>
  <c r="AL642" i="1"/>
  <c r="AJ613" i="1" l="1"/>
  <c r="AK613" i="1"/>
  <c r="AE613" i="1"/>
  <c r="AF613" i="1"/>
  <c r="X611" i="1"/>
  <c r="AK611" i="1" s="1"/>
  <c r="AK612" i="1"/>
  <c r="AJ612" i="1"/>
  <c r="AJ611" i="1"/>
  <c r="AF612" i="1"/>
  <c r="AE612" i="1"/>
  <c r="AF611" i="1"/>
  <c r="AE611" i="1"/>
  <c r="AK610" i="1"/>
  <c r="AJ610" i="1"/>
  <c r="AF610" i="1"/>
  <c r="AE610" i="1"/>
  <c r="L610" i="1"/>
  <c r="AK609" i="1"/>
  <c r="AJ609" i="1"/>
  <c r="AF609" i="1"/>
  <c r="AE609" i="1"/>
  <c r="AK608" i="1"/>
  <c r="AJ608" i="1"/>
  <c r="AF608" i="1"/>
  <c r="AE608" i="1"/>
  <c r="AK607" i="1"/>
  <c r="AJ607" i="1"/>
  <c r="AF607" i="1"/>
  <c r="AE607" i="1"/>
  <c r="AK606" i="1"/>
  <c r="AJ606" i="1"/>
  <c r="AF606" i="1"/>
  <c r="AE606" i="1"/>
  <c r="L606" i="1"/>
  <c r="AG611" i="1" l="1"/>
  <c r="AH611" i="1" s="1"/>
  <c r="AG612" i="1" s="1"/>
  <c r="AH612" i="1" s="1"/>
  <c r="AG613" i="1" s="1"/>
  <c r="AH613" i="1" s="1"/>
  <c r="AD611" i="1" s="1"/>
  <c r="AG608" i="1"/>
  <c r="AH608" i="1" s="1"/>
  <c r="AG609" i="1" s="1"/>
  <c r="AH609" i="1" s="1"/>
  <c r="AD608" i="1" s="1"/>
  <c r="AL606" i="1"/>
  <c r="AM606" i="1" s="1"/>
  <c r="AL607" i="1" s="1"/>
  <c r="AM607" i="1" s="1"/>
  <c r="AI606" i="1" s="1"/>
  <c r="AL608" i="1"/>
  <c r="AM608" i="1" s="1"/>
  <c r="AL609" i="1" s="1"/>
  <c r="AM609" i="1" s="1"/>
  <c r="AI608" i="1" s="1"/>
  <c r="AL610" i="1"/>
  <c r="AM610" i="1" s="1"/>
  <c r="AI610" i="1" s="1"/>
  <c r="AG606" i="1"/>
  <c r="AH606" i="1" s="1"/>
  <c r="AG607" i="1" s="1"/>
  <c r="AH607" i="1" s="1"/>
  <c r="AD606" i="1" s="1"/>
  <c r="AG610" i="1"/>
  <c r="AH610" i="1" s="1"/>
  <c r="AD610" i="1" s="1"/>
  <c r="AL611" i="1"/>
  <c r="AM611" i="1" s="1"/>
  <c r="AL612" i="1" s="1"/>
  <c r="AM612" i="1" s="1"/>
  <c r="AL613" i="1" s="1"/>
  <c r="AM613" i="1" s="1"/>
  <c r="AI611" i="1" s="1"/>
  <c r="AK156" i="1" l="1"/>
  <c r="AJ156" i="1"/>
  <c r="AK155" i="1"/>
  <c r="AJ155" i="1"/>
  <c r="AJ154" i="1"/>
  <c r="AF156" i="1"/>
  <c r="AE156" i="1"/>
  <c r="AF155" i="1"/>
  <c r="AE155" i="1"/>
  <c r="AF154" i="1"/>
  <c r="AE154" i="1"/>
  <c r="X154" i="1"/>
  <c r="AK154" i="1" s="1"/>
  <c r="U154" i="1"/>
  <c r="S154" i="1"/>
  <c r="L154" i="1"/>
  <c r="AK153" i="1"/>
  <c r="AJ153" i="1"/>
  <c r="AF153" i="1"/>
  <c r="AE153" i="1"/>
  <c r="AK152" i="1"/>
  <c r="AJ152" i="1"/>
  <c r="AF152" i="1"/>
  <c r="AE152" i="1"/>
  <c r="AK151" i="1"/>
  <c r="AJ151" i="1"/>
  <c r="AF151" i="1"/>
  <c r="AE151" i="1"/>
  <c r="L151" i="1"/>
  <c r="AK150" i="1"/>
  <c r="AJ150" i="1"/>
  <c r="AF150" i="1"/>
  <c r="AE150" i="1"/>
  <c r="AK149" i="1"/>
  <c r="AJ149" i="1"/>
  <c r="AF149" i="1"/>
  <c r="AE149" i="1"/>
  <c r="L149" i="1"/>
  <c r="AK148" i="1"/>
  <c r="AJ148" i="1"/>
  <c r="AF148" i="1"/>
  <c r="AE148" i="1"/>
  <c r="AK147" i="1"/>
  <c r="AJ147" i="1"/>
  <c r="AF147" i="1"/>
  <c r="AE147" i="1"/>
  <c r="L147" i="1"/>
  <c r="AK146" i="1"/>
  <c r="AJ146" i="1"/>
  <c r="AF146" i="1"/>
  <c r="AE146" i="1"/>
  <c r="AK145" i="1"/>
  <c r="AJ145" i="1"/>
  <c r="AF145" i="1"/>
  <c r="AE145" i="1"/>
  <c r="L145" i="1"/>
  <c r="AK144" i="1"/>
  <c r="AJ144" i="1"/>
  <c r="AF144" i="1"/>
  <c r="AE144" i="1"/>
  <c r="AK143" i="1"/>
  <c r="AJ143" i="1"/>
  <c r="AF143" i="1"/>
  <c r="AE143" i="1"/>
  <c r="AK142" i="1"/>
  <c r="AJ142" i="1"/>
  <c r="AF142" i="1"/>
  <c r="AE142" i="1"/>
  <c r="AK141" i="1"/>
  <c r="AJ141" i="1"/>
  <c r="AF141" i="1"/>
  <c r="AE141" i="1"/>
  <c r="AK140" i="1"/>
  <c r="AJ140" i="1"/>
  <c r="AF140" i="1"/>
  <c r="AE140" i="1"/>
  <c r="L140" i="1"/>
  <c r="AK139" i="1"/>
  <c r="AJ139" i="1"/>
  <c r="AF139" i="1"/>
  <c r="AE139" i="1"/>
  <c r="AK138" i="1"/>
  <c r="AJ138" i="1"/>
  <c r="AF138" i="1"/>
  <c r="AE138" i="1"/>
  <c r="AK137" i="1"/>
  <c r="AJ137" i="1"/>
  <c r="AF137" i="1"/>
  <c r="AE137" i="1"/>
  <c r="L137" i="1"/>
  <c r="AK136" i="1"/>
  <c r="AJ136" i="1"/>
  <c r="AF136" i="1"/>
  <c r="AE136" i="1"/>
  <c r="AK135" i="1"/>
  <c r="AJ135" i="1"/>
  <c r="AF135" i="1"/>
  <c r="AE135" i="1"/>
  <c r="AK134" i="1"/>
  <c r="AJ134" i="1"/>
  <c r="AF134" i="1"/>
  <c r="AE134" i="1"/>
  <c r="L134" i="1"/>
  <c r="AL149" i="1" l="1"/>
  <c r="AM149" i="1" s="1"/>
  <c r="AL150" i="1" s="1"/>
  <c r="AM150" i="1" s="1"/>
  <c r="AI149" i="1" s="1"/>
  <c r="AL137" i="1"/>
  <c r="AM137" i="1" s="1"/>
  <c r="AL138" i="1" s="1"/>
  <c r="AM138" i="1" s="1"/>
  <c r="AG145" i="1"/>
  <c r="AH145" i="1" s="1"/>
  <c r="AG146" i="1" s="1"/>
  <c r="AH146" i="1" s="1"/>
  <c r="AD145" i="1" s="1"/>
  <c r="AL134" i="1"/>
  <c r="AM134" i="1" s="1"/>
  <c r="AL135" i="1" s="1"/>
  <c r="AM135" i="1" s="1"/>
  <c r="AG140" i="1"/>
  <c r="AH140" i="1" s="1"/>
  <c r="AG141" i="1" s="1"/>
  <c r="AH141" i="1" s="1"/>
  <c r="AD140" i="1" s="1"/>
  <c r="AG147" i="1"/>
  <c r="AH147" i="1" s="1"/>
  <c r="AG148" i="1" s="1"/>
  <c r="AH148" i="1" s="1"/>
  <c r="AD147" i="1" s="1"/>
  <c r="AG142" i="1"/>
  <c r="AH142" i="1" s="1"/>
  <c r="AG143" i="1" s="1"/>
  <c r="AH143" i="1" s="1"/>
  <c r="AG151" i="1"/>
  <c r="AH151" i="1" s="1"/>
  <c r="AG152" i="1" s="1"/>
  <c r="AH152" i="1" s="1"/>
  <c r="AG137" i="1"/>
  <c r="AH137" i="1" s="1"/>
  <c r="AG138" i="1" s="1"/>
  <c r="AH138" i="1" s="1"/>
  <c r="AL151" i="1"/>
  <c r="AM151" i="1" s="1"/>
  <c r="AL152" i="1" s="1"/>
  <c r="AM152" i="1" s="1"/>
  <c r="AL140" i="1"/>
  <c r="AM140" i="1" s="1"/>
  <c r="AL141" i="1" s="1"/>
  <c r="AM141" i="1" s="1"/>
  <c r="AI140" i="1" s="1"/>
  <c r="AL142" i="1"/>
  <c r="AM142" i="1" s="1"/>
  <c r="AL143" i="1" s="1"/>
  <c r="AM143" i="1" s="1"/>
  <c r="AL147" i="1"/>
  <c r="AM147" i="1" s="1"/>
  <c r="AL148" i="1" s="1"/>
  <c r="AM148" i="1" s="1"/>
  <c r="AI147" i="1" s="1"/>
  <c r="AL154" i="1"/>
  <c r="AM154" i="1" s="1"/>
  <c r="AL155" i="1" s="1"/>
  <c r="AM155" i="1" s="1"/>
  <c r="AG134" i="1"/>
  <c r="AH134" i="1" s="1"/>
  <c r="AG154" i="1"/>
  <c r="AH154" i="1" s="1"/>
  <c r="AG155" i="1" s="1"/>
  <c r="AH155" i="1" s="1"/>
  <c r="AL145" i="1"/>
  <c r="AM145" i="1" s="1"/>
  <c r="AL146" i="1" s="1"/>
  <c r="AM146" i="1" s="1"/>
  <c r="AI145" i="1" s="1"/>
  <c r="AG149" i="1"/>
  <c r="AH149" i="1" s="1"/>
  <c r="AG150" i="1" s="1"/>
  <c r="AH150" i="1" s="1"/>
  <c r="AD149" i="1" s="1"/>
  <c r="AG135" i="1" l="1"/>
  <c r="AH135" i="1" s="1"/>
  <c r="AG136" i="1" s="1"/>
  <c r="AH136" i="1" s="1"/>
  <c r="AD134" i="1" s="1"/>
  <c r="AL156" i="1"/>
  <c r="AM156" i="1" s="1"/>
  <c r="AI154" i="1" s="1"/>
  <c r="AG156" i="1"/>
  <c r="AH156" i="1" s="1"/>
  <c r="AD154" i="1" s="1"/>
  <c r="AG139" i="1"/>
  <c r="AH139" i="1" s="1"/>
  <c r="AD137" i="1" s="1"/>
  <c r="AL136" i="1"/>
  <c r="AM136" i="1" s="1"/>
  <c r="AI134" i="1" s="1"/>
  <c r="AL144" i="1"/>
  <c r="AM144" i="1" s="1"/>
  <c r="AI142" i="1" s="1"/>
  <c r="AL139" i="1"/>
  <c r="AM139" i="1" s="1"/>
  <c r="AI137" i="1" s="1"/>
  <c r="AG144" i="1"/>
  <c r="AH144" i="1" s="1"/>
  <c r="AD142" i="1" s="1"/>
  <c r="AG153" i="1"/>
  <c r="AH153" i="1" s="1"/>
  <c r="AD151" i="1" s="1"/>
  <c r="AL153" i="1"/>
  <c r="AM153" i="1" s="1"/>
  <c r="AI151" i="1" s="1"/>
  <c r="AJ23" i="1" l="1"/>
  <c r="AF23" i="1"/>
  <c r="AE23" i="1"/>
  <c r="X23" i="1"/>
  <c r="AK23" i="1" s="1"/>
  <c r="U23" i="1"/>
  <c r="S23" i="1"/>
  <c r="L23" i="1"/>
  <c r="AJ22" i="1"/>
  <c r="AF22" i="1"/>
  <c r="AE22" i="1"/>
  <c r="X22" i="1"/>
  <c r="AK22" i="1" s="1"/>
  <c r="AJ21" i="1"/>
  <c r="AF21" i="1"/>
  <c r="AE21" i="1"/>
  <c r="X21" i="1"/>
  <c r="AK21" i="1" s="1"/>
  <c r="U21" i="1"/>
  <c r="AM644" i="1" s="1"/>
  <c r="AL645" i="1" s="1"/>
  <c r="S21" i="1"/>
  <c r="AH644" i="1" s="1"/>
  <c r="AG645" i="1" s="1"/>
  <c r="L21" i="1"/>
  <c r="AJ20" i="1"/>
  <c r="AF20" i="1"/>
  <c r="AE20" i="1"/>
  <c r="X20" i="1"/>
  <c r="AK20" i="1" s="1"/>
  <c r="U20" i="1"/>
  <c r="S20" i="1"/>
  <c r="L20" i="1"/>
  <c r="AJ19" i="1"/>
  <c r="AF19" i="1"/>
  <c r="AE19" i="1"/>
  <c r="X19" i="1"/>
  <c r="AK19" i="1" s="1"/>
  <c r="U19" i="1"/>
  <c r="S19" i="1"/>
  <c r="L19" i="1"/>
  <c r="AJ18" i="1"/>
  <c r="AF18" i="1"/>
  <c r="AE18" i="1"/>
  <c r="X18" i="1"/>
  <c r="AK18" i="1" s="1"/>
  <c r="U18" i="1"/>
  <c r="AM642" i="1" s="1"/>
  <c r="AL643" i="1" s="1"/>
  <c r="S18" i="1"/>
  <c r="AH642" i="1" s="1"/>
  <c r="AG643" i="1" s="1"/>
  <c r="L18" i="1"/>
  <c r="AJ17" i="1"/>
  <c r="AF17" i="1"/>
  <c r="AE17" i="1"/>
  <c r="X17" i="1"/>
  <c r="AK17" i="1" s="1"/>
  <c r="U17" i="1"/>
  <c r="S17" i="1"/>
  <c r="AG38" i="1" s="1"/>
  <c r="L17" i="1"/>
  <c r="AJ16" i="1"/>
  <c r="AF16" i="1"/>
  <c r="AE16" i="1"/>
  <c r="X16" i="1"/>
  <c r="AK16" i="1" s="1"/>
  <c r="U16" i="1"/>
  <c r="AL36" i="1" s="1"/>
  <c r="AM36" i="1" s="1"/>
  <c r="AM37" i="1" s="1"/>
  <c r="S16" i="1"/>
  <c r="AG36" i="1" s="1"/>
  <c r="AH36" i="1" s="1"/>
  <c r="L16" i="1"/>
  <c r="AG23" i="1" l="1"/>
  <c r="AH23" i="1" s="1"/>
  <c r="AD23" i="1" s="1"/>
  <c r="AG19" i="1"/>
  <c r="AH19" i="1" s="1"/>
  <c r="AG21" i="1"/>
  <c r="AH21" i="1" s="1"/>
  <c r="AH645" i="1" s="1"/>
  <c r="AG646" i="1" s="1"/>
  <c r="AL23" i="1"/>
  <c r="AM23" i="1" s="1"/>
  <c r="AI23" i="1" s="1"/>
  <c r="AG17" i="1"/>
  <c r="AH17" i="1" s="1"/>
  <c r="AD17" i="1" s="1"/>
  <c r="AL21" i="1"/>
  <c r="AM21" i="1" s="1"/>
  <c r="AM645" i="1" s="1"/>
  <c r="AL646" i="1" s="1"/>
  <c r="AL17" i="1"/>
  <c r="AM17" i="1" s="1"/>
  <c r="AL19" i="1"/>
  <c r="AM19" i="1" s="1"/>
  <c r="AI17" i="1" l="1"/>
  <c r="AL38" i="1"/>
  <c r="AM38" i="1" s="1"/>
  <c r="AI36" i="1" s="1"/>
  <c r="AD19" i="1"/>
  <c r="AI19" i="1"/>
  <c r="AK530" i="1"/>
  <c r="AJ530" i="1"/>
  <c r="AK529" i="1"/>
  <c r="AJ529" i="1"/>
  <c r="AK528" i="1"/>
  <c r="AJ528" i="1"/>
  <c r="AF530" i="1"/>
  <c r="AE530" i="1"/>
  <c r="AF529" i="1"/>
  <c r="AE529" i="1"/>
  <c r="AF528" i="1"/>
  <c r="AE528" i="1"/>
  <c r="AK527" i="1"/>
  <c r="AJ527" i="1"/>
  <c r="AF527" i="1"/>
  <c r="AE527" i="1"/>
  <c r="AK526" i="1"/>
  <c r="AJ526" i="1"/>
  <c r="AF526" i="1"/>
  <c r="AE526" i="1"/>
  <c r="AK532" i="1"/>
  <c r="AJ532" i="1"/>
  <c r="AJ531" i="1"/>
  <c r="AF532" i="1"/>
  <c r="AE532" i="1"/>
  <c r="AF531" i="1"/>
  <c r="AE531" i="1"/>
  <c r="AE524" i="1"/>
  <c r="X531" i="1"/>
  <c r="AK531" i="1" s="1"/>
  <c r="U531" i="1"/>
  <c r="S531" i="1"/>
  <c r="L531" i="1"/>
  <c r="AG530" i="1" l="1"/>
  <c r="AH530" i="1" s="1"/>
  <c r="AG527" i="1"/>
  <c r="AH527" i="1" s="1"/>
  <c r="AG526" i="1"/>
  <c r="AH526" i="1" s="1"/>
  <c r="AG528" i="1"/>
  <c r="AH528" i="1" s="1"/>
  <c r="AL529" i="1"/>
  <c r="AM529" i="1" s="1"/>
  <c r="AL527" i="1"/>
  <c r="AM527" i="1" s="1"/>
  <c r="AL528" i="1"/>
  <c r="AM528" i="1" s="1"/>
  <c r="AG531" i="1"/>
  <c r="AH531" i="1" s="1"/>
  <c r="AG532" i="1" s="1"/>
  <c r="AH532" i="1" s="1"/>
  <c r="AD531" i="1" s="1"/>
  <c r="AL526" i="1"/>
  <c r="AM526" i="1" s="1"/>
  <c r="AG529" i="1"/>
  <c r="AH529" i="1" s="1"/>
  <c r="AL530" i="1"/>
  <c r="AM530" i="1" s="1"/>
  <c r="AL531" i="1"/>
  <c r="AM531" i="1" s="1"/>
  <c r="AL532" i="1" s="1"/>
  <c r="AM532" i="1" s="1"/>
  <c r="AI531" i="1" s="1"/>
  <c r="AK112" i="1" l="1"/>
  <c r="AJ112" i="1"/>
  <c r="AJ110" i="1"/>
  <c r="AF112" i="1"/>
  <c r="AE112" i="1"/>
  <c r="AJ111" i="1"/>
  <c r="AF111" i="1"/>
  <c r="AE111" i="1"/>
  <c r="X111" i="1"/>
  <c r="AK111" i="1" s="1"/>
  <c r="AF110" i="1"/>
  <c r="AE110" i="1"/>
  <c r="X110" i="1"/>
  <c r="AK110" i="1" s="1"/>
  <c r="AJ109" i="1"/>
  <c r="AF109" i="1"/>
  <c r="AE109" i="1"/>
  <c r="X109" i="1"/>
  <c r="AK109" i="1" s="1"/>
  <c r="L109" i="1"/>
  <c r="AK108" i="1"/>
  <c r="AJ108" i="1"/>
  <c r="AF108" i="1"/>
  <c r="AE108" i="1"/>
  <c r="AK107" i="1"/>
  <c r="AJ107" i="1"/>
  <c r="AF107" i="1"/>
  <c r="AE107" i="1"/>
  <c r="AJ106" i="1"/>
  <c r="AF106" i="1"/>
  <c r="AE106" i="1"/>
  <c r="X106" i="1"/>
  <c r="AK106" i="1" s="1"/>
  <c r="AJ105" i="1"/>
  <c r="AF105" i="1"/>
  <c r="AE105" i="1"/>
  <c r="X105" i="1"/>
  <c r="AK105" i="1" s="1"/>
  <c r="U105" i="1"/>
  <c r="S105" i="1"/>
  <c r="L105" i="1"/>
  <c r="AJ104" i="1"/>
  <c r="AF104" i="1"/>
  <c r="AE104" i="1"/>
  <c r="X104" i="1"/>
  <c r="AK104" i="1" s="1"/>
  <c r="AJ103" i="1"/>
  <c r="AF103" i="1"/>
  <c r="AE103" i="1"/>
  <c r="X103" i="1"/>
  <c r="AK103" i="1" s="1"/>
  <c r="U103" i="1"/>
  <c r="S103" i="1"/>
  <c r="L103" i="1"/>
  <c r="AJ102" i="1"/>
  <c r="AF102" i="1"/>
  <c r="AE102" i="1"/>
  <c r="X102" i="1"/>
  <c r="AK102" i="1" s="1"/>
  <c r="U102" i="1"/>
  <c r="S102" i="1"/>
  <c r="L102" i="1"/>
  <c r="AJ101" i="1"/>
  <c r="AF101" i="1"/>
  <c r="AE101" i="1"/>
  <c r="X101" i="1"/>
  <c r="AK101" i="1" s="1"/>
  <c r="AJ100" i="1"/>
  <c r="AF100" i="1"/>
  <c r="AE100" i="1"/>
  <c r="X100" i="1"/>
  <c r="AK100" i="1" s="1"/>
  <c r="AJ99" i="1"/>
  <c r="AF99" i="1"/>
  <c r="AE99" i="1"/>
  <c r="X99" i="1"/>
  <c r="AK99" i="1" s="1"/>
  <c r="U99" i="1"/>
  <c r="S99" i="1"/>
  <c r="L99" i="1"/>
  <c r="AJ98" i="1"/>
  <c r="AF98" i="1"/>
  <c r="AE98" i="1"/>
  <c r="X98" i="1"/>
  <c r="AK98" i="1" s="1"/>
  <c r="AJ97" i="1"/>
  <c r="AF97" i="1"/>
  <c r="AE97" i="1"/>
  <c r="X97" i="1"/>
  <c r="AK97" i="1" s="1"/>
  <c r="U97" i="1"/>
  <c r="S97" i="1"/>
  <c r="L97" i="1"/>
  <c r="AJ96" i="1"/>
  <c r="AF96" i="1"/>
  <c r="AE96" i="1"/>
  <c r="X96" i="1"/>
  <c r="AK96" i="1" s="1"/>
  <c r="AJ95" i="1"/>
  <c r="AF95" i="1"/>
  <c r="AE95" i="1"/>
  <c r="X95" i="1"/>
  <c r="AK95" i="1" s="1"/>
  <c r="U95" i="1"/>
  <c r="S95" i="1"/>
  <c r="L95" i="1"/>
  <c r="AJ94" i="1"/>
  <c r="AF94" i="1"/>
  <c r="AE94" i="1"/>
  <c r="X94" i="1"/>
  <c r="AK94" i="1" s="1"/>
  <c r="AJ93" i="1"/>
  <c r="AF93" i="1"/>
  <c r="AE93" i="1"/>
  <c r="X93" i="1"/>
  <c r="AK93" i="1" s="1"/>
  <c r="U93" i="1"/>
  <c r="S93" i="1"/>
  <c r="L93" i="1"/>
  <c r="AL112" i="1" l="1"/>
  <c r="AM112" i="1" s="1"/>
  <c r="AI112" i="1" s="1"/>
  <c r="AL101" i="1"/>
  <c r="AG99" i="1"/>
  <c r="AH99" i="1" s="1"/>
  <c r="AG100" i="1" s="1"/>
  <c r="AL108" i="1"/>
  <c r="AL107" i="1"/>
  <c r="AM107" i="1" s="1"/>
  <c r="AL99" i="1"/>
  <c r="AM99" i="1" s="1"/>
  <c r="AG103" i="1"/>
  <c r="AH103" i="1" s="1"/>
  <c r="AL100" i="1"/>
  <c r="AL95" i="1"/>
  <c r="AM95" i="1" s="1"/>
  <c r="AL96" i="1" s="1"/>
  <c r="AG107" i="1"/>
  <c r="AH107" i="1" s="1"/>
  <c r="AG108" i="1" s="1"/>
  <c r="AG97" i="1"/>
  <c r="AH97" i="1" s="1"/>
  <c r="AG98" i="1" s="1"/>
  <c r="AL97" i="1"/>
  <c r="AM97" i="1" s="1"/>
  <c r="AL98" i="1" s="1"/>
  <c r="AG93" i="1"/>
  <c r="AG102" i="1"/>
  <c r="AH102" i="1" s="1"/>
  <c r="AD102" i="1" s="1"/>
  <c r="AL103" i="1"/>
  <c r="AM103" i="1" s="1"/>
  <c r="AL104" i="1" s="1"/>
  <c r="AL109" i="1"/>
  <c r="AM109" i="1" s="1"/>
  <c r="AL110" i="1"/>
  <c r="AM110" i="1" s="1"/>
  <c r="AL111" i="1" s="1"/>
  <c r="AL102" i="1"/>
  <c r="AM102" i="1" s="1"/>
  <c r="AI102" i="1" s="1"/>
  <c r="AG105" i="1"/>
  <c r="AH105" i="1" s="1"/>
  <c r="AG95" i="1"/>
  <c r="AH95" i="1" s="1"/>
  <c r="AG96" i="1" s="1"/>
  <c r="AL105" i="1"/>
  <c r="AM105" i="1" s="1"/>
  <c r="AL106" i="1" s="1"/>
  <c r="AL93" i="1"/>
  <c r="AG109" i="1"/>
  <c r="AH109" i="1" s="1"/>
  <c r="AG110" i="1" s="1"/>
  <c r="AH110" i="1" s="1"/>
  <c r="AM108" i="1" l="1"/>
  <c r="AI107" i="1" s="1"/>
  <c r="AM111" i="1"/>
  <c r="AI109" i="1" s="1"/>
  <c r="AG104" i="1"/>
  <c r="AH104" i="1" s="1"/>
  <c r="AD103" i="1" s="1"/>
  <c r="AG106" i="1"/>
  <c r="AH106" i="1" s="1"/>
  <c r="AD105" i="1" s="1"/>
  <c r="AH108" i="1"/>
  <c r="AD107" i="1" s="1"/>
  <c r="AM104" i="1"/>
  <c r="AI103" i="1" s="1"/>
  <c r="AM106" i="1"/>
  <c r="AI105" i="1" s="1"/>
  <c r="AG111" i="1"/>
  <c r="AH111" i="1" s="1"/>
  <c r="AD109" i="1" l="1"/>
  <c r="AG112" i="1"/>
  <c r="AH112" i="1" s="1"/>
  <c r="AD112" i="1" s="1"/>
  <c r="AK226" i="1" l="1"/>
  <c r="AJ226" i="1"/>
  <c r="AK225" i="1"/>
  <c r="AJ225" i="1"/>
  <c r="AK224" i="1"/>
  <c r="AJ224" i="1"/>
  <c r="AK223" i="1"/>
  <c r="AJ223" i="1"/>
  <c r="AK222" i="1"/>
  <c r="AJ222" i="1"/>
  <c r="AK221" i="1"/>
  <c r="AJ221" i="1"/>
  <c r="AK220" i="1"/>
  <c r="AJ220" i="1"/>
  <c r="AK219" i="1"/>
  <c r="AJ219" i="1"/>
  <c r="AK218" i="1"/>
  <c r="AJ218" i="1"/>
  <c r="AK217" i="1"/>
  <c r="AJ217" i="1"/>
  <c r="AK216" i="1"/>
  <c r="AJ216" i="1"/>
  <c r="AF226" i="1"/>
  <c r="AE226" i="1"/>
  <c r="AF225" i="1"/>
  <c r="AE225" i="1"/>
  <c r="AF224" i="1"/>
  <c r="AE224" i="1"/>
  <c r="AF223" i="1"/>
  <c r="AE223" i="1"/>
  <c r="AF222" i="1"/>
  <c r="AE222" i="1"/>
  <c r="AF221" i="1"/>
  <c r="AE221" i="1"/>
  <c r="AF220" i="1"/>
  <c r="AE220" i="1"/>
  <c r="AF219" i="1"/>
  <c r="AE219" i="1"/>
  <c r="AF218" i="1"/>
  <c r="AE218" i="1"/>
  <c r="AF217" i="1"/>
  <c r="AE217" i="1"/>
  <c r="AF216" i="1"/>
  <c r="AE216" i="1"/>
  <c r="AF215" i="1"/>
  <c r="AE215" i="1"/>
  <c r="AF214" i="1"/>
  <c r="AE214" i="1"/>
  <c r="AF213" i="1"/>
  <c r="AE213" i="1"/>
  <c r="AK215" i="1"/>
  <c r="AJ215" i="1"/>
  <c r="AK214" i="1"/>
  <c r="AJ214" i="1"/>
  <c r="AK213" i="1"/>
  <c r="AJ213" i="1"/>
  <c r="AK212" i="1"/>
  <c r="AJ212" i="1"/>
  <c r="AK211" i="1"/>
  <c r="AJ211" i="1"/>
  <c r="AF212" i="1"/>
  <c r="AE212" i="1"/>
  <c r="AF211" i="1"/>
  <c r="AE211" i="1"/>
  <c r="AK210" i="1"/>
  <c r="AJ210" i="1"/>
  <c r="AK209" i="1"/>
  <c r="AJ209" i="1"/>
  <c r="AF210" i="1"/>
  <c r="AE210" i="1"/>
  <c r="AF209" i="1"/>
  <c r="AE209" i="1"/>
  <c r="AK208" i="1"/>
  <c r="AJ208" i="1"/>
  <c r="AK207" i="1"/>
  <c r="AJ207" i="1"/>
  <c r="AK206" i="1"/>
  <c r="AJ206" i="1"/>
  <c r="AF208" i="1"/>
  <c r="AE208" i="1"/>
  <c r="AF207" i="1"/>
  <c r="AE207" i="1"/>
  <c r="AF206" i="1"/>
  <c r="AE206" i="1"/>
  <c r="AK205" i="1"/>
  <c r="AJ205" i="1"/>
  <c r="AK204" i="1"/>
  <c r="AJ204" i="1"/>
  <c r="AK203" i="1"/>
  <c r="AJ203" i="1"/>
  <c r="AF205" i="1"/>
  <c r="AE205" i="1"/>
  <c r="AF204" i="1"/>
  <c r="AE204" i="1"/>
  <c r="AF203" i="1"/>
  <c r="AE203" i="1"/>
  <c r="AF202" i="1"/>
  <c r="AE202" i="1"/>
  <c r="AF201" i="1"/>
  <c r="AE201" i="1"/>
  <c r="AF200" i="1"/>
  <c r="AE200" i="1"/>
  <c r="AF199" i="1"/>
  <c r="AE199" i="1"/>
  <c r="AK202" i="1"/>
  <c r="AJ202" i="1"/>
  <c r="AK201" i="1"/>
  <c r="AJ201" i="1"/>
  <c r="AK200" i="1"/>
  <c r="AJ200" i="1"/>
  <c r="AK199" i="1"/>
  <c r="AJ199" i="1"/>
  <c r="AK198" i="1"/>
  <c r="AJ198" i="1"/>
  <c r="AK197" i="1"/>
  <c r="AJ197" i="1"/>
  <c r="AK196" i="1"/>
  <c r="AJ196" i="1"/>
  <c r="AK195" i="1"/>
  <c r="AJ195" i="1"/>
  <c r="AF198" i="1"/>
  <c r="AE198" i="1"/>
  <c r="AF197" i="1"/>
  <c r="AE197" i="1"/>
  <c r="AF196" i="1"/>
  <c r="AE196" i="1"/>
  <c r="AF195" i="1"/>
  <c r="AE195" i="1"/>
  <c r="AF194" i="1"/>
  <c r="AE194" i="1"/>
  <c r="AF193" i="1"/>
  <c r="AE193" i="1"/>
  <c r="AF192" i="1"/>
  <c r="AE192" i="1"/>
  <c r="AF191" i="1"/>
  <c r="AE191" i="1"/>
  <c r="AK194" i="1"/>
  <c r="AJ194" i="1"/>
  <c r="AK193" i="1"/>
  <c r="AJ193" i="1"/>
  <c r="AK192" i="1"/>
  <c r="AJ192" i="1"/>
  <c r="AK191" i="1"/>
  <c r="AJ191" i="1"/>
  <c r="AK190" i="1"/>
  <c r="AJ190" i="1"/>
  <c r="AK189" i="1"/>
  <c r="AJ189" i="1"/>
  <c r="AK188" i="1"/>
  <c r="AJ188" i="1"/>
  <c r="AK187" i="1"/>
  <c r="AJ187" i="1"/>
  <c r="AF190" i="1"/>
  <c r="AE190" i="1"/>
  <c r="AF189" i="1"/>
  <c r="AE189" i="1"/>
  <c r="AF188" i="1"/>
  <c r="AE188" i="1"/>
  <c r="AF187" i="1"/>
  <c r="AE187" i="1"/>
  <c r="AJ185" i="1"/>
  <c r="AK185" i="1"/>
  <c r="AJ186" i="1"/>
  <c r="AK186" i="1"/>
  <c r="AJ182" i="1"/>
  <c r="AK182" i="1"/>
  <c r="AJ183" i="1"/>
  <c r="AK183" i="1"/>
  <c r="AJ184" i="1"/>
  <c r="AK184" i="1"/>
  <c r="AK181" i="1"/>
  <c r="AJ181" i="1"/>
  <c r="AK180" i="1"/>
  <c r="AJ180" i="1"/>
  <c r="AE184" i="1"/>
  <c r="AF184" i="1"/>
  <c r="AE185" i="1"/>
  <c r="AF185" i="1"/>
  <c r="AE186" i="1"/>
  <c r="AF186" i="1"/>
  <c r="AE182" i="1"/>
  <c r="AF182" i="1"/>
  <c r="AE183" i="1"/>
  <c r="AF183" i="1"/>
  <c r="AF181" i="1"/>
  <c r="AE181" i="1"/>
  <c r="AF180" i="1"/>
  <c r="AE180" i="1"/>
  <c r="AK179" i="1"/>
  <c r="AJ179" i="1"/>
  <c r="AK178" i="1"/>
  <c r="AJ178" i="1"/>
  <c r="AF179" i="1"/>
  <c r="AE179" i="1"/>
  <c r="AF178" i="1"/>
  <c r="AE178" i="1"/>
  <c r="AK177" i="1"/>
  <c r="AJ177" i="1"/>
  <c r="AK176" i="1"/>
  <c r="AJ176" i="1"/>
  <c r="AF177" i="1"/>
  <c r="AE177" i="1"/>
  <c r="AF176" i="1"/>
  <c r="AE176" i="1"/>
  <c r="AL219" i="1" l="1"/>
  <c r="AM219" i="1" s="1"/>
  <c r="AL220" i="1" s="1"/>
  <c r="AM220" i="1" s="1"/>
  <c r="AL176" i="1"/>
  <c r="AM176" i="1" s="1"/>
  <c r="AL177" i="1" s="1"/>
  <c r="AM177" i="1" s="1"/>
  <c r="AL195" i="1"/>
  <c r="AM195" i="1" s="1"/>
  <c r="AL196" i="1" s="1"/>
  <c r="AM196" i="1" s="1"/>
  <c r="AL178" i="1"/>
  <c r="AM178" i="1" s="1"/>
  <c r="AL179" i="1" s="1"/>
  <c r="AM179" i="1" s="1"/>
  <c r="AI178" i="1" s="1"/>
  <c r="AG187" i="1"/>
  <c r="AH187" i="1" s="1"/>
  <c r="AG188" i="1" s="1"/>
  <c r="AH188" i="1" s="1"/>
  <c r="AL187" i="1"/>
  <c r="AM187" i="1" s="1"/>
  <c r="AL188" i="1" s="1"/>
  <c r="AM188" i="1" s="1"/>
  <c r="AL191" i="1"/>
  <c r="AM191" i="1" s="1"/>
  <c r="AL192" i="1" s="1"/>
  <c r="AM192" i="1" s="1"/>
  <c r="AG191" i="1"/>
  <c r="AH191" i="1" s="1"/>
  <c r="AG192" i="1" s="1"/>
  <c r="AH192" i="1" s="1"/>
  <c r="AG195" i="1"/>
  <c r="AH195" i="1" s="1"/>
  <c r="AG196" i="1" s="1"/>
  <c r="AH196" i="1" s="1"/>
  <c r="AL199" i="1"/>
  <c r="AM199" i="1" s="1"/>
  <c r="AL200" i="1" s="1"/>
  <c r="AM200" i="1" s="1"/>
  <c r="AG219" i="1"/>
  <c r="AH219" i="1" s="1"/>
  <c r="AG220" i="1" s="1"/>
  <c r="AH220" i="1" s="1"/>
  <c r="AL216" i="1"/>
  <c r="AM216" i="1" s="1"/>
  <c r="AL217" i="1" s="1"/>
  <c r="AM217" i="1" s="1"/>
  <c r="AL209" i="1"/>
  <c r="AM209" i="1" s="1"/>
  <c r="AL210" i="1" s="1"/>
  <c r="AM210" i="1" s="1"/>
  <c r="AI209" i="1" s="1"/>
  <c r="AG176" i="1"/>
  <c r="AH176" i="1" s="1"/>
  <c r="AG177" i="1" s="1"/>
  <c r="AH177" i="1" s="1"/>
  <c r="AG178" i="1"/>
  <c r="AH178" i="1" s="1"/>
  <c r="AG179" i="1" s="1"/>
  <c r="AH179" i="1" s="1"/>
  <c r="AD178" i="1" s="1"/>
  <c r="AL211" i="1"/>
  <c r="AM211" i="1" s="1"/>
  <c r="AL212" i="1" s="1"/>
  <c r="AM212" i="1" s="1"/>
  <c r="AI211" i="1" s="1"/>
  <c r="AL180" i="1"/>
  <c r="AM180" i="1" s="1"/>
  <c r="AL181" i="1" s="1"/>
  <c r="AM181" i="1" s="1"/>
  <c r="AL182" i="1" s="1"/>
  <c r="AM182" i="1" s="1"/>
  <c r="AL206" i="1"/>
  <c r="AM206" i="1" s="1"/>
  <c r="AL207" i="1" s="1"/>
  <c r="AM207" i="1" s="1"/>
  <c r="AG180" i="1"/>
  <c r="AH180" i="1" s="1"/>
  <c r="AG181" i="1" s="1"/>
  <c r="AH181" i="1" s="1"/>
  <c r="AG182" i="1" s="1"/>
  <c r="AH182" i="1" s="1"/>
  <c r="AG183" i="1" s="1"/>
  <c r="AH183" i="1" s="1"/>
  <c r="AG184" i="1" s="1"/>
  <c r="AH184" i="1" s="1"/>
  <c r="AG216" i="1"/>
  <c r="AH216" i="1" s="1"/>
  <c r="AG217" i="1" s="1"/>
  <c r="AH217" i="1" s="1"/>
  <c r="AL203" i="1"/>
  <c r="AM203" i="1" s="1"/>
  <c r="AL204" i="1" s="1"/>
  <c r="AM204" i="1" s="1"/>
  <c r="AG199" i="1"/>
  <c r="AH199" i="1" s="1"/>
  <c r="AG200" i="1" s="1"/>
  <c r="AH200" i="1" s="1"/>
  <c r="AG203" i="1"/>
  <c r="AH203" i="1" s="1"/>
  <c r="AG204" i="1" s="1"/>
  <c r="AH204" i="1" s="1"/>
  <c r="AG211" i="1"/>
  <c r="AH211" i="1" s="1"/>
  <c r="AG212" i="1" s="1"/>
  <c r="AH212" i="1" s="1"/>
  <c r="AD211" i="1" s="1"/>
  <c r="AL213" i="1"/>
  <c r="AM213" i="1" s="1"/>
  <c r="AL214" i="1" s="1"/>
  <c r="AM214" i="1" s="1"/>
  <c r="AG222" i="1"/>
  <c r="AH222" i="1" s="1"/>
  <c r="AG223" i="1" s="1"/>
  <c r="AH223" i="1" s="1"/>
  <c r="AD222" i="1" s="1"/>
  <c r="AG206" i="1"/>
  <c r="AH206" i="1" s="1"/>
  <c r="AG207" i="1" s="1"/>
  <c r="AH207" i="1" s="1"/>
  <c r="AG209" i="1"/>
  <c r="AH209" i="1" s="1"/>
  <c r="AG210" i="1" s="1"/>
  <c r="AH210" i="1" s="1"/>
  <c r="AD209" i="1" s="1"/>
  <c r="AL224" i="1"/>
  <c r="AM224" i="1" s="1"/>
  <c r="AL225" i="1" s="1"/>
  <c r="AM225" i="1" s="1"/>
  <c r="AG213" i="1"/>
  <c r="AH213" i="1" s="1"/>
  <c r="AG214" i="1" s="1"/>
  <c r="AH214" i="1" s="1"/>
  <c r="AL222" i="1"/>
  <c r="AM222" i="1" s="1"/>
  <c r="AL223" i="1" s="1"/>
  <c r="AM223" i="1" s="1"/>
  <c r="AI222" i="1" s="1"/>
  <c r="AG224" i="1"/>
  <c r="AH224" i="1" s="1"/>
  <c r="AG225" i="1" s="1"/>
  <c r="AH225" i="1" s="1"/>
  <c r="L363" i="1"/>
  <c r="AL183" i="1" l="1"/>
  <c r="AM183" i="1" s="1"/>
  <c r="AL184" i="1" s="1"/>
  <c r="AM184" i="1" s="1"/>
  <c r="AL185" i="1" s="1"/>
  <c r="AM185" i="1" s="1"/>
  <c r="AL186" i="1" s="1"/>
  <c r="AM186" i="1" s="1"/>
  <c r="AI180" i="1" s="1"/>
  <c r="AG185" i="1"/>
  <c r="AH185" i="1" s="1"/>
  <c r="AG186" i="1" s="1"/>
  <c r="AH186" i="1" s="1"/>
  <c r="AD180" i="1" s="1"/>
  <c r="AL226" i="1"/>
  <c r="AM226" i="1" s="1"/>
  <c r="AI224" i="1" s="1"/>
  <c r="AL221" i="1"/>
  <c r="AM221" i="1" s="1"/>
  <c r="AI219" i="1" s="1"/>
  <c r="AL218" i="1"/>
  <c r="AM218" i="1" s="1"/>
  <c r="AI216" i="1" s="1"/>
  <c r="AG226" i="1"/>
  <c r="AH226" i="1" s="1"/>
  <c r="AD224" i="1" s="1"/>
  <c r="AG221" i="1"/>
  <c r="AH221" i="1" s="1"/>
  <c r="AD219" i="1" s="1"/>
  <c r="AG218" i="1"/>
  <c r="AH218" i="1" s="1"/>
  <c r="AD216" i="1" s="1"/>
  <c r="AG215" i="1"/>
  <c r="AH215" i="1" s="1"/>
  <c r="AD213" i="1" s="1"/>
  <c r="AL215" i="1"/>
  <c r="AM215" i="1" s="1"/>
  <c r="AI213" i="1" s="1"/>
  <c r="AL208" i="1"/>
  <c r="AM208" i="1" s="1"/>
  <c r="AI206" i="1" s="1"/>
  <c r="AG208" i="1"/>
  <c r="AH208" i="1" s="1"/>
  <c r="AD206" i="1" s="1"/>
  <c r="AL205" i="1"/>
  <c r="AM205" i="1" s="1"/>
  <c r="AI203" i="1" s="1"/>
  <c r="AG205" i="1"/>
  <c r="AH205" i="1" s="1"/>
  <c r="AD203" i="1" s="1"/>
  <c r="AG201" i="1"/>
  <c r="AH201" i="1" s="1"/>
  <c r="AL201" i="1"/>
  <c r="AM201" i="1" s="1"/>
  <c r="AL197" i="1"/>
  <c r="AM197" i="1" s="1"/>
  <c r="AG197" i="1"/>
  <c r="AH197" i="1" s="1"/>
  <c r="AG193" i="1"/>
  <c r="AH193" i="1" s="1"/>
  <c r="AL193" i="1"/>
  <c r="AM193" i="1" s="1"/>
  <c r="AL189" i="1"/>
  <c r="AM189" i="1" s="1"/>
  <c r="AG189" i="1"/>
  <c r="AH189" i="1" s="1"/>
  <c r="L173" i="1"/>
  <c r="L171" i="1"/>
  <c r="AG202" i="1" l="1"/>
  <c r="AH202" i="1" s="1"/>
  <c r="AD199" i="1" s="1"/>
  <c r="AL202" i="1"/>
  <c r="AM202" i="1" s="1"/>
  <c r="AI199" i="1" s="1"/>
  <c r="AL198" i="1"/>
  <c r="AM198" i="1" s="1"/>
  <c r="AG198" i="1"/>
  <c r="AH198" i="1" s="1"/>
  <c r="AD195" i="1" s="1"/>
  <c r="AG194" i="1"/>
  <c r="AH194" i="1" s="1"/>
  <c r="AL194" i="1"/>
  <c r="AM194" i="1" s="1"/>
  <c r="AL190" i="1"/>
  <c r="AM190" i="1" s="1"/>
  <c r="AG190" i="1"/>
  <c r="AH190" i="1" s="1"/>
  <c r="AJ411" i="1"/>
  <c r="AF411" i="1"/>
  <c r="AE411" i="1"/>
  <c r="X411" i="1"/>
  <c r="AK411" i="1" s="1"/>
  <c r="AJ410" i="1"/>
  <c r="AF410" i="1"/>
  <c r="AE410" i="1"/>
  <c r="X410" i="1"/>
  <c r="AK410" i="1" s="1"/>
  <c r="U410" i="1"/>
  <c r="S410" i="1"/>
  <c r="L410" i="1"/>
  <c r="C410" i="1"/>
  <c r="AG410" i="1" l="1"/>
  <c r="AH410" i="1" s="1"/>
  <c r="AL410" i="1"/>
  <c r="AM410" i="1" s="1"/>
  <c r="AL411" i="1" s="1"/>
  <c r="AG411" i="1" l="1"/>
  <c r="AH411" i="1" s="1"/>
  <c r="AD410" i="1" s="1"/>
  <c r="AM411" i="1"/>
  <c r="AI410" i="1" s="1"/>
  <c r="AK671" i="1" l="1"/>
  <c r="AJ671" i="1"/>
  <c r="AF671" i="1"/>
  <c r="AJ670" i="1"/>
  <c r="AF670" i="1"/>
  <c r="AE670" i="1"/>
  <c r="X670" i="1"/>
  <c r="AK670" i="1" s="1"/>
  <c r="U670" i="1"/>
  <c r="S670" i="1"/>
  <c r="L670" i="1"/>
  <c r="AK669" i="1"/>
  <c r="AJ669" i="1"/>
  <c r="AF669" i="1"/>
  <c r="AE669" i="1"/>
  <c r="AK668" i="1"/>
  <c r="AJ668" i="1"/>
  <c r="AF668" i="1"/>
  <c r="AE668" i="1"/>
  <c r="AK667" i="1"/>
  <c r="AJ667" i="1"/>
  <c r="AF667" i="1"/>
  <c r="AE667" i="1"/>
  <c r="AK666" i="1"/>
  <c r="AJ666" i="1"/>
  <c r="AF666" i="1"/>
  <c r="AE666" i="1"/>
  <c r="L666" i="1"/>
  <c r="AK665" i="1"/>
  <c r="AJ665" i="1"/>
  <c r="AF665" i="1"/>
  <c r="AE665" i="1"/>
  <c r="AK664" i="1"/>
  <c r="AJ664" i="1"/>
  <c r="AF664" i="1"/>
  <c r="AE664" i="1"/>
  <c r="L664" i="1"/>
  <c r="AK663" i="1"/>
  <c r="AJ663" i="1"/>
  <c r="AF663" i="1"/>
  <c r="AE663" i="1"/>
  <c r="L663" i="1"/>
  <c r="AK662" i="1"/>
  <c r="AJ662" i="1"/>
  <c r="AF662" i="1"/>
  <c r="AE662" i="1"/>
  <c r="L662" i="1"/>
  <c r="AK661" i="1"/>
  <c r="AJ661" i="1"/>
  <c r="AF661" i="1"/>
  <c r="AE661" i="1"/>
  <c r="L661" i="1"/>
  <c r="AL663" i="1" l="1"/>
  <c r="AM663" i="1" s="1"/>
  <c r="AI663" i="1" s="1"/>
  <c r="AL667" i="1"/>
  <c r="AM667" i="1" s="1"/>
  <c r="AL668" i="1" s="1"/>
  <c r="AM668" i="1" s="1"/>
  <c r="AG670" i="1"/>
  <c r="AH670" i="1" s="1"/>
  <c r="AG671" i="1" s="1"/>
  <c r="AH671" i="1" s="1"/>
  <c r="AD670" i="1" s="1"/>
  <c r="AL662" i="1"/>
  <c r="AM662" i="1" s="1"/>
  <c r="AI662" i="1" s="1"/>
  <c r="AG662" i="1"/>
  <c r="AH662" i="1" s="1"/>
  <c r="AG661" i="1"/>
  <c r="AH661" i="1" s="1"/>
  <c r="AD661" i="1" s="1"/>
  <c r="AL666" i="1"/>
  <c r="AM666" i="1" s="1"/>
  <c r="AI666" i="1" s="1"/>
  <c r="AG664" i="1"/>
  <c r="AH664" i="1" s="1"/>
  <c r="AG665" i="1" s="1"/>
  <c r="AH665" i="1" s="1"/>
  <c r="AD664" i="1" s="1"/>
  <c r="AG667" i="1"/>
  <c r="AH667" i="1" s="1"/>
  <c r="AG668" i="1" s="1"/>
  <c r="AH668" i="1" s="1"/>
  <c r="AL661" i="1"/>
  <c r="AM661" i="1" s="1"/>
  <c r="AI661" i="1" s="1"/>
  <c r="AG663" i="1"/>
  <c r="AH663" i="1" s="1"/>
  <c r="AD663" i="1" s="1"/>
  <c r="AL664" i="1"/>
  <c r="AM664" i="1" s="1"/>
  <c r="AL665" i="1" s="1"/>
  <c r="AM665" i="1" s="1"/>
  <c r="AI664" i="1" s="1"/>
  <c r="AG666" i="1"/>
  <c r="AH666" i="1" s="1"/>
  <c r="AD666" i="1" s="1"/>
  <c r="AL670" i="1"/>
  <c r="AM670" i="1" s="1"/>
  <c r="AL671" i="1" l="1"/>
  <c r="AM671" i="1" s="1"/>
  <c r="AI670" i="1" s="1"/>
  <c r="AL669" i="1"/>
  <c r="AM669" i="1" s="1"/>
  <c r="AI667" i="1" s="1"/>
  <c r="AG669" i="1"/>
  <c r="AH669" i="1" s="1"/>
  <c r="AD667" i="1" s="1"/>
  <c r="AK574" i="1" l="1"/>
  <c r="AJ574" i="1"/>
  <c r="AF574" i="1"/>
  <c r="AE574" i="1"/>
  <c r="AK573" i="1"/>
  <c r="AJ573" i="1"/>
  <c r="AF573" i="1"/>
  <c r="AE573" i="1"/>
  <c r="AK572" i="1"/>
  <c r="AJ572" i="1"/>
  <c r="AF572" i="1"/>
  <c r="AE572" i="1"/>
  <c r="AK571" i="1"/>
  <c r="AJ571" i="1"/>
  <c r="AF571" i="1"/>
  <c r="AE571" i="1"/>
  <c r="U571" i="1"/>
  <c r="S571" i="1"/>
  <c r="AK570" i="1"/>
  <c r="AJ570" i="1"/>
  <c r="AF570" i="1"/>
  <c r="AE570" i="1"/>
  <c r="U570" i="1"/>
  <c r="S570" i="1"/>
  <c r="L570" i="1"/>
  <c r="AK569" i="1"/>
  <c r="AJ569" i="1"/>
  <c r="AF569" i="1"/>
  <c r="AE569" i="1"/>
  <c r="AK568" i="1"/>
  <c r="AJ568" i="1"/>
  <c r="AF568" i="1"/>
  <c r="AE568" i="1"/>
  <c r="U568" i="1"/>
  <c r="S568" i="1"/>
  <c r="AK567" i="1"/>
  <c r="AJ567" i="1"/>
  <c r="AF567" i="1"/>
  <c r="AE567" i="1"/>
  <c r="AK566" i="1"/>
  <c r="AJ566" i="1"/>
  <c r="AF566" i="1"/>
  <c r="AE566" i="1"/>
  <c r="AK565" i="1"/>
  <c r="AJ565" i="1"/>
  <c r="AF565" i="1"/>
  <c r="AE565" i="1"/>
  <c r="U565" i="1"/>
  <c r="S565" i="1"/>
  <c r="AK564" i="1"/>
  <c r="AJ564" i="1"/>
  <c r="AF564" i="1"/>
  <c r="AE564" i="1"/>
  <c r="AK563" i="1"/>
  <c r="AJ563" i="1"/>
  <c r="AF563" i="1"/>
  <c r="AE563" i="1"/>
  <c r="AK562" i="1"/>
  <c r="AJ562" i="1"/>
  <c r="AF562" i="1"/>
  <c r="AE562" i="1"/>
  <c r="U562" i="1"/>
  <c r="S562" i="1"/>
  <c r="L562" i="1"/>
  <c r="AK561" i="1"/>
  <c r="AJ561" i="1"/>
  <c r="AF561" i="1"/>
  <c r="AK560" i="1"/>
  <c r="AJ560" i="1"/>
  <c r="AF560" i="1"/>
  <c r="AK559" i="1"/>
  <c r="AJ559" i="1"/>
  <c r="AF559" i="1"/>
  <c r="AE559" i="1"/>
  <c r="U559" i="1"/>
  <c r="S559" i="1"/>
  <c r="L559" i="1"/>
  <c r="AL574" i="1" l="1"/>
  <c r="AM574" i="1" s="1"/>
  <c r="AL570" i="1"/>
  <c r="AM570" i="1" s="1"/>
  <c r="AI570" i="1" s="1"/>
  <c r="AG565" i="1"/>
  <c r="AH565" i="1" s="1"/>
  <c r="AL568" i="1"/>
  <c r="AM568" i="1" s="1"/>
  <c r="AL569" i="1" s="1"/>
  <c r="AM569" i="1" s="1"/>
  <c r="AL565" i="1"/>
  <c r="AM565" i="1" s="1"/>
  <c r="AG571" i="1"/>
  <c r="AH571" i="1" s="1"/>
  <c r="AG572" i="1" s="1"/>
  <c r="AG573" i="1"/>
  <c r="AL562" i="1"/>
  <c r="AM562" i="1" s="1"/>
  <c r="AL563" i="1" s="1"/>
  <c r="AL571" i="1"/>
  <c r="AM571" i="1" s="1"/>
  <c r="AG562" i="1"/>
  <c r="AH562" i="1" s="1"/>
  <c r="AG574" i="1"/>
  <c r="AH574" i="1" s="1"/>
  <c r="AG570" i="1"/>
  <c r="AH570" i="1" s="1"/>
  <c r="AD570" i="1" s="1"/>
  <c r="AG559" i="1"/>
  <c r="AH559" i="1" s="1"/>
  <c r="AG568" i="1"/>
  <c r="AH568" i="1" s="1"/>
  <c r="AG569" i="1" s="1"/>
  <c r="AL559" i="1"/>
  <c r="AM559" i="1" s="1"/>
  <c r="AL566" i="1" l="1"/>
  <c r="AM566" i="1" s="1"/>
  <c r="AL567" i="1" s="1"/>
  <c r="AM567" i="1" s="1"/>
  <c r="AI565" i="1" s="1"/>
  <c r="AH572" i="1"/>
  <c r="AH573" i="1" s="1"/>
  <c r="AD571" i="1" s="1"/>
  <c r="AL572" i="1"/>
  <c r="AM572" i="1" s="1"/>
  <c r="AL560" i="1"/>
  <c r="AM560" i="1" s="1"/>
  <c r="AG563" i="1"/>
  <c r="AH563" i="1" s="1"/>
  <c r="AG560" i="1"/>
  <c r="AH560" i="1" s="1"/>
  <c r="AM563" i="1"/>
  <c r="AG566" i="1"/>
  <c r="AH566" i="1" s="1"/>
  <c r="AD568" i="1"/>
  <c r="AH569" i="1"/>
  <c r="AI568" i="1"/>
  <c r="AL573" i="1" l="1"/>
  <c r="AM573" i="1" s="1"/>
  <c r="AI571" i="1" s="1"/>
  <c r="AG567" i="1"/>
  <c r="AH567" i="1" s="1"/>
  <c r="AD565" i="1" s="1"/>
  <c r="AG564" i="1"/>
  <c r="AH564" i="1" s="1"/>
  <c r="AD562" i="1" s="1"/>
  <c r="AG561" i="1"/>
  <c r="AH561" i="1" s="1"/>
  <c r="AD559" i="1" s="1"/>
  <c r="AL561" i="1"/>
  <c r="AM561" i="1" s="1"/>
  <c r="AI559" i="1" s="1"/>
  <c r="AL564" i="1"/>
  <c r="AM564" i="1" s="1"/>
  <c r="AI562" i="1" s="1"/>
  <c r="AJ485" i="1" l="1"/>
  <c r="AK485" i="1"/>
  <c r="AJ486" i="1"/>
  <c r="AK486" i="1"/>
  <c r="AJ490" i="1"/>
  <c r="AK490" i="1"/>
  <c r="AE490" i="1"/>
  <c r="AF490" i="1"/>
  <c r="AK493" i="1"/>
  <c r="AJ493" i="1"/>
  <c r="AF493" i="1"/>
  <c r="AE493" i="1"/>
  <c r="AK492" i="1"/>
  <c r="AJ492" i="1"/>
  <c r="AF492" i="1"/>
  <c r="AE492" i="1"/>
  <c r="AK491" i="1"/>
  <c r="AJ491" i="1"/>
  <c r="AF491" i="1"/>
  <c r="AE491" i="1"/>
  <c r="AK489" i="1"/>
  <c r="AJ489" i="1"/>
  <c r="AF489" i="1"/>
  <c r="AE489" i="1"/>
  <c r="AK488" i="1"/>
  <c r="AJ488" i="1"/>
  <c r="AF488" i="1"/>
  <c r="AE488" i="1"/>
  <c r="AK487" i="1"/>
  <c r="AJ487" i="1"/>
  <c r="AF487" i="1"/>
  <c r="AE487" i="1"/>
  <c r="U487" i="1"/>
  <c r="S487" i="1"/>
  <c r="AF486" i="1"/>
  <c r="AE486" i="1"/>
  <c r="AF485" i="1"/>
  <c r="AE485" i="1"/>
  <c r="AK484" i="1"/>
  <c r="AJ484" i="1"/>
  <c r="AF484" i="1"/>
  <c r="AE484" i="1"/>
  <c r="AK483" i="1"/>
  <c r="AJ483" i="1"/>
  <c r="AF483" i="1"/>
  <c r="AK482" i="1"/>
  <c r="AJ482" i="1"/>
  <c r="AF482" i="1"/>
  <c r="AJ481" i="1"/>
  <c r="AF481" i="1"/>
  <c r="AE481" i="1"/>
  <c r="X481" i="1"/>
  <c r="AK481" i="1" s="1"/>
  <c r="U481" i="1"/>
  <c r="S481" i="1"/>
  <c r="L481" i="1"/>
  <c r="AK480" i="1"/>
  <c r="AJ480" i="1"/>
  <c r="AF480" i="1"/>
  <c r="AE480" i="1"/>
  <c r="AK479" i="1"/>
  <c r="AJ479" i="1"/>
  <c r="AF479" i="1"/>
  <c r="AE479" i="1"/>
  <c r="AK429" i="1"/>
  <c r="AJ429" i="1"/>
  <c r="AF429" i="1"/>
  <c r="AE429" i="1"/>
  <c r="AK428" i="1"/>
  <c r="AJ428" i="1"/>
  <c r="AF428" i="1"/>
  <c r="AE428" i="1"/>
  <c r="AK427" i="1"/>
  <c r="AJ427" i="1"/>
  <c r="AF427" i="1"/>
  <c r="AE427" i="1"/>
  <c r="AK426" i="1"/>
  <c r="AJ426" i="1"/>
  <c r="AI426" i="1"/>
  <c r="AF426" i="1"/>
  <c r="AE426" i="1"/>
  <c r="AD426" i="1"/>
  <c r="L426" i="1"/>
  <c r="AK425" i="1"/>
  <c r="AJ425" i="1"/>
  <c r="AF425" i="1"/>
  <c r="AE425" i="1"/>
  <c r="AK424" i="1"/>
  <c r="AJ424" i="1"/>
  <c r="AF424" i="1"/>
  <c r="AE424" i="1"/>
  <c r="AK423" i="1"/>
  <c r="AJ423" i="1"/>
  <c r="AF423" i="1"/>
  <c r="AE423" i="1"/>
  <c r="L423" i="1"/>
  <c r="AK422" i="1"/>
  <c r="AJ422" i="1"/>
  <c r="AF422" i="1"/>
  <c r="AE422" i="1"/>
  <c r="AK421" i="1"/>
  <c r="AJ421" i="1"/>
  <c r="AF421" i="1"/>
  <c r="AE421" i="1"/>
  <c r="AK420" i="1"/>
  <c r="AJ420" i="1"/>
  <c r="AF420" i="1"/>
  <c r="AE420" i="1"/>
  <c r="AK419" i="1"/>
  <c r="AJ419" i="1"/>
  <c r="AF419" i="1"/>
  <c r="AE419" i="1"/>
  <c r="AK418" i="1"/>
  <c r="AJ418" i="1"/>
  <c r="AF418" i="1"/>
  <c r="AE418" i="1"/>
  <c r="AK417" i="1"/>
  <c r="AJ417" i="1"/>
  <c r="AF417" i="1"/>
  <c r="AE417" i="1"/>
  <c r="AL423" i="1" l="1"/>
  <c r="AM423" i="1" s="1"/>
  <c r="AL424" i="1" s="1"/>
  <c r="AM424" i="1" s="1"/>
  <c r="AL484" i="1"/>
  <c r="AM484" i="1" s="1"/>
  <c r="AL485" i="1" s="1"/>
  <c r="AM485" i="1" s="1"/>
  <c r="AL486" i="1" s="1"/>
  <c r="AM486" i="1" s="1"/>
  <c r="AI484" i="1" s="1"/>
  <c r="AG489" i="1"/>
  <c r="AH489" i="1" s="1"/>
  <c r="AG490" i="1" s="1"/>
  <c r="AH490" i="1" s="1"/>
  <c r="AG423" i="1"/>
  <c r="AH423" i="1" s="1"/>
  <c r="AG424" i="1" s="1"/>
  <c r="AH424" i="1" s="1"/>
  <c r="AL489" i="1"/>
  <c r="AM489" i="1" s="1"/>
  <c r="AL490" i="1" s="1"/>
  <c r="AM490" i="1" s="1"/>
  <c r="AL491" i="1"/>
  <c r="AM491" i="1" s="1"/>
  <c r="AI489" i="1" s="1"/>
  <c r="AL417" i="1"/>
  <c r="AM417" i="1" s="1"/>
  <c r="AL418" i="1" s="1"/>
  <c r="AM418" i="1" s="1"/>
  <c r="AL420" i="1"/>
  <c r="AM420" i="1" s="1"/>
  <c r="AL421" i="1" s="1"/>
  <c r="AM421" i="1" s="1"/>
  <c r="AG420" i="1"/>
  <c r="AH420" i="1" s="1"/>
  <c r="AG421" i="1" s="1"/>
  <c r="AH421" i="1" s="1"/>
  <c r="AG426" i="1"/>
  <c r="AH426" i="1" s="1"/>
  <c r="AG427" i="1" s="1"/>
  <c r="AH427" i="1" s="1"/>
  <c r="AG492" i="1"/>
  <c r="AH492" i="1" s="1"/>
  <c r="AG493" i="1" s="1"/>
  <c r="AH493" i="1" s="1"/>
  <c r="AG479" i="1"/>
  <c r="AH479" i="1" s="1"/>
  <c r="AG480" i="1" s="1"/>
  <c r="AH480" i="1" s="1"/>
  <c r="AD479" i="1" s="1"/>
  <c r="AL493" i="1"/>
  <c r="AM493" i="1" s="1"/>
  <c r="AI492" i="1" s="1"/>
  <c r="AG417" i="1"/>
  <c r="AH417" i="1" s="1"/>
  <c r="AG484" i="1"/>
  <c r="AH484" i="1" s="1"/>
  <c r="AG485" i="1" s="1"/>
  <c r="AH485" i="1" s="1"/>
  <c r="AG428" i="1"/>
  <c r="AH428" i="1" s="1"/>
  <c r="AG429" i="1" s="1"/>
  <c r="AH429" i="1" s="1"/>
  <c r="AL492" i="1"/>
  <c r="AM492" i="1" s="1"/>
  <c r="AL426" i="1"/>
  <c r="AM426" i="1" s="1"/>
  <c r="AL427" i="1" s="1"/>
  <c r="AM427" i="1" s="1"/>
  <c r="AL428" i="1"/>
  <c r="AM428" i="1" s="1"/>
  <c r="AL429" i="1" s="1"/>
  <c r="AM429" i="1" s="1"/>
  <c r="AL479" i="1"/>
  <c r="AM479" i="1" s="1"/>
  <c r="AL480" i="1" s="1"/>
  <c r="AM480" i="1" s="1"/>
  <c r="AI479" i="1" s="1"/>
  <c r="AG491" i="1"/>
  <c r="AH491" i="1" s="1"/>
  <c r="AD489" i="1" s="1"/>
  <c r="AL487" i="1"/>
  <c r="AM487" i="1" s="1"/>
  <c r="AG487" i="1"/>
  <c r="AH487" i="1" s="1"/>
  <c r="AG418" i="1" l="1"/>
  <c r="AH418" i="1" s="1"/>
  <c r="AI491" i="1"/>
  <c r="AD492" i="1"/>
  <c r="AD491" i="1"/>
  <c r="AL425" i="1"/>
  <c r="AM425" i="1" s="1"/>
  <c r="AI423" i="1" s="1"/>
  <c r="AL422" i="1"/>
  <c r="AM422" i="1" s="1"/>
  <c r="AI420" i="1" s="1"/>
  <c r="AG422" i="1"/>
  <c r="AH422" i="1" s="1"/>
  <c r="AD420" i="1" s="1"/>
  <c r="AG488" i="1"/>
  <c r="AH488" i="1" s="1"/>
  <c r="AL488" i="1"/>
  <c r="AM488" i="1" s="1"/>
  <c r="AI487" i="1" s="1"/>
  <c r="AG425" i="1"/>
  <c r="AH425" i="1" s="1"/>
  <c r="AD423" i="1" s="1"/>
  <c r="AG486" i="1"/>
  <c r="AH486" i="1" s="1"/>
  <c r="AD484" i="1" s="1"/>
  <c r="AL419" i="1"/>
  <c r="AM419" i="1" s="1"/>
  <c r="AI417" i="1" s="1"/>
  <c r="AG419" i="1" l="1"/>
  <c r="AH419" i="1" s="1"/>
  <c r="AD417" i="1" s="1"/>
  <c r="AK636" i="1"/>
  <c r="AJ636" i="1"/>
  <c r="AF636" i="1"/>
  <c r="AK635" i="1"/>
  <c r="AJ635" i="1"/>
  <c r="AF635" i="1"/>
  <c r="AJ634" i="1"/>
  <c r="AF634" i="1"/>
  <c r="AE634" i="1"/>
  <c r="X634" i="1"/>
  <c r="AK634" i="1" s="1"/>
  <c r="U634" i="1"/>
  <c r="S634" i="1"/>
  <c r="L634" i="1"/>
  <c r="AK633" i="1"/>
  <c r="AJ633" i="1"/>
  <c r="AF633" i="1"/>
  <c r="AE633" i="1"/>
  <c r="AK632" i="1"/>
  <c r="AJ632" i="1"/>
  <c r="AF632" i="1"/>
  <c r="AE632" i="1"/>
  <c r="AK631" i="1"/>
  <c r="AJ631" i="1"/>
  <c r="AF631" i="1"/>
  <c r="AE631" i="1"/>
  <c r="AK630" i="1"/>
  <c r="AJ630" i="1"/>
  <c r="AF630" i="1"/>
  <c r="AE630" i="1"/>
  <c r="L630" i="1"/>
  <c r="AJ175" i="1"/>
  <c r="AF175" i="1"/>
  <c r="AE175" i="1"/>
  <c r="X175" i="1"/>
  <c r="AK175" i="1" s="1"/>
  <c r="AJ174" i="1"/>
  <c r="AF174" i="1"/>
  <c r="AE174" i="1"/>
  <c r="X174" i="1"/>
  <c r="AK174" i="1" s="1"/>
  <c r="AJ173" i="1"/>
  <c r="AF173" i="1"/>
  <c r="AE173" i="1"/>
  <c r="X173" i="1"/>
  <c r="AK173" i="1" s="1"/>
  <c r="U173" i="1"/>
  <c r="S173" i="1"/>
  <c r="AK172" i="1"/>
  <c r="AJ172" i="1"/>
  <c r="AF172" i="1"/>
  <c r="AE172" i="1"/>
  <c r="AJ171" i="1"/>
  <c r="AF171" i="1"/>
  <c r="AE171" i="1"/>
  <c r="X171" i="1"/>
  <c r="AK171" i="1" s="1"/>
  <c r="U171" i="1"/>
  <c r="S171" i="1"/>
  <c r="AJ170" i="1"/>
  <c r="AF170" i="1"/>
  <c r="AE170" i="1"/>
  <c r="X170" i="1"/>
  <c r="AK170" i="1" s="1"/>
  <c r="AJ169" i="1"/>
  <c r="AF169" i="1"/>
  <c r="AE169" i="1"/>
  <c r="X169" i="1"/>
  <c r="AK169" i="1" s="1"/>
  <c r="U169" i="1"/>
  <c r="S169" i="1"/>
  <c r="L169" i="1"/>
  <c r="AJ168" i="1"/>
  <c r="AF168" i="1"/>
  <c r="AE168" i="1"/>
  <c r="X168" i="1"/>
  <c r="AK168" i="1" s="1"/>
  <c r="AJ167" i="1"/>
  <c r="AF167" i="1"/>
  <c r="AE167" i="1"/>
  <c r="X167" i="1"/>
  <c r="AK167" i="1" s="1"/>
  <c r="U167" i="1"/>
  <c r="S167" i="1"/>
  <c r="AJ166" i="1"/>
  <c r="AF166" i="1"/>
  <c r="AE166" i="1"/>
  <c r="X166" i="1"/>
  <c r="AK166" i="1" s="1"/>
  <c r="AJ165" i="1"/>
  <c r="AF165" i="1"/>
  <c r="AE165" i="1"/>
  <c r="X165" i="1"/>
  <c r="AK165" i="1" s="1"/>
  <c r="AJ164" i="1"/>
  <c r="AF164" i="1"/>
  <c r="AE164" i="1"/>
  <c r="X164" i="1"/>
  <c r="AK164" i="1" s="1"/>
  <c r="U164" i="1"/>
  <c r="S164" i="1"/>
  <c r="L164" i="1"/>
  <c r="AJ163" i="1"/>
  <c r="AF163" i="1"/>
  <c r="AE163" i="1"/>
  <c r="X163" i="1"/>
  <c r="AK163" i="1" s="1"/>
  <c r="AJ162" i="1"/>
  <c r="AF162" i="1"/>
  <c r="AE162" i="1"/>
  <c r="X162" i="1"/>
  <c r="AK162" i="1" s="1"/>
  <c r="AJ161" i="1"/>
  <c r="AF161" i="1"/>
  <c r="AE161" i="1"/>
  <c r="X161" i="1"/>
  <c r="AK161" i="1" s="1"/>
  <c r="AJ160" i="1"/>
  <c r="AF160" i="1"/>
  <c r="AE160" i="1"/>
  <c r="X160" i="1"/>
  <c r="AK160" i="1" s="1"/>
  <c r="U160" i="1"/>
  <c r="S160" i="1"/>
  <c r="AJ159" i="1"/>
  <c r="AF159" i="1"/>
  <c r="AE159" i="1"/>
  <c r="X159" i="1"/>
  <c r="AK159" i="1" s="1"/>
  <c r="U159" i="1"/>
  <c r="S159" i="1"/>
  <c r="L159" i="1"/>
  <c r="AJ158" i="1"/>
  <c r="AF158" i="1"/>
  <c r="AE158" i="1"/>
  <c r="X158" i="1"/>
  <c r="AK158" i="1" s="1"/>
  <c r="AJ157" i="1"/>
  <c r="AF157" i="1"/>
  <c r="AE157" i="1"/>
  <c r="X157" i="1"/>
  <c r="AK157" i="1" s="1"/>
  <c r="S157" i="1"/>
  <c r="L157" i="1"/>
  <c r="AL636" i="1" l="1"/>
  <c r="AG634" i="1"/>
  <c r="AH634" i="1" s="1"/>
  <c r="AG635" i="1" s="1"/>
  <c r="AH635" i="1" s="1"/>
  <c r="AL630" i="1"/>
  <c r="AM630" i="1" s="1"/>
  <c r="AL631" i="1" s="1"/>
  <c r="AM631" i="1" s="1"/>
  <c r="AI630" i="1" s="1"/>
  <c r="AL634" i="1"/>
  <c r="AM634" i="1" s="1"/>
  <c r="AL635" i="1" s="1"/>
  <c r="AM635" i="1" s="1"/>
  <c r="AG630" i="1"/>
  <c r="AH630" i="1" s="1"/>
  <c r="AG631" i="1" s="1"/>
  <c r="AH631" i="1" s="1"/>
  <c r="AD630" i="1" s="1"/>
  <c r="AG632" i="1"/>
  <c r="AH632" i="1" s="1"/>
  <c r="AG633" i="1" s="1"/>
  <c r="AH633" i="1" s="1"/>
  <c r="AD632" i="1" s="1"/>
  <c r="AL632" i="1"/>
  <c r="AM632" i="1" s="1"/>
  <c r="AL633" i="1" s="1"/>
  <c r="AM633" i="1" s="1"/>
  <c r="AI632" i="1" s="1"/>
  <c r="AG173" i="1"/>
  <c r="AH173" i="1" s="1"/>
  <c r="AG174" i="1" s="1"/>
  <c r="AH174" i="1" s="1"/>
  <c r="AL159" i="1"/>
  <c r="AM159" i="1" s="1"/>
  <c r="AI159" i="1" s="1"/>
  <c r="AG164" i="1"/>
  <c r="AH164" i="1" s="1"/>
  <c r="AG165" i="1" s="1"/>
  <c r="AH165" i="1" s="1"/>
  <c r="AL167" i="1"/>
  <c r="AM167" i="1" s="1"/>
  <c r="AL168" i="1" s="1"/>
  <c r="AM168" i="1" s="1"/>
  <c r="AI167" i="1" s="1"/>
  <c r="AL173" i="1"/>
  <c r="AM173" i="1" s="1"/>
  <c r="AL174" i="1" s="1"/>
  <c r="AL164" i="1"/>
  <c r="AM164" i="1" s="1"/>
  <c r="AG160" i="1"/>
  <c r="AH160" i="1" s="1"/>
  <c r="AG161" i="1" s="1"/>
  <c r="AH161" i="1" s="1"/>
  <c r="AG171" i="1"/>
  <c r="AH171" i="1" s="1"/>
  <c r="AG172" i="1" s="1"/>
  <c r="AH172" i="1" s="1"/>
  <c r="AD171" i="1" s="1"/>
  <c r="AL157" i="1"/>
  <c r="AM157" i="1" s="1"/>
  <c r="AL158" i="1" s="1"/>
  <c r="AM158" i="1" s="1"/>
  <c r="AI157" i="1" s="1"/>
  <c r="AG157" i="1"/>
  <c r="AH157" i="1" s="1"/>
  <c r="AG158" i="1" s="1"/>
  <c r="AH158" i="1" s="1"/>
  <c r="AD157" i="1" s="1"/>
  <c r="AG167" i="1"/>
  <c r="AH167" i="1" s="1"/>
  <c r="AG168" i="1" s="1"/>
  <c r="AH168" i="1" s="1"/>
  <c r="AD167" i="1" s="1"/>
  <c r="AL160" i="1"/>
  <c r="AM160" i="1" s="1"/>
  <c r="AL161" i="1" s="1"/>
  <c r="AL169" i="1"/>
  <c r="AM169" i="1" s="1"/>
  <c r="AG159" i="1"/>
  <c r="AH159" i="1" s="1"/>
  <c r="AD159" i="1" s="1"/>
  <c r="AG169" i="1"/>
  <c r="AH169" i="1" s="1"/>
  <c r="AL171" i="1"/>
  <c r="AM171" i="1" s="1"/>
  <c r="AG636" i="1" l="1"/>
  <c r="AH636" i="1" s="1"/>
  <c r="AD634" i="1" s="1"/>
  <c r="AM636" i="1"/>
  <c r="AI634" i="1" s="1"/>
  <c r="AM174" i="1"/>
  <c r="AL175" i="1" s="1"/>
  <c r="AM175" i="1" s="1"/>
  <c r="AI173" i="1" s="1"/>
  <c r="AM161" i="1"/>
  <c r="AL162" i="1" s="1"/>
  <c r="AM162" i="1" s="1"/>
  <c r="AG175" i="1"/>
  <c r="AH175" i="1" s="1"/>
  <c r="AD173" i="1" s="1"/>
  <c r="AL172" i="1"/>
  <c r="AM172" i="1" s="1"/>
  <c r="AI171" i="1" s="1"/>
  <c r="AG166" i="1"/>
  <c r="AH166" i="1" s="1"/>
  <c r="AD164" i="1" s="1"/>
  <c r="AG170" i="1"/>
  <c r="AH170" i="1" s="1"/>
  <c r="AD169" i="1" s="1"/>
  <c r="AG162" i="1"/>
  <c r="AH162" i="1" s="1"/>
  <c r="AL165" i="1"/>
  <c r="AM165" i="1" s="1"/>
  <c r="AL170" i="1"/>
  <c r="AM170" i="1" s="1"/>
  <c r="AI169" i="1" s="1"/>
  <c r="AG163" i="1" l="1"/>
  <c r="AH163" i="1" s="1"/>
  <c r="AD160" i="1" s="1"/>
  <c r="AL166" i="1"/>
  <c r="AM166" i="1" s="1"/>
  <c r="AI164" i="1" s="1"/>
  <c r="AL163" i="1"/>
  <c r="AM163" i="1" s="1"/>
  <c r="AI160" i="1" s="1"/>
  <c r="AJ133" i="1" l="1"/>
  <c r="AF133" i="1"/>
  <c r="AE133" i="1"/>
  <c r="X133" i="1"/>
  <c r="AK133" i="1" s="1"/>
  <c r="AJ132" i="1"/>
  <c r="AF132" i="1"/>
  <c r="AE132" i="1"/>
  <c r="X132" i="1"/>
  <c r="AK132" i="1" s="1"/>
  <c r="U132" i="1"/>
  <c r="S132" i="1"/>
  <c r="AJ131" i="1"/>
  <c r="AF131" i="1"/>
  <c r="AE131" i="1"/>
  <c r="X131" i="1"/>
  <c r="AK131" i="1" s="1"/>
  <c r="AJ130" i="1"/>
  <c r="AF130" i="1"/>
  <c r="AE130" i="1"/>
  <c r="X130" i="1"/>
  <c r="AK130" i="1" s="1"/>
  <c r="U130" i="1"/>
  <c r="S130" i="1"/>
  <c r="L130" i="1"/>
  <c r="AJ129" i="1"/>
  <c r="AF129" i="1"/>
  <c r="AE129" i="1"/>
  <c r="X129" i="1"/>
  <c r="AK129" i="1" s="1"/>
  <c r="AJ128" i="1"/>
  <c r="AF128" i="1"/>
  <c r="AE128" i="1"/>
  <c r="X128" i="1"/>
  <c r="AK128" i="1" s="1"/>
  <c r="U128" i="1"/>
  <c r="S128" i="1"/>
  <c r="L128" i="1"/>
  <c r="AJ127" i="1"/>
  <c r="AF127" i="1"/>
  <c r="AE127" i="1"/>
  <c r="X127" i="1"/>
  <c r="AK127" i="1" s="1"/>
  <c r="AJ126" i="1"/>
  <c r="AF126" i="1"/>
  <c r="AE126" i="1"/>
  <c r="X126" i="1"/>
  <c r="AK126" i="1" s="1"/>
  <c r="U126" i="1"/>
  <c r="S126" i="1"/>
  <c r="L126" i="1"/>
  <c r="AJ125" i="1"/>
  <c r="AF125" i="1"/>
  <c r="AE125" i="1"/>
  <c r="X125" i="1"/>
  <c r="AK125" i="1" s="1"/>
  <c r="AJ124" i="1"/>
  <c r="AF124" i="1"/>
  <c r="AE124" i="1"/>
  <c r="X124" i="1"/>
  <c r="AK124" i="1" s="1"/>
  <c r="AJ123" i="1"/>
  <c r="AF123" i="1"/>
  <c r="AE123" i="1"/>
  <c r="X123" i="1"/>
  <c r="AK123" i="1" s="1"/>
  <c r="U123" i="1"/>
  <c r="S123" i="1"/>
  <c r="L123" i="1"/>
  <c r="AG130" i="1" l="1"/>
  <c r="AH130" i="1" s="1"/>
  <c r="AG131" i="1" s="1"/>
  <c r="AG128" i="1"/>
  <c r="AH128" i="1" s="1"/>
  <c r="AG129" i="1" s="1"/>
  <c r="AL128" i="1"/>
  <c r="AM128" i="1" s="1"/>
  <c r="AG126" i="1"/>
  <c r="AH126" i="1" s="1"/>
  <c r="AG127" i="1" s="1"/>
  <c r="AG123" i="1"/>
  <c r="AL126" i="1"/>
  <c r="AM126" i="1" s="1"/>
  <c r="AL127" i="1" s="1"/>
  <c r="AG132" i="1"/>
  <c r="AH132" i="1" s="1"/>
  <c r="AG133" i="1" s="1"/>
  <c r="AL123" i="1"/>
  <c r="AL132" i="1"/>
  <c r="AM132" i="1" s="1"/>
  <c r="AL133" i="1" s="1"/>
  <c r="AL130" i="1"/>
  <c r="AM130" i="1" s="1"/>
  <c r="AL131" i="1" s="1"/>
  <c r="AL129" i="1" l="1"/>
  <c r="AK682" i="1"/>
  <c r="AJ682" i="1"/>
  <c r="AF682" i="1"/>
  <c r="AG682" i="1" s="1"/>
  <c r="AK681" i="1"/>
  <c r="AJ681" i="1"/>
  <c r="AF681" i="1"/>
  <c r="AG681" i="1" s="1"/>
  <c r="AJ680" i="1"/>
  <c r="AF680" i="1"/>
  <c r="AE680" i="1"/>
  <c r="X680" i="1"/>
  <c r="AK680" i="1" s="1"/>
  <c r="U680" i="1"/>
  <c r="S680" i="1"/>
  <c r="L680" i="1"/>
  <c r="AK679" i="1"/>
  <c r="AJ679" i="1"/>
  <c r="AF679" i="1"/>
  <c r="AE679" i="1"/>
  <c r="AK678" i="1"/>
  <c r="AJ678" i="1"/>
  <c r="AF678" i="1"/>
  <c r="AE678" i="1"/>
  <c r="AK677" i="1"/>
  <c r="AJ677" i="1"/>
  <c r="AF677" i="1"/>
  <c r="AE677" i="1"/>
  <c r="L677" i="1"/>
  <c r="AK676" i="1"/>
  <c r="AJ676" i="1"/>
  <c r="AF676" i="1"/>
  <c r="AE676" i="1"/>
  <c r="AK675" i="1"/>
  <c r="AJ675" i="1"/>
  <c r="AF675" i="1"/>
  <c r="AE675" i="1"/>
  <c r="AK674" i="1"/>
  <c r="AJ674" i="1"/>
  <c r="AF674" i="1"/>
  <c r="AE674" i="1"/>
  <c r="AK673" i="1"/>
  <c r="AJ673" i="1"/>
  <c r="AF673" i="1"/>
  <c r="AE673" i="1"/>
  <c r="AK672" i="1"/>
  <c r="AJ672" i="1"/>
  <c r="AF672" i="1"/>
  <c r="AE672" i="1"/>
  <c r="L672" i="1"/>
  <c r="AG677" i="1" l="1"/>
  <c r="AH677" i="1" s="1"/>
  <c r="AG678" i="1" s="1"/>
  <c r="AG680" i="1"/>
  <c r="AH680" i="1" s="1"/>
  <c r="AH681" i="1" s="1"/>
  <c r="AH682" i="1" s="1"/>
  <c r="AD680" i="1" s="1"/>
  <c r="AG672" i="1"/>
  <c r="AH672" i="1" s="1"/>
  <c r="AG673" i="1" s="1"/>
  <c r="AH673" i="1" s="1"/>
  <c r="AD672" i="1" s="1"/>
  <c r="AL672" i="1"/>
  <c r="AM672" i="1" s="1"/>
  <c r="AL673" i="1" s="1"/>
  <c r="AM673" i="1" s="1"/>
  <c r="AI672" i="1" s="1"/>
  <c r="AL674" i="1"/>
  <c r="AM674" i="1" s="1"/>
  <c r="AL675" i="1" s="1"/>
  <c r="AM675" i="1" s="1"/>
  <c r="AL681" i="1"/>
  <c r="AG674" i="1"/>
  <c r="AH674" i="1" s="1"/>
  <c r="AG675" i="1" s="1"/>
  <c r="AH675" i="1" s="1"/>
  <c r="AL677" i="1"/>
  <c r="AM677" i="1" s="1"/>
  <c r="AL678" i="1" s="1"/>
  <c r="AM678" i="1" s="1"/>
  <c r="AL682" i="1"/>
  <c r="AL680" i="1"/>
  <c r="AM680" i="1" s="1"/>
  <c r="AH678" i="1" l="1"/>
  <c r="AG679" i="1" s="1"/>
  <c r="AH679" i="1" s="1"/>
  <c r="AD677" i="1" s="1"/>
  <c r="AM681" i="1"/>
  <c r="AM682" i="1" s="1"/>
  <c r="AI680" i="1" s="1"/>
  <c r="AL676" i="1"/>
  <c r="AM676" i="1" s="1"/>
  <c r="AI674" i="1" s="1"/>
  <c r="AL679" i="1"/>
  <c r="AM679" i="1" s="1"/>
  <c r="AI677" i="1" s="1"/>
  <c r="AG676" i="1"/>
  <c r="AH676" i="1" s="1"/>
  <c r="AD674" i="1" s="1"/>
  <c r="AK321" i="1" l="1"/>
  <c r="X315" i="1"/>
  <c r="AK315" i="1" s="1"/>
  <c r="AJ353" i="1"/>
  <c r="AF353" i="1"/>
  <c r="AE353" i="1"/>
  <c r="X353" i="1"/>
  <c r="AK353" i="1" s="1"/>
  <c r="AJ352" i="1"/>
  <c r="AF352" i="1"/>
  <c r="AE352" i="1"/>
  <c r="X352" i="1"/>
  <c r="AK352" i="1" s="1"/>
  <c r="AK351" i="1"/>
  <c r="AJ351" i="1"/>
  <c r="AF351" i="1"/>
  <c r="AE351" i="1"/>
  <c r="AJ350" i="1"/>
  <c r="AF350" i="1"/>
  <c r="AE350" i="1"/>
  <c r="X350" i="1"/>
  <c r="AK350" i="1" s="1"/>
  <c r="U350" i="1"/>
  <c r="S350" i="1"/>
  <c r="AJ346" i="1"/>
  <c r="AF346" i="1"/>
  <c r="AE346" i="1"/>
  <c r="X346" i="1"/>
  <c r="AK346" i="1" s="1"/>
  <c r="AJ345" i="1"/>
  <c r="AF345" i="1"/>
  <c r="AE345" i="1"/>
  <c r="X345" i="1"/>
  <c r="AK345" i="1" s="1"/>
  <c r="U345" i="1"/>
  <c r="S345" i="1"/>
  <c r="AJ344" i="1"/>
  <c r="AF344" i="1"/>
  <c r="AE344" i="1"/>
  <c r="X344" i="1"/>
  <c r="AK344" i="1" s="1"/>
  <c r="AJ343" i="1"/>
  <c r="AF343" i="1"/>
  <c r="AE343" i="1"/>
  <c r="X343" i="1"/>
  <c r="AK343" i="1" s="1"/>
  <c r="U343" i="1"/>
  <c r="S343" i="1"/>
  <c r="AJ342" i="1"/>
  <c r="AF342" i="1"/>
  <c r="AE342" i="1"/>
  <c r="X342" i="1"/>
  <c r="AK342" i="1" s="1"/>
  <c r="AJ341" i="1"/>
  <c r="AF341" i="1"/>
  <c r="AE341" i="1"/>
  <c r="X341" i="1"/>
  <c r="AK341" i="1" s="1"/>
  <c r="U341" i="1"/>
  <c r="S341" i="1"/>
  <c r="AJ340" i="1"/>
  <c r="AF340" i="1"/>
  <c r="AE340" i="1"/>
  <c r="X340" i="1"/>
  <c r="AK340" i="1" s="1"/>
  <c r="AJ338" i="1"/>
  <c r="AF338" i="1"/>
  <c r="AE338" i="1"/>
  <c r="X338" i="1"/>
  <c r="AK338" i="1" s="1"/>
  <c r="AJ337" i="1"/>
  <c r="AF337" i="1"/>
  <c r="AE337" i="1"/>
  <c r="X337" i="1"/>
  <c r="AK337" i="1" s="1"/>
  <c r="U337" i="1"/>
  <c r="S337" i="1"/>
  <c r="Q337" i="1"/>
  <c r="AJ336" i="1"/>
  <c r="AF336" i="1"/>
  <c r="AE336" i="1"/>
  <c r="X336" i="1"/>
  <c r="AK336" i="1" s="1"/>
  <c r="AJ335" i="1"/>
  <c r="AF335" i="1"/>
  <c r="AE335" i="1"/>
  <c r="X335" i="1"/>
  <c r="AK335" i="1" s="1"/>
  <c r="AJ334" i="1"/>
  <c r="AF334" i="1"/>
  <c r="AE334" i="1"/>
  <c r="X334" i="1"/>
  <c r="AK334" i="1" s="1"/>
  <c r="U334" i="1"/>
  <c r="S334" i="1"/>
  <c r="AJ333" i="1"/>
  <c r="AF333" i="1"/>
  <c r="AE333" i="1"/>
  <c r="X333" i="1"/>
  <c r="AK333" i="1" s="1"/>
  <c r="AJ332" i="1"/>
  <c r="AF332" i="1"/>
  <c r="AE332" i="1"/>
  <c r="X332" i="1"/>
  <c r="AK332" i="1" s="1"/>
  <c r="AK331" i="1"/>
  <c r="AJ331" i="1"/>
  <c r="AF331" i="1"/>
  <c r="AE331" i="1"/>
  <c r="AJ330" i="1"/>
  <c r="AF330" i="1"/>
  <c r="AE330" i="1"/>
  <c r="X330" i="1"/>
  <c r="AK330" i="1" s="1"/>
  <c r="U330" i="1"/>
  <c r="S330" i="1"/>
  <c r="AJ329" i="1"/>
  <c r="AF329" i="1"/>
  <c r="AE329" i="1"/>
  <c r="X329" i="1"/>
  <c r="AK329" i="1" s="1"/>
  <c r="X328" i="1"/>
  <c r="AJ327" i="1"/>
  <c r="AF327" i="1"/>
  <c r="AE327" i="1"/>
  <c r="X327" i="1"/>
  <c r="AK327" i="1" s="1"/>
  <c r="U327" i="1"/>
  <c r="S327" i="1"/>
  <c r="Q327" i="1"/>
  <c r="AJ326" i="1"/>
  <c r="AF326" i="1"/>
  <c r="AE326" i="1"/>
  <c r="X326" i="1"/>
  <c r="AK326" i="1" s="1"/>
  <c r="AJ325" i="1"/>
  <c r="AF325" i="1"/>
  <c r="AE325" i="1"/>
  <c r="X325" i="1"/>
  <c r="AK325" i="1" s="1"/>
  <c r="U325" i="1"/>
  <c r="S325" i="1"/>
  <c r="Q325" i="1"/>
  <c r="AJ324" i="1"/>
  <c r="AF324" i="1"/>
  <c r="AE324" i="1"/>
  <c r="X324" i="1"/>
  <c r="AK324" i="1" s="1"/>
  <c r="AJ323" i="1"/>
  <c r="AF323" i="1"/>
  <c r="AE323" i="1"/>
  <c r="X323" i="1"/>
  <c r="AK323" i="1" s="1"/>
  <c r="AJ322" i="1"/>
  <c r="AF322" i="1"/>
  <c r="AE322" i="1"/>
  <c r="X322" i="1"/>
  <c r="AK322" i="1" s="1"/>
  <c r="U322" i="1"/>
  <c r="S322" i="1"/>
  <c r="AJ321" i="1"/>
  <c r="AF321" i="1"/>
  <c r="AE321" i="1"/>
  <c r="AJ320" i="1"/>
  <c r="AF320" i="1"/>
  <c r="AE320" i="1"/>
  <c r="X320" i="1"/>
  <c r="AK320" i="1" s="1"/>
  <c r="AJ319" i="1"/>
  <c r="AF319" i="1"/>
  <c r="AE319" i="1"/>
  <c r="X319" i="1"/>
  <c r="AK319" i="1" s="1"/>
  <c r="U319" i="1"/>
  <c r="S319" i="1"/>
  <c r="AJ318" i="1"/>
  <c r="AF318" i="1"/>
  <c r="AE318" i="1"/>
  <c r="X318" i="1"/>
  <c r="AK318" i="1" s="1"/>
  <c r="AJ317" i="1"/>
  <c r="AF317" i="1"/>
  <c r="AE317" i="1"/>
  <c r="X317" i="1"/>
  <c r="AK317" i="1" s="1"/>
  <c r="AJ316" i="1"/>
  <c r="AF316" i="1"/>
  <c r="AE316" i="1"/>
  <c r="X316" i="1"/>
  <c r="AK316" i="1" s="1"/>
  <c r="U316" i="1"/>
  <c r="S316" i="1"/>
  <c r="AJ315" i="1"/>
  <c r="AF315" i="1"/>
  <c r="AE315" i="1"/>
  <c r="AJ314" i="1"/>
  <c r="AF314" i="1"/>
  <c r="AE314" i="1"/>
  <c r="X314" i="1"/>
  <c r="AK314" i="1" s="1"/>
  <c r="AJ313" i="1"/>
  <c r="AF313" i="1"/>
  <c r="AE313" i="1"/>
  <c r="X313" i="1"/>
  <c r="AK313" i="1" s="1"/>
  <c r="AJ312" i="1"/>
  <c r="AF312" i="1"/>
  <c r="AE312" i="1"/>
  <c r="X312" i="1"/>
  <c r="AK312" i="1" s="1"/>
  <c r="U312" i="1"/>
  <c r="S312" i="1"/>
  <c r="AJ311" i="1"/>
  <c r="AF311" i="1"/>
  <c r="AE311" i="1"/>
  <c r="X311" i="1"/>
  <c r="AK311" i="1" s="1"/>
  <c r="AJ310" i="1"/>
  <c r="AF310" i="1"/>
  <c r="AE310" i="1"/>
  <c r="X310" i="1"/>
  <c r="AK310" i="1" s="1"/>
  <c r="AJ309" i="1"/>
  <c r="AF309" i="1"/>
  <c r="AE309" i="1"/>
  <c r="X309" i="1"/>
  <c r="AK309" i="1" s="1"/>
  <c r="AJ308" i="1"/>
  <c r="AF308" i="1"/>
  <c r="AE308" i="1"/>
  <c r="X308" i="1"/>
  <c r="AK308" i="1" s="1"/>
  <c r="U308" i="1"/>
  <c r="S308" i="1"/>
  <c r="AJ307" i="1"/>
  <c r="AF307" i="1"/>
  <c r="AE307" i="1"/>
  <c r="X307" i="1"/>
  <c r="AK307" i="1" s="1"/>
  <c r="AJ306" i="1"/>
  <c r="AF306" i="1"/>
  <c r="AE306" i="1"/>
  <c r="X306" i="1"/>
  <c r="AK306" i="1" s="1"/>
  <c r="AJ305" i="1"/>
  <c r="AF305" i="1"/>
  <c r="AE305" i="1"/>
  <c r="X305" i="1"/>
  <c r="AK305" i="1" s="1"/>
  <c r="U305" i="1"/>
  <c r="S305" i="1"/>
  <c r="AJ304" i="1"/>
  <c r="AF304" i="1"/>
  <c r="AE304" i="1"/>
  <c r="X304" i="1"/>
  <c r="AK304" i="1" s="1"/>
  <c r="AJ303" i="1"/>
  <c r="AF303" i="1"/>
  <c r="AE303" i="1"/>
  <c r="X303" i="1"/>
  <c r="AK303" i="1" s="1"/>
  <c r="AJ302" i="1"/>
  <c r="AF302" i="1"/>
  <c r="AE302" i="1"/>
  <c r="X302" i="1"/>
  <c r="AK302" i="1" s="1"/>
  <c r="AJ301" i="1"/>
  <c r="AF301" i="1"/>
  <c r="AE301" i="1"/>
  <c r="X301" i="1"/>
  <c r="AK301" i="1" s="1"/>
  <c r="U301" i="1"/>
  <c r="S301" i="1"/>
  <c r="AG327" i="1" l="1"/>
  <c r="AH327" i="1" s="1"/>
  <c r="AG329" i="1" s="1"/>
  <c r="AH329" i="1" s="1"/>
  <c r="AD327" i="1" s="1"/>
  <c r="AL325" i="1"/>
  <c r="AM325" i="1" s="1"/>
  <c r="AL326" i="1" s="1"/>
  <c r="AM326" i="1" s="1"/>
  <c r="AI325" i="1" s="1"/>
  <c r="AL322" i="1"/>
  <c r="AM322" i="1" s="1"/>
  <c r="AL323" i="1" s="1"/>
  <c r="AM323" i="1" s="1"/>
  <c r="AG312" i="1"/>
  <c r="AH312" i="1" s="1"/>
  <c r="AG313" i="1" s="1"/>
  <c r="AH313" i="1" s="1"/>
  <c r="AG305" i="1"/>
  <c r="AH305" i="1" s="1"/>
  <c r="AG306" i="1" s="1"/>
  <c r="AH306" i="1" s="1"/>
  <c r="AG322" i="1"/>
  <c r="AH322" i="1" s="1"/>
  <c r="AG323" i="1" s="1"/>
  <c r="AH323" i="1" s="1"/>
  <c r="AG325" i="1"/>
  <c r="AH325" i="1" s="1"/>
  <c r="AG326" i="1" s="1"/>
  <c r="AH326" i="1" s="1"/>
  <c r="AD325" i="1" s="1"/>
  <c r="AG308" i="1"/>
  <c r="AH308" i="1" s="1"/>
  <c r="AG309" i="1" s="1"/>
  <c r="AH309" i="1" s="1"/>
  <c r="AG343" i="1"/>
  <c r="AH343" i="1" s="1"/>
  <c r="AG330" i="1"/>
  <c r="AH330" i="1" s="1"/>
  <c r="AL345" i="1"/>
  <c r="AM345" i="1" s="1"/>
  <c r="AL346" i="1" s="1"/>
  <c r="AM346" i="1" s="1"/>
  <c r="AI345" i="1" s="1"/>
  <c r="AL343" i="1"/>
  <c r="AM343" i="1" s="1"/>
  <c r="AL344" i="1" s="1"/>
  <c r="AM344" i="1" s="1"/>
  <c r="AI343" i="1" s="1"/>
  <c r="AG350" i="1"/>
  <c r="AH350" i="1" s="1"/>
  <c r="AG316" i="1"/>
  <c r="AH316" i="1" s="1"/>
  <c r="AG317" i="1" s="1"/>
  <c r="AH317" i="1" s="1"/>
  <c r="AL319" i="1"/>
  <c r="AM319" i="1" s="1"/>
  <c r="AL320" i="1" s="1"/>
  <c r="AM320" i="1" s="1"/>
  <c r="AG301" i="1"/>
  <c r="AH301" i="1" s="1"/>
  <c r="AG302" i="1" s="1"/>
  <c r="AL327" i="1"/>
  <c r="AM327" i="1" s="1"/>
  <c r="AL329" i="1" s="1"/>
  <c r="AM329" i="1" s="1"/>
  <c r="AI327" i="1" s="1"/>
  <c r="AL308" i="1"/>
  <c r="AM308" i="1" s="1"/>
  <c r="AL312" i="1"/>
  <c r="AM312" i="1" s="1"/>
  <c r="AL316" i="1"/>
  <c r="AM316" i="1" s="1"/>
  <c r="AG345" i="1"/>
  <c r="AH345" i="1" s="1"/>
  <c r="AL301" i="1"/>
  <c r="AM301" i="1" s="1"/>
  <c r="AL305" i="1"/>
  <c r="AM305" i="1" s="1"/>
  <c r="AL341" i="1"/>
  <c r="AM341" i="1" s="1"/>
  <c r="AG319" i="1"/>
  <c r="AH319" i="1" s="1"/>
  <c r="AL334" i="1"/>
  <c r="AM334" i="1" s="1"/>
  <c r="AL337" i="1"/>
  <c r="AM337" i="1" s="1"/>
  <c r="AL330" i="1"/>
  <c r="AM330" i="1" s="1"/>
  <c r="AL350" i="1"/>
  <c r="AM350" i="1" s="1"/>
  <c r="AG341" i="1"/>
  <c r="AH341" i="1" s="1"/>
  <c r="AG334" i="1"/>
  <c r="AH334" i="1" s="1"/>
  <c r="AG337" i="1"/>
  <c r="AH337" i="1" s="1"/>
  <c r="AG331" i="1" l="1"/>
  <c r="AH331" i="1" s="1"/>
  <c r="AG332" i="1" s="1"/>
  <c r="AH332" i="1" s="1"/>
  <c r="AH302" i="1"/>
  <c r="AG303" i="1" s="1"/>
  <c r="AH303" i="1" s="1"/>
  <c r="AG351" i="1"/>
  <c r="AH351" i="1" s="1"/>
  <c r="AG352" i="1" s="1"/>
  <c r="AH352" i="1" s="1"/>
  <c r="AL309" i="1"/>
  <c r="AM309" i="1" s="1"/>
  <c r="AL331" i="1"/>
  <c r="AM331" i="1" s="1"/>
  <c r="AL338" i="1"/>
  <c r="AM338" i="1" s="1"/>
  <c r="AL342" i="1"/>
  <c r="AM342" i="1" s="1"/>
  <c r="AI341" i="1" s="1"/>
  <c r="AG335" i="1"/>
  <c r="AH335" i="1" s="1"/>
  <c r="AL306" i="1"/>
  <c r="AM306" i="1" s="1"/>
  <c r="AG324" i="1"/>
  <c r="AH324" i="1" s="1"/>
  <c r="AD322" i="1" s="1"/>
  <c r="AG314" i="1"/>
  <c r="AH314" i="1" s="1"/>
  <c r="AG346" i="1"/>
  <c r="AH346" i="1" s="1"/>
  <c r="AD345" i="1" s="1"/>
  <c r="AL321" i="1"/>
  <c r="AM321" i="1" s="1"/>
  <c r="AI319" i="1" s="1"/>
  <c r="AL302" i="1"/>
  <c r="AM302" i="1" s="1"/>
  <c r="AG310" i="1"/>
  <c r="AH310" i="1" s="1"/>
  <c r="AL335" i="1"/>
  <c r="AM335" i="1" s="1"/>
  <c r="AL317" i="1"/>
  <c r="AM317" i="1" s="1"/>
  <c r="AG320" i="1"/>
  <c r="AH320" i="1" s="1"/>
  <c r="AG318" i="1"/>
  <c r="AH318" i="1" s="1"/>
  <c r="AD316" i="1" s="1"/>
  <c r="AG338" i="1"/>
  <c r="AH338" i="1" s="1"/>
  <c r="AL324" i="1"/>
  <c r="AM324" i="1" s="1"/>
  <c r="AI322" i="1" s="1"/>
  <c r="AG342" i="1"/>
  <c r="AH342" i="1" s="1"/>
  <c r="AD341" i="1" s="1"/>
  <c r="AL351" i="1"/>
  <c r="AM351" i="1" s="1"/>
  <c r="AL313" i="1"/>
  <c r="AM313" i="1" s="1"/>
  <c r="AG344" i="1"/>
  <c r="AH344" i="1" s="1"/>
  <c r="AD343" i="1" s="1"/>
  <c r="AG307" i="1"/>
  <c r="AH307" i="1" s="1"/>
  <c r="AD305" i="1" s="1"/>
  <c r="AL318" i="1" l="1"/>
  <c r="AM318" i="1" s="1"/>
  <c r="AI316" i="1" s="1"/>
  <c r="AL307" i="1"/>
  <c r="AM307" i="1" s="1"/>
  <c r="AI305" i="1" s="1"/>
  <c r="AG336" i="1"/>
  <c r="AH336" i="1" s="1"/>
  <c r="AD334" i="1" s="1"/>
  <c r="AL336" i="1"/>
  <c r="AM336" i="1" s="1"/>
  <c r="AI334" i="1" s="1"/>
  <c r="AL303" i="1"/>
  <c r="AM303" i="1" s="1"/>
  <c r="AL340" i="1"/>
  <c r="AM340" i="1" s="1"/>
  <c r="AI337" i="1" s="1"/>
  <c r="AL332" i="1"/>
  <c r="AM332" i="1" s="1"/>
  <c r="AL314" i="1"/>
  <c r="AM314" i="1" s="1"/>
  <c r="AG333" i="1"/>
  <c r="AH333" i="1" s="1"/>
  <c r="AD330" i="1" s="1"/>
  <c r="AG321" i="1"/>
  <c r="AH321" i="1" s="1"/>
  <c r="AD319" i="1" s="1"/>
  <c r="AL310" i="1"/>
  <c r="AM310" i="1" s="1"/>
  <c r="AG311" i="1"/>
  <c r="AH311" i="1" s="1"/>
  <c r="AD308" i="1" s="1"/>
  <c r="AG315" i="1"/>
  <c r="AH315" i="1" s="1"/>
  <c r="AG304" i="1"/>
  <c r="AH304" i="1" s="1"/>
  <c r="AD301" i="1" s="1"/>
  <c r="AG353" i="1"/>
  <c r="AH353" i="1" s="1"/>
  <c r="AD350" i="1" s="1"/>
  <c r="AL352" i="1"/>
  <c r="AM352" i="1" s="1"/>
  <c r="AG340" i="1"/>
  <c r="AH340" i="1" s="1"/>
  <c r="AD337" i="1" s="1"/>
  <c r="AL304" i="1" l="1"/>
  <c r="AM304" i="1" s="1"/>
  <c r="AI301" i="1" s="1"/>
  <c r="AL311" i="1"/>
  <c r="AM311" i="1" s="1"/>
  <c r="AI308" i="1" s="1"/>
  <c r="AL333" i="1"/>
  <c r="AM333" i="1" s="1"/>
  <c r="AI330" i="1" s="1"/>
  <c r="AL353" i="1"/>
  <c r="AM353" i="1" s="1"/>
  <c r="AI350" i="1" s="1"/>
  <c r="AL315" i="1"/>
  <c r="AM315" i="1" s="1"/>
  <c r="AD312" i="1"/>
  <c r="AI312" i="1" l="1"/>
  <c r="AE558" i="1" l="1"/>
  <c r="AF558" i="1"/>
  <c r="AF557" i="1"/>
  <c r="AE557" i="1"/>
  <c r="AF556" i="1"/>
  <c r="AE556" i="1"/>
  <c r="AK558" i="1"/>
  <c r="AJ558" i="1"/>
  <c r="AK557" i="1"/>
  <c r="AJ557" i="1"/>
  <c r="AJ556" i="1"/>
  <c r="X556" i="1"/>
  <c r="AK556" i="1" s="1"/>
  <c r="U556" i="1"/>
  <c r="S556" i="1"/>
  <c r="L556" i="1"/>
  <c r="AK555" i="1"/>
  <c r="AJ555" i="1"/>
  <c r="AF555" i="1"/>
  <c r="AE555" i="1"/>
  <c r="AK554" i="1"/>
  <c r="AJ554" i="1"/>
  <c r="AF554" i="1"/>
  <c r="AE554" i="1"/>
  <c r="AK553" i="1"/>
  <c r="AJ553" i="1"/>
  <c r="AF553" i="1"/>
  <c r="AE553" i="1"/>
  <c r="AK552" i="1"/>
  <c r="AJ552" i="1"/>
  <c r="AF552" i="1"/>
  <c r="AE552" i="1"/>
  <c r="AK551" i="1"/>
  <c r="AJ551" i="1"/>
  <c r="AF551" i="1"/>
  <c r="AE551" i="1"/>
  <c r="L551" i="1"/>
  <c r="AK550" i="1"/>
  <c r="AJ550" i="1"/>
  <c r="AF550" i="1"/>
  <c r="AE550" i="1"/>
  <c r="AK549" i="1"/>
  <c r="AJ549" i="1"/>
  <c r="AF549" i="1"/>
  <c r="AE549" i="1"/>
  <c r="L549" i="1"/>
  <c r="AK548" i="1"/>
  <c r="AJ548" i="1"/>
  <c r="AF548" i="1"/>
  <c r="AE548" i="1"/>
  <c r="AK547" i="1"/>
  <c r="AJ547" i="1"/>
  <c r="AF547" i="1"/>
  <c r="AE547" i="1"/>
  <c r="L547" i="1"/>
  <c r="AK546" i="1"/>
  <c r="AJ546" i="1"/>
  <c r="AF546" i="1"/>
  <c r="AE546" i="1"/>
  <c r="AK545" i="1"/>
  <c r="AJ545" i="1"/>
  <c r="AF545" i="1"/>
  <c r="AE545" i="1"/>
  <c r="L545" i="1"/>
  <c r="AL545" i="1" l="1"/>
  <c r="AM545" i="1" s="1"/>
  <c r="AL546" i="1" s="1"/>
  <c r="AM546" i="1" s="1"/>
  <c r="AI545" i="1" s="1"/>
  <c r="AG545" i="1"/>
  <c r="AH545" i="1" s="1"/>
  <c r="AG546" i="1" s="1"/>
  <c r="AH546" i="1" s="1"/>
  <c r="AD545" i="1" s="1"/>
  <c r="AL549" i="1"/>
  <c r="AM549" i="1" s="1"/>
  <c r="AL550" i="1" s="1"/>
  <c r="AM550" i="1" s="1"/>
  <c r="AI549" i="1" s="1"/>
  <c r="AL551" i="1"/>
  <c r="AM551" i="1" s="1"/>
  <c r="AL552" i="1" s="1"/>
  <c r="AM552" i="1" s="1"/>
  <c r="AG547" i="1"/>
  <c r="AH547" i="1" s="1"/>
  <c r="AG548" i="1" s="1"/>
  <c r="AH548" i="1" s="1"/>
  <c r="AD547" i="1" s="1"/>
  <c r="AG554" i="1"/>
  <c r="AH554" i="1" s="1"/>
  <c r="AG555" i="1" s="1"/>
  <c r="AH555" i="1" s="1"/>
  <c r="AD554" i="1" s="1"/>
  <c r="AG556" i="1"/>
  <c r="AH556" i="1" s="1"/>
  <c r="AG557" i="1" s="1"/>
  <c r="AH557" i="1" s="1"/>
  <c r="AG558" i="1" s="1"/>
  <c r="AH558" i="1" s="1"/>
  <c r="AG551" i="1"/>
  <c r="AH551" i="1" s="1"/>
  <c r="AG552" i="1" s="1"/>
  <c r="AH552" i="1" s="1"/>
  <c r="AL556" i="1"/>
  <c r="AM556" i="1" s="1"/>
  <c r="AL557" i="1" s="1"/>
  <c r="AM557" i="1" s="1"/>
  <c r="AL547" i="1"/>
  <c r="AM547" i="1" s="1"/>
  <c r="AL548" i="1" s="1"/>
  <c r="AM548" i="1" s="1"/>
  <c r="AI547" i="1" s="1"/>
  <c r="AL554" i="1"/>
  <c r="AM554" i="1" s="1"/>
  <c r="AL555" i="1" s="1"/>
  <c r="AM555" i="1" s="1"/>
  <c r="AI554" i="1" s="1"/>
  <c r="AG549" i="1"/>
  <c r="AH549" i="1" s="1"/>
  <c r="AG550" i="1" s="1"/>
  <c r="AH550" i="1" s="1"/>
  <c r="AD549" i="1" s="1"/>
  <c r="AL558" i="1" l="1"/>
  <c r="AM558" i="1" s="1"/>
  <c r="AI556" i="1" s="1"/>
  <c r="AD556" i="1"/>
  <c r="AG553" i="1"/>
  <c r="AH553" i="1" s="1"/>
  <c r="AD551" i="1" s="1"/>
  <c r="AL553" i="1"/>
  <c r="AM553" i="1" s="1"/>
  <c r="AI551" i="1" s="1"/>
  <c r="AK272" i="1" l="1"/>
  <c r="AJ272" i="1"/>
  <c r="AF272" i="1"/>
  <c r="AE272" i="1"/>
  <c r="AK271" i="1"/>
  <c r="AJ271" i="1"/>
  <c r="AF271" i="1"/>
  <c r="AE271" i="1"/>
  <c r="AK270" i="1"/>
  <c r="AJ270" i="1"/>
  <c r="AF270" i="1"/>
  <c r="AE270" i="1"/>
  <c r="AK269" i="1"/>
  <c r="AJ269" i="1"/>
  <c r="AF269" i="1"/>
  <c r="AE269" i="1"/>
  <c r="AK268" i="1"/>
  <c r="AJ268" i="1"/>
  <c r="AF268" i="1"/>
  <c r="AE268" i="1"/>
  <c r="AK267" i="1"/>
  <c r="AJ267" i="1"/>
  <c r="AF267" i="1"/>
  <c r="AE267" i="1"/>
  <c r="AK266" i="1"/>
  <c r="AJ266" i="1"/>
  <c r="AF266" i="1"/>
  <c r="AE266" i="1"/>
  <c r="AK265" i="1"/>
  <c r="AJ265" i="1"/>
  <c r="AF265" i="1"/>
  <c r="AE265" i="1"/>
  <c r="AL268" i="1" l="1"/>
  <c r="AM268" i="1" s="1"/>
  <c r="AL269" i="1" s="1"/>
  <c r="AM269" i="1" s="1"/>
  <c r="AI268" i="1" s="1"/>
  <c r="AG268" i="1"/>
  <c r="AH268" i="1" s="1"/>
  <c r="AG269" i="1" s="1"/>
  <c r="AH269" i="1" s="1"/>
  <c r="AD268" i="1" s="1"/>
  <c r="AL270" i="1"/>
  <c r="AM270" i="1" s="1"/>
  <c r="AL271" i="1" s="1"/>
  <c r="AM271" i="1" s="1"/>
  <c r="AG270" i="1"/>
  <c r="AH270" i="1" s="1"/>
  <c r="AG271" i="1" s="1"/>
  <c r="AH271" i="1" s="1"/>
  <c r="AG265" i="1"/>
  <c r="AH265" i="1" s="1"/>
  <c r="AG266" i="1" s="1"/>
  <c r="AL265" i="1"/>
  <c r="AM265" i="1" s="1"/>
  <c r="AL266" i="1" s="1"/>
  <c r="AM266" i="1" s="1"/>
  <c r="AH266" i="1" l="1"/>
  <c r="AG267" i="1" s="1"/>
  <c r="AH267" i="1" s="1"/>
  <c r="AD265" i="1" s="1"/>
  <c r="AG272" i="1"/>
  <c r="AH272" i="1" s="1"/>
  <c r="AD270" i="1" s="1"/>
  <c r="AL272" i="1"/>
  <c r="AM272" i="1" s="1"/>
  <c r="AI270" i="1" s="1"/>
  <c r="AL267" i="1"/>
  <c r="AM267" i="1" s="1"/>
  <c r="AI265" i="1" s="1"/>
  <c r="AE503" i="1" l="1"/>
  <c r="AF503" i="1"/>
  <c r="AF502" i="1"/>
  <c r="AE502" i="1"/>
  <c r="AF501" i="1"/>
  <c r="AE501" i="1"/>
  <c r="AK503" i="1"/>
  <c r="AJ503" i="1"/>
  <c r="AK502" i="1"/>
  <c r="AJ502" i="1"/>
  <c r="AJ501" i="1"/>
  <c r="X501" i="1"/>
  <c r="AK501" i="1" s="1"/>
  <c r="U501" i="1"/>
  <c r="S501" i="1"/>
  <c r="AK500" i="1"/>
  <c r="AJ500" i="1"/>
  <c r="AF500" i="1"/>
  <c r="AE500" i="1"/>
  <c r="AK499" i="1"/>
  <c r="AJ499" i="1"/>
  <c r="AF499" i="1"/>
  <c r="AE499" i="1"/>
  <c r="AK498" i="1"/>
  <c r="AJ498" i="1"/>
  <c r="AF498" i="1"/>
  <c r="AE498" i="1"/>
  <c r="AK497" i="1"/>
  <c r="AJ497" i="1"/>
  <c r="AF497" i="1"/>
  <c r="AE497" i="1"/>
  <c r="AK496" i="1"/>
  <c r="AJ496" i="1"/>
  <c r="AF496" i="1"/>
  <c r="AE496" i="1"/>
  <c r="AK495" i="1"/>
  <c r="AJ495" i="1"/>
  <c r="AF495" i="1"/>
  <c r="AE495" i="1"/>
  <c r="AK494" i="1"/>
  <c r="AJ494" i="1"/>
  <c r="AF494" i="1"/>
  <c r="AE494" i="1"/>
  <c r="L501" i="1"/>
  <c r="L498" i="1"/>
  <c r="L496" i="1"/>
  <c r="L494" i="1"/>
  <c r="AL499" i="1" l="1"/>
  <c r="AM499" i="1" s="1"/>
  <c r="AL500" i="1" s="1"/>
  <c r="AM500" i="1" s="1"/>
  <c r="AG501" i="1"/>
  <c r="AH501" i="1" s="1"/>
  <c r="AG502" i="1" s="1"/>
  <c r="AH502" i="1" s="1"/>
  <c r="AG503" i="1" s="1"/>
  <c r="AH503" i="1" s="1"/>
  <c r="AL496" i="1"/>
  <c r="AM496" i="1" s="1"/>
  <c r="AL497" i="1" s="1"/>
  <c r="AM497" i="1" s="1"/>
  <c r="AI496" i="1" s="1"/>
  <c r="AL498" i="1"/>
  <c r="AM498" i="1" s="1"/>
  <c r="AI498" i="1" s="1"/>
  <c r="AG498" i="1"/>
  <c r="AH498" i="1" s="1"/>
  <c r="AD498" i="1" s="1"/>
  <c r="AG494" i="1"/>
  <c r="AH494" i="1" s="1"/>
  <c r="AG495" i="1" s="1"/>
  <c r="AH495" i="1" s="1"/>
  <c r="AD494" i="1" s="1"/>
  <c r="AG499" i="1"/>
  <c r="AH499" i="1" s="1"/>
  <c r="AG500" i="1" s="1"/>
  <c r="AH500" i="1" s="1"/>
  <c r="AD499" i="1" s="1"/>
  <c r="AL494" i="1"/>
  <c r="AM494" i="1" s="1"/>
  <c r="AL495" i="1" s="1"/>
  <c r="AM495" i="1" s="1"/>
  <c r="AI494" i="1" s="1"/>
  <c r="AG496" i="1"/>
  <c r="AH496" i="1" s="1"/>
  <c r="AG497" i="1" s="1"/>
  <c r="AH497" i="1" s="1"/>
  <c r="AD496" i="1" s="1"/>
  <c r="AL501" i="1"/>
  <c r="AM501" i="1" s="1"/>
  <c r="AL502" i="1" s="1"/>
  <c r="AM502" i="1" s="1"/>
  <c r="AL503" i="1" s="1"/>
  <c r="AM503" i="1" s="1"/>
  <c r="AI499" i="1" l="1"/>
  <c r="AD501" i="1"/>
  <c r="AI501" i="1"/>
  <c r="AE582" i="1"/>
  <c r="AE581" i="1"/>
  <c r="AE580" i="1"/>
  <c r="AE544" i="1"/>
  <c r="AE543" i="1"/>
  <c r="AE542" i="1"/>
  <c r="AF605" i="1"/>
  <c r="AE605" i="1"/>
  <c r="AF604" i="1"/>
  <c r="AE604" i="1"/>
  <c r="AF603" i="1"/>
  <c r="AE603" i="1"/>
  <c r="AE596" i="1"/>
  <c r="AF596" i="1"/>
  <c r="AE597" i="1"/>
  <c r="AF597" i="1"/>
  <c r="AE598" i="1"/>
  <c r="AF598" i="1"/>
  <c r="AK605" i="1"/>
  <c r="AJ605" i="1"/>
  <c r="AK604" i="1"/>
  <c r="AJ604" i="1"/>
  <c r="AJ603" i="1"/>
  <c r="X603" i="1"/>
  <c r="AK603" i="1" s="1"/>
  <c r="U603" i="1"/>
  <c r="S603" i="1"/>
  <c r="L603" i="1"/>
  <c r="AK602" i="1"/>
  <c r="AJ602" i="1"/>
  <c r="AF602" i="1"/>
  <c r="AE602" i="1"/>
  <c r="L602" i="1"/>
  <c r="AK601" i="1"/>
  <c r="AJ601" i="1"/>
  <c r="AF601" i="1"/>
  <c r="AE601" i="1"/>
  <c r="L601" i="1"/>
  <c r="AK600" i="1"/>
  <c r="AJ600" i="1"/>
  <c r="AF600" i="1"/>
  <c r="AE600" i="1"/>
  <c r="AK599" i="1"/>
  <c r="AJ599" i="1"/>
  <c r="AF599" i="1"/>
  <c r="AE599" i="1"/>
  <c r="L599" i="1"/>
  <c r="AK598" i="1"/>
  <c r="AJ598" i="1"/>
  <c r="AK597" i="1"/>
  <c r="AJ597" i="1"/>
  <c r="AK596" i="1"/>
  <c r="AJ596" i="1"/>
  <c r="L596" i="1"/>
  <c r="AG602" i="1" l="1"/>
  <c r="AH602" i="1" s="1"/>
  <c r="AD602" i="1" s="1"/>
  <c r="AG601" i="1"/>
  <c r="AH601" i="1" s="1"/>
  <c r="AD601" i="1" s="1"/>
  <c r="AL597" i="1"/>
  <c r="AM597" i="1" s="1"/>
  <c r="AL598" i="1" s="1"/>
  <c r="AM598" i="1" s="1"/>
  <c r="AI597" i="1" s="1"/>
  <c r="AL596" i="1"/>
  <c r="AM596" i="1" s="1"/>
  <c r="AI596" i="1" s="1"/>
  <c r="AL601" i="1"/>
  <c r="AM601" i="1" s="1"/>
  <c r="AI601" i="1" s="1"/>
  <c r="AL602" i="1"/>
  <c r="AM602" i="1" s="1"/>
  <c r="AI602" i="1" s="1"/>
  <c r="AL603" i="1"/>
  <c r="AM603" i="1" s="1"/>
  <c r="AL604" i="1" s="1"/>
  <c r="AM604" i="1" s="1"/>
  <c r="AG596" i="1"/>
  <c r="AH596" i="1" s="1"/>
  <c r="AD596" i="1" s="1"/>
  <c r="AG603" i="1"/>
  <c r="AH603" i="1" s="1"/>
  <c r="AG597" i="1"/>
  <c r="AH597" i="1" s="1"/>
  <c r="AG598" i="1" s="1"/>
  <c r="AH598" i="1" s="1"/>
  <c r="AD597" i="1" s="1"/>
  <c r="AL599" i="1"/>
  <c r="AM599" i="1" s="1"/>
  <c r="AL600" i="1" s="1"/>
  <c r="AM600" i="1" s="1"/>
  <c r="AI599" i="1" s="1"/>
  <c r="AG599" i="1"/>
  <c r="AH599" i="1" s="1"/>
  <c r="AG600" i="1" s="1"/>
  <c r="AH600" i="1" s="1"/>
  <c r="AD599" i="1" s="1"/>
  <c r="AG604" i="1" l="1"/>
  <c r="AH604" i="1" s="1"/>
  <c r="AL605" i="1"/>
  <c r="AM605" i="1" s="1"/>
  <c r="AI603" i="1" s="1"/>
  <c r="AJ365" i="1"/>
  <c r="AF365" i="1"/>
  <c r="AE365" i="1"/>
  <c r="X365" i="1"/>
  <c r="AK365" i="1" s="1"/>
  <c r="AJ364" i="1"/>
  <c r="AF364" i="1"/>
  <c r="AE364" i="1"/>
  <c r="X364" i="1"/>
  <c r="AK364" i="1" s="1"/>
  <c r="AJ363" i="1"/>
  <c r="AF363" i="1"/>
  <c r="AE363" i="1"/>
  <c r="X363" i="1"/>
  <c r="AK363" i="1" s="1"/>
  <c r="U363" i="1"/>
  <c r="S363" i="1"/>
  <c r="AK362" i="1"/>
  <c r="AJ362" i="1"/>
  <c r="AF362" i="1"/>
  <c r="AE362" i="1"/>
  <c r="AK361" i="1"/>
  <c r="AJ361" i="1"/>
  <c r="AF361" i="1"/>
  <c r="AE361" i="1"/>
  <c r="AK360" i="1"/>
  <c r="AJ360" i="1"/>
  <c r="AF360" i="1"/>
  <c r="AE360" i="1"/>
  <c r="AK359" i="1"/>
  <c r="AJ359" i="1"/>
  <c r="AF359" i="1"/>
  <c r="AE359" i="1"/>
  <c r="AK358" i="1"/>
  <c r="AJ358" i="1"/>
  <c r="AF358" i="1"/>
  <c r="AE358" i="1"/>
  <c r="L358" i="1"/>
  <c r="AK357" i="1"/>
  <c r="AJ357" i="1"/>
  <c r="AF357" i="1"/>
  <c r="AE357" i="1"/>
  <c r="AK356" i="1"/>
  <c r="AJ356" i="1"/>
  <c r="AF356" i="1"/>
  <c r="AE356" i="1"/>
  <c r="AK355" i="1"/>
  <c r="AJ355" i="1"/>
  <c r="AF355" i="1"/>
  <c r="AE355" i="1"/>
  <c r="AK354" i="1"/>
  <c r="AJ354" i="1"/>
  <c r="AF354" i="1"/>
  <c r="AE354" i="1"/>
  <c r="L354" i="1"/>
  <c r="AG354" i="1" l="1"/>
  <c r="AH354" i="1" s="1"/>
  <c r="AG355" i="1" s="1"/>
  <c r="AH355" i="1" s="1"/>
  <c r="AG605" i="1"/>
  <c r="AH605" i="1" s="1"/>
  <c r="AD603" i="1" s="1"/>
  <c r="AL354" i="1"/>
  <c r="AM354" i="1" s="1"/>
  <c r="AL355" i="1" s="1"/>
  <c r="AM355" i="1" s="1"/>
  <c r="AG358" i="1"/>
  <c r="AH358" i="1" s="1"/>
  <c r="AG359" i="1" s="1"/>
  <c r="AH359" i="1" s="1"/>
  <c r="AD358" i="1" s="1"/>
  <c r="AL358" i="1"/>
  <c r="AM358" i="1" s="1"/>
  <c r="AL359" i="1" s="1"/>
  <c r="AM359" i="1" s="1"/>
  <c r="AI358" i="1" s="1"/>
  <c r="AL360" i="1"/>
  <c r="AM360" i="1" s="1"/>
  <c r="AL361" i="1" s="1"/>
  <c r="AM361" i="1" s="1"/>
  <c r="AG360" i="1"/>
  <c r="AH360" i="1" s="1"/>
  <c r="AG361" i="1" s="1"/>
  <c r="AH361" i="1" s="1"/>
  <c r="AG363" i="1"/>
  <c r="AH363" i="1" s="1"/>
  <c r="AG364" i="1" s="1"/>
  <c r="AH364" i="1" s="1"/>
  <c r="AL363" i="1"/>
  <c r="AM363" i="1" s="1"/>
  <c r="AG362" i="1" l="1"/>
  <c r="AH362" i="1" s="1"/>
  <c r="AD360" i="1" s="1"/>
  <c r="AL356" i="1"/>
  <c r="AM356" i="1" s="1"/>
  <c r="AG365" i="1"/>
  <c r="AH365" i="1" s="1"/>
  <c r="AD363" i="1" s="1"/>
  <c r="AL364" i="1"/>
  <c r="AM364" i="1" s="1"/>
  <c r="AG356" i="1"/>
  <c r="AH356" i="1" s="1"/>
  <c r="AL362" i="1"/>
  <c r="AM362" i="1" s="1"/>
  <c r="AI360" i="1" s="1"/>
  <c r="AG357" i="1" l="1"/>
  <c r="AH357" i="1" s="1"/>
  <c r="AD354" i="1" s="1"/>
  <c r="AL365" i="1"/>
  <c r="AM365" i="1" s="1"/>
  <c r="AI363" i="1" s="1"/>
  <c r="AL357" i="1"/>
  <c r="AM357" i="1" s="1"/>
  <c r="AI354" i="1" s="1"/>
  <c r="AJ300" i="1" l="1"/>
  <c r="AF300" i="1"/>
  <c r="AE300" i="1"/>
  <c r="X300" i="1"/>
  <c r="AK300" i="1" s="1"/>
  <c r="AJ299" i="1"/>
  <c r="AF299" i="1"/>
  <c r="AE299" i="1"/>
  <c r="X299" i="1"/>
  <c r="AK299" i="1" s="1"/>
  <c r="AJ298" i="1"/>
  <c r="AF298" i="1"/>
  <c r="AE298" i="1"/>
  <c r="X298" i="1"/>
  <c r="AK298" i="1" s="1"/>
  <c r="U298" i="1"/>
  <c r="S298" i="1"/>
  <c r="L298" i="1"/>
  <c r="AJ297" i="1"/>
  <c r="AF297" i="1"/>
  <c r="AE297" i="1"/>
  <c r="X297" i="1"/>
  <c r="AK297" i="1" s="1"/>
  <c r="AJ296" i="1"/>
  <c r="AF296" i="1"/>
  <c r="AE296" i="1"/>
  <c r="X296" i="1"/>
  <c r="AK296" i="1" s="1"/>
  <c r="AJ295" i="1"/>
  <c r="AF295" i="1"/>
  <c r="AE295" i="1"/>
  <c r="X295" i="1"/>
  <c r="AK295" i="1" s="1"/>
  <c r="U295" i="1"/>
  <c r="S295" i="1"/>
  <c r="L295" i="1"/>
  <c r="AJ294" i="1"/>
  <c r="AF294" i="1"/>
  <c r="AE294" i="1"/>
  <c r="X294" i="1"/>
  <c r="AK294" i="1" s="1"/>
  <c r="AJ293" i="1"/>
  <c r="AF293" i="1"/>
  <c r="AE293" i="1"/>
  <c r="X293" i="1"/>
  <c r="AK293" i="1" s="1"/>
  <c r="U293" i="1"/>
  <c r="S293" i="1"/>
  <c r="L293" i="1"/>
  <c r="AJ292" i="1"/>
  <c r="AF292" i="1"/>
  <c r="AE292" i="1"/>
  <c r="X292" i="1"/>
  <c r="AK292" i="1" s="1"/>
  <c r="AJ291" i="1"/>
  <c r="AF291" i="1"/>
  <c r="AE291" i="1"/>
  <c r="X291" i="1"/>
  <c r="AK291" i="1" s="1"/>
  <c r="AJ290" i="1"/>
  <c r="AF290" i="1"/>
  <c r="AE290" i="1"/>
  <c r="X290" i="1"/>
  <c r="AK290" i="1" s="1"/>
  <c r="U290" i="1"/>
  <c r="S290" i="1"/>
  <c r="L290" i="1"/>
  <c r="AJ289" i="1"/>
  <c r="AF289" i="1"/>
  <c r="AE289" i="1"/>
  <c r="X289" i="1"/>
  <c r="AK289" i="1" s="1"/>
  <c r="AJ288" i="1"/>
  <c r="AF288" i="1"/>
  <c r="AE288" i="1"/>
  <c r="X288" i="1"/>
  <c r="AK288" i="1" s="1"/>
  <c r="AJ287" i="1"/>
  <c r="AF287" i="1"/>
  <c r="AE287" i="1"/>
  <c r="X287" i="1"/>
  <c r="AK287" i="1" s="1"/>
  <c r="AJ286" i="1"/>
  <c r="AF286" i="1"/>
  <c r="AE286" i="1"/>
  <c r="X286" i="1"/>
  <c r="AK286" i="1" s="1"/>
  <c r="U286" i="1"/>
  <c r="S286" i="1"/>
  <c r="L286" i="1"/>
  <c r="AJ285" i="1"/>
  <c r="AF285" i="1"/>
  <c r="AE285" i="1"/>
  <c r="X285" i="1"/>
  <c r="AK285" i="1" s="1"/>
  <c r="AJ284" i="1"/>
  <c r="AF284" i="1"/>
  <c r="AE284" i="1"/>
  <c r="X284" i="1"/>
  <c r="AK284" i="1" s="1"/>
  <c r="AJ283" i="1"/>
  <c r="AF283" i="1"/>
  <c r="AE283" i="1"/>
  <c r="X283" i="1"/>
  <c r="AK283" i="1" s="1"/>
  <c r="U283" i="1"/>
  <c r="S283" i="1"/>
  <c r="L283" i="1"/>
  <c r="AJ282" i="1"/>
  <c r="AF282" i="1"/>
  <c r="AE282" i="1"/>
  <c r="X282" i="1"/>
  <c r="AK282" i="1" s="1"/>
  <c r="AJ281" i="1"/>
  <c r="AF281" i="1"/>
  <c r="AE281" i="1"/>
  <c r="X281" i="1"/>
  <c r="AK281" i="1" s="1"/>
  <c r="AJ280" i="1"/>
  <c r="AF280" i="1"/>
  <c r="AE280" i="1"/>
  <c r="X280" i="1"/>
  <c r="AK280" i="1" s="1"/>
  <c r="U280" i="1"/>
  <c r="S280" i="1"/>
  <c r="L280" i="1"/>
  <c r="AJ279" i="1"/>
  <c r="AF279" i="1"/>
  <c r="AE279" i="1"/>
  <c r="X279" i="1"/>
  <c r="AK279" i="1" s="1"/>
  <c r="AJ278" i="1"/>
  <c r="AF278" i="1"/>
  <c r="AE278" i="1"/>
  <c r="X278" i="1"/>
  <c r="AK278" i="1" s="1"/>
  <c r="AJ277" i="1"/>
  <c r="AF277" i="1"/>
  <c r="AE277" i="1"/>
  <c r="X277" i="1"/>
  <c r="AK277" i="1" s="1"/>
  <c r="U277" i="1"/>
  <c r="S277" i="1"/>
  <c r="L277" i="1"/>
  <c r="AJ276" i="1"/>
  <c r="AF276" i="1"/>
  <c r="AE276" i="1"/>
  <c r="X276" i="1"/>
  <c r="AK276" i="1" s="1"/>
  <c r="AJ275" i="1"/>
  <c r="AF275" i="1"/>
  <c r="AE275" i="1"/>
  <c r="X275" i="1"/>
  <c r="AK275" i="1" s="1"/>
  <c r="AJ274" i="1"/>
  <c r="AF274" i="1"/>
  <c r="AE274" i="1"/>
  <c r="X274" i="1"/>
  <c r="AK274" i="1" s="1"/>
  <c r="AJ273" i="1"/>
  <c r="AF273" i="1"/>
  <c r="AE273" i="1"/>
  <c r="X273" i="1"/>
  <c r="AK273" i="1" s="1"/>
  <c r="U273" i="1"/>
  <c r="S273" i="1"/>
  <c r="L273" i="1"/>
  <c r="AG295" i="1" l="1"/>
  <c r="AH295" i="1" s="1"/>
  <c r="AG296" i="1" s="1"/>
  <c r="AH296" i="1" s="1"/>
  <c r="AG290" i="1"/>
  <c r="AH290" i="1" s="1"/>
  <c r="AG291" i="1" s="1"/>
  <c r="AL293" i="1"/>
  <c r="AM293" i="1" s="1"/>
  <c r="AL294" i="1" s="1"/>
  <c r="AM294" i="1" s="1"/>
  <c r="AI293" i="1" s="1"/>
  <c r="AG293" i="1"/>
  <c r="AH293" i="1" s="1"/>
  <c r="AG294" i="1" s="1"/>
  <c r="AG286" i="1"/>
  <c r="AH286" i="1" s="1"/>
  <c r="AG287" i="1" s="1"/>
  <c r="AH287" i="1" s="1"/>
  <c r="AG298" i="1"/>
  <c r="AH298" i="1" s="1"/>
  <c r="AG299" i="1" s="1"/>
  <c r="AH299" i="1" s="1"/>
  <c r="AG277" i="1"/>
  <c r="AH277" i="1" s="1"/>
  <c r="AG278" i="1" s="1"/>
  <c r="AH278" i="1" s="1"/>
  <c r="AG280" i="1"/>
  <c r="AH280" i="1" s="1"/>
  <c r="AG281" i="1" s="1"/>
  <c r="AH281" i="1" s="1"/>
  <c r="AG283" i="1"/>
  <c r="AH283" i="1" s="1"/>
  <c r="AG284" i="1" s="1"/>
  <c r="AH284" i="1" s="1"/>
  <c r="AL273" i="1"/>
  <c r="AM273" i="1" s="1"/>
  <c r="AL277" i="1"/>
  <c r="AM277" i="1" s="1"/>
  <c r="AL280" i="1"/>
  <c r="AM280" i="1" s="1"/>
  <c r="AL283" i="1"/>
  <c r="AM283" i="1" s="1"/>
  <c r="AL286" i="1"/>
  <c r="AM286" i="1" s="1"/>
  <c r="AL295" i="1"/>
  <c r="AM295" i="1" s="1"/>
  <c r="AL298" i="1"/>
  <c r="AM298" i="1" s="1"/>
  <c r="AL290" i="1"/>
  <c r="AM290" i="1" s="1"/>
  <c r="AG273" i="1"/>
  <c r="AH273" i="1" s="1"/>
  <c r="AH294" i="1" l="1"/>
  <c r="AD293" i="1" s="1"/>
  <c r="AH291" i="1"/>
  <c r="AG292" i="1" s="1"/>
  <c r="AH292" i="1" s="1"/>
  <c r="AD290" i="1" s="1"/>
  <c r="AG274" i="1"/>
  <c r="AH274" i="1" s="1"/>
  <c r="AL291" i="1"/>
  <c r="AM291" i="1" s="1"/>
  <c r="AL299" i="1"/>
  <c r="AM299" i="1" s="1"/>
  <c r="AG282" i="1"/>
  <c r="AH282" i="1" s="1"/>
  <c r="AD280" i="1" s="1"/>
  <c r="AL274" i="1"/>
  <c r="AM274" i="1" s="1"/>
  <c r="AL296" i="1"/>
  <c r="AM296" i="1" s="1"/>
  <c r="AG288" i="1"/>
  <c r="AH288" i="1" s="1"/>
  <c r="AL288" i="1"/>
  <c r="AM288" i="1" s="1"/>
  <c r="AL287" i="1"/>
  <c r="AM287" i="1" s="1"/>
  <c r="AG285" i="1"/>
  <c r="AH285" i="1" s="1"/>
  <c r="AD283" i="1" s="1"/>
  <c r="AL284" i="1"/>
  <c r="AM284" i="1" s="1"/>
  <c r="AL281" i="1"/>
  <c r="AM281" i="1" s="1"/>
  <c r="AG279" i="1"/>
  <c r="AH279" i="1" s="1"/>
  <c r="AD277" i="1" s="1"/>
  <c r="AG300" i="1"/>
  <c r="AH300" i="1" s="1"/>
  <c r="AD298" i="1" s="1"/>
  <c r="AG297" i="1"/>
  <c r="AH297" i="1" s="1"/>
  <c r="AD295" i="1" s="1"/>
  <c r="AL278" i="1"/>
  <c r="AM278" i="1" s="1"/>
  <c r="AL279" i="1" l="1"/>
  <c r="AM279" i="1" s="1"/>
  <c r="AI277" i="1" s="1"/>
  <c r="AL282" i="1"/>
  <c r="AM282" i="1" s="1"/>
  <c r="AI280" i="1" s="1"/>
  <c r="AL275" i="1"/>
  <c r="AM275" i="1" s="1"/>
  <c r="AL300" i="1"/>
  <c r="AM300" i="1" s="1"/>
  <c r="AI298" i="1" s="1"/>
  <c r="AL285" i="1"/>
  <c r="AM285" i="1" s="1"/>
  <c r="AI283" i="1" s="1"/>
  <c r="AL297" i="1"/>
  <c r="AM297" i="1" s="1"/>
  <c r="AI295" i="1" s="1"/>
  <c r="AL289" i="1"/>
  <c r="AM289" i="1" s="1"/>
  <c r="AI286" i="1" s="1"/>
  <c r="AL292" i="1"/>
  <c r="AM292" i="1" s="1"/>
  <c r="AI290" i="1" s="1"/>
  <c r="AG275" i="1"/>
  <c r="AH275" i="1" s="1"/>
  <c r="AG289" i="1"/>
  <c r="AH289" i="1" s="1"/>
  <c r="AD286" i="1" s="1"/>
  <c r="AG276" i="1" l="1"/>
  <c r="AH276" i="1" s="1"/>
  <c r="AD273" i="1" s="1"/>
  <c r="AL276" i="1"/>
  <c r="AM276" i="1" s="1"/>
  <c r="AI273" i="1" s="1"/>
  <c r="AJ407" i="1" l="1"/>
  <c r="AF407" i="1"/>
  <c r="AE407" i="1"/>
  <c r="X407" i="1"/>
  <c r="AK407" i="1" s="1"/>
  <c r="AJ406" i="1"/>
  <c r="AF406" i="1"/>
  <c r="AE406" i="1"/>
  <c r="X406" i="1"/>
  <c r="AK406" i="1" s="1"/>
  <c r="AJ405" i="1"/>
  <c r="AF405" i="1"/>
  <c r="AE405" i="1"/>
  <c r="X405" i="1"/>
  <c r="AK405" i="1" s="1"/>
  <c r="U405" i="1"/>
  <c r="S405" i="1"/>
  <c r="L405" i="1"/>
  <c r="AJ404" i="1"/>
  <c r="AF404" i="1"/>
  <c r="AE404" i="1"/>
  <c r="X404" i="1"/>
  <c r="AK404" i="1" s="1"/>
  <c r="AJ403" i="1"/>
  <c r="AF403" i="1"/>
  <c r="AE403" i="1"/>
  <c r="X403" i="1"/>
  <c r="AK403" i="1" s="1"/>
  <c r="AJ402" i="1"/>
  <c r="AF402" i="1"/>
  <c r="AE402" i="1"/>
  <c r="X402" i="1"/>
  <c r="AK402" i="1" s="1"/>
  <c r="U402" i="1"/>
  <c r="S402" i="1"/>
  <c r="L402" i="1"/>
  <c r="AJ401" i="1"/>
  <c r="AF401" i="1"/>
  <c r="AE401" i="1"/>
  <c r="X401" i="1"/>
  <c r="AK401" i="1" s="1"/>
  <c r="AJ400" i="1"/>
  <c r="AF400" i="1"/>
  <c r="AE400" i="1"/>
  <c r="X400" i="1"/>
  <c r="AK400" i="1" s="1"/>
  <c r="AJ399" i="1"/>
  <c r="AF399" i="1"/>
  <c r="AE399" i="1"/>
  <c r="X399" i="1"/>
  <c r="AK399" i="1" s="1"/>
  <c r="U399" i="1"/>
  <c r="S399" i="1"/>
  <c r="L399" i="1"/>
  <c r="AJ398" i="1"/>
  <c r="AF398" i="1"/>
  <c r="AE398" i="1"/>
  <c r="X398" i="1"/>
  <c r="AK398" i="1" s="1"/>
  <c r="AJ397" i="1"/>
  <c r="AF397" i="1"/>
  <c r="AE397" i="1"/>
  <c r="X397" i="1"/>
  <c r="AK397" i="1" s="1"/>
  <c r="AJ396" i="1"/>
  <c r="AF396" i="1"/>
  <c r="AE396" i="1"/>
  <c r="X396" i="1"/>
  <c r="AK396" i="1" s="1"/>
  <c r="U396" i="1"/>
  <c r="S396" i="1"/>
  <c r="L396" i="1"/>
  <c r="AJ395" i="1"/>
  <c r="AF395" i="1"/>
  <c r="AE395" i="1"/>
  <c r="X395" i="1"/>
  <c r="AK395" i="1" s="1"/>
  <c r="AJ394" i="1"/>
  <c r="AF394" i="1"/>
  <c r="AE394" i="1"/>
  <c r="X394" i="1"/>
  <c r="AK394" i="1" s="1"/>
  <c r="AJ393" i="1"/>
  <c r="AF393" i="1"/>
  <c r="AE393" i="1"/>
  <c r="X393" i="1"/>
  <c r="AK393" i="1" s="1"/>
  <c r="U393" i="1"/>
  <c r="S393" i="1"/>
  <c r="L393" i="1"/>
  <c r="AJ392" i="1"/>
  <c r="AF392" i="1"/>
  <c r="AE392" i="1"/>
  <c r="X392" i="1"/>
  <c r="AK392" i="1" s="1"/>
  <c r="AJ391" i="1"/>
  <c r="AF391" i="1"/>
  <c r="AE391" i="1"/>
  <c r="X391" i="1"/>
  <c r="AK391" i="1" s="1"/>
  <c r="U391" i="1"/>
  <c r="S391" i="1"/>
  <c r="L391" i="1"/>
  <c r="AJ390" i="1"/>
  <c r="AF390" i="1"/>
  <c r="AE390" i="1"/>
  <c r="X390" i="1"/>
  <c r="AK390" i="1" s="1"/>
  <c r="AJ389" i="1"/>
  <c r="AF389" i="1"/>
  <c r="AE389" i="1"/>
  <c r="X389" i="1"/>
  <c r="AK389" i="1" s="1"/>
  <c r="U389" i="1"/>
  <c r="S389" i="1"/>
  <c r="L389" i="1"/>
  <c r="AJ388" i="1"/>
  <c r="AF388" i="1"/>
  <c r="AE388" i="1"/>
  <c r="X388" i="1"/>
  <c r="AK388" i="1" s="1"/>
  <c r="AJ387" i="1"/>
  <c r="AF387" i="1"/>
  <c r="AE387" i="1"/>
  <c r="X387" i="1"/>
  <c r="AK387" i="1" s="1"/>
  <c r="AJ386" i="1"/>
  <c r="AF386" i="1"/>
  <c r="AE386" i="1"/>
  <c r="X386" i="1"/>
  <c r="AK386" i="1" s="1"/>
  <c r="U386" i="1"/>
  <c r="S386" i="1"/>
  <c r="L386" i="1"/>
  <c r="AJ385" i="1"/>
  <c r="AF385" i="1"/>
  <c r="AE385" i="1"/>
  <c r="X385" i="1"/>
  <c r="AK385" i="1" s="1"/>
  <c r="AJ384" i="1"/>
  <c r="AF384" i="1"/>
  <c r="AE384" i="1"/>
  <c r="X384" i="1"/>
  <c r="AK384" i="1" s="1"/>
  <c r="AJ383" i="1"/>
  <c r="AF383" i="1"/>
  <c r="AE383" i="1"/>
  <c r="X383" i="1"/>
  <c r="AK383" i="1" s="1"/>
  <c r="U383" i="1"/>
  <c r="S383" i="1"/>
  <c r="Q383" i="1"/>
  <c r="L383" i="1"/>
  <c r="AJ382" i="1"/>
  <c r="AF382" i="1"/>
  <c r="AE382" i="1"/>
  <c r="X382" i="1"/>
  <c r="AK382" i="1" s="1"/>
  <c r="AJ381" i="1"/>
  <c r="AF381" i="1"/>
  <c r="AE381" i="1"/>
  <c r="X381" i="1"/>
  <c r="AK381" i="1" s="1"/>
  <c r="AJ380" i="1"/>
  <c r="AF380" i="1"/>
  <c r="AE380" i="1"/>
  <c r="X380" i="1"/>
  <c r="AK380" i="1" s="1"/>
  <c r="U380" i="1"/>
  <c r="S380" i="1"/>
  <c r="L380" i="1"/>
  <c r="AJ379" i="1"/>
  <c r="AF379" i="1"/>
  <c r="AE379" i="1"/>
  <c r="X379" i="1"/>
  <c r="AK379" i="1" s="1"/>
  <c r="AJ378" i="1"/>
  <c r="AF378" i="1"/>
  <c r="AE378" i="1"/>
  <c r="X378" i="1"/>
  <c r="AK378" i="1" s="1"/>
  <c r="AJ377" i="1"/>
  <c r="AF377" i="1"/>
  <c r="AE377" i="1"/>
  <c r="X377" i="1"/>
  <c r="AK377" i="1" s="1"/>
  <c r="U377" i="1"/>
  <c r="S377" i="1"/>
  <c r="L377" i="1"/>
  <c r="AJ376" i="1"/>
  <c r="AF376" i="1"/>
  <c r="AE376" i="1"/>
  <c r="X376" i="1"/>
  <c r="AK376" i="1" s="1"/>
  <c r="AJ375" i="1"/>
  <c r="AF375" i="1"/>
  <c r="AE375" i="1"/>
  <c r="X375" i="1"/>
  <c r="AK375" i="1" s="1"/>
  <c r="U375" i="1"/>
  <c r="S375" i="1"/>
  <c r="L375" i="1"/>
  <c r="AJ374" i="1"/>
  <c r="AF374" i="1"/>
  <c r="AE374" i="1"/>
  <c r="X374" i="1"/>
  <c r="AK374" i="1" s="1"/>
  <c r="AJ373" i="1"/>
  <c r="AF373" i="1"/>
  <c r="AE373" i="1"/>
  <c r="X373" i="1"/>
  <c r="AK373" i="1" s="1"/>
  <c r="AJ372" i="1"/>
  <c r="AF372" i="1"/>
  <c r="AE372" i="1"/>
  <c r="X372" i="1"/>
  <c r="AK372" i="1" s="1"/>
  <c r="U372" i="1"/>
  <c r="S372" i="1"/>
  <c r="L372" i="1"/>
  <c r="AJ371" i="1"/>
  <c r="AF371" i="1"/>
  <c r="AE371" i="1"/>
  <c r="X371" i="1"/>
  <c r="AK371" i="1" s="1"/>
  <c r="AJ370" i="1"/>
  <c r="AF370" i="1"/>
  <c r="AE370" i="1"/>
  <c r="X370" i="1"/>
  <c r="AK370" i="1" s="1"/>
  <c r="U370" i="1"/>
  <c r="S370" i="1"/>
  <c r="L370" i="1"/>
  <c r="AJ369" i="1"/>
  <c r="AF369" i="1"/>
  <c r="AE369" i="1"/>
  <c r="X369" i="1"/>
  <c r="AK369" i="1" s="1"/>
  <c r="AJ368" i="1"/>
  <c r="AF368" i="1"/>
  <c r="AE368" i="1"/>
  <c r="X368" i="1"/>
  <c r="AK368" i="1" s="1"/>
  <c r="U368" i="1"/>
  <c r="S368" i="1"/>
  <c r="L368" i="1"/>
  <c r="AJ367" i="1"/>
  <c r="AF367" i="1"/>
  <c r="AE367" i="1"/>
  <c r="X367" i="1"/>
  <c r="AK367" i="1" s="1"/>
  <c r="AJ366" i="1"/>
  <c r="AF366" i="1"/>
  <c r="AE366" i="1"/>
  <c r="X366" i="1"/>
  <c r="AK366" i="1" s="1"/>
  <c r="U366" i="1"/>
  <c r="S366" i="1"/>
  <c r="L366" i="1"/>
  <c r="L408" i="1"/>
  <c r="S408" i="1"/>
  <c r="U408" i="1"/>
  <c r="X408" i="1"/>
  <c r="AK408" i="1" s="1"/>
  <c r="AE408" i="1"/>
  <c r="AF408" i="1"/>
  <c r="AJ408" i="1"/>
  <c r="X409" i="1"/>
  <c r="AK409" i="1" s="1"/>
  <c r="AE409" i="1"/>
  <c r="AF409" i="1"/>
  <c r="AJ409" i="1"/>
  <c r="S412" i="1"/>
  <c r="U412" i="1"/>
  <c r="X412" i="1"/>
  <c r="AK412" i="1" s="1"/>
  <c r="AE412" i="1"/>
  <c r="AF412" i="1"/>
  <c r="AJ412" i="1"/>
  <c r="L414" i="1"/>
  <c r="S414" i="1"/>
  <c r="U414" i="1"/>
  <c r="X414" i="1"/>
  <c r="AK414" i="1" s="1"/>
  <c r="AE414" i="1"/>
  <c r="AF414" i="1"/>
  <c r="AJ414" i="1"/>
  <c r="X415" i="1"/>
  <c r="AK415" i="1" s="1"/>
  <c r="AE415" i="1"/>
  <c r="AF415" i="1"/>
  <c r="AJ415" i="1"/>
  <c r="S416" i="1"/>
  <c r="U416" i="1"/>
  <c r="X416" i="1"/>
  <c r="AK416" i="1" s="1"/>
  <c r="AE416" i="1"/>
  <c r="AF416" i="1"/>
  <c r="AJ416" i="1"/>
  <c r="L504" i="1"/>
  <c r="AE504" i="1"/>
  <c r="AF504" i="1"/>
  <c r="AJ504" i="1"/>
  <c r="AK504" i="1"/>
  <c r="L505" i="1"/>
  <c r="AE505" i="1"/>
  <c r="AF505" i="1"/>
  <c r="AJ505" i="1"/>
  <c r="AK505" i="1"/>
  <c r="AE506" i="1"/>
  <c r="AF506" i="1"/>
  <c r="AJ506" i="1"/>
  <c r="AK506" i="1"/>
  <c r="AE507" i="1"/>
  <c r="AF507" i="1"/>
  <c r="AJ507" i="1"/>
  <c r="AK507" i="1"/>
  <c r="AE508" i="1"/>
  <c r="AF508" i="1"/>
  <c r="AJ508" i="1"/>
  <c r="AK508" i="1"/>
  <c r="AE509" i="1"/>
  <c r="AF509" i="1"/>
  <c r="AJ509" i="1"/>
  <c r="AK509" i="1"/>
  <c r="L510" i="1"/>
  <c r="S510" i="1"/>
  <c r="U510" i="1"/>
  <c r="X510" i="1"/>
  <c r="AK510" i="1" s="1"/>
  <c r="AE510" i="1"/>
  <c r="AF510" i="1"/>
  <c r="AJ510" i="1"/>
  <c r="AF511" i="1"/>
  <c r="AJ511" i="1"/>
  <c r="AK511" i="1"/>
  <c r="AF512" i="1"/>
  <c r="AJ512" i="1"/>
  <c r="AK512" i="1"/>
  <c r="L513" i="1"/>
  <c r="AE513" i="1"/>
  <c r="AF513" i="1"/>
  <c r="AJ513" i="1"/>
  <c r="AK513" i="1"/>
  <c r="AE514" i="1"/>
  <c r="AF514" i="1"/>
  <c r="AJ514" i="1"/>
  <c r="AK514" i="1"/>
  <c r="AE515" i="1"/>
  <c r="AF515" i="1"/>
  <c r="AJ515" i="1"/>
  <c r="AK515" i="1"/>
  <c r="L516" i="1"/>
  <c r="AE516" i="1"/>
  <c r="AF516" i="1"/>
  <c r="AJ516" i="1"/>
  <c r="AK516" i="1"/>
  <c r="AE517" i="1"/>
  <c r="AF517" i="1"/>
  <c r="AJ517" i="1"/>
  <c r="AK517" i="1"/>
  <c r="AE518" i="1"/>
  <c r="AF518" i="1"/>
  <c r="AJ518" i="1"/>
  <c r="AK518" i="1"/>
  <c r="AG402" i="1" l="1"/>
  <c r="AG375" i="1"/>
  <c r="AG389" i="1"/>
  <c r="AH389" i="1" s="1"/>
  <c r="AG390" i="1" s="1"/>
  <c r="AL368" i="1"/>
  <c r="AM368" i="1" s="1"/>
  <c r="AL369" i="1" s="1"/>
  <c r="AL377" i="1"/>
  <c r="AM377" i="1" s="1"/>
  <c r="AL378" i="1" s="1"/>
  <c r="AG366" i="1"/>
  <c r="AG370" i="1"/>
  <c r="AH370" i="1" s="1"/>
  <c r="AG371" i="1" s="1"/>
  <c r="AG380" i="1"/>
  <c r="AH380" i="1" s="1"/>
  <c r="AG381" i="1" s="1"/>
  <c r="AG383" i="1"/>
  <c r="AH383" i="1" s="1"/>
  <c r="AG384" i="1" s="1"/>
  <c r="AG393" i="1"/>
  <c r="AH393" i="1" s="1"/>
  <c r="AG394" i="1" s="1"/>
  <c r="AG405" i="1"/>
  <c r="AH405" i="1" s="1"/>
  <c r="AG406" i="1" s="1"/>
  <c r="AL396" i="1"/>
  <c r="AM396" i="1" s="1"/>
  <c r="AL397" i="1" s="1"/>
  <c r="AL391" i="1"/>
  <c r="AM391" i="1" s="1"/>
  <c r="AL392" i="1" s="1"/>
  <c r="AL372" i="1"/>
  <c r="AM372" i="1" s="1"/>
  <c r="AL373" i="1" s="1"/>
  <c r="AL386" i="1"/>
  <c r="AM386" i="1" s="1"/>
  <c r="AL387" i="1" s="1"/>
  <c r="AG399" i="1"/>
  <c r="AH399" i="1" s="1"/>
  <c r="AG400" i="1" s="1"/>
  <c r="AL402" i="1"/>
  <c r="AM402" i="1" s="1"/>
  <c r="AL403" i="1" s="1"/>
  <c r="AL366" i="1"/>
  <c r="AG372" i="1"/>
  <c r="AH372" i="1" s="1"/>
  <c r="AG373" i="1" s="1"/>
  <c r="AL375" i="1"/>
  <c r="AM375" i="1" s="1"/>
  <c r="AL376" i="1" s="1"/>
  <c r="AG386" i="1"/>
  <c r="AH386" i="1" s="1"/>
  <c r="AG387" i="1" s="1"/>
  <c r="AL389" i="1"/>
  <c r="AM389" i="1" s="1"/>
  <c r="AL390" i="1" s="1"/>
  <c r="AG396" i="1"/>
  <c r="AH396" i="1" s="1"/>
  <c r="AG397" i="1" s="1"/>
  <c r="AL399" i="1"/>
  <c r="AM399" i="1" s="1"/>
  <c r="AL400" i="1" s="1"/>
  <c r="AG368" i="1"/>
  <c r="AH368" i="1" s="1"/>
  <c r="AG369" i="1" s="1"/>
  <c r="AL370" i="1"/>
  <c r="AM370" i="1" s="1"/>
  <c r="AL371" i="1" s="1"/>
  <c r="AG377" i="1"/>
  <c r="AH377" i="1" s="1"/>
  <c r="AG378" i="1" s="1"/>
  <c r="AL380" i="1"/>
  <c r="AM380" i="1" s="1"/>
  <c r="AL381" i="1" s="1"/>
  <c r="AL383" i="1"/>
  <c r="AM383" i="1" s="1"/>
  <c r="AL384" i="1" s="1"/>
  <c r="AG391" i="1"/>
  <c r="AH391" i="1" s="1"/>
  <c r="AG392" i="1" s="1"/>
  <c r="AL393" i="1"/>
  <c r="AM393" i="1" s="1"/>
  <c r="AL394" i="1" s="1"/>
  <c r="AL405" i="1"/>
  <c r="AM405" i="1" s="1"/>
  <c r="AL406" i="1" s="1"/>
  <c r="AH402" i="1"/>
  <c r="AG403" i="1" s="1"/>
  <c r="AH375" i="1"/>
  <c r="AG376" i="1" s="1"/>
  <c r="AL408" i="1"/>
  <c r="AM408" i="1" s="1"/>
  <c r="AL409" i="1" s="1"/>
  <c r="AM409" i="1" s="1"/>
  <c r="AI408" i="1" s="1"/>
  <c r="AG506" i="1"/>
  <c r="AH506" i="1" s="1"/>
  <c r="AG507" i="1" s="1"/>
  <c r="AH507" i="1" s="1"/>
  <c r="AD506" i="1" s="1"/>
  <c r="AL512" i="1"/>
  <c r="AG416" i="1"/>
  <c r="AH416" i="1" s="1"/>
  <c r="AD416" i="1" s="1"/>
  <c r="AG510" i="1"/>
  <c r="AH510" i="1" s="1"/>
  <c r="AG511" i="1" s="1"/>
  <c r="AH511" i="1" s="1"/>
  <c r="AG504" i="1"/>
  <c r="AH504" i="1" s="1"/>
  <c r="AD504" i="1" s="1"/>
  <c r="AL508" i="1"/>
  <c r="AM508" i="1" s="1"/>
  <c r="AL509" i="1" s="1"/>
  <c r="AM509" i="1" s="1"/>
  <c r="AI508" i="1" s="1"/>
  <c r="AL513" i="1"/>
  <c r="AM513" i="1" s="1"/>
  <c r="AL514" i="1" s="1"/>
  <c r="AM514" i="1" s="1"/>
  <c r="AI513" i="1" s="1"/>
  <c r="AG513" i="1"/>
  <c r="AH513" i="1" s="1"/>
  <c r="AG514" i="1" s="1"/>
  <c r="AH514" i="1" s="1"/>
  <c r="AG508" i="1"/>
  <c r="AH508" i="1" s="1"/>
  <c r="AG509" i="1" s="1"/>
  <c r="AH509" i="1" s="1"/>
  <c r="AD508" i="1" s="1"/>
  <c r="AL505" i="1"/>
  <c r="AM505" i="1" s="1"/>
  <c r="AI505" i="1" s="1"/>
  <c r="AL414" i="1"/>
  <c r="AM414" i="1" s="1"/>
  <c r="AL415" i="1" s="1"/>
  <c r="AM415" i="1" s="1"/>
  <c r="AI414" i="1" s="1"/>
  <c r="AG505" i="1"/>
  <c r="AH505" i="1" s="1"/>
  <c r="AD505" i="1" s="1"/>
  <c r="AL504" i="1"/>
  <c r="AM504" i="1" s="1"/>
  <c r="AI504" i="1" s="1"/>
  <c r="AL516" i="1"/>
  <c r="AM516" i="1" s="1"/>
  <c r="AL517" i="1" s="1"/>
  <c r="AM517" i="1" s="1"/>
  <c r="AL510" i="1"/>
  <c r="AM510" i="1" s="1"/>
  <c r="AG414" i="1"/>
  <c r="AH414" i="1" s="1"/>
  <c r="AG415" i="1" s="1"/>
  <c r="AH415" i="1" s="1"/>
  <c r="AD414" i="1" s="1"/>
  <c r="AG516" i="1"/>
  <c r="AH516" i="1" s="1"/>
  <c r="AG517" i="1" s="1"/>
  <c r="AL506" i="1"/>
  <c r="AM506" i="1" s="1"/>
  <c r="AL507" i="1" s="1"/>
  <c r="AM507" i="1" s="1"/>
  <c r="AI506" i="1" s="1"/>
  <c r="AG412" i="1"/>
  <c r="AH412" i="1" s="1"/>
  <c r="AD412" i="1" s="1"/>
  <c r="AL416" i="1"/>
  <c r="AM416" i="1" s="1"/>
  <c r="AI416" i="1" s="1"/>
  <c r="AG408" i="1"/>
  <c r="AH408" i="1" s="1"/>
  <c r="AG409" i="1" s="1"/>
  <c r="AH409" i="1" s="1"/>
  <c r="AD408" i="1" s="1"/>
  <c r="AL412" i="1"/>
  <c r="AM412" i="1" s="1"/>
  <c r="AI412" i="1" s="1"/>
  <c r="AH394" i="1" l="1"/>
  <c r="AM392" i="1"/>
  <c r="AI391" i="1" s="1"/>
  <c r="AH378" i="1"/>
  <c r="AH392" i="1"/>
  <c r="AD391" i="1" s="1"/>
  <c r="AH400" i="1"/>
  <c r="AH390" i="1"/>
  <c r="AD389" i="1" s="1"/>
  <c r="AM394" i="1"/>
  <c r="AH387" i="1"/>
  <c r="AH403" i="1"/>
  <c r="AM378" i="1"/>
  <c r="AM381" i="1"/>
  <c r="AM397" i="1"/>
  <c r="AM403" i="1"/>
  <c r="AM390" i="1"/>
  <c r="AI389" i="1" s="1"/>
  <c r="AM387" i="1"/>
  <c r="AH406" i="1"/>
  <c r="AH381" i="1"/>
  <c r="AM384" i="1"/>
  <c r="AH384" i="1"/>
  <c r="AM406" i="1"/>
  <c r="AM400" i="1"/>
  <c r="AH397" i="1"/>
  <c r="AL515" i="1"/>
  <c r="AM515" i="1" s="1"/>
  <c r="AH517" i="1"/>
  <c r="AG518" i="1" s="1"/>
  <c r="AH518" i="1" s="1"/>
  <c r="AD516" i="1" s="1"/>
  <c r="AD513" i="1"/>
  <c r="AG515" i="1"/>
  <c r="AH515" i="1" s="1"/>
  <c r="AG512" i="1"/>
  <c r="AH512" i="1" s="1"/>
  <c r="AD510" i="1" s="1"/>
  <c r="AL518" i="1"/>
  <c r="AM518" i="1" s="1"/>
  <c r="AI516" i="1" s="1"/>
  <c r="AL511" i="1"/>
  <c r="AM511" i="1" s="1"/>
  <c r="AM512" i="1" s="1"/>
  <c r="AI510" i="1" s="1"/>
  <c r="AG407" i="1" l="1"/>
  <c r="AH407" i="1" s="1"/>
  <c r="AD405" i="1" s="1"/>
  <c r="AL388" i="1"/>
  <c r="AM388" i="1" s="1"/>
  <c r="AI386" i="1" s="1"/>
  <c r="AL395" i="1"/>
  <c r="AM395" i="1" s="1"/>
  <c r="AI393" i="1" s="1"/>
  <c r="AG388" i="1"/>
  <c r="AH388" i="1" s="1"/>
  <c r="AD386" i="1" s="1"/>
  <c r="AG385" i="1"/>
  <c r="AH385" i="1" s="1"/>
  <c r="AD383" i="1" s="1"/>
  <c r="AL382" i="1"/>
  <c r="AM382" i="1" s="1"/>
  <c r="AI380" i="1" s="1"/>
  <c r="AG379" i="1"/>
  <c r="AH379" i="1" s="1"/>
  <c r="AD377" i="1" s="1"/>
  <c r="AG398" i="1"/>
  <c r="AH398" i="1" s="1"/>
  <c r="AD396" i="1" s="1"/>
  <c r="AL385" i="1"/>
  <c r="AM385" i="1" s="1"/>
  <c r="AI383" i="1" s="1"/>
  <c r="AL379" i="1"/>
  <c r="AM379" i="1" s="1"/>
  <c r="AI377" i="1" s="1"/>
  <c r="AL407" i="1"/>
  <c r="AM407" i="1" s="1"/>
  <c r="AI405" i="1" s="1"/>
  <c r="AL398" i="1"/>
  <c r="AM398" i="1" s="1"/>
  <c r="AI396" i="1" s="1"/>
  <c r="AL401" i="1"/>
  <c r="AM401" i="1" s="1"/>
  <c r="AI399" i="1" s="1"/>
  <c r="AG382" i="1"/>
  <c r="AH382" i="1" s="1"/>
  <c r="AD380" i="1" s="1"/>
  <c r="AL404" i="1"/>
  <c r="AM404" i="1" s="1"/>
  <c r="AI402" i="1" s="1"/>
  <c r="AG404" i="1"/>
  <c r="AH404" i="1" s="1"/>
  <c r="AD402" i="1" s="1"/>
  <c r="AG401" i="1"/>
  <c r="AH401" i="1" s="1"/>
  <c r="AD399" i="1" s="1"/>
  <c r="AG395" i="1"/>
  <c r="AH395" i="1" s="1"/>
  <c r="AD393" i="1" s="1"/>
  <c r="AK582" i="1"/>
  <c r="AJ582" i="1"/>
  <c r="AF582" i="1"/>
  <c r="AK581" i="1"/>
  <c r="AJ581" i="1"/>
  <c r="AF581" i="1"/>
  <c r="AJ580" i="1"/>
  <c r="AF580" i="1"/>
  <c r="X580" i="1"/>
  <c r="AK580" i="1" s="1"/>
  <c r="U580" i="1"/>
  <c r="S580" i="1"/>
  <c r="L580" i="1"/>
  <c r="AK579" i="1"/>
  <c r="AJ579" i="1"/>
  <c r="AF579" i="1"/>
  <c r="AE579" i="1"/>
  <c r="AK578" i="1"/>
  <c r="AJ578" i="1"/>
  <c r="AF578" i="1"/>
  <c r="AE578" i="1"/>
  <c r="AK577" i="1"/>
  <c r="AJ577" i="1"/>
  <c r="AF577" i="1"/>
  <c r="AE577" i="1"/>
  <c r="AK576" i="1"/>
  <c r="AJ576" i="1"/>
  <c r="AF576" i="1"/>
  <c r="AE576" i="1"/>
  <c r="L576" i="1"/>
  <c r="AK575" i="1"/>
  <c r="AJ575" i="1"/>
  <c r="AF575" i="1"/>
  <c r="AE575" i="1"/>
  <c r="L575" i="1"/>
  <c r="AL580" i="1" l="1"/>
  <c r="AM580" i="1" s="1"/>
  <c r="AL581" i="1" s="1"/>
  <c r="AM581" i="1" s="1"/>
  <c r="AL582" i="1" s="1"/>
  <c r="AM582" i="1" s="1"/>
  <c r="AG580" i="1"/>
  <c r="AH580" i="1" s="1"/>
  <c r="AG581" i="1" s="1"/>
  <c r="AH581" i="1" s="1"/>
  <c r="AG582" i="1" s="1"/>
  <c r="AH582" i="1" s="1"/>
  <c r="AD580" i="1" s="1"/>
  <c r="AL576" i="1"/>
  <c r="AM576" i="1" s="1"/>
  <c r="AL577" i="1" s="1"/>
  <c r="AG575" i="1"/>
  <c r="AH575" i="1" s="1"/>
  <c r="AD575" i="1" s="1"/>
  <c r="AL578" i="1"/>
  <c r="AM578" i="1" s="1"/>
  <c r="AL579" i="1" s="1"/>
  <c r="AM579" i="1" s="1"/>
  <c r="AI578" i="1" s="1"/>
  <c r="AL575" i="1"/>
  <c r="AM575" i="1" s="1"/>
  <c r="AI575" i="1" s="1"/>
  <c r="AG576" i="1"/>
  <c r="AH576" i="1" s="1"/>
  <c r="AG577" i="1" s="1"/>
  <c r="AH577" i="1" s="1"/>
  <c r="AD576" i="1" s="1"/>
  <c r="AG578" i="1"/>
  <c r="AH578" i="1" s="1"/>
  <c r="AG579" i="1" s="1"/>
  <c r="AH579" i="1" s="1"/>
  <c r="AD578" i="1" s="1"/>
  <c r="AI580" i="1" l="1"/>
  <c r="AM577" i="1"/>
  <c r="AI576" i="1" s="1"/>
  <c r="AK544" i="1" l="1"/>
  <c r="AJ544" i="1"/>
  <c r="AF544" i="1"/>
  <c r="AK543" i="1"/>
  <c r="AJ543" i="1"/>
  <c r="AF543" i="1"/>
  <c r="AJ542" i="1"/>
  <c r="AF542" i="1"/>
  <c r="X542" i="1"/>
  <c r="AK542" i="1" s="1"/>
  <c r="U542" i="1"/>
  <c r="S542" i="1"/>
  <c r="L542" i="1"/>
  <c r="AK541" i="1"/>
  <c r="AJ541" i="1"/>
  <c r="AF541" i="1"/>
  <c r="AE541" i="1"/>
  <c r="AK540" i="1"/>
  <c r="AJ540" i="1"/>
  <c r="AF540" i="1"/>
  <c r="AE540" i="1"/>
  <c r="AK539" i="1"/>
  <c r="AJ539" i="1"/>
  <c r="AF539" i="1"/>
  <c r="AE539" i="1"/>
  <c r="L539" i="1"/>
  <c r="AK538" i="1"/>
  <c r="AJ538" i="1"/>
  <c r="AF538" i="1"/>
  <c r="AE538" i="1"/>
  <c r="AK537" i="1"/>
  <c r="AJ537" i="1"/>
  <c r="AF537" i="1"/>
  <c r="AE537" i="1"/>
  <c r="AK536" i="1"/>
  <c r="AJ536" i="1"/>
  <c r="AF536" i="1"/>
  <c r="AE536" i="1"/>
  <c r="L536" i="1"/>
  <c r="AK535" i="1"/>
  <c r="AJ535" i="1"/>
  <c r="AF535" i="1"/>
  <c r="AE535" i="1"/>
  <c r="AK534" i="1"/>
  <c r="AJ534" i="1"/>
  <c r="AF534" i="1"/>
  <c r="AE534" i="1"/>
  <c r="AK533" i="1"/>
  <c r="AJ533" i="1"/>
  <c r="AF533" i="1"/>
  <c r="AE533" i="1"/>
  <c r="AG542" i="1" l="1"/>
  <c r="AH542" i="1" s="1"/>
  <c r="AG543" i="1" s="1"/>
  <c r="AH543" i="1" s="1"/>
  <c r="AL542" i="1"/>
  <c r="AM542" i="1" s="1"/>
  <c r="AL543" i="1" s="1"/>
  <c r="AM543" i="1" s="1"/>
  <c r="AL544" i="1" s="1"/>
  <c r="AM544" i="1" s="1"/>
  <c r="AG539" i="1"/>
  <c r="AH539" i="1" s="1"/>
  <c r="AG540" i="1" s="1"/>
  <c r="AH540" i="1" s="1"/>
  <c r="AL533" i="1"/>
  <c r="AM533" i="1" s="1"/>
  <c r="AL534" i="1" s="1"/>
  <c r="AM534" i="1" s="1"/>
  <c r="AL539" i="1"/>
  <c r="AM539" i="1" s="1"/>
  <c r="AL540" i="1" s="1"/>
  <c r="AM540" i="1" s="1"/>
  <c r="AG536" i="1"/>
  <c r="AH536" i="1" s="1"/>
  <c r="AL536" i="1"/>
  <c r="AM536" i="1" s="1"/>
  <c r="AL537" i="1" s="1"/>
  <c r="AM537" i="1" s="1"/>
  <c r="AG533" i="1"/>
  <c r="AH533" i="1" s="1"/>
  <c r="AG534" i="1" s="1"/>
  <c r="AH534" i="1" s="1"/>
  <c r="AG544" i="1" l="1"/>
  <c r="AH544" i="1" s="1"/>
  <c r="AD542" i="1" s="1"/>
  <c r="AI542" i="1"/>
  <c r="AG537" i="1"/>
  <c r="AH537" i="1" s="1"/>
  <c r="AG538" i="1" s="1"/>
  <c r="AH538" i="1" s="1"/>
  <c r="AD536" i="1" s="1"/>
  <c r="AL535" i="1"/>
  <c r="AM535" i="1" s="1"/>
  <c r="AI533" i="1" s="1"/>
  <c r="AG535" i="1"/>
  <c r="AH535" i="1" s="1"/>
  <c r="AD533" i="1" s="1"/>
  <c r="AG541" i="1"/>
  <c r="AH541" i="1" s="1"/>
  <c r="AD539" i="1" s="1"/>
  <c r="AL538" i="1"/>
  <c r="AM538" i="1" s="1"/>
  <c r="AI536" i="1" s="1"/>
  <c r="AL541" i="1"/>
  <c r="AM541" i="1" s="1"/>
  <c r="AI539" i="1" s="1"/>
  <c r="AK691" i="1" l="1"/>
  <c r="AJ691" i="1"/>
  <c r="AF691" i="1"/>
  <c r="AK690" i="1"/>
  <c r="AJ690" i="1"/>
  <c r="AF690" i="1"/>
  <c r="AJ689" i="1"/>
  <c r="AF689" i="1"/>
  <c r="AE689" i="1"/>
  <c r="X689" i="1"/>
  <c r="AK689" i="1" s="1"/>
  <c r="U689" i="1"/>
  <c r="S689" i="1"/>
  <c r="L689" i="1"/>
  <c r="AK688" i="1"/>
  <c r="AJ688" i="1"/>
  <c r="AF688" i="1"/>
  <c r="AE688" i="1"/>
  <c r="AK687" i="1"/>
  <c r="AJ687" i="1"/>
  <c r="AF687" i="1"/>
  <c r="AE687" i="1"/>
  <c r="L687" i="1"/>
  <c r="AK686" i="1"/>
  <c r="AJ686" i="1"/>
  <c r="AF686" i="1"/>
  <c r="AE686" i="1"/>
  <c r="AK685" i="1"/>
  <c r="AJ685" i="1"/>
  <c r="AF685" i="1"/>
  <c r="AE685" i="1"/>
  <c r="AK684" i="1"/>
  <c r="AJ684" i="1"/>
  <c r="AF684" i="1"/>
  <c r="AE684" i="1"/>
  <c r="AK683" i="1"/>
  <c r="AJ683" i="1"/>
  <c r="AF683" i="1"/>
  <c r="AE683" i="1"/>
  <c r="L683" i="1"/>
  <c r="AG689" i="1" l="1"/>
  <c r="AH689" i="1" s="1"/>
  <c r="AL689" i="1"/>
  <c r="AM689" i="1" s="1"/>
  <c r="AL690" i="1" s="1"/>
  <c r="AM690" i="1" s="1"/>
  <c r="AL691" i="1" s="1"/>
  <c r="AM691" i="1" s="1"/>
  <c r="AG687" i="1"/>
  <c r="AH687" i="1" s="1"/>
  <c r="AG688" i="1" s="1"/>
  <c r="AH688" i="1" s="1"/>
  <c r="AD687" i="1" s="1"/>
  <c r="AL683" i="1"/>
  <c r="AM683" i="1" s="1"/>
  <c r="AL684" i="1" s="1"/>
  <c r="AM684" i="1" s="1"/>
  <c r="AI683" i="1" s="1"/>
  <c r="AL685" i="1"/>
  <c r="AM685" i="1" s="1"/>
  <c r="AL686" i="1" s="1"/>
  <c r="AM686" i="1" s="1"/>
  <c r="AI685" i="1" s="1"/>
  <c r="AG683" i="1"/>
  <c r="AH683" i="1" s="1"/>
  <c r="AG684" i="1" s="1"/>
  <c r="AH684" i="1" s="1"/>
  <c r="AD683" i="1" s="1"/>
  <c r="AG685" i="1"/>
  <c r="AH685" i="1" s="1"/>
  <c r="AG686" i="1" s="1"/>
  <c r="AH686" i="1" s="1"/>
  <c r="AD685" i="1" s="1"/>
  <c r="AL687" i="1"/>
  <c r="AM687" i="1" s="1"/>
  <c r="AL688" i="1" s="1"/>
  <c r="AM688" i="1" s="1"/>
  <c r="AI687" i="1" s="1"/>
  <c r="AG690" i="1" l="1"/>
  <c r="AH690" i="1" s="1"/>
  <c r="AG691" i="1" s="1"/>
  <c r="AH691" i="1" s="1"/>
  <c r="AD689" i="1" s="1"/>
  <c r="AI689" i="1"/>
  <c r="AK660" i="1"/>
  <c r="AJ660" i="1"/>
  <c r="AF660" i="1"/>
  <c r="AK659" i="1"/>
  <c r="AJ659" i="1"/>
  <c r="AF659" i="1"/>
  <c r="AJ658" i="1"/>
  <c r="AF658" i="1"/>
  <c r="AE658" i="1"/>
  <c r="X658" i="1"/>
  <c r="AK658" i="1" s="1"/>
  <c r="U658" i="1"/>
  <c r="S658" i="1"/>
  <c r="L658" i="1"/>
  <c r="AK657" i="1"/>
  <c r="AJ657" i="1"/>
  <c r="AF657" i="1"/>
  <c r="AE657" i="1"/>
  <c r="L657" i="1"/>
  <c r="AK656" i="1"/>
  <c r="AJ656" i="1"/>
  <c r="AF656" i="1"/>
  <c r="AE656" i="1"/>
  <c r="AK655" i="1"/>
  <c r="AJ655" i="1"/>
  <c r="AF655" i="1"/>
  <c r="AE655" i="1"/>
  <c r="L655" i="1"/>
  <c r="AK654" i="1"/>
  <c r="AJ654" i="1"/>
  <c r="AF654" i="1"/>
  <c r="AE654" i="1"/>
  <c r="L654" i="1"/>
  <c r="AL655" i="1" l="1"/>
  <c r="AM655" i="1" s="1"/>
  <c r="AI655" i="1" s="1"/>
  <c r="AG654" i="1"/>
  <c r="AH654" i="1" s="1"/>
  <c r="AD654" i="1" s="1"/>
  <c r="AL657" i="1"/>
  <c r="AM657" i="1" s="1"/>
  <c r="AI657" i="1" s="1"/>
  <c r="AL656" i="1"/>
  <c r="AM656" i="1" s="1"/>
  <c r="AI656" i="1" s="1"/>
  <c r="AL658" i="1"/>
  <c r="AM658" i="1" s="1"/>
  <c r="AL659" i="1" s="1"/>
  <c r="AM659" i="1" s="1"/>
  <c r="AL660" i="1" s="1"/>
  <c r="AM660" i="1" s="1"/>
  <c r="AI658" i="1" s="1"/>
  <c r="AG655" i="1"/>
  <c r="AH655" i="1" s="1"/>
  <c r="AD655" i="1" s="1"/>
  <c r="AG657" i="1"/>
  <c r="AH657" i="1" s="1"/>
  <c r="AD657" i="1" s="1"/>
  <c r="AG658" i="1"/>
  <c r="AH658" i="1" s="1"/>
  <c r="AG659" i="1" s="1"/>
  <c r="AH659" i="1" s="1"/>
  <c r="AL654" i="1"/>
  <c r="AM654" i="1" s="1"/>
  <c r="AI654" i="1" s="1"/>
  <c r="AG656" i="1"/>
  <c r="AH656" i="1" s="1"/>
  <c r="AD656" i="1" s="1"/>
  <c r="AG660" i="1" l="1"/>
  <c r="AH660" i="1" s="1"/>
  <c r="AD658" i="1" s="1"/>
  <c r="AK653" i="1"/>
  <c r="AJ653" i="1"/>
  <c r="AF653" i="1"/>
  <c r="AK652" i="1"/>
  <c r="AJ652" i="1"/>
  <c r="AF652" i="1"/>
  <c r="AJ651" i="1"/>
  <c r="AF651" i="1"/>
  <c r="AE651" i="1"/>
  <c r="X651" i="1"/>
  <c r="AK651" i="1" s="1"/>
  <c r="U651" i="1"/>
  <c r="S651" i="1"/>
  <c r="L651" i="1"/>
  <c r="AK650" i="1"/>
  <c r="AJ650" i="1"/>
  <c r="AF650" i="1"/>
  <c r="AE650" i="1"/>
  <c r="L650" i="1"/>
  <c r="AK649" i="1"/>
  <c r="AJ649" i="1"/>
  <c r="AF649" i="1"/>
  <c r="AE649" i="1"/>
  <c r="L649" i="1"/>
  <c r="AK648" i="1"/>
  <c r="AJ648" i="1"/>
  <c r="AF648" i="1"/>
  <c r="AE648" i="1"/>
  <c r="L648" i="1"/>
  <c r="AK647" i="1"/>
  <c r="AJ647" i="1"/>
  <c r="AF647" i="1"/>
  <c r="AE647" i="1"/>
  <c r="L647" i="1"/>
  <c r="AL648" i="1" l="1"/>
  <c r="AM648" i="1" s="1"/>
  <c r="AI648" i="1" s="1"/>
  <c r="AL647" i="1"/>
  <c r="AM647" i="1" s="1"/>
  <c r="AI647" i="1" s="1"/>
  <c r="AG649" i="1"/>
  <c r="AH649" i="1" s="1"/>
  <c r="AD649" i="1" s="1"/>
  <c r="AG651" i="1"/>
  <c r="AH651" i="1" s="1"/>
  <c r="AG652" i="1" s="1"/>
  <c r="AH652" i="1" s="1"/>
  <c r="AL651" i="1"/>
  <c r="AM651" i="1" s="1"/>
  <c r="AL652" i="1" s="1"/>
  <c r="AM652" i="1" s="1"/>
  <c r="AG647" i="1"/>
  <c r="AH647" i="1" s="1"/>
  <c r="AD647" i="1" s="1"/>
  <c r="AL650" i="1"/>
  <c r="AM650" i="1" s="1"/>
  <c r="AI650" i="1" s="1"/>
  <c r="AL649" i="1"/>
  <c r="AM649" i="1" s="1"/>
  <c r="AI649" i="1" s="1"/>
  <c r="AG648" i="1"/>
  <c r="AH648" i="1" s="1"/>
  <c r="AD648" i="1" s="1"/>
  <c r="AG650" i="1"/>
  <c r="AH650" i="1" s="1"/>
  <c r="AD650" i="1" s="1"/>
  <c r="AL653" i="1" l="1"/>
  <c r="AM653" i="1" s="1"/>
  <c r="AI651" i="1" s="1"/>
  <c r="AG653" i="1"/>
  <c r="AH653" i="1" s="1"/>
  <c r="AD651" i="1" s="1"/>
  <c r="AK629" i="1"/>
  <c r="AJ629" i="1"/>
  <c r="AF629" i="1"/>
  <c r="AK628" i="1"/>
  <c r="AJ628" i="1"/>
  <c r="AF628" i="1"/>
  <c r="AK627" i="1"/>
  <c r="AJ627" i="1"/>
  <c r="AF627" i="1"/>
  <c r="AK626" i="1"/>
  <c r="AJ626" i="1"/>
  <c r="AF626" i="1"/>
  <c r="AJ625" i="1"/>
  <c r="AF625" i="1"/>
  <c r="AE625" i="1"/>
  <c r="X625" i="1"/>
  <c r="AK625" i="1" s="1"/>
  <c r="U625" i="1"/>
  <c r="S625" i="1"/>
  <c r="L625" i="1"/>
  <c r="AK624" i="1"/>
  <c r="AJ624" i="1"/>
  <c r="AF624" i="1"/>
  <c r="AE624" i="1"/>
  <c r="AK623" i="1"/>
  <c r="AJ623" i="1"/>
  <c r="AF623" i="1"/>
  <c r="AE623" i="1"/>
  <c r="AK622" i="1"/>
  <c r="AJ622" i="1"/>
  <c r="AF622" i="1"/>
  <c r="AE622" i="1"/>
  <c r="AK621" i="1"/>
  <c r="AJ621" i="1"/>
  <c r="AF621" i="1"/>
  <c r="AE621" i="1"/>
  <c r="AK620" i="1"/>
  <c r="AJ620" i="1"/>
  <c r="AF620" i="1"/>
  <c r="AE620" i="1"/>
  <c r="AK619" i="1"/>
  <c r="AJ619" i="1"/>
  <c r="AF619" i="1"/>
  <c r="AE619" i="1"/>
  <c r="L619" i="1"/>
  <c r="AK618" i="1"/>
  <c r="AJ618" i="1"/>
  <c r="AF618" i="1"/>
  <c r="AE618" i="1"/>
  <c r="AK617" i="1"/>
  <c r="AJ617" i="1"/>
  <c r="AF617" i="1"/>
  <c r="AE617" i="1"/>
  <c r="L617" i="1"/>
  <c r="AK616" i="1"/>
  <c r="AJ616" i="1"/>
  <c r="AF616" i="1"/>
  <c r="AE616" i="1"/>
  <c r="AK615" i="1"/>
  <c r="AJ615" i="1"/>
  <c r="AF615" i="1"/>
  <c r="AE615" i="1"/>
  <c r="AK614" i="1"/>
  <c r="AJ614" i="1"/>
  <c r="AF614" i="1"/>
  <c r="AE614" i="1"/>
  <c r="L614" i="1"/>
  <c r="AL619" i="1" l="1"/>
  <c r="AM619" i="1" s="1"/>
  <c r="AL620" i="1" s="1"/>
  <c r="AM620" i="1" s="1"/>
  <c r="AL614" i="1"/>
  <c r="AM614" i="1" s="1"/>
  <c r="AL615" i="1" s="1"/>
  <c r="AM615" i="1" s="1"/>
  <c r="AG622" i="1"/>
  <c r="AH622" i="1" s="1"/>
  <c r="AG623" i="1" s="1"/>
  <c r="AH623" i="1" s="1"/>
  <c r="AG619" i="1"/>
  <c r="AH619" i="1" s="1"/>
  <c r="AG620" i="1" s="1"/>
  <c r="AH620" i="1" s="1"/>
  <c r="AL617" i="1"/>
  <c r="AM617" i="1" s="1"/>
  <c r="AL618" i="1" s="1"/>
  <c r="AM618" i="1" s="1"/>
  <c r="AI617" i="1" s="1"/>
  <c r="AG614" i="1"/>
  <c r="AH614" i="1" s="1"/>
  <c r="AG615" i="1" s="1"/>
  <c r="AH615" i="1" s="1"/>
  <c r="AG625" i="1"/>
  <c r="AH625" i="1" s="1"/>
  <c r="AL625" i="1"/>
  <c r="AM625" i="1" s="1"/>
  <c r="AL626" i="1" s="1"/>
  <c r="AG617" i="1"/>
  <c r="AH617" i="1" s="1"/>
  <c r="AG618" i="1" s="1"/>
  <c r="AH618" i="1" s="1"/>
  <c r="AD617" i="1" s="1"/>
  <c r="AL622" i="1"/>
  <c r="AM622" i="1" s="1"/>
  <c r="AL623" i="1" s="1"/>
  <c r="AG626" i="1" l="1"/>
  <c r="AH626" i="1" s="1"/>
  <c r="AM623" i="1"/>
  <c r="AL624" i="1" s="1"/>
  <c r="AM624" i="1" s="1"/>
  <c r="AI622" i="1" s="1"/>
  <c r="AG621" i="1"/>
  <c r="AH621" i="1" s="1"/>
  <c r="AD619" i="1" s="1"/>
  <c r="AL621" i="1"/>
  <c r="AM621" i="1" s="1"/>
  <c r="AI619" i="1" s="1"/>
  <c r="AM626" i="1"/>
  <c r="AG616" i="1"/>
  <c r="AH616" i="1" s="1"/>
  <c r="AD614" i="1" s="1"/>
  <c r="AL616" i="1"/>
  <c r="AM616" i="1" s="1"/>
  <c r="AI614" i="1" s="1"/>
  <c r="AG624" i="1"/>
  <c r="AH624" i="1" s="1"/>
  <c r="AD622" i="1" s="1"/>
  <c r="AG627" i="1" l="1"/>
  <c r="AH627" i="1" s="1"/>
  <c r="AG628" i="1" s="1"/>
  <c r="AH628" i="1" s="1"/>
  <c r="AG629" i="1" s="1"/>
  <c r="AH629" i="1" s="1"/>
  <c r="AD625" i="1" s="1"/>
  <c r="AL627" i="1"/>
  <c r="AM627" i="1" s="1"/>
  <c r="AL628" i="1" s="1"/>
  <c r="AM628" i="1" s="1"/>
  <c r="AL629" i="1" s="1"/>
  <c r="AM629" i="1" s="1"/>
  <c r="AI625" i="1" s="1"/>
  <c r="AJ595" i="1"/>
  <c r="AF595" i="1"/>
  <c r="AE595" i="1"/>
  <c r="X595" i="1"/>
  <c r="AK595" i="1" s="1"/>
  <c r="X594" i="1"/>
  <c r="AJ593" i="1"/>
  <c r="AF593" i="1"/>
  <c r="AE593" i="1"/>
  <c r="X593" i="1"/>
  <c r="AK593" i="1" s="1"/>
  <c r="AJ592" i="1"/>
  <c r="AF592" i="1"/>
  <c r="AE592" i="1"/>
  <c r="X592" i="1"/>
  <c r="AK592" i="1" s="1"/>
  <c r="U592" i="1"/>
  <c r="S592" i="1"/>
  <c r="L592" i="1"/>
  <c r="AJ591" i="1"/>
  <c r="AF591" i="1"/>
  <c r="AE591" i="1"/>
  <c r="X591" i="1"/>
  <c r="AK591" i="1" s="1"/>
  <c r="AJ590" i="1"/>
  <c r="AF590" i="1"/>
  <c r="AE590" i="1"/>
  <c r="X590" i="1"/>
  <c r="AK590" i="1" s="1"/>
  <c r="AJ589" i="1"/>
  <c r="AF589" i="1"/>
  <c r="AE589" i="1"/>
  <c r="X589" i="1"/>
  <c r="AK589" i="1" s="1"/>
  <c r="U589" i="1"/>
  <c r="S589" i="1"/>
  <c r="L589" i="1"/>
  <c r="AJ588" i="1"/>
  <c r="AF588" i="1"/>
  <c r="AE588" i="1"/>
  <c r="X588" i="1"/>
  <c r="AK588" i="1" s="1"/>
  <c r="AJ587" i="1"/>
  <c r="AF587" i="1"/>
  <c r="AE587" i="1"/>
  <c r="X587" i="1"/>
  <c r="AK587" i="1" s="1"/>
  <c r="U587" i="1"/>
  <c r="S587" i="1"/>
  <c r="L587" i="1"/>
  <c r="AJ586" i="1"/>
  <c r="AF586" i="1"/>
  <c r="AE586" i="1"/>
  <c r="X586" i="1"/>
  <c r="AK586" i="1" s="1"/>
  <c r="AJ585" i="1"/>
  <c r="AF585" i="1"/>
  <c r="AE585" i="1"/>
  <c r="X585" i="1"/>
  <c r="AK585" i="1" s="1"/>
  <c r="U585" i="1"/>
  <c r="S585" i="1"/>
  <c r="L585" i="1"/>
  <c r="AJ584" i="1"/>
  <c r="AF584" i="1"/>
  <c r="AE584" i="1"/>
  <c r="X584" i="1"/>
  <c r="AK584" i="1" s="1"/>
  <c r="AJ583" i="1"/>
  <c r="AF583" i="1"/>
  <c r="AE583" i="1"/>
  <c r="X583" i="1"/>
  <c r="AK583" i="1" s="1"/>
  <c r="U583" i="1"/>
  <c r="S583" i="1"/>
  <c r="L583" i="1"/>
  <c r="AL589" i="1" l="1"/>
  <c r="AM589" i="1" s="1"/>
  <c r="AG583" i="1"/>
  <c r="AH583" i="1" s="1"/>
  <c r="AG584" i="1" s="1"/>
  <c r="AH584" i="1" s="1"/>
  <c r="AD583" i="1" s="1"/>
  <c r="AG585" i="1"/>
  <c r="AH585" i="1" s="1"/>
  <c r="AG586" i="1" s="1"/>
  <c r="AH586" i="1" s="1"/>
  <c r="AD585" i="1" s="1"/>
  <c r="AG587" i="1"/>
  <c r="AH587" i="1" s="1"/>
  <c r="AG588" i="1" s="1"/>
  <c r="AH588" i="1" s="1"/>
  <c r="AD587" i="1" s="1"/>
  <c r="AL583" i="1"/>
  <c r="AM583" i="1" s="1"/>
  <c r="AL584" i="1" s="1"/>
  <c r="AM584" i="1" s="1"/>
  <c r="AG589" i="1"/>
  <c r="AH589" i="1" s="1"/>
  <c r="AG592" i="1"/>
  <c r="AH592" i="1" s="1"/>
  <c r="AG595" i="1"/>
  <c r="AL592" i="1"/>
  <c r="AM592" i="1" s="1"/>
  <c r="AL595" i="1"/>
  <c r="AI583" i="1" l="1"/>
  <c r="AL585" i="1"/>
  <c r="AM585" i="1" s="1"/>
  <c r="AL586" i="1" s="1"/>
  <c r="AM586" i="1" s="1"/>
  <c r="AK525" i="1"/>
  <c r="AJ525" i="1"/>
  <c r="AF525" i="1"/>
  <c r="AK524" i="1"/>
  <c r="AJ524" i="1"/>
  <c r="AF524" i="1"/>
  <c r="AJ523" i="1"/>
  <c r="AF523" i="1"/>
  <c r="AE523" i="1"/>
  <c r="X523" i="1"/>
  <c r="AK523" i="1" s="1"/>
  <c r="U523" i="1"/>
  <c r="S523" i="1"/>
  <c r="L523" i="1"/>
  <c r="AK522" i="1"/>
  <c r="AJ522" i="1"/>
  <c r="AF522" i="1"/>
  <c r="AE522" i="1"/>
  <c r="AK521" i="1"/>
  <c r="AJ521" i="1"/>
  <c r="AF521" i="1"/>
  <c r="AE521" i="1"/>
  <c r="AK520" i="1"/>
  <c r="AJ520" i="1"/>
  <c r="AF520" i="1"/>
  <c r="AE520" i="1"/>
  <c r="AK519" i="1"/>
  <c r="AJ519" i="1"/>
  <c r="AF519" i="1"/>
  <c r="AE519" i="1"/>
  <c r="L519" i="1"/>
  <c r="AL587" i="1" l="1"/>
  <c r="AM587" i="1" s="1"/>
  <c r="AL588" i="1" s="1"/>
  <c r="AM588" i="1" s="1"/>
  <c r="AI587" i="1" s="1"/>
  <c r="AI585" i="1"/>
  <c r="AL519" i="1"/>
  <c r="AM519" i="1" s="1"/>
  <c r="AL520" i="1" s="1"/>
  <c r="AM520" i="1" s="1"/>
  <c r="AI519" i="1" s="1"/>
  <c r="AG523" i="1"/>
  <c r="AH523" i="1" s="1"/>
  <c r="AG521" i="1"/>
  <c r="AH521" i="1" s="1"/>
  <c r="AG522" i="1" s="1"/>
  <c r="AL521" i="1"/>
  <c r="AM521" i="1" s="1"/>
  <c r="AL523" i="1"/>
  <c r="AM523" i="1" s="1"/>
  <c r="AG519" i="1"/>
  <c r="AH519" i="1" s="1"/>
  <c r="AL522" i="1" l="1"/>
  <c r="AM522" i="1" s="1"/>
  <c r="AI521" i="1" s="1"/>
  <c r="AL524" i="1"/>
  <c r="AM524" i="1" s="1"/>
  <c r="AG524" i="1"/>
  <c r="AH524" i="1" s="1"/>
  <c r="AH522" i="1"/>
  <c r="AD521" i="1" s="1"/>
  <c r="AG520" i="1"/>
  <c r="AH520" i="1" s="1"/>
  <c r="AD519" i="1" s="1"/>
  <c r="AL525" i="1" l="1"/>
  <c r="AM525" i="1" s="1"/>
  <c r="AI523" i="1" s="1"/>
  <c r="AG525" i="1"/>
  <c r="AH525" i="1" s="1"/>
  <c r="AD523" i="1" s="1"/>
  <c r="AJ264" i="1" l="1"/>
  <c r="AF264" i="1"/>
  <c r="AE264" i="1"/>
  <c r="X264" i="1"/>
  <c r="AK264" i="1" s="1"/>
  <c r="AJ263" i="1"/>
  <c r="AF263" i="1"/>
  <c r="AE263" i="1"/>
  <c r="X263" i="1"/>
  <c r="AK263" i="1" s="1"/>
  <c r="U263" i="1"/>
  <c r="S263" i="1"/>
  <c r="L263" i="1"/>
  <c r="AJ262" i="1"/>
  <c r="AF262" i="1"/>
  <c r="AE262" i="1"/>
  <c r="X262" i="1"/>
  <c r="AK262" i="1" s="1"/>
  <c r="AJ261" i="1"/>
  <c r="AF261" i="1"/>
  <c r="AE261" i="1"/>
  <c r="X261" i="1"/>
  <c r="AK261" i="1" s="1"/>
  <c r="U261" i="1"/>
  <c r="S261" i="1"/>
  <c r="L261" i="1"/>
  <c r="AK260" i="1"/>
  <c r="AJ260" i="1"/>
  <c r="AF260" i="1"/>
  <c r="AE260" i="1"/>
  <c r="U260" i="1"/>
  <c r="S260" i="1"/>
  <c r="AK259" i="1"/>
  <c r="AJ259" i="1"/>
  <c r="AF259" i="1"/>
  <c r="AE259" i="1"/>
  <c r="U259" i="1"/>
  <c r="S259" i="1"/>
  <c r="AK258" i="1"/>
  <c r="AJ258" i="1"/>
  <c r="AK257" i="1"/>
  <c r="AJ257" i="1"/>
  <c r="AF257" i="1"/>
  <c r="AE257" i="1"/>
  <c r="U257" i="1"/>
  <c r="S257" i="1"/>
  <c r="AK256" i="1"/>
  <c r="AJ256" i="1"/>
  <c r="AF256" i="1"/>
  <c r="AE256" i="1"/>
  <c r="AK255" i="1"/>
  <c r="AJ255" i="1"/>
  <c r="AF255" i="1"/>
  <c r="AE255" i="1"/>
  <c r="AJ254" i="1"/>
  <c r="AF254" i="1"/>
  <c r="AE254" i="1"/>
  <c r="X254" i="1"/>
  <c r="AK254" i="1" s="1"/>
  <c r="U254" i="1"/>
  <c r="S254" i="1"/>
  <c r="L254" i="1"/>
  <c r="AK253" i="1"/>
  <c r="AJ253" i="1"/>
  <c r="AF253" i="1"/>
  <c r="AE253" i="1"/>
  <c r="AK252" i="1"/>
  <c r="AJ252" i="1"/>
  <c r="AF252" i="1"/>
  <c r="AE252" i="1"/>
  <c r="AJ251" i="1"/>
  <c r="AF251" i="1"/>
  <c r="AE251" i="1"/>
  <c r="X251" i="1"/>
  <c r="AK251" i="1" s="1"/>
  <c r="U251" i="1"/>
  <c r="S251" i="1"/>
  <c r="AK250" i="1"/>
  <c r="AJ250" i="1"/>
  <c r="AF250" i="1"/>
  <c r="AE250" i="1"/>
  <c r="AK249" i="1"/>
  <c r="AJ249" i="1"/>
  <c r="AF249" i="1"/>
  <c r="AE249" i="1"/>
  <c r="AJ248" i="1"/>
  <c r="AF248" i="1"/>
  <c r="AE248" i="1"/>
  <c r="X248" i="1"/>
  <c r="AK248" i="1" s="1"/>
  <c r="U248" i="1"/>
  <c r="S248" i="1"/>
  <c r="AK247" i="1"/>
  <c r="AJ247" i="1"/>
  <c r="AF247" i="1"/>
  <c r="AE247" i="1"/>
  <c r="AK246" i="1"/>
  <c r="AJ246" i="1"/>
  <c r="AF246" i="1"/>
  <c r="AE246" i="1"/>
  <c r="AJ245" i="1"/>
  <c r="AF245" i="1"/>
  <c r="AE245" i="1"/>
  <c r="X245" i="1"/>
  <c r="AK245" i="1" s="1"/>
  <c r="U245" i="1"/>
  <c r="S245" i="1"/>
  <c r="AJ244" i="1"/>
  <c r="AF244" i="1"/>
  <c r="AE244" i="1"/>
  <c r="X244" i="1"/>
  <c r="AK244" i="1" s="1"/>
  <c r="AJ243" i="1"/>
  <c r="AF243" i="1"/>
  <c r="AE243" i="1"/>
  <c r="X243" i="1"/>
  <c r="AK243" i="1" s="1"/>
  <c r="AJ242" i="1"/>
  <c r="AF242" i="1"/>
  <c r="AE242" i="1"/>
  <c r="X242" i="1"/>
  <c r="AK242" i="1" s="1"/>
  <c r="U242" i="1"/>
  <c r="S242" i="1"/>
  <c r="AL259" i="1" l="1"/>
  <c r="AM259" i="1" s="1"/>
  <c r="AI259" i="1" s="1"/>
  <c r="AL260" i="1"/>
  <c r="AM260" i="1" s="1"/>
  <c r="AI260" i="1" s="1"/>
  <c r="AG257" i="1"/>
  <c r="AH257" i="1" s="1"/>
  <c r="AD257" i="1" s="1"/>
  <c r="AG259" i="1"/>
  <c r="AH259" i="1" s="1"/>
  <c r="AD259" i="1" s="1"/>
  <c r="AL251" i="1"/>
  <c r="AM251" i="1" s="1"/>
  <c r="AL245" i="1"/>
  <c r="AM245" i="1" s="1"/>
  <c r="AL246" i="1" s="1"/>
  <c r="AM246" i="1" s="1"/>
  <c r="AG260" i="1"/>
  <c r="AH260" i="1" s="1"/>
  <c r="AD260" i="1" s="1"/>
  <c r="AL242" i="1"/>
  <c r="AM242" i="1" s="1"/>
  <c r="AL243" i="1" s="1"/>
  <c r="AM243" i="1" s="1"/>
  <c r="AG245" i="1"/>
  <c r="AH245" i="1" s="1"/>
  <c r="AG246" i="1" s="1"/>
  <c r="AH246" i="1" s="1"/>
  <c r="AG261" i="1"/>
  <c r="AH261" i="1" s="1"/>
  <c r="AG262" i="1" s="1"/>
  <c r="AH262" i="1" s="1"/>
  <c r="AD261" i="1" s="1"/>
  <c r="AG242" i="1"/>
  <c r="AH242" i="1" s="1"/>
  <c r="AG243" i="1" s="1"/>
  <c r="AH243" i="1" s="1"/>
  <c r="AL254" i="1"/>
  <c r="AM254" i="1" s="1"/>
  <c r="AL255" i="1" s="1"/>
  <c r="AM255" i="1" s="1"/>
  <c r="AG248" i="1"/>
  <c r="AH248" i="1" s="1"/>
  <c r="AG263" i="1"/>
  <c r="AH263" i="1" s="1"/>
  <c r="AG254" i="1"/>
  <c r="AH254" i="1" s="1"/>
  <c r="AL257" i="1"/>
  <c r="AM257" i="1" s="1"/>
  <c r="AL248" i="1"/>
  <c r="AM248" i="1" s="1"/>
  <c r="AG251" i="1"/>
  <c r="AH251" i="1" s="1"/>
  <c r="AL263" i="1"/>
  <c r="AM263" i="1" s="1"/>
  <c r="AL261" i="1"/>
  <c r="AM261" i="1" s="1"/>
  <c r="AL247" i="1" l="1"/>
  <c r="AM247" i="1" s="1"/>
  <c r="AI245" i="1" s="1"/>
  <c r="AL262" i="1"/>
  <c r="AM262" i="1" s="1"/>
  <c r="AI261" i="1" s="1"/>
  <c r="AL264" i="1"/>
  <c r="AM264" i="1" s="1"/>
  <c r="AI263" i="1" s="1"/>
  <c r="AG244" i="1"/>
  <c r="AH244" i="1" s="1"/>
  <c r="AD242" i="1" s="1"/>
  <c r="AG255" i="1"/>
  <c r="AH255" i="1" s="1"/>
  <c r="AG252" i="1"/>
  <c r="AH252" i="1" s="1"/>
  <c r="AG249" i="1"/>
  <c r="AH249" i="1" s="1"/>
  <c r="AG247" i="1"/>
  <c r="AH247" i="1" s="1"/>
  <c r="AD245" i="1" s="1"/>
  <c r="AL244" i="1"/>
  <c r="AM244" i="1" s="1"/>
  <c r="AI242" i="1" s="1"/>
  <c r="AL249" i="1"/>
  <c r="AM249" i="1" s="1"/>
  <c r="AL256" i="1"/>
  <c r="AM256" i="1" s="1"/>
  <c r="AI254" i="1" s="1"/>
  <c r="AL258" i="1"/>
  <c r="AM258" i="1" s="1"/>
  <c r="AI257" i="1" s="1"/>
  <c r="AG264" i="1"/>
  <c r="AH264" i="1" s="1"/>
  <c r="AD263" i="1" s="1"/>
  <c r="AL252" i="1"/>
  <c r="AM252" i="1" s="1"/>
  <c r="AG256" i="1" l="1"/>
  <c r="AH256" i="1" s="1"/>
  <c r="AD254" i="1" s="1"/>
  <c r="AG253" i="1"/>
  <c r="AH253" i="1" s="1"/>
  <c r="AD251" i="1" s="1"/>
  <c r="AL250" i="1"/>
  <c r="AM250" i="1" s="1"/>
  <c r="AI248" i="1" s="1"/>
  <c r="AL253" i="1"/>
  <c r="AM253" i="1" s="1"/>
  <c r="AI251" i="1" s="1"/>
  <c r="AG250" i="1"/>
  <c r="AH250" i="1" s="1"/>
  <c r="AD248" i="1" s="1"/>
  <c r="AJ241" i="1" l="1"/>
  <c r="AF241" i="1"/>
  <c r="AE241" i="1"/>
  <c r="X241" i="1"/>
  <c r="AK241" i="1" s="1"/>
  <c r="AJ240" i="1"/>
  <c r="AF240" i="1"/>
  <c r="AE240" i="1"/>
  <c r="X240" i="1"/>
  <c r="AK240" i="1" s="1"/>
  <c r="AK239" i="1"/>
  <c r="AJ239" i="1"/>
  <c r="AF239" i="1"/>
  <c r="AE239" i="1"/>
  <c r="AK238" i="1"/>
  <c r="AJ238" i="1"/>
  <c r="AF238" i="1"/>
  <c r="AE238" i="1"/>
  <c r="L238" i="1"/>
  <c r="AK237" i="1"/>
  <c r="AJ237" i="1"/>
  <c r="AF237" i="1"/>
  <c r="AE237" i="1"/>
  <c r="AJ236" i="1"/>
  <c r="AF236" i="1"/>
  <c r="AE236" i="1"/>
  <c r="X236" i="1"/>
  <c r="AK236" i="1" s="1"/>
  <c r="U236" i="1"/>
  <c r="S236" i="1"/>
  <c r="L236" i="1"/>
  <c r="AK235" i="1"/>
  <c r="AJ235" i="1"/>
  <c r="AF235" i="1"/>
  <c r="AE235" i="1"/>
  <c r="L235" i="1"/>
  <c r="AL235" i="1" l="1"/>
  <c r="AM235" i="1" s="1"/>
  <c r="AI235" i="1" s="1"/>
  <c r="AL238" i="1"/>
  <c r="AM238" i="1" s="1"/>
  <c r="AI238" i="1" s="1"/>
  <c r="AG240" i="1"/>
  <c r="AH240" i="1" s="1"/>
  <c r="AG241" i="1" s="1"/>
  <c r="AH241" i="1" s="1"/>
  <c r="AD240" i="1" s="1"/>
  <c r="AG239" i="1"/>
  <c r="AH239" i="1" s="1"/>
  <c r="AD239" i="1" s="1"/>
  <c r="AG236" i="1"/>
  <c r="AH236" i="1" s="1"/>
  <c r="AG237" i="1" s="1"/>
  <c r="AH237" i="1" s="1"/>
  <c r="AD236" i="1" s="1"/>
  <c r="AL239" i="1"/>
  <c r="AM239" i="1" s="1"/>
  <c r="AI239" i="1" s="1"/>
  <c r="AG235" i="1"/>
  <c r="AH235" i="1" s="1"/>
  <c r="AD235" i="1" s="1"/>
  <c r="AG238" i="1"/>
  <c r="AH238" i="1" s="1"/>
  <c r="AD238" i="1" s="1"/>
  <c r="AL236" i="1"/>
  <c r="AM236" i="1" s="1"/>
  <c r="AL240" i="1"/>
  <c r="AM240" i="1" s="1"/>
  <c r="AL241" i="1" l="1"/>
  <c r="AM241" i="1" s="1"/>
  <c r="AI240" i="1" s="1"/>
  <c r="AL237" i="1"/>
  <c r="AM237" i="1" s="1"/>
  <c r="AI236" i="1" s="1"/>
  <c r="AJ122" i="1" l="1"/>
  <c r="AF122" i="1"/>
  <c r="AE122" i="1"/>
  <c r="X122" i="1"/>
  <c r="AK122" i="1" s="1"/>
  <c r="U122" i="1"/>
  <c r="S122" i="1"/>
  <c r="L122" i="1"/>
  <c r="AJ121" i="1"/>
  <c r="AF121" i="1"/>
  <c r="AE121" i="1"/>
  <c r="X121" i="1"/>
  <c r="AK121" i="1" s="1"/>
  <c r="U121" i="1"/>
  <c r="S121" i="1"/>
  <c r="L121" i="1"/>
  <c r="AK120" i="1"/>
  <c r="AJ120" i="1"/>
  <c r="AF120" i="1"/>
  <c r="AE120" i="1"/>
  <c r="AK119" i="1"/>
  <c r="AJ119" i="1"/>
  <c r="AF119" i="1"/>
  <c r="AE119" i="1"/>
  <c r="AK118" i="1"/>
  <c r="AJ118" i="1"/>
  <c r="AF118" i="1"/>
  <c r="AE118" i="1"/>
  <c r="AK117" i="1"/>
  <c r="AJ117" i="1"/>
  <c r="AF117" i="1"/>
  <c r="AE117" i="1"/>
  <c r="L117" i="1"/>
  <c r="AK116" i="1"/>
  <c r="AJ116" i="1"/>
  <c r="AF116" i="1"/>
  <c r="AE116" i="1"/>
  <c r="AK115" i="1"/>
  <c r="AJ115" i="1"/>
  <c r="AF115" i="1"/>
  <c r="AE115" i="1"/>
  <c r="AK114" i="1"/>
  <c r="AJ114" i="1"/>
  <c r="AF114" i="1"/>
  <c r="AE114" i="1"/>
  <c r="AK113" i="1"/>
  <c r="AJ113" i="1"/>
  <c r="AF113" i="1"/>
  <c r="AE113" i="1"/>
  <c r="AL117" i="1" l="1"/>
  <c r="AM117" i="1" s="1"/>
  <c r="AL118" i="1" s="1"/>
  <c r="AM118" i="1" s="1"/>
  <c r="AL113" i="1"/>
  <c r="AM113" i="1" s="1"/>
  <c r="AL114" i="1" s="1"/>
  <c r="AM114" i="1" s="1"/>
  <c r="AG113" i="1"/>
  <c r="AH113" i="1" s="1"/>
  <c r="AG114" i="1" s="1"/>
  <c r="AH114" i="1" s="1"/>
  <c r="AG117" i="1"/>
  <c r="AH117" i="1" s="1"/>
  <c r="AG118" i="1" s="1"/>
  <c r="AH118" i="1" s="1"/>
  <c r="AG122" i="1"/>
  <c r="AH122" i="1" s="1"/>
  <c r="AD122" i="1" s="1"/>
  <c r="AL121" i="1"/>
  <c r="AM121" i="1" s="1"/>
  <c r="AI121" i="1" s="1"/>
  <c r="AG121" i="1"/>
  <c r="AH121" i="1" s="1"/>
  <c r="AD121" i="1" s="1"/>
  <c r="AL122" i="1"/>
  <c r="AM122" i="1" s="1"/>
  <c r="AI122" i="1" l="1"/>
  <c r="AL31" i="1"/>
  <c r="AM31" i="1" s="1"/>
  <c r="AG119" i="1"/>
  <c r="AH119" i="1" s="1"/>
  <c r="AL119" i="1"/>
  <c r="AM119" i="1" s="1"/>
  <c r="AL115" i="1"/>
  <c r="AM115" i="1" s="1"/>
  <c r="AG115" i="1"/>
  <c r="AH115" i="1" s="1"/>
  <c r="AL32" i="1" l="1"/>
  <c r="AM32" i="1" s="1"/>
  <c r="AI30" i="1" s="1"/>
  <c r="AG116" i="1"/>
  <c r="AH116" i="1" s="1"/>
  <c r="AD113" i="1" s="1"/>
  <c r="AL116" i="1"/>
  <c r="AM116" i="1" s="1"/>
  <c r="AI113" i="1" s="1"/>
  <c r="AL120" i="1"/>
  <c r="AM120" i="1" s="1"/>
  <c r="AI117" i="1" s="1"/>
  <c r="AG120" i="1"/>
  <c r="AH120" i="1" s="1"/>
  <c r="AD117" i="1" s="1"/>
  <c r="AJ92" i="1" l="1"/>
  <c r="AF92" i="1"/>
  <c r="AE92" i="1"/>
  <c r="X92" i="1"/>
  <c r="AK92" i="1" s="1"/>
  <c r="U92" i="1"/>
  <c r="S92" i="1"/>
  <c r="L92" i="1"/>
  <c r="AJ91" i="1"/>
  <c r="AF91" i="1"/>
  <c r="AE91" i="1"/>
  <c r="X91" i="1"/>
  <c r="AK91" i="1" s="1"/>
  <c r="U91" i="1"/>
  <c r="S91" i="1"/>
  <c r="L91" i="1"/>
  <c r="AK44" i="1"/>
  <c r="AJ44" i="1"/>
  <c r="AF44" i="1"/>
  <c r="AE44" i="1"/>
  <c r="C44" i="1"/>
  <c r="AK43" i="1"/>
  <c r="AJ43" i="1"/>
  <c r="AF43" i="1"/>
  <c r="AE43" i="1"/>
  <c r="L43" i="1"/>
  <c r="C43" i="1"/>
  <c r="AK42" i="1"/>
  <c r="AJ42" i="1"/>
  <c r="AF42" i="1"/>
  <c r="AE42" i="1"/>
  <c r="L42" i="1"/>
  <c r="C42" i="1"/>
  <c r="AK41" i="1"/>
  <c r="AJ41" i="1"/>
  <c r="AF41" i="1"/>
  <c r="AE41" i="1"/>
  <c r="AK40" i="1"/>
  <c r="AJ40" i="1"/>
  <c r="AF40" i="1"/>
  <c r="AE40" i="1"/>
  <c r="L40" i="1"/>
  <c r="C40" i="1"/>
  <c r="AL43" i="1" l="1"/>
  <c r="AM43" i="1" s="1"/>
  <c r="AI43" i="1" s="1"/>
  <c r="AG92" i="1"/>
  <c r="AH92" i="1" s="1"/>
  <c r="AD92" i="1" s="1"/>
  <c r="AG40" i="1"/>
  <c r="AH40" i="1" s="1"/>
  <c r="AL41" i="1"/>
  <c r="AG41" i="1"/>
  <c r="AL40" i="1"/>
  <c r="AM40" i="1" s="1"/>
  <c r="AL92" i="1"/>
  <c r="AM92" i="1" s="1"/>
  <c r="AI92" i="1" s="1"/>
  <c r="AI40" i="1" l="1"/>
  <c r="AM41" i="1"/>
  <c r="AD40" i="1"/>
  <c r="AH41" i="1"/>
  <c r="AH100" i="1" s="1"/>
  <c r="AG101" i="1" s="1"/>
  <c r="L9" i="1"/>
  <c r="AM131" i="1" l="1"/>
  <c r="AI130" i="1" s="1"/>
  <c r="AM100" i="1"/>
  <c r="AH373" i="1"/>
  <c r="AG374" i="1" s="1"/>
  <c r="AH131" i="1"/>
  <c r="AD130" i="1" s="1"/>
  <c r="AL590" i="1"/>
  <c r="AM590" i="1" s="1"/>
  <c r="AM373" i="1"/>
  <c r="AL374" i="1" s="1"/>
  <c r="AG590" i="1"/>
  <c r="AH590" i="1" s="1"/>
  <c r="AD41" i="1"/>
  <c r="S11" i="1" l="1"/>
  <c r="AG18" i="1" s="1"/>
  <c r="AH18" i="1" s="1"/>
  <c r="S13" i="1"/>
  <c r="S9" i="1"/>
  <c r="AG227" i="1" s="1"/>
  <c r="AH227" i="1" s="1"/>
  <c r="L11" i="1"/>
  <c r="L13" i="1"/>
  <c r="X9" i="1"/>
  <c r="X10" i="1"/>
  <c r="X11" i="1"/>
  <c r="X12" i="1"/>
  <c r="X13" i="1"/>
  <c r="X14" i="1"/>
  <c r="X15" i="1"/>
  <c r="AG20" i="1" l="1"/>
  <c r="AH20" i="1" s="1"/>
  <c r="AD20" i="1" s="1"/>
  <c r="AG231" i="1"/>
  <c r="AH231" i="1" s="1"/>
  <c r="AG16" i="1"/>
  <c r="AH16" i="1" s="1"/>
  <c r="AG37" i="1" s="1"/>
  <c r="AH37" i="1" s="1"/>
  <c r="AH38" i="1" s="1"/>
  <c r="AD36" i="1" s="1"/>
  <c r="AH637" i="1"/>
  <c r="AG638" i="1" s="1"/>
  <c r="AD18" i="1"/>
  <c r="AH643" i="1"/>
  <c r="AD642" i="1" s="1"/>
  <c r="AG481" i="1"/>
  <c r="AH481" i="1" s="1"/>
  <c r="AH93" i="1"/>
  <c r="AG94" i="1" s="1"/>
  <c r="AH366" i="1"/>
  <c r="AG367" i="1" s="1"/>
  <c r="AH123" i="1"/>
  <c r="AG124" i="1" s="1"/>
  <c r="AG91" i="1"/>
  <c r="AH91" i="1" s="1"/>
  <c r="AD91" i="1" s="1"/>
  <c r="AG43" i="1"/>
  <c r="AH43" i="1" s="1"/>
  <c r="AD43" i="1" s="1"/>
  <c r="AG44" i="1"/>
  <c r="AH44" i="1" s="1"/>
  <c r="AG42" i="1"/>
  <c r="AH42" i="1" s="1"/>
  <c r="AH101" i="1" s="1"/>
  <c r="AD99" i="1" s="1"/>
  <c r="AK10" i="1"/>
  <c r="AK11" i="1"/>
  <c r="AK12" i="1"/>
  <c r="AK13" i="1"/>
  <c r="AK14" i="1"/>
  <c r="AK15" i="1"/>
  <c r="AK9" i="1"/>
  <c r="AJ10" i="1"/>
  <c r="AJ11" i="1"/>
  <c r="AJ12" i="1"/>
  <c r="AJ13" i="1"/>
  <c r="AJ14" i="1"/>
  <c r="AJ15" i="1"/>
  <c r="AJ9" i="1"/>
  <c r="AF10" i="1"/>
  <c r="AF11" i="1"/>
  <c r="AF12" i="1"/>
  <c r="AF13" i="1"/>
  <c r="AF14" i="1"/>
  <c r="AF15" i="1"/>
  <c r="AF9" i="1"/>
  <c r="AE10" i="1"/>
  <c r="AE11" i="1"/>
  <c r="AE12" i="1"/>
  <c r="AE13" i="1"/>
  <c r="AE14" i="1"/>
  <c r="AE15" i="1"/>
  <c r="AE9" i="1"/>
  <c r="U11" i="1"/>
  <c r="U13" i="1"/>
  <c r="AL231" i="1" s="1"/>
  <c r="AM231" i="1" s="1"/>
  <c r="U9" i="1"/>
  <c r="AL227" i="1" s="1"/>
  <c r="AM227" i="1" s="1"/>
  <c r="AL16" i="1" l="1"/>
  <c r="AM16" i="1" s="1"/>
  <c r="AM637" i="1"/>
  <c r="AL638" i="1" s="1"/>
  <c r="AD16" i="1"/>
  <c r="AL42" i="1"/>
  <c r="AM42" i="1" s="1"/>
  <c r="AM101" i="1" s="1"/>
  <c r="AI99" i="1" s="1"/>
  <c r="AL18" i="1"/>
  <c r="AM18" i="1" s="1"/>
  <c r="AL44" i="1"/>
  <c r="AM44" i="1" s="1"/>
  <c r="AI44" i="1" s="1"/>
  <c r="AL20" i="1"/>
  <c r="AM20" i="1" s="1"/>
  <c r="AI20" i="1" s="1"/>
  <c r="AL481" i="1"/>
  <c r="AM481" i="1" s="1"/>
  <c r="AM93" i="1"/>
  <c r="AL94" i="1" s="1"/>
  <c r="AM374" i="1"/>
  <c r="AI372" i="1" s="1"/>
  <c r="AM376" i="1"/>
  <c r="AI375" i="1" s="1"/>
  <c r="AM133" i="1"/>
  <c r="AI132" i="1" s="1"/>
  <c r="AM366" i="1"/>
  <c r="AL367" i="1" s="1"/>
  <c r="AM123" i="1"/>
  <c r="AL124" i="1" s="1"/>
  <c r="AH374" i="1"/>
  <c r="AD372" i="1" s="1"/>
  <c r="AH376" i="1"/>
  <c r="AD375" i="1" s="1"/>
  <c r="AH133" i="1"/>
  <c r="AD132" i="1" s="1"/>
  <c r="AD42" i="1"/>
  <c r="AG591" i="1"/>
  <c r="AH591" i="1" s="1"/>
  <c r="AD589" i="1" s="1"/>
  <c r="AD44" i="1"/>
  <c r="AG593" i="1"/>
  <c r="AH593" i="1" s="1"/>
  <c r="AH595" i="1" s="1"/>
  <c r="AD592" i="1" s="1"/>
  <c r="AL91" i="1"/>
  <c r="AM91" i="1" s="1"/>
  <c r="AI91" i="1" s="1"/>
  <c r="AL13" i="1"/>
  <c r="AG11" i="1"/>
  <c r="AL11" i="1"/>
  <c r="AG13" i="1"/>
  <c r="AL9" i="1"/>
  <c r="AG9" i="1"/>
  <c r="AI18" i="1" l="1"/>
  <c r="AM643" i="1"/>
  <c r="AI642" i="1" s="1"/>
  <c r="AL593" i="1"/>
  <c r="AM593" i="1" s="1"/>
  <c r="AM595" i="1" s="1"/>
  <c r="AI592" i="1" s="1"/>
  <c r="AI16" i="1"/>
  <c r="AI42" i="1"/>
  <c r="AL591" i="1"/>
  <c r="AM591" i="1" s="1"/>
  <c r="AI589" i="1" s="1"/>
  <c r="AM13" i="1"/>
  <c r="AL232" i="1" s="1"/>
  <c r="AM232" i="1" s="1"/>
  <c r="AM11" i="1"/>
  <c r="AH11" i="1"/>
  <c r="AH13" i="1"/>
  <c r="AG232" i="1" s="1"/>
  <c r="AH232" i="1" s="1"/>
  <c r="AM9" i="1"/>
  <c r="AH9" i="1"/>
  <c r="AG12" i="1" l="1"/>
  <c r="AG230" i="1"/>
  <c r="AH638" i="1"/>
  <c r="AD637" i="1" s="1"/>
  <c r="AG228" i="1"/>
  <c r="AH228" i="1" s="1"/>
  <c r="AL12" i="1"/>
  <c r="AM12" i="1" s="1"/>
  <c r="AM96" i="1" s="1"/>
  <c r="AI95" i="1" s="1"/>
  <c r="AL230" i="1"/>
  <c r="AM638" i="1"/>
  <c r="AI637" i="1" s="1"/>
  <c r="AL228" i="1"/>
  <c r="AM228" i="1" s="1"/>
  <c r="AL482" i="1"/>
  <c r="AM482" i="1" s="1"/>
  <c r="AM94" i="1"/>
  <c r="AI93" i="1" s="1"/>
  <c r="AG482" i="1"/>
  <c r="AH482" i="1" s="1"/>
  <c r="AH94" i="1"/>
  <c r="AD93" i="1" s="1"/>
  <c r="AM367" i="1"/>
  <c r="AI366" i="1" s="1"/>
  <c r="AM124" i="1"/>
  <c r="AL125" i="1" s="1"/>
  <c r="AH367" i="1"/>
  <c r="AD366" i="1" s="1"/>
  <c r="AH124" i="1"/>
  <c r="AG125" i="1" s="1"/>
  <c r="AG14" i="1"/>
  <c r="AH14" i="1" s="1"/>
  <c r="AG233" i="1" s="1"/>
  <c r="AH233" i="1" s="1"/>
  <c r="AL10" i="1"/>
  <c r="AM10" i="1" s="1"/>
  <c r="AL229" i="1" s="1"/>
  <c r="AL14" i="1"/>
  <c r="AM14" i="1" s="1"/>
  <c r="AL233" i="1" s="1"/>
  <c r="AM233" i="1" s="1"/>
  <c r="AG10" i="1"/>
  <c r="AH10" i="1" s="1"/>
  <c r="AG229" i="1" s="1"/>
  <c r="AH12" i="1"/>
  <c r="AH96" i="1" s="1"/>
  <c r="AD95" i="1" s="1"/>
  <c r="AM230" i="1" l="1"/>
  <c r="AI227" i="1" s="1"/>
  <c r="AH229" i="1"/>
  <c r="AH230" i="1" s="1"/>
  <c r="AD227" i="1" s="1"/>
  <c r="AG483" i="1"/>
  <c r="AH483" i="1" s="1"/>
  <c r="AD481" i="1" s="1"/>
  <c r="AL483" i="1"/>
  <c r="AM483" i="1" s="1"/>
  <c r="AI481" i="1" s="1"/>
  <c r="AL15" i="1"/>
  <c r="AM15" i="1" s="1"/>
  <c r="AL234" i="1" s="1"/>
  <c r="AM234" i="1" s="1"/>
  <c r="AI231" i="1" s="1"/>
  <c r="AL22" i="1"/>
  <c r="AM22" i="1" s="1"/>
  <c r="AG15" i="1"/>
  <c r="AH15" i="1" s="1"/>
  <c r="AG234" i="1" s="1"/>
  <c r="AH234" i="1" s="1"/>
  <c r="AD231" i="1" s="1"/>
  <c r="AG22" i="1"/>
  <c r="AH22" i="1" s="1"/>
  <c r="AM125" i="1"/>
  <c r="AI123" i="1" s="1"/>
  <c r="AH369" i="1"/>
  <c r="AD368" i="1" s="1"/>
  <c r="AH127" i="1"/>
  <c r="AD126" i="1" s="1"/>
  <c r="AH125" i="1"/>
  <c r="AD123" i="1" s="1"/>
  <c r="AM369" i="1"/>
  <c r="AI368" i="1" s="1"/>
  <c r="AM127" i="1"/>
  <c r="AI126" i="1" s="1"/>
  <c r="AI9" i="1"/>
  <c r="AI11" i="1"/>
  <c r="AD11" i="1"/>
  <c r="AD9" i="1"/>
  <c r="AI41" i="1"/>
  <c r="AD21" i="1" l="1"/>
  <c r="AH646" i="1"/>
  <c r="AD644" i="1" s="1"/>
  <c r="AI21" i="1"/>
  <c r="AM646" i="1"/>
  <c r="AI644" i="1" s="1"/>
  <c r="AM98" i="1"/>
  <c r="AI97" i="1" s="1"/>
  <c r="AM641" i="1"/>
  <c r="AI640" i="1" s="1"/>
  <c r="AH98" i="1"/>
  <c r="AD97" i="1" s="1"/>
  <c r="AH641" i="1"/>
  <c r="AD640" i="1" s="1"/>
  <c r="AH371" i="1"/>
  <c r="AD370" i="1" s="1"/>
  <c r="AH129" i="1"/>
  <c r="AD128" i="1" s="1"/>
  <c r="AM371" i="1"/>
  <c r="AI370" i="1" s="1"/>
  <c r="AM129" i="1"/>
  <c r="AI128" i="1" s="1"/>
  <c r="AI13" i="1"/>
  <c r="A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tc={B59E00DD-37AE-4F0E-9789-1478F88EC1B4}</author>
    <author>tc={9F84F542-3B24-4652-B0F0-C2FF5C883874}</author>
    <author>tc={EFCA1A9C-156B-4519-8C94-6D8DDCAB18BD}</author>
    <author>tc={29B577EE-5924-4BC9-A948-4C2B4D58506D}</author>
    <author>tc={E44DE6A7-DE69-46DC-983F-61B6E624CA2D}</author>
    <author>tc={58583107-D44C-41E2-80B9-9A28E7015EBA}</author>
    <author>tc={7EE20D25-A319-49F5-8385-8D774FA4D684}</author>
    <author>tc={2C3458D0-9F92-4ED4-9F13-7074374D122A}</author>
    <author>tc={DE9BF11D-DBEE-4A6E-870B-629D538843F6}</author>
    <author>tc={F274778D-A38F-47F9-8E56-743A08D8526E}</author>
  </authors>
  <commentList>
    <comment ref="C7" authorId="0" shapeId="0" xr:uid="{CC045A62-3A34-4114-BE10-AC45939B05FE}">
      <text>
        <r>
          <rPr>
            <sz val="9"/>
            <color indexed="81"/>
            <rFont val="Tahoma"/>
            <family val="2"/>
          </rPr>
          <t xml:space="preserve">Proposito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caracteristicas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criticos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desición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 ref="AN187" authorId="2" shapeId="0" xr:uid="{B59E00DD-37AE-4F0E-9789-1478F88EC1B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puesto que el riesgo residual debió bajar </t>
        </r>
      </text>
    </comment>
    <comment ref="N248" authorId="3" shapeId="0" xr:uid="{9F84F542-3B24-4652-B0F0-C2FF5C88387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hay activos críticos asociados</t>
        </r>
      </text>
    </comment>
    <comment ref="L260" authorId="4" shapeId="0" xr:uid="{EFCA1A9C-156B-4519-8C94-6D8DDCAB18B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riesgo</t>
        </r>
      </text>
    </comment>
    <comment ref="L295" authorId="5" shapeId="0" xr:uid="{29B577EE-5924-4BC9-A948-4C2B4D58506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Quitar la parte que habla sobre el objetivo del proyecto, ya que esto no tiene que ver con el planteamiento del riesgo</t>
        </r>
      </text>
    </comment>
    <comment ref="W428" authorId="6" shapeId="0" xr:uid="{E44DE6A7-DE69-46DC-983F-61B6E624CA2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429" authorId="7" shapeId="0" xr:uid="{58583107-D44C-41E2-80B9-9A28E7015EB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Quien realiza la actividad, periodicidad, propósito explicar con mayor detalle como se realiza la actividad y desviación. Evidencia del control</t>
        </r>
      </text>
    </comment>
    <comment ref="W489" authorId="8" shapeId="0" xr:uid="{7EE20D25-A319-49F5-8385-8D774FA4D68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491" authorId="9" shapeId="0" xr:uid="{2C3458D0-9F92-4ED4-9F13-7074374D122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r>
      </text>
    </comment>
    <comment ref="W509" authorId="10" shapeId="0" xr:uid="{DE9BF11D-DBEE-4A6E-870B-629D538843F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periodicidad en la que se aplica este control</t>
        </r>
      </text>
    </comment>
    <comment ref="W579" authorId="11" shapeId="0" xr:uid="{F274778D-A38F-47F9-8E56-743A08D852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Hace falta incluir cada cuanto se realiza este control</t>
        </r>
      </text>
    </comment>
  </commentList>
</comments>
</file>

<file path=xl/sharedStrings.xml><?xml version="1.0" encoding="utf-8"?>
<sst xmlns="http://schemas.openxmlformats.org/spreadsheetml/2006/main" count="9140" uniqueCount="2225">
  <si>
    <t xml:space="preserve">FORMATO PARA EL LEVANTAMIENTO DEL MAPA DE RIESGOS </t>
  </si>
  <si>
    <r>
      <t xml:space="preserve">Código: </t>
    </r>
    <r>
      <rPr>
        <sz val="12"/>
        <color theme="5"/>
        <rFont val="Calibri"/>
        <family val="2"/>
        <scheme val="minor"/>
      </rPr>
      <t>100.01.15-2</t>
    </r>
  </si>
  <si>
    <t>DIRECCIONAMIENTO ESTRATEGICO</t>
  </si>
  <si>
    <t>Versión: 10</t>
  </si>
  <si>
    <t>PROCEDIMIENTO DE ADMINISTRACIÓN DE RIESGOS</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</si>
  <si>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</si>
  <si>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</si>
  <si>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</si>
  <si>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</si>
  <si>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</si>
  <si>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</si>
  <si>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</si>
  <si>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</si>
  <si>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</si>
  <si>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</si>
  <si>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</si>
  <si>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</si>
  <si>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</si>
  <si>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</si>
  <si>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</si>
  <si>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</si>
  <si>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</si>
  <si>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</si>
  <si>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</si>
  <si>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</si>
  <si>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</si>
  <si>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</si>
  <si>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</si>
  <si>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</si>
  <si>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</si>
  <si>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</si>
  <si>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</si>
  <si>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</si>
  <si>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</si>
  <si>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</si>
  <si>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</si>
  <si>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</si>
  <si>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</si>
  <si>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</si>
  <si>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</si>
  <si>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</si>
  <si>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</si>
  <si>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</si>
  <si>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</si>
  <si>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</si>
  <si>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</si>
  <si>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</si>
  <si>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</si>
  <si>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</si>
  <si>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</si>
  <si>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</si>
  <si>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</si>
  <si>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</si>
  <si>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</si>
  <si>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</si>
  <si>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</si>
  <si>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</si>
  <si>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</si>
  <si>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</si>
  <si>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</si>
  <si>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</si>
  <si>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Procesos</t>
  </si>
  <si>
    <t>Ejecución y administración de procesos</t>
  </si>
  <si>
    <t xml:space="preserve">Diaria </t>
  </si>
  <si>
    <t>Media</t>
  </si>
  <si>
    <t>Mayor</t>
  </si>
  <si>
    <t>Alto</t>
  </si>
  <si>
    <t xml:space="preserve">La Oficina Asesora de Comunicaciones realiza mensualmente reuniones al interior de sus líneas estratégicas y grupos de apoyo, donde se analizan, se planifican y aprueban todas las actividades presentadas por los funcionarios y contratistas designados con el fin de garantizar la implementación de la estrategia de comunicación masiva para la dignificación de las víctimas y la construcción de la paz con enfoque diferencial y territorial. En caso de que surjan cambios serán evaluados por el jefe de comunicaciones para definir su pertinencia de incluirlos o no.  La evidencia de estas reuniones queda recopilada en los cuadros de producción o actas y citaciones de las mismas. </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</si>
  <si>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</si>
  <si>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</si>
  <si>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</si>
  <si>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</si>
  <si>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</si>
  <si>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</si>
  <si>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</si>
  <si>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</si>
  <si>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</si>
  <si>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</si>
  <si>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</si>
  <si>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frente al lenguaje claro y los lineamientos de transparencia e información pública,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</si>
  <si>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</si>
  <si>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</si>
  <si>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</si>
  <si>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</si>
  <si>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</si>
  <si>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</si>
  <si>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</si>
  <si>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</si>
  <si>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Posible</t>
  </si>
  <si>
    <r>
      <t xml:space="preserve">Los periodistas de la Oficina Asesora de Comunicaciones a nivel nacional, siempre que requieran como insumo alguna obra o material (video, audio o fotografía) y/o hagan parte de alguna entrevista, de una víctima, familiar de las mismas o ciudadano en general, deben utilizar el </t>
    </r>
    <r>
      <rPr>
        <b/>
        <sz val="11"/>
        <color theme="1"/>
        <rFont val="Calibri"/>
        <family val="2"/>
        <scheme val="minor"/>
      </rPr>
      <t>"formato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</si>
  <si>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Detectivo</t>
  </si>
  <si>
    <t>Sin registro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</si>
  <si>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</si>
  <si>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</si>
  <si>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</si>
  <si>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</si>
  <si>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</si>
  <si>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</si>
  <si>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</si>
  <si>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</si>
  <si>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funcionarios y contratistas de la Oficina Asesora de Comunicaciones, deben comprometerse al realizar su posesión y al iniciar el contrato a mantener la confidencialidad y un debido manejo de la información pública. Para los funcionarios esto está estipulado en el código de ética al que se hace juramento en la posesión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</si>
  <si>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</si>
  <si>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r>
      <t>Los periodistas de la Oficina Asesora de Comunicaciones a nivel nacional, siempre que requieran como insumo alguna obra o material (video, audio o fotografía) y/o hagan parte de alguna entrevista, de una víctima, familiar de las mismas o ciudadano en general, deben utilizar el</t>
    </r>
    <r>
      <rPr>
        <b/>
        <sz val="11"/>
        <color theme="1"/>
        <rFont val="Calibri"/>
        <family val="2"/>
        <scheme val="minor"/>
      </rPr>
      <t xml:space="preserve"> "formato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</si>
  <si>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por parte del profesional delegado en la OAC y cuando exista algún cambio en el manual de presidencia y/o alguna necesidad de la Unidad, aplica como material de verificación en temas de uso de información institucional y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</si>
  <si>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</si>
  <si>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Seguridad Información/Digital</t>
  </si>
  <si>
    <t>Automatizado</t>
  </si>
  <si>
    <t>Evaluación Independiente</t>
  </si>
  <si>
    <r>
      <t>Planeación y ejecución de las auditorias. (</t>
    </r>
    <r>
      <rPr>
        <i/>
        <sz val="11"/>
        <color theme="1"/>
        <rFont val="Calibri"/>
        <family val="2"/>
        <scheme val="minor"/>
      </rPr>
      <t>Asignación del equipo auditor y Realización de las auditorias acorde al plan anual de auditorías</t>
    </r>
    <r>
      <rPr>
        <sz val="11"/>
        <color theme="1"/>
        <rFont val="Calibri"/>
        <family val="2"/>
        <scheme val="minor"/>
      </rPr>
      <t xml:space="preserve">.)
</t>
    </r>
  </si>
  <si>
    <r>
      <t>Posibilidad de pérdida reputacional (</t>
    </r>
    <r>
      <rPr>
        <i/>
        <sz val="11"/>
        <color theme="1"/>
        <rFont val="Calibri"/>
        <family val="2"/>
        <scheme val="minor"/>
      </rPr>
      <t>gestión de auditorias</t>
    </r>
    <r>
      <rPr>
        <sz val="11"/>
        <color theme="1"/>
        <rFont val="Calibri"/>
        <family val="2"/>
        <scheme val="minor"/>
      </rPr>
      <t>)</t>
    </r>
  </si>
  <si>
    <t xml:space="preserve">por la dificultad en el cumplimiento de la  ejecución  del plan anual de auditorias aprobado por el comité institucional de coordinación  de Control Interno, </t>
  </si>
  <si>
    <t>debido a  cambios  o cancelaciones programadas e inconsistencia en el conocimiento por parte de los auditores en la aplicación de los  lineamientos  suministrados para el desarrollo de las auditorias</t>
  </si>
  <si>
    <t>No Aplica</t>
  </si>
  <si>
    <t>Muy baja</t>
  </si>
  <si>
    <t>Menor</t>
  </si>
  <si>
    <t>Bajo</t>
  </si>
  <si>
    <t>El Jefe de la Oficina de Control Interno durante el primer trimestre asigna de manera equitativa los funcionarios y contratistas del proceso de Evaluación Independiente conforme a los perfiles requeridos para el desarrollo de las auditorías de gestión, con el fin de cumplir el plan anual de auditoría. Esta selección y asignación de auditores se comunica oportunamente a través de correo electrónico, de acuerdo con el cronograma establecido para las auditorías. En caso de que se presente algún inconveniente con los servidores designados, se procede de acuerdo con los criterios de selección de auditores, a escoger al profesional idóneo y competitivo que asuma el rol de auditor. Como evidencia queda los correos electrónicos de notificación y/o demás instrumentos de comunicación utilizado.</t>
  </si>
  <si>
    <t>Probabilidad</t>
  </si>
  <si>
    <t>Aceptar</t>
  </si>
  <si>
    <t>Se acepta el riesgo teniendo el cuenta su severidad residual y eficacia de los controles existentes</t>
  </si>
  <si>
    <t>N/A</t>
  </si>
  <si>
    <t>El jefe de la Oficina de control Interno un mes antes de la ejecución de las auditorias, define y verifica las directrices y/o lineamientos necesarios para la planificación y ejecución de la auditoria teniendo en cuenta factores como (situaciones de orden público, emergencias sanitarias , entre otros),  con el objeto de asegurar el cumplimiento del programa de auditoría y subsanar los inconvenientes que se presenten dentro de los tiempos acordes a la planificación establecida por las directrices dadas; donde a través de correo electrónico se comunica a los lideres de los procesos y Direcciones Territoriales. En caso de presentarse situaciones o inconvenientes que afecten la ejecución de las auditorias se procederá a reprogramar y adoptar mecanismos alternativos, como la realización de Auditorías remotas. Como evidencia queda los correos electrónicos y directrices y/o lineamientos.</t>
  </si>
  <si>
    <t>Realizar Seguimiento a los planes de mejoramiento suscritos con los procesos de la entidad, Direcciones
Territoriales y Entes de Control.</t>
  </si>
  <si>
    <r>
      <t>Posibilidad de pérdida reputacional (</t>
    </r>
    <r>
      <rPr>
        <i/>
        <sz val="11"/>
        <color theme="1"/>
        <rFont val="Calibri"/>
        <family val="2"/>
        <scheme val="minor"/>
      </rPr>
      <t>relación con entes de control, administración de riesgos y otras partes interesadas)</t>
    </r>
  </si>
  <si>
    <t>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</si>
  <si>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</si>
  <si>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Baja</t>
  </si>
  <si>
    <t>Leve</t>
  </si>
  <si>
    <t>El Jefe de la Oficina de Control Interno verifica el avance de la ejecución de las actividades programadas en el Plan Anual de Auditoría acorde a los tiempos establecidos, con el fin de identificar el cumplimiento de los planes de mejoramiento y los términos de los informes requeridos por ley. En caso de identificar posibles fallas o desviaciones se toman las medidas pertinentes (reprogramación) para dar cumplimiento. Como evidencia de la ejecución del control quedan listas de asistencias de las reuniones o actas.</t>
  </si>
  <si>
    <t>Realizar a través de la asesoría acompañamiento técnico, evaluación y seguimiento a los diferentes pasos de la gestión del riesgo institucional.</t>
  </si>
  <si>
    <t>Posibilidad de pérdida reputacional (liderazgo estratégico y prevención)</t>
  </si>
  <si>
    <t xml:space="preserve">por el incumplimiento en la aplicación de las directrices de la administración del riesgo en la asesoría y  acompañamiento para el fortalecimiento del sistema de control interno, </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</si>
  <si>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</si>
  <si>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El jefe de la Oficina de Control Interno cuando lo considera necesario coordina con la Oficina Asesora de Planeación mesas de trabajo para revisar las directrices, metodologías y demás lineamientos relacionados con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</si>
  <si>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</si>
  <si>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</si>
  <si>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</si>
  <si>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</si>
  <si>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</si>
  <si>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para beneficiar a un proceso, persona, área etc., en la emisión de informes de seguimientos o de auditorías por parte de los funcionarios o contratistas del proceso</t>
  </si>
  <si>
    <t>Improbable</t>
  </si>
  <si>
    <t>Catastrófico</t>
  </si>
  <si>
    <t>Extremo</t>
  </si>
  <si>
    <t>Los servidores de la Oficina de Control Interno, en el marco de sus funciones, aplican anualmente los atributos Internacionales de las Prácticas Profesionales de Auditoría – MIPP y el Estatuto del Código de Ética, con el fin de dar cumplimiento a la normatividad vigente y prevenir actos de corrupción. En caso de identificar desviaciones, se toman las medidas pertinentes actuando acorde a la Ley. Como evidencias quedan los soportes, correos electrónicos, etc. (Si aplica).</t>
  </si>
  <si>
    <t>Establecer plan de acción.</t>
  </si>
  <si>
    <t>Realizar y publicar los informe de ley de acuerdo  con los tiempos establecidos y requeridos por la normatividad vigente</t>
  </si>
  <si>
    <t>Trimestral</t>
  </si>
  <si>
    <t>OCI</t>
  </si>
  <si>
    <t>Ambiental</t>
  </si>
  <si>
    <t>Posibilidad de efecto dañoso sobre bienes públicos</t>
  </si>
  <si>
    <t>Posibilidad de efecto dañoso sobre intereses patrimoniales de naturaleza publica</t>
  </si>
  <si>
    <t>Documental</t>
  </si>
  <si>
    <t>Posibilidad de efecto dañoso sobre recursos públicos</t>
  </si>
  <si>
    <t>Emergencias, Crisis, Seguridad de las personas</t>
  </si>
  <si>
    <t>Posibilidad de pérdida de confidencialidad</t>
  </si>
  <si>
    <t>Fiscal</t>
  </si>
  <si>
    <t>Posibilidad de pérdida de disponibilidad</t>
  </si>
  <si>
    <t xml:space="preserve">Proceso/
Subproceso </t>
  </si>
  <si>
    <t>Objetivo</t>
  </si>
  <si>
    <t>Posibilidad de pérdida de integridad</t>
  </si>
  <si>
    <t>Posibilidad de pérdida económica</t>
  </si>
  <si>
    <t>Seguridad, Salud en el Trabajo</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</si>
  <si>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</si>
  <si>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</si>
  <si>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Posibilidad de pérdida reputacional</t>
  </si>
  <si>
    <t>Dirección Territorial Antioquia</t>
  </si>
  <si>
    <t>Tecnología</t>
  </si>
  <si>
    <t>Dirección Territorial Atlántico</t>
  </si>
  <si>
    <t>Infraestructura</t>
  </si>
  <si>
    <t>Dirección Territorial Bolívar y San Andrés</t>
  </si>
  <si>
    <t xml:space="preserve"> Eventos externos (Terceros)</t>
  </si>
  <si>
    <t>Dirección Territorial Caquetá-Huila</t>
  </si>
  <si>
    <t>Muy Alta</t>
  </si>
  <si>
    <t>Daño Antijurídico</t>
  </si>
  <si>
    <t>Dirección Territorial Cauca</t>
  </si>
  <si>
    <t>Alta</t>
  </si>
  <si>
    <t>Daños a activos físicos</t>
  </si>
  <si>
    <t>Dirección Territorial Central</t>
  </si>
  <si>
    <t>Dirección Territorial Cesar y Guajira</t>
  </si>
  <si>
    <t>Sin Documentar</t>
  </si>
  <si>
    <t>Fallas tecnológicas</t>
  </si>
  <si>
    <t>Dirección Territorial Chocó</t>
  </si>
  <si>
    <t>Dirección Territorial Córdoba</t>
  </si>
  <si>
    <t>Reducir - Transferencia</t>
  </si>
  <si>
    <t>Aleatorio</t>
  </si>
  <si>
    <t>Dirección Territorial Eje Cafetero</t>
  </si>
  <si>
    <t>Grupos de Valor, Productos o servicios y prácticas de la Entidad</t>
  </si>
  <si>
    <t>Dirección Territorial Magdalena</t>
  </si>
  <si>
    <t>Relaciones 
Laborales</t>
  </si>
  <si>
    <t>Dirección Territorial Magdalena Medio</t>
  </si>
  <si>
    <t>Evitar</t>
  </si>
  <si>
    <t>Dirección Territorial Meta y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</si>
  <si>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</si>
  <si>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</si>
  <si>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</si>
  <si>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</si>
  <si>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</si>
  <si>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</si>
  <si>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</si>
  <si>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</si>
  <si>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</si>
  <si>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</si>
  <si>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</si>
  <si>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</si>
  <si>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</si>
  <si>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</si>
  <si>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</si>
  <si>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</si>
  <si>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</si>
  <si>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</si>
  <si>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</si>
  <si>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</si>
  <si>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</si>
  <si>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</si>
  <si>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</si>
  <si>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</si>
  <si>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</si>
  <si>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</si>
  <si>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</si>
  <si>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</si>
  <si>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</si>
  <si>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</si>
  <si>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</si>
  <si>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</si>
  <si>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</si>
  <si>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</si>
  <si>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</si>
  <si>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</si>
  <si>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</si>
  <si>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</si>
  <si>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Identificar, analizar y priorizar los riesgos institucionales. (seguridad de la información).</t>
  </si>
  <si>
    <t xml:space="preserve">Incumplimiento de las  politicas de seguridad de la Información, por no disponer de los datos en los repositorios asignandos, desconocimiento de las herramientas y controles tecnologicos para el almacenamiento de la informacion gestionada por la Oficina de Control Interno,  </t>
  </si>
  <si>
    <t>lo anterior se presenta por el desconocimiento de los linemaientos y politicas de seguridad del proceso de la OCI.</t>
  </si>
  <si>
    <t>CI-OCI-001
CI-OCI-002
CI-OCI-003
CI-ACI-004
CI-ACI-005
CI-SIG-006
CI-OCI-007
CI-OCI-008
CI-OCI-009
CI-OCI-010
CI-OCI-012
CI-SIG-013
CI-SIG-014
CI-SIG-015
CI-SIG-016
CI-SIG-017
CI-OCI-018</t>
  </si>
  <si>
    <t>Diaria</t>
  </si>
  <si>
    <r>
      <t xml:space="preserve">El profesional en Ingeniería de Sistemas de la Oficina de Control Interno será responsable de la realización de capacitaciones y sensibilizaciones de las políticas del Sistema de Gestión de Seguridad de la Información - SGSI, el desconocimiento de las herramientas y los controles de seguridad de la información. Estas actividades se llevarán a cabo de forma semestral, con el fin de dar a conocer los lineamientos de seguridad de la información de la OCI, En caso de no cumplirse con la fecha establecida para la capacitación, se procederá a su reprogramación. Como evidencias se deja la lista de asistencia y el correo de citación con sus anexos (memoria técnica).
</t>
    </r>
    <r>
      <rPr>
        <b/>
        <sz val="11"/>
        <color theme="1"/>
        <rFont val="Calibri"/>
        <family val="2"/>
        <scheme val="minor"/>
      </rPr>
      <t>(A.6.3)</t>
    </r>
  </si>
  <si>
    <t xml:space="preserve">Dado el nivel de severidad residual del riesgo no se hace necesario implementar un plan de acción </t>
  </si>
  <si>
    <t>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t>
  </si>
  <si>
    <t>lo anterior por la falta de etica de los auditores.</t>
  </si>
  <si>
    <t>CI-OCI-001
CI-OCI-002
CI-OCI-003
CI-ACI-004
CI-ACI-005
CI-SIG-006
CI-OCI-007
CI-OCI-008
CI-OCI-009
CI-OCI-010
CI-OCI-012
CI-SIG-013
CI-SIG-014
CI-SIG-016
CI-OCI-018
CI-ARH-001
CI-ARH-002</t>
  </si>
  <si>
    <r>
      <t xml:space="preserve">El Proceso de Evaluación Independiente suscribe un "Acuerdo de Confidencialidad" con cada uno de los funcionarios y/o contratistas involucrados con el Proceso, cuando se requiere acceder al archivo físico y herramientas colaborativas como OneDrive y SharePoint, en las que se procesa y/o almacena la información de la Entidad. En caso de contar con el "Acuerdo", no se asignarán accesos ni usuarios. Así mismo, si el "Acuerdo" llega a su vencimiento, el acceso del usuario será deshabilitado. Como evidencia quedan los Acuerdos de Confidencialidad suscritos.
</t>
    </r>
    <r>
      <rPr>
        <b/>
        <sz val="11"/>
        <color theme="1"/>
        <rFont val="Calibri"/>
        <family val="2"/>
        <scheme val="minor"/>
      </rPr>
      <t>(A.6.6)</t>
    </r>
  </si>
  <si>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</si>
  <si>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</si>
  <si>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</si>
  <si>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</si>
  <si>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</si>
  <si>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</si>
  <si>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</si>
  <si>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al momento de realizar la colocación del giro,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</si>
  <si>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</si>
  <si>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</si>
  <si>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</si>
  <si>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</si>
  <si>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 xml:space="preserve">
Las personas delegadas de la Subdirección de Asistencia y Atención Humanitaria, identifican la novedad y/o la inconsistencia en las herramientas y aplicaciones de la gestión del trámite de las solicitudes de atención humanitaria, realizan el registro de la incidencia en la herramienta establecida por la OTI.  Como evidencia quedan los reportes de ARANDA.</t>
  </si>
  <si>
    <t xml:space="preserve">
La Subdirección de Asistencia y Atención Humanitaria, a través de la línea de acción de administración y gestión de sistemas de información, valida la suscripción del "Acuerdo de Confidencialidad de Usuarios de Herramientas Tecnológicas o Información de la Unidad para la Atención y Reparación Integral a las Víctimas", con la finalidad que se habiliten los perfiles requeridos para el acceso a VIVANTO, SM y SGV, de acuerdo con lo autorizado por el jefe (a) de la dependencia; en caso de que el acuerdo presente alguna inconsistencia, se devuelve el proceso al profesional asignado para efectuar su ajuste. Como evidencia se cuenta con los formatos de aceptación de acuerdos y correos electronicos.
</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</si>
  <si>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</si>
  <si>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</si>
  <si>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r>
      <rPr>
        <sz val="11"/>
        <rFont val="Calibri"/>
        <family val="2"/>
        <scheme val="minor"/>
      </rPr>
      <t>Las personas de la Subdirección de Asistencia y Atención Humanitaria encargadas del trámite y programación de Asistencia humanitaria verifican al momento de realizar la colocación del giro,  f</t>
    </r>
    <r>
      <rPr>
        <sz val="11"/>
        <color theme="1"/>
        <rFont val="Calibri"/>
        <family val="2"/>
        <scheme val="minor"/>
      </rPr>
      <t>allecidos, ayudas vigentes y no inclusión mediante cruces de información, como punto de control adicional, y con el fin de validar la idoneidad de las colocaciones de los recursos, en caso de identificarse inconsistencias en la información  se realizan las gestiones correspondientes para actualizar o corroborar la información. De esta actividad queda como evidencia el formato planilla validación para colocación.</t>
    </r>
  </si>
  <si>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</si>
  <si>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</si>
  <si>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</si>
  <si>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cada vez que se requiera, realiza la  validación del documento de destinatarios de entrega de asistencia  humanitaria con giros en estado pagado en la registraduría nacional del estado civil, en caso de identificarse inconsistencias en la misma,  se remite a la Oficina Asesora Jurídica para el trámite correspondiente , como evidencia queda correo electrónico con la información de la validación</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</si>
  <si>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</si>
  <si>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Analizar, tramitar las solicitudes y realizar la colocación de recursos a los registros viables por concepto de Atención Humanitaria y Ayuda Humanitaria.</t>
  </si>
  <si>
    <t xml:space="preserve">por pérdida de la Confidencialidad de la Información de la Entidad, </t>
  </si>
  <si>
    <t>debido a la falla o ausencia de controles relacionados con el acceso a información clasificada y/o reservada.</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</si>
  <si>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</si>
  <si>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</si>
  <si>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</si>
  <si>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t>Se define planes de acción adicionales con el fin de evitar la materialización del riesgo.</t>
  </si>
  <si>
    <t>Enlace SIG de Gestión para la Asistencia o designado por el líder del Proceso.</t>
  </si>
  <si>
    <t xml:space="preserve">por pérdida a la Integridad de la Información de la Entidad, </t>
  </si>
  <si>
    <t>debido a la falla o ausencia de controles relacionados con el uso adecuado de la información.</t>
  </si>
  <si>
    <t>Anual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</si>
  <si>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</si>
  <si>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Realizar los procesos de contratación de acuerdo con la modalidad de contratación.</t>
  </si>
  <si>
    <t>Ante las partes interesadas por sanciones de entes de control en los procesos de contratación</t>
  </si>
  <si>
    <t>debido al incumplimiento de los requisitos mínimos en la estructuración de los documentos precontractuales por la deficiente estructuración de quienes  intervienen en el proceso.</t>
  </si>
  <si>
    <t>No aplica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</si>
  <si>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</si>
  <si>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Selección de profesionales con experiencia en la estructuración de procesos de selección pública. Como evidencia se adjunta HV sigep 
</t>
  </si>
  <si>
    <t>Enlace SIG GGC o designado por el Líder del proceso</t>
  </si>
  <si>
    <t>Cada vez que se requiera el GGC realizará la verificación y actualización, creación o eliminación de documentos para la gestión contractual de la UARIV, en caso de evidenciar que algún documento se encuentre desactualizado u obsoleto, se realizará el trámite de actualización y formalización ante el SIG. La evidencia se soporta con la trazabilidad de las actualizaciones, modificaciones o eliminaciones documentales y actas respectivas.</t>
  </si>
  <si>
    <t>Capacitación con contenidos que refieran la estructuración de procesos de selección en materia contractual Mínimo  dos veces al año.
Socialización, retroalimentación de los contenidos actualizados (formatos, guías, manuales, protocolos, entre otros) al equipo interno del Grupo Gestión Contractual</t>
  </si>
  <si>
    <t>El Equipo Profesional del Grupo de Gestión Contractual designado realiza la estructuración de los procesos de selección y  acompañamiento a las áreas,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</si>
  <si>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Realizar sensibilización y refuerzo de las gestiones adelantadas entre el equipo del GGC y las áreas solicitantes, con el fin de generar alertas en la estructuración de  procesos contractuales por parte del abogado del GGC a la coordinación del GGC por correo electrónico y/o reuniones grupales.</t>
  </si>
  <si>
    <t>Acompañamiento al proceso de liquidación de contratos y convenios</t>
  </si>
  <si>
    <t xml:space="preserve">Por fallas o deficiencias en los informes de supervision que no permitan realizar la liquidacion en el plazo establecido </t>
  </si>
  <si>
    <t>Debido a una equivocada identificación del proceso contractual al momento de estructurar y  que pueda afectar el tramite liquidación del contrato o convenio al incumplimiento
legal o normativo en las actividades
o documentos necesarios para
adelantar la liquidación de los
contratos (según aplique), debido a
omisiones o deficiencias en el
ejercicio de la supervisión y/o gestión
poscontractual por parte de los
responsables de la etapa
poscontractual.</t>
  </si>
  <si>
    <t>El profesional designado por la Coordinación del Grupo de Gestión Contractual cada vez que se requiera realizará acompañamiento al trámite de liquidación, teniendo en cuenta el tiempo establecido por la norma para perdida de competencia. En caso de evidenciar alguna controversia contractual, el área encargada  redireccionará el proceso al área u Oficina Jurídica. Como evidencia se cuenta con actas de liquidación, correos de trazabilidad o memorandos de radicación a las áreas competentes</t>
  </si>
  <si>
    <t>Realizar acompañamiento en las gestiones adelantadas entre el equipo del GGC y las áreas solicitantes en el trámite de liquidación, con el fin terminar o liquidar adecuadamente el contrato o convenio.</t>
  </si>
  <si>
    <t xml:space="preserve">
El profesional designado por la Coordinación del Grupo de Gestión Contractual realizará acompañamiento y gestión de la solicitud de documentos necesarios para el trámite de liquidación, de acuerdo con las necesidades específicas de cada caso y conforme a lo estipulado en los manuales de procedimientos, guías o listas de chequeo Vigentes. Este acompañamiento será realizado cada vez que sea requerido para lograr  el avance del proceso de liquidación. En caso de no cumplir con los requisitos o documentos necesarios para la liquidación, el trámite devolverá por medio de correo o memorando, según sea el caso. Como evidencia quedan  Solicitudes del abogado a área encargada / supervisor, avales para la radicación, observaciones en el trámite de revisión, radicación por medio de plataforma vigente. Esto se soportará por medio de correos electrónicos y memorandos radicados. </t>
  </si>
  <si>
    <t xml:space="preserve">elaborar documentos precontractuales  </t>
  </si>
  <si>
    <t xml:space="preserve">a la medida de un proveedor en particular a la medida de un proveedor en particular, </t>
  </si>
  <si>
    <t xml:space="preserve">por parte de los profesionales del Grupo de gestión Contractual
de que los servidores públicos o los profesionales del Grupo de Gestión Contractual </t>
  </si>
  <si>
    <t>de obtener un beneficio propio o beneficiar a un tercero. a cambio de recibir cualquier dádiva o beneficios propio para favorecer a un tercero, mediante el uso indebido de información sensible, clasificada o reservada en el marco de la gestión y ejecución de contratos.</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</si>
  <si>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con lo establecido en cada procedimiento y en los canales correspondientes para la toma de decisiones a las que haya lugar. Se evidencia a través de correos electrónicos de seguimiento y diligenciamiento del Formato Compromiso de Transparencia.</t>
  </si>
  <si>
    <t>En caso de evidenciarse la elaboración de documentos precontractuales manipulados para favorecer a un tercero se debe avisar a la coordinación del GGC y/o ordenación del gasto, así mismo a los entes de control a que haya lugar por correo electrónico u oficio, para adelantar las investigaciones a las que haya a lugar</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</si>
  <si>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acta/oficio  del ordenador del gasto y asignación por medio de correo electrónico/oficio en la etapa correspondiente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</si>
  <si>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</si>
  <si>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</si>
  <si>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GC-PGC-004
GC-PGC-005
GC-PGC-006
GC-PGC-007
GC-PGC-008
GC-PGC-009
GC-PGC-010
GC-PGC-011
GC-PGC-012
GC-PGC-013</t>
  </si>
  <si>
    <t>Seguimiento Trimestral</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</si>
  <si>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rFont val="Calibri"/>
        <family val="2"/>
        <scheme val="minor"/>
      </rPr>
      <t>(A.6.6)</t>
    </r>
  </si>
  <si>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Evidencia: Correo electrónico del resumen de encuentro SIG en materia de Seguridad o correos con infografía publicada.
</t>
    </r>
    <r>
      <rPr>
        <b/>
        <sz val="11"/>
        <rFont val="Calibri"/>
        <family val="2"/>
        <scheme val="minor"/>
      </rPr>
      <t>(A.6.3)</t>
    </r>
  </si>
  <si>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</si>
  <si>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rFont val="Calibri"/>
        <family val="2"/>
        <scheme val="minor"/>
      </rPr>
      <t>(A.6..6)</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</si>
  <si>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Evidencia: Correo electrónico con invitación a participar en las charlas de seguridad de la información replicados por el enlace del proceso.
</t>
    </r>
    <r>
      <rPr>
        <b/>
        <sz val="11"/>
        <rFont val="Calibri"/>
        <family val="2"/>
        <scheme val="minor"/>
      </rPr>
      <t xml:space="preserve">
(A.6.3)</t>
    </r>
  </si>
  <si>
    <t>debido a la falla o ausencia de controles de seguridad aplicables.</t>
  </si>
  <si>
    <t>Enlace SIG del Grupo de Gestión Contractual o designado por el líder del Proceso</t>
  </si>
  <si>
    <t xml:space="preserve">Preparar el Programa Anual de Caja para consolidación y control mensual de los recursos asignados a la Entidad </t>
  </si>
  <si>
    <t xml:space="preserve">por el impacto en la calificación del indicador INPANUT, </t>
  </si>
  <si>
    <t>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</si>
  <si>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 Como evidencian quedan Formato de consolidación de solicitud de PAC</t>
  </si>
  <si>
    <t xml:space="preserve">Seguimiento a la ejecución de PAC frente a lo solicitado por la áreas y lo aprobado por el Ministerio de Hacienda y Crédito Público.
</t>
  </si>
  <si>
    <t>Gestión Financiera Tesorería - Profesional designado</t>
  </si>
  <si>
    <t>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En caso de que la ejecución del PAC sea baja  se informará a las dependencias con el fin de que estas avancen en la ejecución del recurso. Como evidencia queda el Informe de ejecución PAC.</t>
  </si>
  <si>
    <t>Expedir o modificar los Certificados de Disponibilidad Presupuestal CDP y Registros Presupuestales  de Compromiso RP de un hecho cumplido</t>
  </si>
  <si>
    <t>por la ejecución de gasto sin contar con la expedición de  Registros Presupuestales</t>
  </si>
  <si>
    <t>debido al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</si>
  <si>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
En caso de evidenciar un hecho cumplido se pone en conocimiento del ordenador del gasto, dado que son ellos quiénes autorizan al GGFC la expedición de los RP. Como evidencian quedan CEN de compromisos</t>
  </si>
  <si>
    <t xml:space="preserve">Capacitación a colaboradores de la UARIV frente a la generaci´+on de hechos cumplidos </t>
  </si>
  <si>
    <t>Gestión Financiera Presupuesto - Profesional designado</t>
  </si>
  <si>
    <t>Constitución del rezago presupuestal (Reservas y Cuentas Por Pagar)</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</si>
  <si>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</si>
  <si>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</si>
  <si>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</si>
  <si>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En caso que la dependencia no remita la información de acuerdo con la circular de cierre Financiero y Contable se generan las alertas, para que envíen los formatos y los soportes siendo responsabilidad del jefe de la respectiva dependencia ejecutora.  Como evidencias quedan la</t>
    </r>
    <r>
      <rPr>
        <b/>
        <sz val="11"/>
        <rFont val="Calibri"/>
        <family val="2"/>
        <scheme val="minor"/>
      </rPr>
      <t xml:space="preserve"> </t>
    </r>
    <r>
      <rPr>
        <sz val="11"/>
        <rFont val="Calibri"/>
        <family val="2"/>
        <scheme val="minor"/>
      </rPr>
      <t xml:space="preserve">Circular de cierre socializada </t>
    </r>
  </si>
  <si>
    <t>De acuerdo al nivel residual del riesgo no se define plan de acción adicional.</t>
  </si>
  <si>
    <t>El profesional o apoyo de presupuesto antes del cierre definitivo de la vigencia fiscal, verifica la consistencia del diligenciamiento del "Formato Constitución Reserva Presupuestal UARIV" con sus respectivos soportes. Se consolida la información para ser presentada ante la Secretaría General o el Ordenador del Gasto, para proyectar el acto administrativo con el cual se constituirá el Rezago Presupuestal.  En caso de no cumplir con los lineamientos establecidos, le informa mediante correo electrónico para que sea corregido. Como evidencia queda el archivo base de control, los formatos diligenciados, los soportes y los correos de trámite.</t>
  </si>
  <si>
    <t>Los profesionales y/o apoyo de presupuesto realizarán un seguimiento periódico e informará a los supervisores de contratos y responsables de ejecución de recursos, los saldos susceptibles a liberar para proceder a su reducción oportuna en el sistema. En caso de no cumplir el GGFC, solicitará a los supervisores diligenciar el formato de constitución del rezago p donde se justifique el caso fortuito o fuerza mayor para el traslado de los saldos en el sistema SIIF Nación. Como evidencian quedan Correo electrónico</t>
  </si>
  <si>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rFont val="Calibri"/>
        <family val="2"/>
        <scheme val="minor"/>
      </rPr>
      <t>Evidencia</t>
    </r>
    <r>
      <rPr>
        <sz val="11"/>
        <rFont val="Calibri"/>
        <family val="2"/>
        <scheme val="minor"/>
      </rPr>
      <t xml:space="preserve">: Acto administrativo
</t>
    </r>
  </si>
  <si>
    <t>Revisión,  liquidación y registros en el trámites de pagos
desembolsos o colocaciones requeridas por las dependencias, proveedores, contratistas, municipios y demás beneficiarios finales 
Reportes de información exógena.</t>
  </si>
  <si>
    <t>por pago de intereses moratorios</t>
  </si>
  <si>
    <t>debido de la omisión de pago de impuestos, errores en la liquidación, presentación y pago extemporáneo</t>
  </si>
  <si>
    <t xml:space="preserve"> </t>
  </si>
  <si>
    <t>Los profesionales o apoyo de Contabilidad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quedan: Correos, CEN deducciones y soportes de impuestos presentados.</t>
  </si>
  <si>
    <t>Capacitación para la aplicación de impuestos tributarios al menos una vez al año</t>
  </si>
  <si>
    <t>Gestión Financiera Contabilidad- Profesional designado</t>
  </si>
  <si>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conciliación mensual y correos de trámite. </t>
  </si>
  <si>
    <t>El profesional designado o apoyo de central de Cuentas revisa diariamente que las deducciones de impuestos tributarios en las obligaciones para el pago de contratistas y proveedores corresponda según lo dispuesto en la normatividad tributaria. En caso de evidenciar errores en las deducciones de impuestos tributarios, se devuelve a profesional encargado de la liquidación para el ajuste correspondiente. Como evidencia quedan comprobante de obligación.</t>
  </si>
  <si>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</si>
  <si>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</si>
  <si>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</si>
  <si>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</si>
  <si>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evidencian quedan Conciliaciones de las cuentas contables, los soportes en libros auxiliares y documentales y matriz de saldos al cierre del periodo contable, los ajustes y Estados Financieros de cierre de cada mes. </t>
  </si>
  <si>
    <t>Capacitación de contabilidad al menos una vez al año a los colaboradores del proceso de Gestión Financiera y Contable</t>
  </si>
  <si>
    <t xml:space="preserve">El Profesional del Grupo Gestión Financiera y Contable con funciones de Contabilidad mensualmente, presenta las conciliaciones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evidencian quedan: Conciliaciones de las cuentas contables 
</t>
  </si>
  <si>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</si>
  <si>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</si>
  <si>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</si>
  <si>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</si>
  <si>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para favorecer un interés propio o de terceros así como pago de lo no debido o duplicidad de pago.</t>
  </si>
  <si>
    <t>Casi seguro</t>
  </si>
  <si>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de la decisión respectiva. Como evidencia quedan CEN o listado de obligaciones y ordenes de pago como documentos soporte del pago al beneficiario final definido en las transacciones anteriores. </t>
  </si>
  <si>
    <t>Por la Tipología del riesgo se define Plan de Acción para evitar su materialización</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</si>
  <si>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</si>
  <si>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</si>
  <si>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t>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Como evidencian queda Recibo a satisfacción contratistas, proveedores y devoluciones</t>
  </si>
  <si>
    <t>Control y registro de información financiera en SIIF NACION II.</t>
  </si>
  <si>
    <t>por pérdida de la Confidencialidad de la Información de la Entidad</t>
  </si>
  <si>
    <t>GF-TES-001
GF-CON-004
GF-TES-005
GF-TES-006
GF-TES-007
GF-TES-010
GF-IMP-015
GF-VIA-014
GF-VIA-015</t>
  </si>
  <si>
    <t>Enlace SIG del Grupo de Gestión Financiera o designado por el líder del Proceso.</t>
  </si>
  <si>
    <t>por pérdida de la Disponibilidad de la Información de la Entidad</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</si>
  <si>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</si>
  <si>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</si>
  <si>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</si>
  <si>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</si>
  <si>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</si>
  <si>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</si>
  <si>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</si>
  <si>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</si>
  <si>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</si>
  <si>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</si>
  <si>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 xml:space="preserve">debido a la deficiencia en la divulgación de la información mediante las herramientas de comunicación establecidas. </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</si>
  <si>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</si>
  <si>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</si>
  <si>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</si>
  <si>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</si>
  <si>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</si>
  <si>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</si>
  <si>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por falta de una adecuada planeación.</t>
  </si>
  <si>
    <t>Los profesionales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</si>
  <si>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</si>
  <si>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</si>
  <si>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</si>
  <si>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</si>
  <si>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</si>
  <si>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para beneficio propio o de un tercero</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</si>
  <si>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</si>
  <si>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</si>
  <si>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</si>
  <si>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</si>
  <si>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</si>
  <si>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</si>
  <si>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</si>
  <si>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</si>
  <si>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</si>
  <si>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t>Enlace SIG del Proceso Gestión Interintitucional o designado por el líder del Proceso.</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</si>
  <si>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</si>
  <si>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</si>
  <si>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</si>
  <si>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</si>
  <si>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r>
      <rPr>
        <sz val="11"/>
        <color rgb="FF000000"/>
        <rFont val="Calibri"/>
        <family val="2"/>
        <scheme val="minor"/>
      </rPr>
      <t>Los abogados de Respuesta Judicial realizan mensualmente revisión de calidad aleatoria de las respuestas emitid</t>
    </r>
    <r>
      <rPr>
        <sz val="11"/>
        <rFont val="Calibri"/>
        <family val="2"/>
        <scheme val="minor"/>
      </rPr>
      <t>as y</t>
    </r>
    <r>
      <rPr>
        <sz val="11"/>
        <color rgb="FF000000"/>
        <rFont val="Calibri"/>
        <family val="2"/>
        <scheme val="minor"/>
      </rPr>
      <t xml:space="preserve"> tomadas del aplicativo LEX,  que tiene como objetivo  revisar la calidad de la respuesta de fondo y forma.  En caso de observar errores de fondo o de forma en la respuesta, se informa a quien la emitió por correo electrónico para realizar las correcciones correspondientes. Queda como evidencia el correo remitido </t>
    </r>
    <r>
      <rPr>
        <sz val="11"/>
        <rFont val="Calibri"/>
        <family val="2"/>
        <scheme val="minor"/>
      </rPr>
      <t xml:space="preserve">y el acta de la reunión para revisar los resultados.  </t>
    </r>
  </si>
  <si>
    <t xml:space="preserve">Dado  a que el nivel del riesgo es alto se requiere generar plan de acción adicional que permita mantener un control constante para el riesgo identificado. </t>
  </si>
  <si>
    <t>Instalar y convocar a las Mesas de seguimiento de respuestas a órdenes judiciales y organismos de control.
Evidencia: acta mensual.</t>
  </si>
  <si>
    <t>COORDINADCION DE RESPUESTA JUDICIAL</t>
  </si>
  <si>
    <t>La Coordinación remite reporte diario de los datos estadisticos, donde se muestran los requerimientos Judiciales pendientes por insumo de las áreas misionales, el cual contiene los datos de los accionantes y solicitantes y los días que lleva asignado al proceso, tomado del aplicativo LEX,  tiene como objetivo alertar la urgencia de envío del insumo y  mostrar los casos pendientes por proceso para dar respuesta a los requerimientos judiciales. (Tutelas y tierras) En caso de observar insumos pendientes con mas de 10 días  de asignación se remite un correo de alerta a los procesos. Queda como evidencia el correo de pendientes.</t>
  </si>
  <si>
    <r>
      <rPr>
        <sz val="11"/>
        <color rgb="FF000000"/>
        <rFont val="Calibri"/>
        <family val="2"/>
        <scheme val="minor"/>
      </rPr>
      <t>La coordinación del Grupo Respuesta Judicial, verifica semanalmente el reporte emitido desde Lex, y revisa tiempos de asignación en cada una de las actividades de Lex, con fin de generar alertas sobre el estado de los insumos requeridos a las áreas misionales a través de correo electrónico. En caso de observar  tiempos fuera de términos judiciales, deberá alertar a los Directivos a través de correo electrónic</t>
    </r>
    <r>
      <rPr>
        <sz val="11"/>
        <color rgb="FF0D0D0D"/>
        <rFont val="Calibri"/>
        <family val="2"/>
        <scheme val="minor"/>
      </rPr>
      <t>o</t>
    </r>
    <r>
      <rPr>
        <sz val="11"/>
        <color theme="1"/>
        <rFont val="Calibri"/>
        <family val="2"/>
        <scheme val="minor"/>
      </rPr>
      <t xml:space="preserve">. Como evidencia quedan en los correos enviados. </t>
    </r>
  </si>
  <si>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</si>
  <si>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</si>
  <si>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</si>
  <si>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</si>
  <si>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 xml:space="preserve">Los abogados del grupo contencioso realizan semanalmente la vigilancia judicial del estado de procesos contra la Entidad asignados,  con el objetivo de conocer con anticipación o verificar las decisiones finales, citaciones a audiencias y estados en general de los procesos judiciales. En caso de que se identifiquen procesos próximos a vencer o actuaciones desactualizadas, la Coordinación de Defensa Judicial remitirá un correo de alerta al abogado responsable del proceso para que tome las medidas pertinentes. La evidencia es el correo con la alerta al abogado.
La coordinación del Grupo de Defensa Judicial y los abogados, verifican mensualmente las demandas y los requerimientos judiciales cuya respuesta depende de los insumos aportados por las áreas de la Entidad, con  el objetivo de  de generar alertas sobre el estado de los insumos requeridos a las áreas  a través de correo electrónico. En caso de observar  tiempos fuera de términos judiciales, la Coordinación deberá alertar a los Directivos a través de correo electrónico. Como evidencia quedan en los correos enviados. </t>
  </si>
  <si>
    <t>Realizar reuniones cada dos meses para analizar procesos identificados como críticos 
Evidencia: instrumento de análisis de casos críticos en emarco del MOG</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</si>
  <si>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</si>
  <si>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</si>
  <si>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</si>
  <si>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</si>
  <si>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las demás Entidades para realizar informes a la Corte Constitucional.</t>
  </si>
  <si>
    <t xml:space="preserve">El abogado del grupo Corte que tiene a cargo el tema , diseña un cronograma para cada Auto que emite la CC en el cual se solicita un informe. el cual socializa con las áreas internas y las entidades del SNARIV  que deben entegar insumos para el informe.  En caso de observar demoras en el cumplimiento del cronograma se genera una alerta a las áreas y/o entidades del SNARIV para que cumplan con los tiempos socializados y entregar en informe en términos. La evidencia es un correo o un acta de reunión. 
</t>
  </si>
  <si>
    <t>Realizar reunión semestral seguimiento del estado de avance de los compromisos presentados a la Corte. 
Evidencia: acta de reunión</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</si>
  <si>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</si>
  <si>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</si>
  <si>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</si>
  <si>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</si>
  <si>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técnico administrativo de Actuaciones Administrativas realiza reporte de casos prioritarios de manera diaria, tomado del aplicativo LEX   que tiene como objetivo  realizar el control de casos pendientes priorizados y pendientes de respuesta. El reporte de los casos prioritarios se alerta por correo electrónico a quien sea responsable de tramitar los Actos administrativos. Queda como evidencia el correo electrónico enviado.</t>
  </si>
  <si>
    <t>Realizar reporte mensual de calidad de actos administrativos realizado por el operador.
Evidencia: reporte/informe</t>
  </si>
  <si>
    <t xml:space="preserve">La coordinación del Grupo de Gestión Normativa y Conceptos verifica semanalmente el reporte de asignación y trámite con el fin de revisar tiempos de asignación y respuesta  y generar alertas sobre el estado de los insumos requeridos a las áreas misionales. En caso de observar  tiempos fuera de términos judiciales, deberá alertar a los Directivos a través de correo electrónico. Como evidencian quedan los correos con alertas enviados a los Directivos. </t>
  </si>
  <si>
    <t>Reuniones mensuales de seguimiento del proceso en general. 
Evidencia: actas de reuniones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</si>
  <si>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</si>
  <si>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</si>
  <si>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</si>
  <si>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</si>
  <si>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 xml:space="preserve">con el fin de obtener un beneficio propio o de un tercero </t>
  </si>
  <si>
    <t>Los abogados y técnicos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</si>
  <si>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</si>
  <si>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
Evidencia: actas de charlas, infografías.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</si>
  <si>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</si>
  <si>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</si>
  <si>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</si>
  <si>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 xml:space="preserve">Los apoderados que tienen a cargo Acciones Constitucionales realizan un informe semestral de la articulación realizada con otras instituciones que han sido también demandadas sobre estos procesos, con el objetivo de avanzar en una defensa optima en pro de la Unidad. En caso de identificar desarticulación de otras entidades con relación a las actuaciones que se surtan dentro de los procesos, la Jefatura de la OAJ remitirá una alerta a las entidades involucradas para que estas actuen conforme a sus competencias. Evidencia: memorando enviado. </t>
  </si>
  <si>
    <t xml:space="preserve">Mesas de trabajo con las Entidades involucradas en las acciones consticuionales en caso de requerirse. 
Evidencia: Actas
</t>
  </si>
  <si>
    <t xml:space="preserve">Coordinación defensa Judicial </t>
  </si>
  <si>
    <t>ante los jueces  y clientes interno por incumplimiento en la contestación de procesos judiciales  en términos requeridos,</t>
  </si>
  <si>
    <t>debido a la demora en entrega de insumos de parte del FRV .</t>
  </si>
  <si>
    <t xml:space="preserve">Posibilidad de pérdida económica y reputacional ante la jurisdicción penal,  contraloría  y victimas por  la no interposición a tiempo de acciones judiciales para lograr el saneamieno jurídico de bienes administrados por el fondo. En razón a  la demora en la entrega de insumos por parte del FRV. </t>
  </si>
  <si>
    <t xml:space="preserve">
El técnico administrativo del grupo de Saneamiento, identifica los casos que están faltantes de insumos. para evidenciar la posibilidad de no cumplir con los  términos que se estipulan en la circular y con esto convocar la realización de mesas de trabajo para establecer nuevos tiempos para la subsanación del envío de los insumos necesarios para dar inicio o continuidad a los procesos judiciales. Como evidencia quedan las actas de las mesas. 
</t>
  </si>
  <si>
    <t>Realizar Mesas de Trabajo mensuales con el FRV para socializar y analizar las dificultades o los avances que se tenga respecto a los casos reportados a la Oficina Asesora Jurídica. 
Evidencia. Actas</t>
  </si>
  <si>
    <t>para la Entidad por la no recuperación de las deudas adquiridas por quienes suscriben contratos de arrendamiento de bienes a cargo del FRV</t>
  </si>
  <si>
    <t>debido a la falta de diligencia del mismo.</t>
  </si>
  <si>
    <t xml:space="preserve">Posibilidad de efecto dañoso sobre recursos públicos de la Entidad por la no recuperación de las deudas adquiridas por quienes suscriben contratos de arrendamiento de bienes a cargo del FRV, debido a la falta de acciones jurídicas corespondientes y/o la  imposibilidad de acceder a la información para la vigilancia judicial. </t>
  </si>
  <si>
    <t>El coordinador del Grupo de Defensa Judicial solicita cada dos meses al FRV los estados de cuenta sobre los arrendatorios que adeudan canones de arrendamiento de los contratos que el FRV suscribe, con el objetivo de conocer el estado de cumplimiento de los contratos y de acuerdo con esta información establecer el tipo de acción judicial a seguir. La evidencia correos informativos reportando el proceso judicial que se iniciará.</t>
  </si>
  <si>
    <t xml:space="preserve">Realizar reuniones mensuales con el FRV para conocer el estado de los casos y realizar las alertas que correspondan.
Diseñar e implementar una estrategia de vigilancia y control judicial que sea acorde con los procesos de Saneamiento de Bienes. </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</si>
  <si>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</si>
  <si>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</si>
  <si>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</si>
  <si>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TI-SIF-013
OJ-AAC-001
OJ-AAC-005
OJ-DFJ-001
OJ-DFJ-002
OJ-DFJ-005
OJ-DFJ-006
OJ-DFJ-007
OJ-JEF-005
OJ-GRJ-004
OJ-AA-020
OJ-DFJ-008
OJ-ARH-001
OJ-ARH-002</t>
  </si>
  <si>
    <t>Enlace SIG del Grupo de Gestión Jurídica o designado por el líder del Proceso.</t>
  </si>
  <si>
    <t xml:space="preserve">por pérdida de la Disponibilidad de la Información de la Entidad </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</si>
  <si>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</si>
  <si>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</si>
  <si>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</si>
  <si>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</si>
  <si>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</si>
  <si>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por los  procesos logísticos adelantados y reputacional ante los diferentes actores del proceso, por la imposibilidad de realizar el fortalecimiento de participación para su incidencia en la política pública en las mesas de participación efectivas de victimas del conflicto armado y en general para las víctimas, en su amplio entendido y de manera incidente en los procesos efectivos de participación.</t>
  </si>
  <si>
    <t>En el marco del alcance de la Subdirección de Participación, debe contar con el cronograma de actividades de las mesas para el fortalecimiento periódico (trimentral) en el ámbito nacional y departamental, en donde se socialice e implemente la política pública para las víctimas en su amplio entendido y de manera incidente en los procesos efectivos de participación.  
En el evento que por factores ambientales, orden público y/o fuerza mayor no se pudiera realizar dichos fortalecimientos presenciales, se programarían de forma Virtual.
Como evidencia: Cronograma de actividades en el marco del plan de trabajo de las mesas, informe de comisión y/o informe de capacitación virtual y el listado de asistencia de cada evento.</t>
  </si>
  <si>
    <t>Se define implementar Plan de Acción adicional con el fin de evitar su materialización.</t>
  </si>
  <si>
    <t>La Subdirección de Participación hará seguimiento al cronograma de fortalecimiento y así mismo los requerimientos de información y viabilidad para el desarrollo de las actividad. En el caso que no sea viable realizar el acompañamiento presencialmente se procederá a realizarlo virtualmente o se reprograma, informando a los interesados a través de Correo Electrónico.</t>
  </si>
  <si>
    <t>Designado por el Líder del proceso</t>
  </si>
  <si>
    <t>Cada colaborador que eventualmente requiera realizar seguimiento en terreno y que tenga la responsabilidad de brindar asistencia técnica y fortalecimiento, debe diligenciar el plan de seguimiento en la plataforma virtual del Centro de Operaciones y Monitoreo de Riesgos (COMR), con el fin de hacer acompañamiento, prevenir riesgos y en lo posible reaccionar ante cualquier incidente crítico que se presente. Durante el evento se realizará el reporte de novedades desde el inicio hasta finalizar la comisión y se atenderán a las recomendaciones y lineamientos  emitidas por el COMR para garantizar la seguridad de los colaboradores. El COMR generá alertas a través de correo electrónico y telefónicamente.
En caso de teletrabajo o modalidad virtual, los colaboradores deben de atender los lineamientos emitidos por talento humano y las recomendaciones por la ARL para el trabajo en casa, así mismo  prepararan las herramientas y medios tecnológicos a los funcionarios y/o colaboradores en los espacios de fortalecimiento, así como el desarrollo adecuado de las metodologías. 
Como evidencia se presenta: Plan de seguimiento del COMR; reportes de alertas emitidas por el COMR; correo de las recomendaciones emitidas por talento humano y/o ARL.</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</si>
  <si>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</si>
  <si>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</si>
  <si>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</si>
  <si>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</si>
  <si>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</si>
  <si>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</si>
  <si>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En caso que la supervisión del Operador Logistico este en liderazgo de la Subdirección de Participación se verificara conforme  a lo establecido en cada  requerimiento del evento de la ejecución de recursos con sus respectivos soportes. En caso contrario la subdirección de participación verifica la veracidad de cada evento que hagan parte de su dependencia de los  recursos invertidos  a través  de las cotizaciones enviadas, las cuales son revisadas y avaladas por el supervisor. El operador entrega un informe de cada actividad mensual con las especificaciones del evento y sus costos correspondientes al supervisor el cual una vez revisado y verificado con el requerimiento inicial a conformidad lo aprueba para su respectivo tramite de pago. Como evidencia queda el informe con soporte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</si>
  <si>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</si>
  <si>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</si>
  <si>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</si>
  <si>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subdirección de participación brindan acompañamiento técnico en la construccion del PAT y en donde participen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 Como evidencias entregaran: Planes de trabajo territorial elaborados.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</si>
  <si>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</si>
  <si>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</si>
  <si>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</si>
  <si>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</si>
  <si>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Enlace SIG del Proceso Participación y Visibilización o designado por el líder del Proceso.</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</si>
  <si>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</si>
  <si>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</si>
  <si>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</si>
  <si>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</si>
  <si>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</si>
  <si>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Enlace SIG
Subdirección de Prevención y Atención de Emergencias y áreas adscritas.</t>
  </si>
  <si>
    <t>El(la) Profesional Humanitario DGSH de la dirección territorial o el(la) Colaborador(a) equipo de Atención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durante las 72 horas conforme a la Ley 2421 de 2024. Como evidencia se identifican los correos electrónicos e insumos de gestión y seguimiento.
En caso de que no se convoque, se mantendrá la incidencia sobre la entidad territorial para obrar en el marco de lo estipulado en la Ley.</t>
  </si>
  <si>
    <t>El(la) Profesional Humanitario DGSH de la dirección territorial o el(la) Colaborador(a) equipo de Atención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</si>
  <si>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atención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t>
  </si>
  <si>
    <t>Brindar Ayuda y Atención Humanitaria Inmediata en subsidiaridad en los componentes de alimentación y/o alojamiento temporal a través del mecanismo dinero.</t>
  </si>
  <si>
    <t>Posibilidad de pérdida reputacional y económica por el uso indebido de los recursos destinados para brindar Ayuda y/o Atención Humanitaria Inmediata en el mecanismo de montos en dinero.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</si>
  <si>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</si>
  <si>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que entrega la unidad para las víctimas de manera subsidiaria.</t>
  </si>
  <si>
    <t>Esta acción indebida puede beneficiar a la entidad territorial y/o terceros.</t>
  </si>
  <si>
    <t>El(la) colaborador (a) del equipo técnico de Ayuda y/o atención Humanitaria Inmediata de la SPAE de nivel nacional, cada vez que reciba las solicitudes de Atención y/o Ayuda Humanitaria Inmediata en SISPAE o el formato diligenciado por la Entidad Territorial, debe revisar los documentos allegados y verificar si son los establecidos en la normatividad vigente para acceder al apoyo subsidiario, con el fin de identificar si cumple o no con los requisitos exigidos. Como evidencia se registran los correos electrónicos o insumos de la herramienta SISPAE de dicha gestión. 
En caso de que se identifique que la solicitud o persona no cumple con los requisitos, se rechazará e informará a la Entidad Territorial.</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</si>
  <si>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montos en dinero.</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</si>
  <si>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con el sistema de información web y en línea VIVANTO, la cual, cuenta con información de la registraduría e inclusión en el Registro Único de Víctimas. Como evidencia se registra el descargable de Excel con la información de la solicitud.
En caso de que se identifique que la solicitud o persona no cumple con los requisitos, se rechazará e informará a la Entidad Territorial.</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</si>
  <si>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de la persona que remite la solicitud pr parte de la Entidad Territorial. Como evidencia se registra el reporte de validación de usuarios descargable de Excel con la información de la solicitud.
En caso de que se identifique que la solicitud cuenta con información de funcionarios de las Entidades Terrritoriales que la avalan, se rechazará y solicitará no realizar la colocación al presunto hogar con hechos de corrupción.</t>
  </si>
  <si>
    <t>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</si>
  <si>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especie periódico y especie por evento.</t>
  </si>
  <si>
    <t xml:space="preserve">El(la) Profesional Humanitario DGSH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</si>
  <si>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especie periódica y especie por evento.</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</si>
  <si>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Dirección Territorial.</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</si>
  <si>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</si>
  <si>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</si>
  <si>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</si>
  <si>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El(la) colaborador(a) designado(a) del equipo de alistamiento SPAE de nivel nacional, cada vez que se requiera, debe realizar talleres de capacitación (presenciales y/o virtuales), con la participación de las direcciones territoriales, para fortalecer las competencias de los profesionales humanitarios DGSH en territorio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los(las) profesionales humanitarios(as) DGSH en territorio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</si>
  <si>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humanitario DGSH en territorio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</si>
  <si>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SPAE de nivel nacional, cada vez que se requiera, debe realizar seguimiento a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el(la) profesional humanitario(a) DGSH en territorio deberá enviar un correo electrónico a nivel nacional indicando la novedad para que esta sea subsanada.</t>
  </si>
  <si>
    <t>El(la) colaborador(a) designado(a) del equipo de alistamiento SPAE de nivel nacional, una vez por vigencia, debe aplicar una prueba de nivel de entendimiento a los profesionales humanitarios DGSH en territorio con el fin de conocer e impulsar acciones para incrementar el nivel de apropiación de la metodología y herramientas complementarias para la asistencia técnica, como evidencias se registra la matriz de resultado de las pruebas, así como los correos y sesiones de fortalecimiento posterior a las pruebas.
En el caso de no poder realizar la prueba de nivel de entendimiento o no superar los puntajes mínimos, no se dará aval a este profesional humanitario DGSH en territorio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</si>
  <si>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</si>
  <si>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</si>
  <si>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</si>
  <si>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El(la) colaborador(a) Técnico del delegado(a) del equipo de espacios interinstitucionales de coordinación para la prevención y protección SPAE o DGSH, debe realizar mensualmente un reporte de las sesiones que se atenderán, con el fin de identificar El(la) directivo(a) o colaborador(a) de nivel nacional o de la dirección territorial que atenderá y participará en la sesión y articular acciones. Como evidencia se registra el correo electrónico con el cronograma.
En caso de que el(la) delegado(a)o su colaborador(a) no puedan asistir a las sesiones por condiciones de fuerza mayor, se deberá informar a la Secretaría Técnica del espacio correspondiente vía correo electrónico la no asistencia por parte de la Unidad para las Víctimas.</t>
  </si>
  <si>
    <t>En caso de que los controles existentes no sean suficientes, el(la) subdirector (a) Técnico (a) de Prevención y Atención de Emergencias o el Director (a) Técnico (a) de Gestión Social y Humanitaria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</si>
  <si>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</si>
  <si>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o Director(a) de Gestión Social y Humanitaria,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</si>
  <si>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El(la) Subdirector(a) de Prevención y Atención de Emergencias o Director(a) de Gestión Social y Humanitaria, una vez inicie la vigencia, debe gestionar con el(la) Directora General la Delegación para participar en los espacios interinstitucionales y la designación del equipo t´cnico que participará en las sesiones. Como evidencia se registra el oficio de delegación emitido por la Dirección General.
En caso de no recibir respuesta por parte de Dirección general, se reiterará la solicitud para la vigencia.</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</si>
  <si>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</si>
  <si>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</si>
  <si>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</si>
  <si>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</si>
  <si>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El(la) colaborador(a) de la Dirección de Asuntos Étnicos en conjunto con 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</si>
  <si>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</si>
  <si>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</si>
  <si>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</si>
  <si>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</si>
  <si>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</si>
  <si>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</si>
  <si>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colaborador(a) designado(a) del equipo de nivel nacional Dirección de Asuntos Étnicos,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Dirección de Asuntos Étnicos no pueda acompañar las acciones del Grupo de Gestión de Proyectos, El(la) Profesional de la Dirección de Asuntos Étnicos de la dirección territorial deberá atender estas acciones.</t>
  </si>
  <si>
    <t>En caso de que los controles no permitan evitar los riesgos de corrupción frente al uso indebido de los insumos entregados por parte de la UARIV, el Grupo de Gestión de Proyectos en conjunto con la Dirección de Asuntos Étnicos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</si>
  <si>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Dirección de Asuntos Étnicos</t>
  </si>
  <si>
    <t>El(la) Profesional territorial de la Dirección de Asuntos Étnicos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territorial de la Dirección de Asuntos Étnicos de la dirección territorial o el profesional del Grupo de Gestión de Proyectos de la Dirección Territorial, el(la) colaborador(a) de nivel nacional de la DAE deberá atender estas acciones.</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</si>
  <si>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</si>
  <si>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</si>
  <si>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</si>
  <si>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acciones de prevención urgente para la disminución de la vulnerabilidad de la población y mejora de la capacidad de respuesta ante emergencias humanitarias.</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</si>
  <si>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</si>
  <si>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evitar los riesgos de corrupción frente al uso indebido de los insumos entregados por parte de la UARIV, el Grupo de Gestión de Proyectos en conjunto con la Subdirección de Prevención y Atención de Emergencias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</si>
  <si>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El(la) colaborador(a) designado(a) del equipo de nivel nacional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SPAE no pueda acompañar las acciones del Grupo de Gestión de Proyectos, El(la) Profesional Humanitario DGSH de la dirección territorial deberá atender estas acciones.</t>
  </si>
  <si>
    <t>El(la) Profesional Humanitario DGSH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Humanitario DGSH de la dirección territorial o el profesional del Grupo de Gestión de Proyectos de la Dirección Territorial,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</si>
  <si>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</si>
  <si>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 xml:space="preserve">por pérdida de la Disponibilidad de la Información de la Entidad, </t>
  </si>
  <si>
    <t>GP-PAE-001
GP-PAE-040
GP-PAE-042
GP-PAE-043
GP-PAE-047
GP-PAE-048
GP-PAE-049
GP-PAE-050
GP-PAE-075
GP-PAE-076
GP-PAE-077
GP-PAE-078
GP-PAE-079
GP-PAE-080
GP-PAE-081
GP-PAE-082</t>
  </si>
  <si>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</si>
  <si>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</si>
  <si>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</si>
  <si>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</si>
  <si>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debido a la falta de recursos o insumos para la impresión o alistamiento  de los mismos al interior de la entidad,  así como el uso inadecuado de los mecanismos dispuestos para la toma de declaración. </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</si>
  <si>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</si>
  <si>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r>
      <t xml:space="preserve">El </t>
    </r>
    <r>
      <rPr>
        <sz val="11"/>
        <rFont val="Calibri"/>
        <family val="2"/>
        <scheme val="minor"/>
      </rPr>
      <t>apoyo solicitudes FUD al procedimiento</t>
    </r>
    <r>
      <rPr>
        <sz val="11"/>
        <color rgb="FFFF0000"/>
        <rFont val="Calibri"/>
        <family val="2"/>
        <scheme val="minor"/>
      </rPr>
      <t xml:space="preserve"> </t>
    </r>
    <r>
      <rPr>
        <sz val="11"/>
        <color theme="1"/>
        <rFont val="Calibri"/>
        <family val="2"/>
        <scheme val="minor"/>
      </rPr>
      <t xml:space="preserve">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r>
  </si>
  <si>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</si>
  <si>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</si>
  <si>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</si>
  <si>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al procedimiento  verifica mensualmente la cantidad de formatos a distribuir y programar la impresión de estos,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</si>
  <si>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(Digital y/o física), esta actividad se desarrolla mensualmente o cuando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</si>
  <si>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</si>
  <si>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</si>
  <si>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</si>
  <si>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</si>
  <si>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</si>
  <si>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</si>
  <si>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</si>
  <si>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requerir información externa se realizara la busqueda en base de ministerio de interior dispuesta por la SRNI. Evidencia: Oficio de solicitud de información y/o Consolidado de base ministerio del interior.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</si>
  <si>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</si>
  <si>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</si>
  <si>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</si>
  <si>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</si>
  <si>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Evidencia: Correo electrónico</t>
  </si>
  <si>
    <t xml:space="preserve">Realizar dos veces en el año retroalimentación con el equipo de valoración de eventos de tipo masivo con el fin de evidenciar acciones de mejora en el proceso de valoración frente a declaraciones de tipo masivo. </t>
  </si>
  <si>
    <t>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Evidencia: Correo electrónico y/o reporte de ARANDA</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</si>
  <si>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 Evidencia: Correo electrónico</t>
  </si>
  <si>
    <t>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Evidencia: Correo electrónico</t>
  </si>
  <si>
    <t>Analizar, valorar y decidir sobre las solicitudes de inclusión de solicitudes tipo Individual en el Registro Único de Víctimas</t>
  </si>
  <si>
    <t>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t>
  </si>
  <si>
    <r>
      <t xml:space="preserve">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t>
    </r>
    <r>
      <rPr>
        <sz val="11"/>
        <color rgb="FFFF0000"/>
        <rFont val="Calibri"/>
        <family val="2"/>
        <scheme val="minor"/>
      </rPr>
      <t xml:space="preserve">en terminos y los de valoracion por extemporaneidad </t>
    </r>
  </si>
  <si>
    <t>Posibilidad de pérdida reputacional 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en terminos y los de valoracion por extemporaneidad.</t>
  </si>
  <si>
    <t xml:space="preserve">Los lideres de procedimiento reportan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</si>
  <si>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</si>
  <si>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Líder del procedimiento</t>
  </si>
  <si>
    <t>Los lideres de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data SIRAV, correo electrónico y/o acta de compromiso.</t>
  </si>
  <si>
    <t xml:space="preserve">Los líderes del procedimiento cada vez que se requiera a través del correo electrónico solicita orientación o direccionamiento jurídico al Equipo Base de la SVR y/o a Linea Juridica  DRGI de acuerdo al caso particular, para proceder con las recomendaciones técnicas o jurídicas de los casos especiales y de extemporaneidad. Evidencia: Correo electrónico con el requerimiento. </t>
  </si>
  <si>
    <t>Alertar al equipo de valoración sobre casuísticas particulares que deben ser escaladas para orientación o lineamiento del equipo base de la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</si>
  <si>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</si>
  <si>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</si>
  <si>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Equipo Base SVR</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</si>
  <si>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</si>
  <si>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</si>
  <si>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</si>
  <si>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</si>
  <si>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</si>
  <si>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Identificamos el error en la información cargada en el RUV. Acto seguido, corregimos el trámite de la orden judicial en el sistema, actualizando la información.
Implementar sesiones de fortalecimiento semestrales, retroalimentación periódica por medio de correo electrónico y mesas de seguimiento, con los analistas y el profesional de calidad, para resolver dudas relacionadas con el cumplimiento de las órdenes judiciales.</t>
  </si>
  <si>
    <t xml:space="preserve">El analista de calidad identifica de manera mensual, el número de Ordenes revisadas por cada analista, errores frecuentes, devoluciones de calidad, lo cual permite identificar posibles omisiones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</si>
  <si>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</si>
  <si>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 si como a las demas necesidades de la via administrativa y que requiera la emision de actos administrativos posteriores a la decision inicial y que sean competencia de la Direccion de Registro y Gestion de la información.</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</si>
  <si>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</si>
  <si>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</si>
  <si>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</si>
  <si>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normalización y/o levantamiento restricción.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</si>
  <si>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</si>
  <si>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</si>
  <si>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</si>
  <si>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</si>
  <si>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</si>
  <si>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por el incumplimiento de los términos establecidos para la gestión de las solicitudes de actualización de información en el RUV, debido a la falta de insumos para el tramite efectivo de la actualizaciones,</t>
  </si>
  <si>
    <t>los cuales se deben requerir a otros  procedimientos, dependencias o equipos de trabajo de la entidad,  excediendo los tiempos establecidos para el tramite.</t>
  </si>
  <si>
    <t>Posibilidad de pérdida reputacional por el incumplimiento de los términos establecidos para la gestión de las solicitudes de actualización de información en el RUV, debido a la falta de insumos para el tramite efectivo de la actualizaciones, los cuales se deben requerir a otros  procedimientos, dependencias o equipos de trabajo de la entidad,  excediendo los tiempos establecidos para el tramite.</t>
  </si>
  <si>
    <t xml:space="preserve">El apoyo de procedimiento cada vez que se requiera identifica el universo de casos glosados que se encuentran dentro de los términos, los cuales se priorizan con el apoyo de terceros (diferentes dependencias, procedimientos o equipos de trabajo de la entidad), por medio del envío de correos, generando las alertas de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</si>
  <si>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</si>
  <si>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El apoyo de procedimiento quincenalmente realiza análisis de la calidad,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</si>
  <si>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</si>
  <si>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</si>
  <si>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</si>
  <si>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</si>
  <si>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</si>
  <si>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</si>
  <si>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o lider del procedimiento de Observatorio cuando se requiera envía por medio de correo electrónico, las especificaciones adicionales o aclaraciones del material propuesto al solicitante, con el fin de aclarar y precisar el requerimiento, previa verificación con el líder. En caso de no contar con una respuesta oportuna por parte del solicitante, se gestionará el requerimiento con las especificaciones iniciales.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</si>
  <si>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</si>
  <si>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</si>
  <si>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</si>
  <si>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</si>
  <si>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</si>
  <si>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Realizar la verificación adicional de los actos administrativos de exclusión y el estado en el Registro Único de Víctimas -RUV- antes de realizar los cambios de estado y/o solicitud de novedades en el RUV. 
Evidencia: relacion de casos Novedades y/o ARANDA</t>
  </si>
  <si>
    <t>El apoyo administrativo cunado identifique casos urgentes debra registrarlos en formato bitacora alertas de fraude (hoja casos urgentes), con el objetivo de individualizar dichos casos para y poder realizar seguimiento particular a los mismos. En caso de no encontrarce registrado en este formato, se podra identificar un caso urgente en la carpeta Sherapoint alertas de fraude, casos urgentes-soloasignarconavaldela lider. Evidencia: Formato actualziado bitacora alertas de fraude</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</si>
  <si>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</si>
  <si>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</si>
  <si>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</si>
  <si>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</si>
  <si>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</si>
  <si>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</si>
  <si>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</si>
  <si>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</si>
  <si>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</si>
  <si>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</si>
  <si>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</si>
  <si>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</si>
  <si>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</si>
  <si>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</si>
  <si>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</si>
  <si>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</si>
  <si>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</si>
  <si>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</si>
  <si>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</si>
  <si>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debido a un contacto no autorizado sin seguir el procedimiento establecido o alertar de un posible conflicto de interés frente a la declaración sujeta a análisis, </t>
  </si>
  <si>
    <t>por parte del analista de valoración, lider de calidad o lider de procedimiento,</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</si>
  <si>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</si>
  <si>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</si>
  <si>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lider de calidad o lider de procedimiento,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</si>
  <si>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</si>
  <si>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o apoyo tecnico,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</si>
  <si>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</si>
  <si>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</si>
  <si>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</si>
  <si>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</si>
  <si>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lider de calidad o persona designada</t>
    </r>
    <r>
      <rPr>
        <sz val="11"/>
        <color rgb="FFFF0000"/>
        <rFont val="Calibri"/>
        <family val="2"/>
        <scheme val="minor"/>
      </rPr>
      <t xml:space="preserve"> </t>
    </r>
    <r>
      <rPr>
        <sz val="11"/>
        <color rgb="FF000000"/>
        <rFont val="Calibri"/>
        <family val="2"/>
        <scheme val="minor"/>
      </rPr>
      <t>para ser reasignado. Evidencia: Correo electrónico</t>
    </r>
    <r>
      <rPr>
        <sz val="11"/>
        <color theme="1"/>
        <rFont val="Calibri"/>
        <family val="2"/>
        <scheme val="minor"/>
      </rPr>
      <t>.</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</si>
  <si>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</si>
  <si>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</si>
  <si>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</si>
  <si>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</si>
  <si>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</si>
  <si>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</si>
  <si>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</si>
  <si>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</si>
  <si>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</si>
  <si>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</si>
  <si>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</si>
  <si>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</si>
  <si>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</si>
  <si>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</si>
  <si>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</si>
  <si>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</si>
  <si>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</si>
  <si>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</si>
  <si>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</si>
  <si>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</si>
  <si>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</si>
  <si>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</si>
  <si>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</si>
  <si>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</si>
  <si>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</si>
  <si>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</si>
  <si>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</si>
  <si>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</si>
  <si>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</si>
  <si>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</si>
  <si>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</si>
  <si>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</si>
  <si>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t>Enlace SIG del Proceso registro y valoración o designado por el líder del Proceso</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</si>
  <si>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</si>
  <si>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</si>
  <si>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</si>
  <si>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 la modalidad de atencion escrita,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</si>
  <si>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</si>
  <si>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</si>
  <si>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</si>
  <si>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las diferentes modalidades de atención (presencial, escrito, telefonico y virtual),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</si>
  <si>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las diferentes modalidades de atención (presencial, escrito, telefónico y virtual),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</si>
  <si>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</si>
  <si>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</si>
  <si>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</si>
  <si>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</si>
  <si>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</si>
  <si>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Esta actividad se realiza diariamente y las evidencias son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</si>
  <si>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</si>
  <si>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</si>
  <si>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</si>
  <si>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</si>
  <si>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</si>
  <si>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</si>
  <si>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</si>
  <si>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</si>
  <si>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</si>
  <si>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las diferentes modalidades de atención (presencial, escrito, telefónico y virtual),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</si>
  <si>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</si>
  <si>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</si>
  <si>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</si>
  <si>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</si>
  <si>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r>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t>
    </r>
    <r>
      <rPr>
        <sz val="11"/>
        <rFont val="Calibri"/>
        <family val="2"/>
        <scheme val="minor"/>
      </rPr>
      <t>d. En el caso de identificar accesos no autorizados, se  reporta la novedad a los responsables que realizaron la solicitud, los cuales realizaran las verificaciones de los casos</t>
    </r>
    <r>
      <rPr>
        <sz val="11"/>
        <color theme="1"/>
        <rFont val="Calibri"/>
        <family val="2"/>
        <scheme val="minor"/>
      </rPr>
      <t>.
Queda como evidencias  los correos de solicitud de verificación.</t>
    </r>
  </si>
  <si>
    <t>TI-SIF-005
TI-SIF-014
TI-SIF-015
TI-SIF-001
TI-SIF-030
TI-SIF-037
SC-BDD-008
SC-SA-012
SC-ARH-001
SC-ARH-002</t>
  </si>
  <si>
    <t>Diarias</t>
  </si>
  <si>
    <t>Enlace SIG del Proceso de Relación con el Ciudadano o designado por el líder del Proceso.</t>
  </si>
  <si>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</si>
  <si>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t>Participar en las diligencias de alistamiento y recepción de bienes en colaboración con la Fiscalía General de la Nación, así como coordinar y llevar a cabo las diligencias de inspección pertinentes que contribuyan a su eficaz administración.</t>
  </si>
  <si>
    <t>por la pérdida de la información registrada durante las diligencias de alistamiento, recepción e inspección</t>
  </si>
  <si>
    <t>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t>
  </si>
  <si>
    <t>El personal designado por el FRV, cada vez que se lleve a cabo una diligencia de alistamiento, recepción y/o inspección, elaborará el informe correspondiente de acuerdo con los lineamientos establecidos por el FRV. En dicho informe se incluirán el aporte técnico y la información captada durante la diligencia, y se procederá a cargar el informe en el sistema de información establecido por el FRV. Como evidencia del alistamiento, se contará con el informe remitido a la OAJ y la versión final del informe enviado a Magistratura; en el caso de la recepción e inspección, se tendrá el informe aprobado y cargado en el sistema de información del FRV. En caso de no contar con la información requerida, se generarán las alertas correspondientes para la elaboración de los informes.</t>
  </si>
  <si>
    <t>Se define plan de acción para mitigar el riesgo residual y la materialización del riesgo.</t>
  </si>
  <si>
    <t xml:space="preserve">Realizar actividades de capacitación y sensibilización para asegurar que el desarrollo de la comisión de alistamiento, recepción e inspección de los bienes sea efectivo, y que la calidad de la información registrada en los informes correspondientes cumpla con los lineamientos establecidos por el FRV.
</t>
  </si>
  <si>
    <t>Coordinador Fondo de Reparación.</t>
  </si>
  <si>
    <t>El responsable designado por el FRV, cada vez que se presente un informe de alistamiento, recepción y/o inspección, procederá a revisarlo con el fin de identificar posibles inconsistencias y formular recomendaciones. En caso de encontrar inconsistencias, el informe será devuelto al responsable de su elaboración para que realice los ajustes o acciones necesarias. Como evidencia quedará registrado el estado de avance de la construcción en la matriz de seguimiento estado elaboración de informes, así como la aprobación del informe de alistamiento, recepción e inspección del bien y su ruta de ubicación.</t>
  </si>
  <si>
    <t>Diseñar e implementar los procesos de enajenación de los bienes bajo su responsabilidad, así como suscribir los convenios, contratos y demás documentos necesarios para facilitar su comercialización</t>
  </si>
  <si>
    <t>por bienes de difícil comercialización,</t>
  </si>
  <si>
    <t>Debido a la ausencia de oferentes en la compra del bien, ocasionada por la procedencia de los mismos, lo que genera una desventaja en el mercado frente a otros bienes similares que no poseen tales características</t>
  </si>
  <si>
    <t>El Líder de Comercialización de Bienes del FRV presenta al Comité de Recomendación de Enajenaciones y/o Disposición de Activos del FRV los predios saneados que están sujetos a iniciar el proceso de comercialización, para su validación. Si el comité no valida el inicio del proceso, se realizarán los ajustes necesarios en la etapa de saneamiento, conforme a las indicaciones del comité, y se presentará nuevamente. En caso de validación, se iniciará el proceso de comercialización de acuerdo con la metodología establecida por el comité. Como evidencia, contamos con los informes de saneamiento y las actas de las reuniones del Comité de Recomendación de Enajenación.</t>
  </si>
  <si>
    <t>El FRV revisará, elaborará y/o actualizará los documentos necesarios para la comercialización de los bienes administrados por el FRV.</t>
  </si>
  <si>
    <t>El responsable designado del FRV realiza un seguimiento trimestral de las actividades relacionadas con los bienes que están en proceso de comercialización a través de CISA (Central de Inversiones S.A.), con el objetivo de validar el avance del proceso, identificar posibles dificultades y formular recomendaciones para la comercialización, en caso de ser necesario. Como evidencia, se mantiene un registro detallado del seguimiento de las actividades de comercialización.</t>
  </si>
  <si>
    <t>Administrar los bienes muebles e inmuebles, de acuerdo con las condiciones y tipificación del bien.</t>
  </si>
  <si>
    <t>Recibir dádivas</t>
  </si>
  <si>
    <t>con el fin de manipular los resultados de la inspección sobre el estado real de un bien administrado por el FRV</t>
  </si>
  <si>
    <t>sobre el estado real de un bien administrado por el FRV</t>
  </si>
  <si>
    <t>para favorecer a un tercero.</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</si>
  <si>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visita.</t>
  </si>
  <si>
    <t>Solicitar de manera trimestral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 en caso de ser necesario.</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</si>
  <si>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Como evidencia, se cuenta con los reportes mensuales de las plantaciones, los informes de visita del asesor de plantaciones y los reportes semanales correspondientes a las actividades realizadas.</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</si>
  <si>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</si>
  <si>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</si>
  <si>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</si>
  <si>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</si>
  <si>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</si>
  <si>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personal designado del equipo jurídico del FRV-sentencias, envía por correo electrónico al líder del equipo jurídico del FRV o a la persona que este designe el proyecto de resolución mediante el cual se ordena el pago de las indemnizaciones a favor de las víctimas. El propósito de este envío es que se revise en comparación con la sentencia que reconoce dichas indemnizaciones y para que se emita su visto bueno de aprobación. En caso de identificar inconsistencias, el proyecto será devuelto por correo electrónico al profesional correspondiente para que realice los ajustes pertinentes. Como evidencia, se cuenta con los correos electrónicos y el documento con el visto bueno.</t>
  </si>
  <si>
    <t>Revisar y validar, con el fin de actualizar y/o crear en el SIG los documentos necesarios para el desarrollo de las actividades de liquidación y pago de sentencias judiciales, con el objetivo de fortalecer los controles del procedimiento.</t>
  </si>
  <si>
    <t>El personal designado del Equipo de Gestión de la Información – Sistemas de Información realiza el cruce de datos con la Registraduría Nacional del Estado Civil y otros sistemas de información de la entidad, con el fin de corroborar los datos de identificación, como la cédula de ciudadanía, nombres, apellidos, vigencia de la víctima, género y demás información relevante que permita una identificación precisa. Este proceso es necesario para realizar el cargue de la información correspondiente a los pagos de indemnización judicial ordenados en resolución en el marco de Justicia y Paz, mediante la creación de los casos en la herramienta Indemniza. En caso de encontrarse inconsistencias, se procede a realizar los ajustes correspondientes en la información. Como evidencia, se cuentan con los correos electrónicos con el archivo Excel de Creación del Proceso Financiero SIIF, la resolución actualizada y los casos creados en Indemniza.</t>
  </si>
  <si>
    <t>El personal designado por el FRV realiza la validación de los giros reintegrados con el objetivo de identificar cuáles han sido cobrados. En caso de que algún giro no haya sido cobrado, se procederá a su reprogramación. Como evidencia, se cuenta con el correo electrónico que incluye la base de datos actualizada del histórico de pagos, donde se identifican los giros a reprogramar o aquellos que deben constituirse como acreedores varios sujetos a devolución.</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</si>
  <si>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</si>
  <si>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</si>
  <si>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</si>
  <si>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</si>
  <si>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</si>
  <si>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la visita.</t>
  </si>
  <si>
    <t>Si durante el proceso de administración y/o comercialización de los bienes se detecta algún tipo de favorecimiento o direccionamiento (ya sea real, potencial o aparente), el colaborador del FRV deberá informar de inmediato a la coordinación del FRV y declararse impedido para llevar a cabo la tarea asignada.</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</si>
  <si>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En caso de identificar inconsistencias en la información, se notificará a la coordinación del FRV para que se inicien las validaciones correspondientes. Como evidencia, se cuenta con los reportes mensuales de las plantaciones, los informes de visita del asesor de plantaciones y los reportes semanales correspondientes a las actividades realizadas.</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</si>
  <si>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</si>
  <si>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</si>
  <si>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</si>
  <si>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</si>
  <si>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El equipo de planeación y los enlaces nacionales de los equipos de la SRC realizan un monitoreo mensual de los documentos de la fase de formulación, de acuerdo con el plan trazado para cada PIRC. Como evidencia, se cuenta con el correo de seguimiento de las jornadas realizadas en la fase y que están pendientes por evidencia.</t>
  </si>
  <si>
    <t>Enlaces misionales Nivel Nacional de la SRC.</t>
  </si>
  <si>
    <t>La Dirección de Reparación, la DAE, la Subdirección de Reparación Colectiva, y el Grupo de Enfoque Psicosocial y Contribuciones, cada vez que se formula un plan, revisan los contenidos del Plan Integral de Reparación Colectiva (PIRC) – Documento Técnico, previo a su presentación en el Comité Técnico para su viabilización. Si se realizan observaciones, se deben ajustar. Como evidencia, quedan las actas del comité técnico de aprobación del PIRC y los correos electrónicos.</t>
  </si>
  <si>
    <t>Los profesionales de Reparación Colectiva, cada vez que identifican las acciones de los Planes Integrales de Reparación Colectiva (PIRC) que presentan dificultades de tipo técnico, operativo, jurídico o financiero para ser cumplidas, diseñan alternativas según el "Instructivo Plan Mejora para los PIRC", que posteriormente se presentan a los sujetos de reparación colectiva para su validación. Como evidencia, queda el acta de CTJT en la que se valida el ajuste del PIRC, cargada en la herramienta de información dispuesta para este fin.</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</si>
  <si>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</si>
  <si>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</si>
  <si>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</si>
  <si>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tanto a nivel nacional como territorial, realizan un seguimiento mensual de los compromisos y gestionan con las entidades del SNARIV para conocer el avance de los mismos. Si no se evidencian avances, se continúa con la gestión y se mantiene la comunicación con las entidades del SNARIV. Como evidencia, quedan los registros de las comunicaciones realizadas por los profesionales de la SRC y/o las actas del Subcomité de la SRC.</t>
  </si>
  <si>
    <t>Revisar si hay una o varias acciones del PIRC que presenten dificultades de tipo técnico, presupuestal o misional que impidan su cumplimiento.</t>
  </si>
  <si>
    <t>Enlaces misionales de la SRC.</t>
  </si>
  <si>
    <t>El Profesional de Información de la SRC y los enlaces nacionales encargados revisan y verifican mensualmente la carga de las evidencias en la base de datos del programa de la SRC, cargadas en la herramienta de información, con el fin de elaborar el informe mensual de seguimiento de las medidas, basado en la cantidad de evidencias cargadas. Si no se cargan las evidencias, no se reflejará el avance en la implementación de las medidas del PIRC. Como evidencia, queda el informe de seguimiento mensual.</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</si>
  <si>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</si>
  <si>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</si>
  <si>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t>
  </si>
  <si>
    <t>Los profesionales de Reparación Colectiva, cada vez que revisan los PIRC formulados antes de la resolución 3143 de 2018, identifican las acciones ambiguas o aquellas que no cumplen con los objetivos del programa o con el nexo causal entre el hecho, el daño y la medida en su proporción. En caso de encontrar desviaciones, se realiza la concertación de la acción antes de la implementación. Como evidencia, queda el acta de seguimiento y mejora del PIRC.</t>
  </si>
  <si>
    <t>La Subdirección de Reparación Colectiva solicita una capacitación semestral con el fin de brindar los conocimientos y/o lineamientos necesarios en cuanto a las funciones que deben desarrollar los supervisores de contratos, para asegurar la continuidad de los procesos de formulación e implementación de los Planes Integrales de Reparación Colectiva (PIRC). Como evidencia, se cuentan con las solicitudes de capacitación y/o los soportes correspondientes.</t>
  </si>
  <si>
    <t>Enlaces equipo de Proyectos de la SRC.</t>
  </si>
  <si>
    <t>La Subdirección de Reparación Colectiva revisa y establece controles para validar y confirmar la calidad de los bienes y servicios entregados en la implementación del Plan Integral de Reparación Colectiva (PIRC). Como evidencia, se cuentan con las actas de concertación, las actas de implementación de acciones de reparación, productos o medidas del PIRC para la SRC, y las resoluciones de entrega de bienes de uso colectivo.</t>
  </si>
  <si>
    <t>El profesional responsable del sujeto realiza el acta de concertación en el primer semestre de la vigencia, una vez definido el PAA, donde describe de manera detallada los bienes a entregar, el uso que el sujeto de reparación colectiva dará a los bienes de uso colectivo y el impacto de estos en la comunidad. Los bienes de uso colectivo se definen según las necesidades del sujeto. Se armoniza la oferta de bienes de uso colectivo y se presenta al sujeto para que defina los bienes según sus necesidades organizacionales, productivas, de infraestructura social y comunitaria. En caso de que no se logre la concertación en una primera jornada, se programan jornadas adicionales hasta llegar a la concertación de las medidas con el sujeto para la formulación del PIRC. Como evidencia, queda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</si>
  <si>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</si>
  <si>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</si>
  <si>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t>
  </si>
  <si>
    <t>El profesional encargado de la administración de las bases de datos (BD) del Grupo de Enfoque Psicosocial realiza, de manera trimestral, cruces de información con la Red Nacional de Información, la Oficina de Tecnologías de la Información (OTI), la Subdirección de Atención Humanitaria y la Subdirección de Reparación Individual, utilizando las herramientas tecnológicas que permiten el manejo de las bases de datos de la UARIV, con el fin de depurar y actualizar los datos de contacto de las víctimas que serán convocadas a las diferentes estrategias. Si se evidencian novedades, se retroalimenta la información y se solicitan las aclaraciones pertinentes sobre las bases de datos. Como evidencia, se cuentan con las bases de datos depuradas para realizar las convocatorias, así como los correos electrónicos con la remisión de dichas bases.</t>
  </si>
  <si>
    <t>Los enlaces psicosociales a nivel nacional realizan, anualmente, formaciones en las metodologías correspondientes para garantizar su adecuada implementación y evitar acciones con daño. En caso de nuevas contrataciones, se llevan a cabo formaciones presenciales o virtuales. Como evidencia, se cuenta con los listados de asistencia, las presentaciones, las metodologías utilizadas y los registros fotográficos.</t>
  </si>
  <si>
    <t>El Coordinador(a) del Grupo de Enfoque Psicosocial</t>
  </si>
  <si>
    <t>Los profesionales encargados de la implementación de las medidas, de manera mensual, consultan la situación de seguridad en la zona previa a las actividades, utilizando las siguientes fuentes: el COMR (Centro de Operaciones y Monitoreo de Riesgos), los enlaces territoriales, las autoridades municipales y la comunidad presente en el territorio, con el fin de evaluar las condiciones de seguridad para la implementación de la Estrategia y los protocolos de bioseguridad in situ. En caso de identificar alguna condición insegura, se procederá a reprogramar la actividad con la comunidad. Como evidencia, se cuentan con los correos electrónicos y las reprogramaciones realizadas.</t>
  </si>
  <si>
    <t xml:space="preserve">Los profesionales del Grupo de Enfoque Psicosocial (a nivel nacional y/o territorial), encargados de realizar las solicitudes al operador logístico, completan y remiten los formatos pertinentes de acuerdo con las jornadas establecidas y aprobadas. Este proceso se realiza previa capacitación proporcionada por el personal de la Dirección de Reparación (apoyo al operador logístico) y los administradores de la herramienta de información, quienes instruyen sobre el uso correcto del procedimiento, los instructivos y los formatos asociados a esta tarea, con el fin de garantizar el desarrollo óptimo de las jornadas psicosociales dentro de los tiempos establecidos y evitar afectaciones a la población víctima del conflicto armado. Además, como medida preventiva dentro de las acciones del operador logístico, se establece en los formatos pertinentes la obligación de mantener contacto oportuno con los profesionales encargados de las solicitudes, para evitar contratiempos y verificar la calidad de los servicios solicitados. Como evidencia, se cuentan con los correos electrónicos que contienen la trazabilidad de las solicitudes al operador logístico, así como soportes de la formación (operación logística).     </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</si>
  <si>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</si>
  <si>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</si>
  <si>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</si>
  <si>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de acuerdo con las necesidades de cada hogar y/o comunidad de los Esquemas Especiales de Acompañamiento Comunitario (EEAC) al comienzo de cada vigencia. Esto se realiza aplicando los criterios y requisitos para acceder a dichos esquemas y, posteriormente, se da la viabilidad técnica en la herramienta SIGESPLAN para las acciones focalizadas, acorde con el procedimiento de la DGI. En caso de que no se identifiquen acciones propias de los EEAC, no se otorga la viabilidad técnica para su ejecución. Como evidencia, queda la ficha de viabilidad misional (checklist SIGESPLAN) y la matriz con la información de los beneficiarios reportada por el líder de EEAC dentro del Grupo de Retornos y Reubicaciones.</t>
  </si>
  <si>
    <t>Realizar seguimientos anuales aleatorios de los EEAC y EEAF entregados y/o en implementación, con el fin de verificar su cumplimiento. Como evidencia, se cuentan con los formatos de seguimiento y/o el formato de acta de cierre y recibo a satisfacción establecidos en el procedimiento.</t>
  </si>
  <si>
    <t>Coordinador Retornos y Reubicaciones.</t>
  </si>
  <si>
    <t>En el caso de los EEAF, los enlaces nacionales de RyR, cada vez que realiza la revisión del perfil productivo de una víctima y si resulta viable, elaboran el plan de negocio correspondiente. Posteriormente, se realiza la entrega del EEAF para cumplir con el plan de negocio y efectuar su seguimiento. Como evidencia, se cuenta con la base consolidada de los planes de negocio y, al finalizar el proceso de los EEAF, con el perfil productivo, el plan de negocio, el acta de voluntariedad, el acta de entrega y los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</si>
  <si>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</si>
  <si>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</si>
  <si>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</si>
  <si>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un nuevo desplazamiento incluido.
* Validación de los principios del RyR: seguridad, dignidad y voluntariedad.
Si alguna de estas validaciones no se cumple, el acompañamiento no es viable. Posteriormente, se efectúa la solicitud del recurso de apoyo para el traslado de personas y enseres (1.5 SMMLV, según la Resolución No. 00278 de 17 de abril de 2015 y 3320 de 2019) para los casos viables de acompañamiento. En el marco de la ruta individual de acompañamiento al RyR de los hogares (individuales o familiares), el profesional de RyR de nivel territorial dispone del procedimiento de la ruta individual e instructivo de la herramienta de información que se disponga, así como de los espacios institucionales de formación o de las indicaciones y acompañamiento correspondientes. Como evidencia, quedan la base semanal del SGV y los correos electrónicos enviados a los enlaces territoriales.</t>
  </si>
  <si>
    <t>El profesional nacional de Retornos y Reubicaciones realiza las gestiones para documentar la llamada que se realiza a las víctimas para validar la entrega del primer apoyo de sostenibilidad.</t>
  </si>
  <si>
    <t>El enlace nacional de Retornos y Reubicaciones realiza seguimiento a la colocación del 1.74 SMMLV mediante un documento que la víctima debe proporcionar, en el cual certifica que su lugar de residencia corresponde al sitio a el que se ha retornado y/o reubicado indefinidamente. El documento que aporta la víctima puede ser uno de los siguientes: contrato de arriendo, factura de servicios públicos, certificado de la Junta de Acción Comunal o certificado de pago de matrícula del colegio de sus hijos. Si no se evidencia con los soportes no se coloca el apoyo y se finaliza el proceso. Como evidencia, se entrega la base de datos con la validación de la entrega del apoyo.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</si>
  <si>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</si>
  <si>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</si>
  <si>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</si>
  <si>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</si>
  <si>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</si>
  <si>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(SGV, VIVANTO y los demás que se dispongan), para determinar la viabilidad del acompañamiento y proceder con la solicitud del recurso para el traslado de personas y enseres (1.5 SMMLV). En caso de identificar incumplimientos, no se da viabilidad al acompañamiento de RyR. Como evidencia, se entregan la base SGV de casos aprobados y correos con la retroalimentación de los casos enviados para aprobación y colocación.</t>
  </si>
  <si>
    <t>El profesional de RyR a nivel nacional realiza retroalimentación a los enlaces del nivel territorial cada vez que se requiera, ya sea por correo electrónico o mediante capacitaciones de asistencia técnica en los territorios, según las situaciones presentadas, con el fin de lograr la mejora continua en la ruta individual y completar la información faltante. Como evidencia, tenemos la trazabilidad de los correos electrónicos, la remisión de las indicaciones técnicas y/o los informes de visitas de asistencia técnica (al inicio de la focalización o en casos excepcionales).</t>
  </si>
  <si>
    <t>El profesional encargado del Grupo de Retornos y Reubicaciones a nivel nacional, cada vez que se remite un proyecto desde la DGI, realiza la revisión de los requisitos para la viabilidad misional, asegurando el cumplimiento de los aspectos técnicos, financieros y administrativos de los EEAC, y verifica si el EEAC es viable. En caso de no ser viable, se retroalimenta a la DGI a través de la herramienta SIGESPLAN, con el fin de realizar los ajustes necesarios y/o notificar la no viabilidad del proyecto. Como evidencia, se cuenta con la ficha de evaluación misional.</t>
  </si>
  <si>
    <t>El profesional de RyR a nivel nacional responde a las solicitudes de PQR relacionadas con información sobre las postulaciones de los hogares o personas que no hayan sido beneficiarias durante la vigencia de la convocatoria de los EEAF. Como evidencia, tenemos la documentación remitida para las respuestas a los PQR.</t>
  </si>
  <si>
    <t>El Grupo de Retornos y Reubicaciones abre convocatorias para la postulación a las EEAF, de acuerdo con los criterios de priorización establecidos previamente. Se valida en la base de postulaciones el cumplimiento de los requisitos para la elaboración del perfil productivo. En caso de no cumplir con los requisitos, no se continúa en el proceso. Como evidencia, se cuenta con la base de postulaciones, la base consolidada de perfiles productivos y la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</si>
  <si>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</si>
  <si>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</si>
  <si>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t>
  </si>
  <si>
    <r>
      <t xml:space="preserve">El Proceso Reparación Integral asistirá y participará en las capacitaciones programadas por la Oficina de Tecnología de la Información (OTI), con el objetivo de cumplir con la implementación de la política del Sistema de Gestión de Seguridad y Privacidad de la Información (SGSI). Estas capacitaciones están orientadas a prevenir riesgos de seguridad digital y fomentar la apropiación de conocimientos relacionados con el SGSI.
Evidencia: Listas de asistencia que acrediten la participación del proceso.
</t>
    </r>
    <r>
      <rPr>
        <b/>
        <sz val="11"/>
        <rFont val="Calibri"/>
        <family val="2"/>
        <scheme val="minor"/>
      </rPr>
      <t>(A.6.3).</t>
    </r>
  </si>
  <si>
    <t>Equipo Gestión Integral de la Dirección de Reparación.</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</si>
  <si>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</si>
  <si>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</si>
  <si>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</si>
  <si>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</si>
  <si>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</si>
  <si>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</si>
  <si>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</si>
  <si>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</si>
  <si>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</si>
  <si>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</si>
  <si>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</si>
  <si>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</si>
  <si>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</si>
  <si>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</si>
  <si>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</si>
  <si>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</si>
  <si>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</si>
  <si>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</si>
  <si>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</si>
  <si>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</si>
  <si>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</si>
  <si>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</si>
  <si>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</si>
  <si>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</si>
  <si>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</si>
  <si>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</si>
  <si>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el proceso de vinculación de servidores públicos en la UARIV</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</si>
  <si>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</si>
  <si>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</si>
  <si>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</si>
  <si>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</si>
  <si>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</si>
  <si>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</si>
  <si>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r>
      <rPr>
        <sz val="11"/>
        <color theme="1"/>
        <rFont val="Calibri"/>
        <family val="2"/>
        <scheme val="minor"/>
      </rPr>
      <t>Piezas informativas a los servidores encargados de desarrollar los procesos de vinculación de personal, enfatizando en las tematicas y requerimientos exigidos por la ley en lo referente a la provisión de empleos. 
Capacita a los servidores públicos para el fortalecimiento y conciencia frente a la declaración de conflicto de interés e impedimentos en la Entidad. Evidencia: Correo Electrónico de Convocatoria o Listados de Asistencia a Capacitación.</t>
    </r>
  </si>
  <si>
    <t>Coordinador(a) Grupo de Gestión de Talento Humano</t>
  </si>
  <si>
    <r>
      <t>El profesional a cargo de las vinculaciones del personal, una vez se presente la vacancia del empleo y deba</t>
    </r>
    <r>
      <rPr>
        <sz val="11"/>
        <color theme="1"/>
        <rFont val="Calibri"/>
        <family val="2"/>
        <scheme val="minor"/>
      </rPr>
      <t xml:space="preserve"> proveerse por nombramiento de carrera administrativa, encargo o en provisionalidad, realizará el análisis de requisitos del perfil requerido de acuerdo con el Manual Especifico de Funciones, valida la información contenida de las certificaciones académicas, laborales contra el manual de funciones y los demás documentos exigidos con los requisitos legales y los procedimientos adoptados del aspirante,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r>
  </si>
  <si>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</si>
  <si>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Por la severidad residual del riesgo, se definen planes de acción para evitar su materialización</t>
  </si>
  <si>
    <t>Administrar la nómina, seguridad social y prestaciones de los servidores públicos.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</si>
  <si>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</si>
  <si>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</si>
  <si>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</si>
  <si>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</si>
  <si>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t>
  </si>
  <si>
    <t>Rara vez</t>
  </si>
  <si>
    <t>1.	El profesional prepara la nómina con base a los requisitos legales y los procedimientos adoptados, mensualmente remite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en el que se presenten inconsistencia en la prenomina y se encuentren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</si>
  <si>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</si>
  <si>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</si>
  <si>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</si>
  <si>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</si>
  <si>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</si>
  <si>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 xml:space="preserve">Ejecutar los Planes y programas de desarrollo de la gestión del talento humano - Implementación del plan de trabajo de SST.
</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</si>
  <si>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</si>
  <si>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</si>
  <si>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 xml:space="preserve">Los profesionales elaboran el  Plan Anual de Trabajo de SST en el marco de ambientes seguros y hábitos de vida saludables, teniendo como base los requisitos legales y los procedimientos adoptados; al inicio de la vigencia se entrega la propuesta del Plan a la coordinación  del grupo de gestión del talento humano, el Coordinador(a) revisará el documento; en caso de encontrarse inconsistencias en las actividades de este, se procederá con la devolución para realizar ajustes al documento, una vez aprobado el plan, este se socializa a las partes interesadas; en el evento que surja nueva normatividad se procederá a revisar y actualizar el plan.  
Evidencia:  Plan Anual de Trabajo de SST aprobado </t>
  </si>
  <si>
    <r>
      <t xml:space="preserve">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
</t>
    </r>
    <r>
      <rPr>
        <sz val="11"/>
        <color theme="1"/>
        <rFont val="Calibri"/>
        <family val="2"/>
        <scheme val="minor"/>
      </rPr>
      <t xml:space="preserve">Realizar la evaluación semestral de requisitos  legales vigentes en materia de SST., con el fin de 
 identificar incumplimiento normativo.  
Realizar inspecciones planeadas a las sedes del nivel nacional y territorial en donde se requieran de manera urgente, con el fin de ejecutar medidas de intervención. 
Realizar la socialización de los documentos  que hacen parte del SG-SST, con el fin de que los colaboradores se apropien y conozcan el SG SST de la Unidad. 
Evidencia: Actas de reuniones y/o listados de Asistencia.
</t>
    </r>
  </si>
  <si>
    <t>Colaboradores asociados  al programa de SST y Coordinador</t>
  </si>
  <si>
    <t xml:space="preserve">Los profesionales de SST realizan el monitoreo trimestral al Plan Anual de Trabajo de SST, validando las actividades que no presentan ejecución y generando un plan de choque para el  cumplimiento de las mismas; en caso de persistir la no ejecución de las actividades contempladas en el plan de choque, se procederá a escalar el tema a la coordinación de grupo de gestión de talento humano, con el fin ajustar el plan de trabajo para enviarlo nuevamente a  aprobación por la alta dirección o quien haga sus veces.
Evidencia: Acta de reunión, Plan Anual de Trabajo ajustado.
</t>
  </si>
  <si>
    <t>Ejecutar los Planes y programas de desarrollo de la gestión del talento humano - Implementación del plan de trabajo de SST.</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</si>
  <si>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</si>
  <si>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</si>
  <si>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t>
  </si>
  <si>
    <t>El líder de SG-SST mensualmente informará mediante comunicación masiva a los colaboradores los lineamientos y protocolos de Seguridad y salud en el Trabajo vigente establecidos por la Entidad; en caso de que no se pueda comunicar por los medios establecidos, los profesionales de SG-SST socializaran de manera presencial las ofertas de las actividades y/o capacitaciones a los colaboradores de la entidad. 
Evidencia: Comunicaciones electrónicas y controles de asistencia.</t>
  </si>
  <si>
    <t>Por la severidad residual del riesgo, no amerita definir plan de acción adicional</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</si>
  <si>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</si>
  <si>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</si>
  <si>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</si>
  <si>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</si>
  <si>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</si>
  <si>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</si>
  <si>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</si>
  <si>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</si>
  <si>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</si>
  <si>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</si>
  <si>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</si>
  <si>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</si>
  <si>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</si>
  <si>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</si>
  <si>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</si>
  <si>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</si>
  <si>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</si>
  <si>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</si>
  <si>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</si>
  <si>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</si>
  <si>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</si>
  <si>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</si>
  <si>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</si>
  <si>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</si>
  <si>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</si>
  <si>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</si>
  <si>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</si>
  <si>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</si>
  <si>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</si>
  <si>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</si>
  <si>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</si>
  <si>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</si>
  <si>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</si>
  <si>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</si>
  <si>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</si>
  <si>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</si>
  <si>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 xml:space="preserve">Uso inadecuado de los recursos. </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</si>
  <si>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</si>
  <si>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</si>
  <si>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</si>
  <si>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</si>
  <si>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</si>
  <si>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</si>
  <si>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</si>
  <si>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</si>
  <si>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</si>
  <si>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</si>
  <si>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 xml:space="preserve">Contribuir a la reparación integral de los daños colectivos ocasionados en el marco del conflicto armado a los sujetos de reparación colectiva desde una perspectiva material, política y simbólica </t>
  </si>
  <si>
    <t>Desarrollar las cinco fases del proceso de Reparación Colectiva con cada uno de los sujetos priorizados para cada vigencia, esto implica elaboración de matrices de identificación y correlación, presentación del programa a las comunidades y entes territoriales, recolectar información de los daños ocasionados por el conflicto armado, diseñar y formular el PIRC e implementar las acciones reparadoras concertadas con las comunidades, todo el desarrollo de la fase implica desplazamientos por el territorio Antioqueño requiriendo incluso adentrarse en zonas de difícil acceso</t>
  </si>
  <si>
    <t xml:space="preserve">Se puede dar por corrupción interna. </t>
  </si>
  <si>
    <t>Malversación de recursos de la Unidad para favorecer intereses individuales (solicitud de comisiones para realizar tramites personales)</t>
  </si>
  <si>
    <t>Mensual</t>
  </si>
  <si>
    <t xml:space="preserve">Los profesionales de forma mensual que hacen parte del proceso de Reparación Colectiva de la Dirección Territorial Antioquia, diligencian las planillas de planeación de actividades de forma mensual y son  verificadas por el lídere del proceso que da visto bueno a la misma vía correo electrónico. 
</t>
  </si>
  <si>
    <t xml:space="preserve">Remitir a la directora la aprobación final de la comisión con el visto bueno del líder del proceso para contar con el aval final de ella que se emitirá vía correo electrónico. </t>
  </si>
  <si>
    <t>Líder del proceso de  Reparación Colectiva</t>
  </si>
  <si>
    <t xml:space="preserve">Cada mes, vía correo electrónico se recibió   por parte del líder del proceso de reparación Colectiva el visto bueno de las Comisiones a realizarse el mes siguientes. </t>
  </si>
  <si>
    <t xml:space="preserve">Generar alertas y llamados de atención a los funcionarios y contratistas sobre las operaciones sospechosas realizadas en el territorio en relación a la solicitud de comisión y su ejecución en el territorio. Esto se realiza con copia a Nivel Nacional para que se tomen las medidas correctivas que requiera cada caso. </t>
  </si>
  <si>
    <t xml:space="preserve">Directora Territorial. </t>
  </si>
  <si>
    <t>Participación y visibilizarían</t>
  </si>
  <si>
    <t>Definir los medios, instrumentos y mecanismos por medio de los cuales se tomará la declaración para decidir
sobre la inclusión o no en el Registro Único de Víctimas de las personas que declaran por los hechos victimizante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</si>
  <si>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Adelantar el acompañamiento a la decisión de retorno, reubicación o integración local de las
personas u hogares víctimas de desplazamiento forzado que lo solicitan en el marco de la ruta
individual, de acuerdo con la Resolución 03320 de 2019.</t>
  </si>
  <si>
    <t xml:space="preserve">Definir las actividades y elementos operativos que permiten desarrollar cada momento establecido en el marco del acompañamiento de las comunidades víctimas de desplazamiento forzado, que deciden retornar, reubicarse o integrarse localmente. </t>
  </si>
  <si>
    <t xml:space="preserve">Se puede dar por desconocimiento u orientaciones equivocadas. </t>
  </si>
  <si>
    <t xml:space="preserve">Generar expectativas equivocadas en las comunidades beneficiarias de los Planes de Retornos. Realizando promesas de implementación que no son viables para la Entidad. </t>
  </si>
  <si>
    <t xml:space="preserve">Cada que se formule un plan de Retornos y Reubicaciones el líder del proceso revisa las acciones formuladas y evite visto bueno u observaciones a las mías vía correo electrónico, con el fin de identificar su viabilidad.  
</t>
  </si>
  <si>
    <t xml:space="preserve">Emitir correo al Nivel Nacional desde la Dirección Territorial, frente a las situaciones que generen alerta en el Territorio por la intervención de los profesionales. </t>
  </si>
  <si>
    <t xml:space="preserve">Líder del proceso de retornos y reubicaciones. </t>
  </si>
  <si>
    <t xml:space="preserve">El líder del proceso de Retornos y Reubicaciones revisará las actas e informes elaborados por los profesionales que asisten al territorio en aras de identificar, verificar y realizarle seguimiento a los compromisos asumidos con las comunidades. </t>
  </si>
  <si>
    <t>Establecer los mecanismos y lineamientos necesarios para interoperar la información contando con la participación activa tanto de las instituciones del nivel central, como los gobiernos departamentales y municipales en el territorio. En definitiva, la RNI es la instancia que INTEGRA la INFORMACIÓN de la población víctima proveniente de las entidades involucradas con la asistencia, atención y reparación integral.</t>
  </si>
  <si>
    <t>Actividades misionales de la Unidad para las Víctimas</t>
  </si>
  <si>
    <t xml:space="preserve">por perdida de la confidencialidad, integridad y disponibilidad de la información registrada en documentos físicos, digitales y/o sistemas de información, </t>
  </si>
  <si>
    <t>por el acceso no controlado a la información sensible o confidencial y el desconocimiento de los lineamientos de Seguridad de la Información de la entidad.</t>
  </si>
  <si>
    <t>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DR-GRR-047
DR-GRR-048
DR-GRR-049
DR-GRR-013</t>
  </si>
  <si>
    <r>
      <t xml:space="preserve">La Dirección Territorial suscribe el "Acuerdo de Confidencialidad" como control de acceso cada vez que se solicita usuarios a las herramientas tecnológicas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</si>
  <si>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deberá retroalimentar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socializa el “Estado de uso de OneDrive” a los funcionarios, contratistas y/o operadores de la DT
</t>
    </r>
    <r>
      <rPr>
        <b/>
        <sz val="11"/>
        <color theme="1"/>
        <rFont val="Calibri"/>
        <family val="2"/>
        <scheme val="minor"/>
      </rPr>
      <t>(A.5.16, A.8.2, A.8.3, A.8.13)</t>
    </r>
  </si>
  <si>
    <t>Enlace SIG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</si>
  <si>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da a conocer los compromisos o resumen de Seguridad de la Información realizados en los encuentros “Enlace SIG” y/o socialización de la infografía en materia de Seguridad de la Información publicada en la intranet. 
</t>
    </r>
    <r>
      <rPr>
        <b/>
        <sz val="11"/>
        <color theme="1"/>
        <rFont val="Calibri"/>
        <family val="2"/>
        <scheme val="minor"/>
      </rPr>
      <t>(A.6.3)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</si>
  <si>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</si>
  <si>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Perdida reputacional y económica frente al desarrollo de las jornadas de atención y orientación en los municipios que solicitan de esta y no hay cumplimiento de los compromisos adquiridos previamente en cuanto a convocatoria y herramientas tecnológicas para la realización de la jornada.</t>
  </si>
  <si>
    <t xml:space="preserve">Realización de reuniones físicas o virtuales con la dependencia a la cual este asignada la oficina de víctimas del municipio. para disminuir el incumplimiento de compromisos que son adquiridos al momento de la formalización de la jornada. 3 reuniones durante el año para recordar los compromisos que se deben cumplir para la realización de las jornadas en cada municipio. Evidencia: Actas de reunión. </t>
  </si>
  <si>
    <t xml:space="preserve">Emitir comunicado por parte de la Dirección Territorial a la Administración Municipal recordando los compromisos asumidos en los eventos y generando alertas a los municipios que no realizan las jornadas con la logística planeada. </t>
  </si>
  <si>
    <t>Directora Territorial</t>
  </si>
  <si>
    <t xml:space="preserve">Adelantar el acompañamiento a la decisión de retorno, reubicación o integración local de las
personas u hogares víctimas de desplazamiento forzado que lo solicitan en el marco de la ruta
individual, de acuerdo con la Resolución 03320 de 2019.
Implementar acciones de Reparación Colectiva. </t>
  </si>
  <si>
    <t xml:space="preserve">Recibir sanciones de entes de control por la insatisfacción de las Víctimas en las entregas de insumos realizadas en los Planes de Retornos y reubicaciones,  Esquemas Especiales de Acompañamiento, Implementación de los Planes de Reparación Colectiva y proyectos. </t>
  </si>
  <si>
    <t xml:space="preserve">Cada que se realice la entrega a la Población Víctima de insumos referentes a la implementación de Planes de Retornos, Esquemas Especiales de Acompañamiento, los profesionales de Retornos o proyectos beben diligenciar  un acta de entrega en el que la comunidad o el líder firme el recibido a satisfacción de los insumos. Esta actividad la realizan los contratistas o funcionarios que asistan a la respectiva entrega. La Actividad se raliza a demanda. 
En caso tal de que la entrega no la acompañe ningún profesional de la Entidad, en Enlace Municipal deberá acompañar la entrega y enviar el acta firmada. 
Evidencia: acta firmada. 
</t>
  </si>
  <si>
    <t xml:space="preserve">La Directora Territorial emitirá un correo al Nivel Nacional con las novedades presentadas en las entrega de elementos o insumos, para que se tomen las medidas correctivas frente al caso. </t>
  </si>
  <si>
    <t xml:space="preserve">Si se presenta insatisfacción en un entrega de insumos el líder de Retornos y Reubicaciones de la Dirección Territorial Antioquia debe dejar respaldo de la información en el acta de entrega y escalar vía correo electrónico a la Dirección de Reparación la situación presentada, en el acta de entrega debe quedar soporte de las observaciones y debe estar firmada por la comunidad o el líder de la misma. Evidencia: Acta de entrega y correo electrónico. </t>
  </si>
  <si>
    <t xml:space="preserve">Gestionar las comunicaciones internas y externas de los avances realizados por las Direcciones Territoriales. </t>
  </si>
  <si>
    <t xml:space="preserve">Difundir información oficial a los medios de Comunicación externos. </t>
  </si>
  <si>
    <t xml:space="preserve">ante la población, las entidades territoriales, ministerio público,  entidades de cooperación internacional, entidades del sistema integral de paz. </t>
  </si>
  <si>
    <t>Uso inadecuado de la información</t>
  </si>
  <si>
    <t xml:space="preserve">Por parte de funcionarios, contratistas o personas externas. </t>
  </si>
  <si>
    <t xml:space="preserve">Divulgar información insuficiente, informal y no veraz en diferentes medios de comunicación. </t>
  </si>
  <si>
    <t xml:space="preserve">Los profesionales de Planta y líderes de procesos deberaán enviar cada dos meses al Comunicador de la Dirección Territorial la planeación de los eventos que requieran su acompañamiento, para que sea la persona que realice el cubrimiento y brinde la información según los parámetros de la Entidad. Esta información se debe remitir vía correo electrónico. Evidencia: Correo electrónico de planeación. Este control permite que el comunicador tenga una planeación anticipada para el cubrimiento de eventos. 
</t>
  </si>
  <si>
    <t>En caso de que una Entidad Territorial emita por sus medio de comunicación información que no es veraz o precisa, desde la Dirección Territorial se enviará un correo electrónico haciendo claridad de la información solicitando al encargado de los medios de la Entidad Territorial que realice la respectiva corrección. +AQ82</t>
  </si>
  <si>
    <t xml:space="preserve">Remitir comunicado de forma trimestrar a los funcionarios y contratistas indicando que cada que se realice una actividad en el territorio el profesional que aplica la actividad debe enviar la información oficial al profesional de comuniaciones vía correo electrónico para que sea él  la persona que divulgue la información en los medios externos. Se define que los única voceros de la Dirección Territorial es la Directora Territorial o el Comunicador en el caso que aplique. Esta actividad se desarrolla de forma trimestral. Evidencia Comunicado enviado por la Directora vía correo electrónico. En cato tal de que la Directora no ejecute el control será responsabilidad del profesional de comunicaciones informar a los funcionarios y contratistas las disposiciónes para emitir comunicados oficiales. </t>
  </si>
  <si>
    <t xml:space="preserve">Brindar asistencia Técnica a la Entidades Territoriales, Ministerio Público y/o Entidades del SNARIV. </t>
  </si>
  <si>
    <t xml:space="preserve">Brindar asistencia técnica. </t>
  </si>
  <si>
    <t xml:space="preserve">Recibir dádivas, beneficios propios o firma de contratos  simulados  al brindar orientación y/o asistencia técnica a Entidades Territoriales, Ministerio Público o entidades del SNARIV. </t>
  </si>
  <si>
    <t xml:space="preserve">En reuniones mensuales de funciones y contratistas la Directora Territorial realizará fuerte énfasis en cero corrupción dentro de la Entidad, dará a conocer las implicaciones legales y administrativas que conllevan los actos corruptos. Se dejará como evidencia acta de reunión. En caso de que el control no se realizara la Directora enviará correo electrónico a los funcionarios y contratistas indicando las implicaciones legales de los actos corruptos. Evidencia: acta de reunión de comité. 
</t>
  </si>
  <si>
    <t xml:space="preserve">En caso de que el riesgo se materialice la Directora escalará el caso a Nivel Nacional vía correo electrónico para que desde Talento Humano y Control interno tomen las medidas correctivas que se generen por este tipo de actos de corrupción. </t>
  </si>
  <si>
    <t xml:space="preserve">Brindar asistencia, formular, entregar y realizar seguimiento a las Entidades Territoriales en el marco de la estrategía proyectos por oferta. </t>
  </si>
  <si>
    <t xml:space="preserve">Realizar entrega de insumos en las diferentes líneas de inversión a las comunidades asociadas a Planes de Retornos, Sujetos de Reparación Colectiva y proyectos de la Subdirección de Preveción y Atención a Emergencias. </t>
  </si>
  <si>
    <t xml:space="preserve"> Malas prácticas en la elaboración del contrato, debilidad en los controles de supervición.</t>
  </si>
  <si>
    <t xml:space="preserve">Se puede dar por desconocimiento por parte de las personas que diseñan los contratos y desconocimiento del territorio y las formulaciones previas de cada uno de los procesos. </t>
  </si>
  <si>
    <t xml:space="preserve">Omisión de información y detalle en la elaboración de los contratos. </t>
  </si>
  <si>
    <t xml:space="preserve">Por parte del Nivel Nacional. </t>
  </si>
  <si>
    <t xml:space="preserve">Pérdida reputacional, de lazos de confianza, credibilidad Institucional, profesional y de la acción reparadora por malas prácticas en la elaboración del contrato, debilidad en los controles de supervición. Lo cual genera insatisfacción en las comunidades con las entregas de insumos que realiza el Grupo de Gestión de Proyectos. </t>
  </si>
  <si>
    <t xml:space="preserve">Los profesionales del Grupo de Gestión de proyectos de las Dirección Territorial Antioquia, deben realizar reunión con el operador y Nivel nacional previa a la entrega de insumos; en esta reunión se deben revisar los itemen a entregar y las especificaciones de cada uno de ellos. Con el fin de identificar alertas y tener claridades frente a las situaciones que puedan surgien en la entrega en territorio. Esta acta debe dejar constancia de las inconcistencias las cuales serán enviadas por la Directora Terrtirial a las áreas Misionales y al Grupo de Gestión de Proyectos del Nivel Nacional para que se tomen las medidas pertinentes.  </t>
  </si>
  <si>
    <t xml:space="preserve">Grupo Gestión de Proyectos. </t>
  </si>
  <si>
    <t xml:space="preserve">Los profesionales del Grupo de Gestión de proyectos, posterior de realizar la entrega de los insumos en territorio escalarán un correo a Nivel Nacional indicando las novedades que se presentaron en Territorio en caso tal de que se generen insatisfaciones, en este correo se adjuntará el acta de entrega.  Esto con el fin de que Nivel Nacional genere las medidas pertinentes frente al caso y se pueda dar cumplimiento a satisfacción.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</si>
  <si>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</si>
  <si>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</si>
  <si>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</si>
  <si>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</si>
  <si>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</si>
  <si>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</si>
  <si>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</si>
  <si>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</si>
  <si>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</si>
  <si>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Asistencia técnica a entidades territoriales de interés estratégico  priorizadas a partir de estudio técnico para la actualización de planes de contingencia en la fase de formulación.
Brindar servicios de asistencia técnica diferenciada a los entes territoriales,  en los procesos de planeación, ejecución y seguimiento de la implementación territorial de la política de víctimas, que incorpora los aspectos técnicos, financieros y administrativos reconociendo el enfoque diferencial.
Fortalecer a las mesas de participación en los diferentes componentes de la PPV.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</si>
  <si>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</si>
  <si>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</si>
  <si>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actas de reunión.</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</si>
  <si>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</si>
  <si>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</si>
  <si>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</si>
  <si>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</si>
  <si>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</si>
  <si>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</si>
  <si>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</si>
  <si>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 y/o correos electrónicos.</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</si>
  <si>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</si>
  <si>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</si>
  <si>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</si>
  <si>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</si>
  <si>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</si>
  <si>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</si>
  <si>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</si>
  <si>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</si>
  <si>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</si>
  <si>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</si>
  <si>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 xml:space="preserve">Socializar la campañana "No se deje engañar" de manera trimestral a través de los Enlaces de comunicación de los entes territoriaes en todos los espacios institucionales. Como evidenica se presentarán los correos electronicos con la difusion de los mensajes e iformación relacionada con la campaña. </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</si>
  <si>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</si>
  <si>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</si>
  <si>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Actividades misionales de la Unidad para las Vicitimas</t>
  </si>
  <si>
    <t>GP-PAE-017
GP-PAE-040
GP-PAE-042
GP-PAE-043
GR-ARA-001
GR-ARA-002
GR-DEV-002
GR-DIS-004
GR-GDE-004
GR-TL2-001
GR-VIA-031
GR-VIA-032
GR-VIA-033
GR-VIA-034
GR-VIA-035
GR-VALI-011
GR-VALI-028
GR-NOV-001
GR-NOV-020
GA-ADC-001
DR-SRC-002
DR-SRC-003
DR-SRC-006
DR-SRC-008
DR-SRC-009
DR-SRC-010
DR-SRC-014
DR-GPS-013
DR-GPS-014
DR-GPS-015
DR-GPS-017
DR-GPS-023
DR-GRR-002
DR-GRR-005
DR-GRR-006
DR-GRR-007
DR-GRR-010
DR-GRR-011
DR-GRR-012
DR-GRR-014
DR-GRR-015
DR-GRR-016
DR-GRR-017
DR-GRR-018
DR-GRR-019
DR-GRR-020
DR-GRR-021
DR-GRR-022
DR-GRR-023
DR-GRR-034
DR-GRR-036
DR-GRR-038
DR-GRR-040
DR-GRR-043
DR-GRR-044
DR-GRR-046
DR-GRR-049
DR-GRR-013
SP-PP-002
SP-PP-003
SC-ADC-010</t>
  </si>
  <si>
    <r>
      <t xml:space="preserve">Desde el proceso de la Dirección de Registro y Gestión Información, La Dirección Territorial suscribe el "Acuerdo de Confidencialidad" como control de acceso cada vez que se solicita usuarios a las herramientas tecnológicas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</si>
  <si>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a la Dirección Territorial.
</t>
    </r>
    <r>
      <rPr>
        <b/>
        <sz val="11"/>
        <color theme="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</si>
  <si>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 xml:space="preserve">
Evidencia: </t>
    </r>
    <r>
      <rPr>
        <sz val="11"/>
        <color theme="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color theme="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</si>
  <si>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</si>
  <si>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</si>
  <si>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fortalecimiento de la estrategia de corresponsabilidad con el Gobernación de Bolívar y san Andrés,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</si>
  <si>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</si>
  <si>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</si>
  <si>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</si>
  <si>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</si>
  <si>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</si>
  <si>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2025 se debe analizar por parte de la dirección territorial la provisión de recursos financieros y humanos</t>
  </si>
  <si>
    <t>Profesionales Lideres correspondiente de cada proceso de la DT Bolívar y San Andrés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</si>
  <si>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2025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</si>
  <si>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</si>
  <si>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</si>
  <si>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</si>
  <si>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</si>
  <si>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</si>
  <si>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</si>
  <si>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</si>
  <si>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</si>
  <si>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</si>
  <si>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</si>
  <si>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</si>
  <si>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</si>
  <si>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dos veces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</si>
  <si>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</si>
  <si>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</si>
  <si>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</si>
  <si>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</si>
  <si>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</si>
  <si>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</si>
  <si>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</si>
  <si>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</si>
  <si>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</si>
  <si>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</si>
  <si>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</si>
  <si>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</si>
  <si>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DR-GRR-048
</t>
  </si>
  <si>
    <r>
      <t xml:space="preserve">El profesional responsable de la red nacional de Información (RNI),  suscribe cada vez que se requiera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</si>
  <si>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Profesional responsable de RNI</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</si>
  <si>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</si>
  <si>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</si>
  <si>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 xml:space="preserve">Cada vez que lleguen cartas de indemnización a la DT el profesional de indemnizaciones de la  DT  al momento de realizar la revisión de la municipalización, en el evento de identificar errores,  procede a anular la carta y cargar el  soporte en la herramienta INDEMNIZA y remite correo electrónico a la Subdirección de Reparación individual, informando la inconsistencia presentada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t>
  </si>
  <si>
    <t>Cuando se evidencie que el banco no hace efectivo el pago de la indemnización a una persona con discapacidad cognitiva, se procede a anular la carta y se tipifica en la herramienta INDEMNIZA (anulado, TDA-Ley de capacidad legal) una vez se surte este trámite, el equipo psicosocial del nivel nacional inicia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</si>
  <si>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</si>
  <si>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y no pueda desplazarse al lugar donde se encuentra disponible la carta, se procede a solicitar la reprogramación del giro mediante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el cargue respectivo en la herramienta INDEMNIZA y correos electrónicos.</t>
  </si>
  <si>
    <t>Los profesionales del proceso de reparación individual organizan las jornadas de entrega de cartas de indemnización de acuerdo con la cantidad de cartas que lleguen a la DT.  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</si>
  <si>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</si>
  <si>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</si>
  <si>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</si>
  <si>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</si>
  <si>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al Grupo de Servicio al Ciudadadano la atención por el canal telefónico para garantizar la orientación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</si>
  <si>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</si>
  <si>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</si>
  <si>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</si>
  <si>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 xml:space="preserve">Promover una respuesta institucional articulada para que las víctimas accedan a una oferta social amplia, adecuada, descentralizada, simultánea y sin barreras de acceso con carácter preventivo y transformador. </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</si>
  <si>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</si>
  <si>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</si>
  <si>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</si>
  <si>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 xml:space="preserve">Cuando se presenta intermitencia en el servicio de internet en los CRAV y PAV,  la profesional de servicio al ciudadano envia correo electrónico solicitando a la profesional zonal dar instrucción a los orientadores para que procedan a conectar los modem y router suministrados por el Operador.  En el evento en que la falla de conectividad sea masiva y no se tenga una solución inmediata, los orientadores proceden a informar a las víctimas que están en sala de espera la novedad presentada.  Como evidencia queda el informe de productividad mensual que remite el nivel nacional con los reportes de las incidencias presentadas y correo electrónico que remiten las profesionales de servicio al ciudadano a la profesional . </t>
  </si>
  <si>
    <t xml:space="preserve">En el evento de que se presenten fallas en la conectividad de manera repetitiva, se procederá a emitir alerta al nivel nacional, con el fin de tomar las acciones correctivas y preventivas del caso. </t>
  </si>
  <si>
    <t>Profesional Nación Territorio</t>
  </si>
  <si>
    <t>Para garantizar la presencia de las entidades territoriales a las asistencias técnicas de manera presencial, la profesional del proceso de Nación Territorio ha dividido el departamento del Huila en cuatro zonas, centro, norte, occidente y sur, buscando un municipio equidistante,  para los municipios de la zona centro y sur se designa el municipio de Pitalito donde participan los municipios de Garzón, El Agrado, El Pital, Suaza, Altamira, Guadalupe , San Agustin, Palestina, Isnos, Oporapa, Saladoblanco, Acevedo, Timaná, Elias y Tarqui y  para los municipios de las zonas norte y occidente se designa el municipio de Neiva  donde participan los municipios de La Argentina, La Plata, Nátaga, Paicol,  Neiva, Colombia, Villavieja, Santa Maria, Tello, Baraya, Rivera, Campoalegre, Yaguará, Teruel, Iquira, Tesalia, Algeciras, Hobo y Gigante. Sin embargo, en el caso de no poder garantizar la presencia de la entidad territorial se realiza una capacitación virtual para las entidades que no participan. Como evidencia quedan las actas de las asistencias técnicas brindadas a los entes territoriales.</t>
  </si>
  <si>
    <t>Información y herramientas de consulta Vivanto y SGV</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</si>
  <si>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</si>
  <si>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</si>
  <si>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</si>
  <si>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</si>
  <si>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</si>
  <si>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las charlas de apertura de la atención diaria en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acta mensual de sala de espera.</t>
  </si>
  <si>
    <t>De acuerdo al nivel de severidad del riesgo,  amerita definir un plan de acción.</t>
  </si>
  <si>
    <t>Socializar la campaña antifraude en las jornadas de atención y/o ferias de servicios y entrega de cartas de indemnización. Como evidencia quedan informe de plan de acción indicador entrega de cartas, ayudas de memoria de jornadas y/o ferias de servicio.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</si>
  <si>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</si>
  <si>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</si>
  <si>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GP-PAE-040
GP-PAE-042
GR-DEV-002
GR-TL2-001
GR-TLI-010
GA-ADC-001
DR-SRC-002
DR-SRC-003
DR-SRC-006
DR-SRC-008
DR-SRC-009
DR-SRC-010
DR-SRC-012
DR-SRC-013
DR-SRC-014
DR-SRC-017
DR-GRR-016
DR-GRR-017
DR-GRR-018
DR-GRR-019
DR-GRR-020
DR-GRR-021
DR-GRR-022
DR-GRR-023
DR-GRR-033
DR-GRR-041
DR-GRR-049
DR-GRR-013
SC-ADC-010</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</si>
  <si>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</si>
  <si>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Socialización del correo electrónico enviado por la OTI sobre el estado del uso de OneDrive a la Dirección Territorial.
</t>
    </r>
    <r>
      <rPr>
        <b/>
        <sz val="1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</si>
  <si>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</si>
  <si>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rFont val="Calibri"/>
        <family val="2"/>
        <scheme val="minor"/>
      </rPr>
      <t>Evidencia:</t>
    </r>
    <r>
      <rPr>
        <sz val="1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rFont val="Calibri"/>
        <family val="2"/>
        <scheme val="minor"/>
      </rPr>
      <t>(A.6.3)</t>
    </r>
  </si>
  <si>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</si>
  <si>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</si>
  <si>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</si>
  <si>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</si>
  <si>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</si>
  <si>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Posible Uso indebido de la información institucional a fin de gestionar, priorizar o agilizar el trámite de un asunto en ejercicio de funciones o de obligaciones contractuales desviando la aplicación de los principios de la función administrativa en beneficio propio y/o de terceros.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</si>
  <si>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</si>
  <si>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</si>
  <si>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</si>
  <si>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</si>
  <si>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 SIN CONDICIONES REALES DE APLICACIÓN. ELIMINAR</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</si>
  <si>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</si>
  <si>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</si>
  <si>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</si>
  <si>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</si>
  <si>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</si>
  <si>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</si>
  <si>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</si>
  <si>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
Posible mala reputación institucional por la inoportuna entrega de las cartas de indemnización adminitrativa causada por la ineficacia del control</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</si>
  <si>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</si>
  <si>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</si>
  <si>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EL RESPONSABLE ESTÁ PRECISANDO LA REDACCIÓN DE ESTE CONTRO.</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</si>
  <si>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</si>
  <si>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</si>
  <si>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</si>
  <si>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
Posible mala reputación institucional por la inoportuna asistencia técnica a los entes territoriales (EETT) causada por la desatención de las instancias de coordinación  institucional  de la PPV y/o escasa oferta de capacitación a los EETT.</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</si>
  <si>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</si>
  <si>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</si>
  <si>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</si>
  <si>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</si>
  <si>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</si>
  <si>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</si>
  <si>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</si>
  <si>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</si>
  <si>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</si>
  <si>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</si>
  <si>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</si>
  <si>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</si>
  <si>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</si>
  <si>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 Finalmente, el director territorial y el equipo de trabajo realizaran seguimiento a los indicadores del Plan de Acción, para la verificación del cumplimiento de la programación establecida y cumplimiento de la meta</t>
  </si>
  <si>
    <t>PROFESIONAL DE SERVICIO AL CIUDADANO</t>
  </si>
  <si>
    <t>El profesional de servicio al ciudadano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</si>
  <si>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</si>
  <si>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</si>
  <si>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</si>
  <si>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</si>
  <si>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</si>
  <si>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</si>
  <si>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Promover una respuesta institucional articulada para que las víctimas accedan a una oferta social amplia, adecuada, descentralizada, simultánea y sin barreras de acceso con carácter preventivo y transformador.</t>
  </si>
  <si>
    <t>Acompañar y brindar asistencias técnicas a las entidades territoriales 
Brindar asistencia técnica para la actualización de planes de contingencia en la fase de formulación a entidades territoriales de interés estratégico y que son priorizadas a partir de estudio técnico.
Realizar seguimiento a los planes de retornos y reubicaciones aprobados y en actualización en el marco de los CTJT o subcomités.</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</si>
  <si>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</si>
  <si>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</si>
  <si>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Los profesionales de los procesos de la Dirección Territorial verifican o validan que se realicen los acompañamiento o asistencia técnica, formación o acompañamiento,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en las reuniones mensuales de la Dirección Territorial para su seguimiento.</t>
  </si>
  <si>
    <t>PROFESIONAL RESPONSABLE DE LA ASISTENCIA TECNICA</t>
  </si>
  <si>
    <t>El líder de la Dirección Territorial mensualmente, verifica la disponibilidad e idoneidad del personal para atender los acompañamientos,  asistencias técnicas, formación, seguimientos o acompañamientos programadas, en caso de no contar con el personal suficiente, solicita contingencia a funcionarios y/o contratistas según disponibilidad, como evidencia se cuenta con actas de comité de reunión y/o correo electronico.</t>
  </si>
  <si>
    <t>Implementar Planes de Reparación Colectiva en Sujetos de reparación colectiva.</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</si>
  <si>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</si>
  <si>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   la no aprobación de viáticos, problemas con los operadores e inconvenientes con las acciones asociadas a entidades de SNARIV distintas a la UARIV, catástrofes naturales, riesgos de seguridad o biológicos.</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</si>
  <si>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</si>
  <si>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</si>
  <si>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</si>
  <si>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</si>
  <si>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</si>
  <si>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</si>
  <si>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</si>
  <si>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</si>
  <si>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</si>
  <si>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</si>
  <si>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</si>
  <si>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</si>
  <si>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</si>
  <si>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</si>
  <si>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</si>
  <si>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</si>
  <si>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</si>
  <si>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</si>
  <si>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</si>
  <si>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</si>
  <si>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</si>
  <si>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</si>
  <si>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</si>
  <si>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</si>
  <si>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</si>
  <si>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</si>
  <si>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</si>
  <si>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</si>
  <si>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 Se valida por medio de correo que envian de nivel Nacional sobre el estado e las vias y el orden público.</t>
  </si>
  <si>
    <t>•	Director Territorial 
•	Enlace SIG
•	Profesionales de Relación con el Ciudadano
•	Profesional Psicosocial</t>
  </si>
  <si>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</si>
  <si>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</si>
  <si>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</si>
  <si>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</si>
  <si>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</si>
  <si>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</si>
  <si>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</si>
  <si>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</si>
  <si>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</si>
  <si>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</si>
  <si>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</si>
  <si>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</si>
  <si>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r>
      <t xml:space="preserve">En area interesada de 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</si>
  <si>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</si>
  <si>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</si>
  <si>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entidades territoriales y entidades del SNARIV por el incumplimiento en las agendas programadas en el marco de las jornadas de atención móvil</t>
  </si>
  <si>
    <t>debido a situaciones de orden público, catástrofes naturales, riesgos de salud (biológicos  entre otros), temas presupuestales y problemas de conectividad</t>
  </si>
  <si>
    <t>El profesional responsable de las jornadas de atención movil en cada departamento de la DT Eje Cafetero,  una semana antes del evento programado, realiza seguimiento a la planeación de las jornadas para hacer los ajustes necesarios para el logro de los objetivos propuestos con la agenda municipal. En caso de no poder realizar la jornada se  reprograma en una nueva fecha,  como evidencia de su ejecución se cuenta con pantallazo del aplicativo SGV y comunicación vía correo electrónico con enlaces municipales verificando la logistica para la jornada.</t>
  </si>
  <si>
    <t>Dada la severidad del riesgo y la efectividades de los controles existentes no amerita plantear una acción adicional</t>
  </si>
  <si>
    <t>El profesional responsable de las jornadas en cada departamento de la DT Eje Cafetero, cada vez que se encuentre desarrollando estas y se presenten fallas en internet o el aplicativo SGV, en coordinación con el orientador diligenciar el formato de campañas outbound con el fin de contar con la información de las personas y gestionar su etención por el canal telefonico. como evidencia de su ejecución se cuenta con los listados diligenciados y su remisión a nivel nacional para el proceso de atención.</t>
  </si>
  <si>
    <t>Brindar asistencia técnica para la actualización de planes de contingencia en la fase de formulación a entidades territoriales de interés estratégico, y que son priorizadas a partir de estudio técnico y las demas acciones que desde el grupo de Prevención y atención a emergencias se desarrollan en el territorio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
Fortalecer a las Mesas de participación departamentales y distrital</t>
  </si>
  <si>
    <t>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t>
  </si>
  <si>
    <t>desastres naturales, mala conectividad, situaciones de orden público o falta de interés de las entidades</t>
  </si>
  <si>
    <t>El profesional lider misional, al inicio del año aplicara un instrumento de verificación y entrevista previa a los profesionales encargados de asistencias técnicas a entidades territoriales en relación con el conocimiento y la apropiación de lineamientos técnicos, juridicos, metodológicos, procedemitentos y herrmaientas de planeación de los diferentes componetes de la politica publica de victimas. En caso no realizar dicha validación el profesional no podra cumplir la agenda programada para las asistencias técnicas, como evidencia de su ejecución se cuenta con los resultados de la aplicación del instrumento.</t>
  </si>
  <si>
    <t>El profesional responsable de la asistencia técnica en cada departamento de la DT Eje Cafetero, de acuerdo a la demanda, realiza la jornadas de asistencia técnica, teniendo en cuenta la programación establecida y recursos disponibles.  En caso no poderse realizar dicha asistencia, se utilizarán los medios virtuales para dar cumplimiento a las metas establecidas. Como evidencia de su ejecución se cuenta con correo electrónico.</t>
  </si>
  <si>
    <t>Implementar estrategias grupales con víctimas del conflicto armado para el acceso a la medida de satisfacción a nivel individual, en los componentes de memoria, dignificación y recuperación de prácticas sociales.</t>
  </si>
  <si>
    <t>ante nuestros grupos de valor, entidades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</si>
  <si>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</si>
  <si>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El referente psicosocial de cada departamento de la DT Eje Cafetero, finalizando cada mes realizará el cargue en MAARIV de las acciones realizadas en el territorio para su aprobación por nivel nacional. De no poder realizar dicho ejercicio dentro del mes se realizará la primera semana del siguiente mes. La evidencia será el reporte de cargue a MAARIV.</t>
  </si>
  <si>
    <t>El referente psicosocial de cada departamento de la DT Eje Cafetero, antes de la implementación de las estratégias, realiza seguimiento a la planeación de estas para hacer los ajustes necesarios para el logro de los objetivos propuestos con la agenda. En caso de no poder realizar la implementación de la estrategia se  reprograma en una nueva fecha, como evidencia se cuenta con comunicación vía correo electrónico con nivel nacion para verificar la logistica del evento y acta con los representate de las comunidades o las autoridades etnico territoriales.</t>
  </si>
  <si>
    <t xml:space="preserve">por parte de un funcionario o contratista y externos </t>
  </si>
  <si>
    <t>correspondiente a la indemnización de víctima</t>
  </si>
  <si>
    <t xml:space="preserve"> con el objetivo de obtener un beneficio propio o favorecer a un tercero.</t>
  </si>
  <si>
    <t xml:space="preserve">
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realizarse en los espacios definidos, se utilizarán los demas medios disponibles como correos electronicos o distintas reuniones. Como evidencia de su ejecución se cuenta con correo electrónico y/o actas de reunión.</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</si>
  <si>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</si>
  <si>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</si>
  <si>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</si>
  <si>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
El profesional de reparación individual-Indemnizaciones del DT Eje Cafetero,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t>
  </si>
  <si>
    <t xml:space="preserve">Uso inadecuado </t>
  </si>
  <si>
    <r>
      <t xml:space="preserve">por parte de funcionarios y contratistas de la Entidad como de las entidades SNARIV </t>
    </r>
    <r>
      <rPr>
        <sz val="11"/>
        <rFont val="Calibri"/>
        <family val="2"/>
        <scheme val="minor"/>
      </rPr>
      <t xml:space="preserve">afectando la Confidencialidad, Integridad y Disponibilidad de la información, </t>
    </r>
  </si>
  <si>
    <t xml:space="preserve">de las herramientas de información, </t>
  </si>
  <si>
    <t>con el objetivo de obtener un beneficio o favorecer a un tercero.</t>
  </si>
  <si>
    <r>
      <t xml:space="preserve">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
</t>
    </r>
    <r>
      <rPr>
        <b/>
        <sz val="11"/>
        <color theme="1"/>
        <rFont val="Calibri"/>
        <family val="2"/>
        <scheme val="minor"/>
      </rPr>
      <t>(A.6.6)</t>
    </r>
  </si>
  <si>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</si>
  <si>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</si>
  <si>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cada trimestre de la vigencia realiza seguimiento a los usuarios creados por cada municipio, este correo se envía al autorizado articulador municipal y a los enlaces de NT de la DT, con el fin de verificar si los usuarios activos a la fecha en el ente territorial. En caso no poderse realizar se solicitará al articulador territorial el reporte de contratos vigentes de los usuarios de la herramienta, como evidencia de su ejecución se cuenta con correo electrónico.</t>
  </si>
  <si>
    <r>
      <t xml:space="preserve">La Dirección Territorial deberá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 xml:space="preserve">
(A.5.16, A.8.2, A.8.3, A.8.13)</t>
    </r>
  </si>
  <si>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</si>
  <si>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</si>
  <si>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Evidencia: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</si>
  <si>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</si>
  <si>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</si>
  <si>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</si>
  <si>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</si>
  <si>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</si>
  <si>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</si>
  <si>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</si>
  <si>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</si>
  <si>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</si>
  <si>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</si>
  <si>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</si>
  <si>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</si>
  <si>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</si>
  <si>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</si>
  <si>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</si>
  <si>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</si>
  <si>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</si>
  <si>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</si>
  <si>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</si>
  <si>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</si>
  <si>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</si>
  <si>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</si>
  <si>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</si>
  <si>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</si>
  <si>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</si>
  <si>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</si>
  <si>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</si>
  <si>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</si>
  <si>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</si>
  <si>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</si>
  <si>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</si>
  <si>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</si>
  <si>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</si>
  <si>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</si>
  <si>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</si>
  <si>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</si>
  <si>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</si>
  <si>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</si>
  <si>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</si>
  <si>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</si>
  <si>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</si>
  <si>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</si>
  <si>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</si>
  <si>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</si>
  <si>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</si>
  <si>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</si>
  <si>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r>
      <t xml:space="preserve">Profesional reparación individual  </t>
    </r>
    <r>
      <rPr>
        <sz val="11"/>
        <rFont val="Calibri"/>
        <family val="2"/>
        <scheme val="minor"/>
      </rPr>
      <t xml:space="preserve"> y/o profesional  Designado por el Lider de la DT</t>
    </r>
  </si>
  <si>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</si>
  <si>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</si>
  <si>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</si>
  <si>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</si>
  <si>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</si>
  <si>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</si>
  <si>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</si>
  <si>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</si>
  <si>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</si>
  <si>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</si>
  <si>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</si>
  <si>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</si>
  <si>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</si>
  <si>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</si>
  <si>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</si>
  <si>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</si>
  <si>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</si>
  <si>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r>
      <t xml:space="preserve">Director Territorial -  </t>
    </r>
    <r>
      <rPr>
        <sz val="11"/>
        <rFont val="Calibri"/>
        <family val="2"/>
        <scheme val="minor"/>
      </rPr>
      <t xml:space="preserve">enlace Oficina de Tecnología de Información (OTI) y/o profesional  designado por el líder de la DT.  </t>
    </r>
    <r>
      <rPr>
        <sz val="11"/>
        <color rgb="FFFF0000"/>
        <rFont val="Calibri"/>
        <family val="2"/>
        <scheme val="minor"/>
      </rPr>
      <t xml:space="preserve"> </t>
    </r>
  </si>
  <si>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</si>
  <si>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</si>
  <si>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</si>
  <si>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</si>
  <si>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 xml:space="preserve">Enlace Oficina de Tecnología de Información (OTI)  y/o profesional  designado por el líder de la DT.  </t>
  </si>
  <si>
    <r>
      <t xml:space="preserve">Enlace SIG de la Dirección Territorial  </t>
    </r>
    <r>
      <rPr>
        <sz val="11"/>
        <rFont val="Calibri"/>
        <family val="2"/>
        <scheme val="minor"/>
      </rPr>
      <t>y/o profesional  designado por el líder de la DT.</t>
    </r>
  </si>
  <si>
    <r>
      <rPr>
        <sz val="11"/>
        <rFont val="Calibri"/>
        <family val="2"/>
        <scheme val="minor"/>
      </rPr>
      <t xml:space="preserve">Funcionarios de la DT - </t>
    </r>
    <r>
      <rPr>
        <sz val="11"/>
        <color theme="1"/>
        <rFont val="Calibri"/>
        <family val="2"/>
        <scheme val="minor"/>
      </rPr>
      <t>Enlace SIG de la Dirección Territorial o designado por el líder de la DT.-</t>
    </r>
    <r>
      <rPr>
        <b/>
        <sz val="11"/>
        <color rgb="FFFF0000"/>
        <rFont val="Calibri"/>
        <family val="2"/>
        <scheme val="minor"/>
      </rPr>
      <t xml:space="preserve"> </t>
    </r>
    <r>
      <rPr>
        <sz val="11"/>
        <rFont val="Calibri"/>
        <family val="2"/>
        <scheme val="minor"/>
      </rPr>
      <t>Funcionarios de la DT</t>
    </r>
  </si>
  <si>
    <r>
      <t xml:space="preserve">El profesional enlace de Talento Humano designada por el Director Territorial de forma semestral o cuando se presente una novedad de retiro de alguno de los funcionarios, contratistas y/o operadores, deberá notificar la novedad a la profesional de Red Nacional de Información para que deshabite los usuarios a las herramientas tecnológicas en las que se procesa y se almacena la información del funcionario en retiro con el fin de dar cumplimiento a la Política de Seguridad, prevenir los riesgos del uso inadecuado de la información.
</t>
    </r>
    <r>
      <rPr>
        <b/>
        <sz val="11"/>
        <rFont val="Calibri"/>
        <family val="2"/>
        <scheme val="minor"/>
      </rPr>
      <t>Evidencia:</t>
    </r>
    <r>
      <rPr>
        <sz val="11"/>
        <rFont val="Calibri"/>
        <family val="2"/>
        <scheme val="minor"/>
      </rPr>
      <t xml:space="preserve"> El Director territorial enviara un correo electrónico al enlace de la Red Nacional de Información de la Dirección Territorial solicitando que se deshabite el usuario a las herramientas tecnológicas de la entidad de los funcionarios, contratistas y/o operadores. </t>
    </r>
  </si>
  <si>
    <r>
      <rPr>
        <sz val="11"/>
        <color rgb="FFC00000"/>
        <rFont val="Calibri"/>
        <family val="2"/>
        <scheme val="minor"/>
      </rPr>
      <t xml:space="preserve"> </t>
    </r>
    <r>
      <rPr>
        <sz val="11"/>
        <rFont val="Calibri"/>
        <family val="2"/>
        <scheme val="minor"/>
      </rPr>
      <t xml:space="preserve">Enlace de Talento Humano  o designado por el líder de la DT. </t>
    </r>
  </si>
  <si>
    <r>
      <t xml:space="preserve">El profesional enlace Red Nacional de Información designada por el Director Territorial cada vez que se le notifique vía correo electrónico el retiro de un funcionarios, contratistas y/o operadores deshabilitará los usuarios a las herramientas tecnológicas a las cuales tenía acceso según el "Acuerdo de Confidencialidad" firmado. 
</t>
    </r>
    <r>
      <rPr>
        <b/>
        <sz val="11"/>
        <rFont val="Calibri"/>
        <family val="2"/>
        <scheme val="minor"/>
      </rPr>
      <t xml:space="preserve">
Evidencia: </t>
    </r>
    <r>
      <rPr>
        <sz val="11"/>
        <rFont val="Calibri"/>
        <family val="2"/>
        <scheme val="minor"/>
      </rPr>
      <t xml:space="preserve">Correo electrónico del enlace de la Red Nacional de Información de la Dirección Territorial confirmando que fueron deshabilitados los usuarios a las herramientas de la entidad. </t>
    </r>
  </si>
  <si>
    <r>
      <rPr>
        <b/>
        <sz val="11"/>
        <rFont val="Calibri"/>
        <family val="2"/>
        <scheme val="minor"/>
      </rPr>
      <t>E</t>
    </r>
    <r>
      <rPr>
        <sz val="11"/>
        <rFont val="Calibri"/>
        <family val="2"/>
        <scheme val="minor"/>
      </rPr>
      <t>nlace Red Nacional de Información o designado por el líder de la DT.  ( Director Territorial )</t>
    </r>
  </si>
  <si>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</si>
  <si>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</si>
  <si>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</si>
  <si>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El grupo de retornos y reubicaciones solicita a la fuerza pública verificar el principio de seguridad  a través de mesas técnicas de seguridad, para las comunidades que han solicitado acompañamiento,  trimestralmente. En caso de que las condiciones de seguridad no estén dadas se dará alistamiento de acuerdo con el protocolo étnico y no étnico.  Evidencias actas de mesas y listados de asistencia.</t>
  </si>
  <si>
    <t>Socializar la ruta de acompañamiento y protocolo étnico  y no étnico a las  comunidades priorizadas y a las que han solicitado acompañamiento   convocando a las comunidades que se incluyan en los planes de  RYR.</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</si>
  <si>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</si>
  <si>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</si>
  <si>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</si>
  <si>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</si>
  <si>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</si>
  <si>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</si>
  <si>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</si>
  <si>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</si>
  <si>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</si>
  <si>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Documentar  el control existente ya que en su calificación se verifico que no estaba documentado</t>
  </si>
  <si>
    <t>Integrantes del proceso de relación con el ciudadano de la DT Nariño</t>
  </si>
  <si>
    <t>Realizar  sensibilizaciones  bimensuales  sobre el tema de la corrupción y riesgos de corrupción</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</si>
  <si>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</si>
  <si>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Enlace SIG de la Dirección Territorial o designado por el líder de la DT en el proceso de gestion de la informacion.</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</si>
  <si>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</si>
  <si>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</si>
  <si>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</si>
  <si>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</si>
  <si>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</si>
  <si>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</si>
  <si>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</si>
  <si>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</si>
  <si>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</si>
  <si>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la SPAE</t>
  </si>
  <si>
    <t>Realizar jornadas de atención móviles de orientación y comunicación a las víctimas con enfoque diferencial</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</si>
  <si>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</si>
  <si>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</si>
  <si>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t>
  </si>
  <si>
    <t>Reprogramación de jornadas previa concertación con el ente territorial.</t>
  </si>
  <si>
    <t>Enlace de Relación con el Ciudadano</t>
  </si>
  <si>
    <t>ante nuestras partes interesadas por no ejecutar las estrategias planificadas</t>
  </si>
  <si>
    <t>debido a la falta de planificación, lineamientos y directrices por parte del nivel nacional que  garantice el desarrollo de la actividad.</t>
  </si>
  <si>
    <t>La enlace de Participación, anualmente, realiza la promoción  al curso de formación masiva de tal manera que garantice al menos 50 participantes a la estrategia de formación en política pública de víctimas. En caso de no realizar la promoción, el enlace de participación deberá reiterar esta promoción a grupos que esten interesados en el proceso de formación masiva. Como evidencia se cuenta con los correos enviados a los diferentes actores convocando a las víctimas.</t>
  </si>
  <si>
    <t>Ampliar la inscripción a los grupos interesados con el fin de contar con una mayor participación en el curso de formación masiva.</t>
  </si>
  <si>
    <t>Enlace de Nación Territorio
Enlace de participación</t>
  </si>
  <si>
    <t>Reparar administrativamente sujetos de reparación colectiva</t>
  </si>
  <si>
    <t>Ante los sujetos de Reparación Colectiva y municipios donde se encuentran localizados, por la no implementación de las fases del programa de Reparación Colectiva</t>
  </si>
  <si>
    <t>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t>
  </si>
  <si>
    <t>El enlace de Reparación Colectiva de la DT Santander,  en reunión mensual de Comité Estratégico, presenta el informe de Gestión de procesos donde se indica el estado de avance de la programación y dificultades para el desarrollo las jornadas  evidenciando el cumplimiento a la programación y la capacidad del operador logistico;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</si>
  <si>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</si>
  <si>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 (Previa presentacion de la planeacion de la vigencia anterior )</t>
  </si>
  <si>
    <t>Profesional de Enlace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</si>
  <si>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</si>
  <si>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</si>
  <si>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</si>
  <si>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</si>
  <si>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</si>
  <si>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</si>
  <si>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</si>
  <si>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</si>
  <si>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por el canal dispuesto por la Entidad en los tiempos establecidos por la normativdad y directrices de la Unidad,  sobre la presunta actuación al grupo de indagación y protección contra fraudes de la Oficina Asesora Jurídica.   Evidencia:  Formato de autorización para el descargue y organización de la logística de indemnización administrativa y correo electrónico en PDF con la base de datos de las victimas a indemnizar, correos electronicos con las inconsistencias presentadas</t>
  </si>
  <si>
    <t>Acta de socialización Campaña Antifraude  en las entregas de cartas de indemnizaciones, puntos de atención y demás espacios de indemización desarrollados</t>
  </si>
  <si>
    <t>Enlace / 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</si>
  <si>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</si>
  <si>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y/o apoyo en la logística para llevar a cabo la jornada.</t>
  </si>
  <si>
    <r>
      <t>El equipo de Relación con el ciudadano de la Dirección Territorial Santander, en comité mensual de Equipo de Relación con el</t>
    </r>
    <r>
      <rPr>
        <sz val="11"/>
        <color rgb="FFFF0000"/>
        <rFont val="Calibri"/>
        <family val="2"/>
        <scheme val="minor"/>
      </rPr>
      <t xml:space="preserve"> </t>
    </r>
    <r>
      <rPr>
        <sz val="11"/>
        <color theme="1"/>
        <rFont val="Calibri"/>
        <family val="2"/>
        <scheme val="minor"/>
      </rPr>
      <t>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r>
  </si>
  <si>
    <t>Dado el nivel de severidad residual, se toma la decisión de no definir un Plan de Acción adicional</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</si>
  <si>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t>
    </r>
    <r>
      <rPr>
        <sz val="11"/>
        <color theme="1"/>
        <rFont val="Calibri"/>
        <family val="2"/>
        <scheme val="minor"/>
      </rPr>
      <t>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</si>
  <si>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(A.5.16, A.8.2, A.8.3, A.8.13)</t>
    </r>
  </si>
  <si>
    <t>Enlace SIG -SGSI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</si>
  <si>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t>
    </r>
    <r>
      <rPr>
        <b/>
        <sz val="11"/>
        <color theme="1"/>
        <rFont val="Calibri"/>
        <family val="2"/>
        <scheme val="minor"/>
      </rPr>
      <t>(A.6.3)</t>
    </r>
  </si>
  <si>
    <t>Enlace SIG -SGSI de la Dirección Territorial o designado por el líder de la DT.</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</si>
  <si>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</si>
  <si>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</si>
  <si>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</si>
  <si>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</si>
  <si>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</si>
  <si>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</si>
  <si>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</si>
  <si>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</si>
  <si>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</si>
  <si>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</si>
  <si>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</si>
  <si>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</si>
  <si>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</si>
  <si>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</si>
  <si>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</si>
  <si>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</si>
  <si>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</si>
  <si>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</si>
  <si>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</si>
  <si>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</si>
  <si>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</si>
  <si>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</si>
  <si>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y Buga,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</si>
  <si>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</si>
  <si>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</si>
  <si>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</si>
  <si>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o se realizará en la ciudad de Cali. Evidencia: Aplicativo Gestiona (Solicitud de comisión), y/o acta reunión programación jornadas, y/o listado de asistencia y/o correo electrónico.</t>
  </si>
  <si>
    <t xml:space="preserve">Efectuar la entrega de cartas de indemnización aptas a las victimas localizadas
Realizar jornadas de atención móviles de orientación y comunicación a las víctimas con enfoque diferencial
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</si>
  <si>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</si>
  <si>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</si>
  <si>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</si>
  <si>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</si>
  <si>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</si>
  <si>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de la entidad,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y/o informe, y/o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</si>
  <si>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</si>
  <si>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</si>
  <si>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</si>
  <si>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</si>
  <si>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</si>
  <si>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(que lleguen con antelación dentro de los tiempos establecidos por la entidad),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(NOTA: En el caso que sea una convocatoria a CTJT (Subcomites u otra reunion convocada por los entes territoriales) que no esten dentro de los tiempos establecidos, o que no aprueben comisiones, se les solicitará al ente territorial, la creacion de un link para realizar dicha reunion). Evidencia: Correo electrónico y/o, solicitud comisión aplicativo gestiona, y/o teams, y/o informe o acta y listado de asistencia</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</si>
  <si>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</si>
  <si>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</si>
  <si>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r>
      <t xml:space="preserve">Los colaboradores  Dirección Territorial suscriben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</si>
  <si>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</si>
  <si>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</si>
  <si>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</si>
  <si>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</si>
  <si>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</si>
  <si>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</si>
  <si>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</si>
  <si>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</si>
  <si>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</si>
  <si>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</si>
  <si>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</si>
  <si>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</si>
  <si>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</si>
  <si>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</si>
  <si>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</si>
  <si>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</si>
  <si>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</si>
  <si>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</si>
  <si>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</si>
  <si>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</si>
  <si>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XX/09/2023</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</si>
  <si>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</si>
  <si>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</si>
  <si>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</si>
  <si>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</si>
  <si>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</si>
  <si>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</si>
  <si>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</si>
  <si>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La actividad se realiza entre 366 y  1500 veces al año</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</si>
  <si>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</si>
  <si>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</si>
  <si>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</si>
  <si>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</si>
  <si>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</si>
  <si>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</si>
  <si>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</si>
  <si>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</si>
  <si>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</si>
  <si>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</si>
  <si>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</si>
  <si>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</si>
  <si>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</si>
  <si>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</si>
  <si>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</si>
  <si>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</si>
  <si>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</si>
  <si>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</si>
  <si>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</si>
  <si>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</si>
  <si>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</si>
  <si>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</si>
  <si>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</si>
  <si>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</si>
  <si>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</si>
  <si>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</si>
  <si>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</si>
  <si>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</si>
  <si>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</si>
  <si>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</si>
  <si>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</si>
  <si>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</si>
  <si>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</si>
  <si>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</si>
  <si>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</si>
  <si>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</si>
  <si>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</si>
  <si>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</si>
  <si>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</si>
  <si>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</si>
  <si>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</si>
  <si>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</si>
  <si>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</si>
  <si>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</si>
  <si>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</si>
  <si>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</si>
  <si>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</si>
  <si>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</si>
  <si>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</si>
  <si>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</si>
  <si>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</si>
  <si>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</si>
  <si>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</si>
  <si>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</si>
  <si>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</si>
  <si>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</si>
  <si>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</si>
  <si>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</si>
  <si>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</si>
  <si>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</si>
  <si>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</si>
  <si>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</si>
  <si>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</si>
  <si>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</si>
  <si>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</si>
  <si>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</si>
  <si>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</si>
  <si>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</si>
  <si>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</si>
  <si>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</si>
  <si>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</si>
  <si>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</si>
  <si>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</si>
  <si>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</si>
  <si>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</si>
  <si>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</si>
  <si>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</si>
  <si>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</si>
  <si>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</si>
  <si>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</si>
  <si>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r>
      <t>Adelantar acciones de seguimiento a los operadores que hacen entregas de ayuda humanitaria de emergencias, para que estan sean asignadas de manera a la población objeto</t>
    </r>
    <r>
      <rPr>
        <sz val="11"/>
        <color rgb="FFFF0000"/>
        <rFont val="Calibri"/>
        <family val="2"/>
        <scheme val="minor"/>
      </rPr>
      <t xml:space="preserve"> </t>
    </r>
    <r>
      <rPr>
        <sz val="11"/>
        <rFont val="Calibri"/>
        <family val="2"/>
        <scheme val="minor"/>
      </rPr>
      <t xml:space="preserve">para lograr el acceso efectivo y pleno de sus derechos y la reconstrucción de sus proyectos de vida. </t>
    </r>
  </si>
  <si>
    <t>Inadeucada asistencia a los grupos de valor y que sea realmente el valor programado.</t>
  </si>
  <si>
    <t>Debido a las plataformas del operador y al mismo personal contratado por este.</t>
  </si>
  <si>
    <t>Posibilidad de que los planes o programas no se implente de la mejor manera en el territorio.</t>
  </si>
  <si>
    <t>Por parte del operador contratado</t>
  </si>
  <si>
    <t>Sobre colocación de recursos de asistencia</t>
  </si>
  <si>
    <t xml:space="preserve"> Para la obtención de beneficios personales</t>
  </si>
  <si>
    <t xml:space="preserve">Se definen planes de acción adiccionales con el fin de evitar la materilaización del riesgo </t>
  </si>
  <si>
    <r>
      <rPr>
        <sz val="11"/>
        <rFont val="Calibri"/>
        <family val="2"/>
        <scheme val="minor"/>
      </rPr>
      <t>De acuerdo a lo programado conforme al acto administrativo que reconozca la  Unidad a la victima  se programaran los giros.</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turnos asignados en la herramienta.                  </t>
    </r>
  </si>
  <si>
    <t xml:space="preserve">01 de enero del 2025 </t>
  </si>
  <si>
    <t>Lider de Proceso Gestión Para la Asistencia</t>
  </si>
  <si>
    <t>Realizar jornadas de atención móvil de orientación y comunicación a las víctimas.</t>
  </si>
  <si>
    <t>Perdida reputacional ante la población víctima, ciudadanía en general, ente territorial, organizaciones defensoras de derechos humanos, Ministerio Público y Comunidad Internacional por no realizar las jornadas móviles de atención, orientación y comunicación a las víctimas.</t>
  </si>
  <si>
    <t>Esto se da debido a la afectación del orden público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</si>
  <si>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Sobre información de victimas</t>
  </si>
  <si>
    <r>
      <t xml:space="preserve">El profesional del proceso de relación con el ciudadano de manera 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t>
    </r>
    <r>
      <rPr>
        <b/>
        <sz val="11"/>
        <color theme="1"/>
        <rFont val="Calibri"/>
        <family val="2"/>
        <scheme val="minor"/>
      </rPr>
      <t xml:space="preserve">Evidencia: </t>
    </r>
    <r>
      <rPr>
        <sz val="11"/>
        <color theme="1"/>
        <rFont val="Calibri"/>
        <family val="2"/>
        <scheme val="minor"/>
      </rPr>
      <t xml:space="preserve"> Correos electrónicos </t>
    </r>
  </si>
  <si>
    <t xml:space="preserve">Impacto </t>
  </si>
  <si>
    <r>
      <t xml:space="preserve">Socialización de recomendaciones Para el refuerzo en el uso de las plataformas a través de correo electrónico  (SGV)                             </t>
    </r>
    <r>
      <rPr>
        <b/>
        <sz val="11"/>
        <color theme="1"/>
        <rFont val="Calibri"/>
        <family val="2"/>
        <scheme val="minor"/>
      </rPr>
      <t>Evidencia:</t>
    </r>
    <r>
      <rPr>
        <sz val="11"/>
        <color theme="1"/>
        <rFont val="Calibri"/>
        <family val="2"/>
        <scheme val="minor"/>
      </rPr>
      <t xml:space="preserve"> Correo Electronico</t>
    </r>
  </si>
  <si>
    <t xml:space="preserve">Lider de Atención al Ciudadano </t>
  </si>
  <si>
    <r>
      <t xml:space="preserve">El profesional del proceso de relación con el ciudadano, una vez se cuenta con la información necesaria para la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   </t>
    </r>
    <r>
      <rPr>
        <b/>
        <sz val="11"/>
        <color theme="1"/>
        <rFont val="Calibri"/>
        <family val="2"/>
        <scheme val="minor"/>
      </rPr>
      <t xml:space="preserve">Evidencia: </t>
    </r>
    <r>
      <rPr>
        <sz val="11"/>
        <color theme="1"/>
        <rFont val="Calibri"/>
        <family val="2"/>
        <scheme val="minor"/>
      </rPr>
      <t xml:space="preserve">Acta o correo electronico </t>
    </r>
  </si>
  <si>
    <t>Perdida reputacional ante la población víctima, ciudadanía en general, ente territorial, organizaciones defensoras de derechos humanos, ministerio público y comunidad internacional por inadecuados manejos en el proceso de reparación via administrativa.</t>
  </si>
  <si>
    <t>Por el acceso no controlado a la información sensible o confidencial y el desconocimiento de los lineamientos de Seguridad de la Información de la entidad.</t>
  </si>
  <si>
    <t>Por parte de funcionarios y contratistas</t>
  </si>
  <si>
    <t>Sobre colocación de recursos de indemnización</t>
  </si>
  <si>
    <t>Para la obtención de beneficios personales</t>
  </si>
  <si>
    <t>Suministro de información  sobre colocación de recursos de indemnización por parte de funcionarios y contratistas para la obtención de beneficios personales.</t>
  </si>
  <si>
    <r>
      <t xml:space="preserve">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t>
    </r>
    <r>
      <rPr>
        <b/>
        <sz val="11"/>
        <color theme="1"/>
        <rFont val="Calibri"/>
        <family val="2"/>
        <scheme val="minor"/>
      </rPr>
      <t>Evidencia:</t>
    </r>
    <r>
      <rPr>
        <sz val="11"/>
        <color theme="1"/>
        <rFont val="Calibri"/>
        <family val="2"/>
        <scheme val="minor"/>
      </rPr>
      <t xml:space="preserve"> correo electrónico con el envío de las bases</t>
    </r>
  </si>
  <si>
    <r>
      <t xml:space="preserve">Realizar acta de delegación de personas autorizadas para recibir y manejar la información. </t>
    </r>
    <r>
      <rPr>
        <b/>
        <sz val="11"/>
        <color theme="1"/>
        <rFont val="Calibri"/>
        <family val="2"/>
        <scheme val="minor"/>
      </rPr>
      <t xml:space="preserve">Evidencia: </t>
    </r>
    <r>
      <rPr>
        <sz val="11"/>
        <color theme="1"/>
        <rFont val="Calibri"/>
        <family val="2"/>
        <scheme val="minor"/>
      </rPr>
      <t>Correo o Acta o Memorando</t>
    </r>
  </si>
  <si>
    <t>Lider de Reparación Individual</t>
  </si>
  <si>
    <r>
      <t xml:space="preserve">Socializar al interior del proceso de reparación individual las implicaciones legales, disciplinarias y fiscales en las que se puede incurrir. </t>
    </r>
    <r>
      <rPr>
        <b/>
        <sz val="11"/>
        <color theme="1"/>
        <rFont val="Calibri"/>
        <family val="2"/>
        <scheme val="minor"/>
      </rPr>
      <t xml:space="preserve">Evidencia: </t>
    </r>
    <r>
      <rPr>
        <sz val="11"/>
        <color theme="1"/>
        <rFont val="Calibri"/>
        <family val="2"/>
        <scheme val="minor"/>
      </rPr>
      <t>Correo o Acta o Memorando</t>
    </r>
  </si>
  <si>
    <r>
      <t xml:space="preserve">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t>
    </r>
    <r>
      <rPr>
        <b/>
        <sz val="11"/>
        <color theme="1"/>
        <rFont val="Calibri"/>
        <family val="2"/>
        <scheme val="minor"/>
      </rPr>
      <t>Evidencia:</t>
    </r>
    <r>
      <rPr>
        <sz val="11"/>
        <color theme="1"/>
        <rFont val="Calibri"/>
        <family val="2"/>
        <scheme val="minor"/>
      </rPr>
      <t xml:space="preserve"> Acta de reunión y/o correos electrónicos</t>
    </r>
  </si>
  <si>
    <r>
      <t xml:space="preserve">Conservar la trazabilidad de la información remitida por parte del líder de proceso a los colaboradores del equipo, relacionada con la manipulación de las bases de datos (recepción, auditoria y resultados de jornadas) </t>
    </r>
    <r>
      <rPr>
        <b/>
        <sz val="11"/>
        <color theme="1"/>
        <rFont val="Calibri"/>
        <family val="2"/>
        <scheme val="minor"/>
      </rPr>
      <t xml:space="preserve">Evidencia: </t>
    </r>
    <r>
      <rPr>
        <sz val="11"/>
        <color theme="1"/>
        <rFont val="Calibri"/>
        <family val="2"/>
        <scheme val="minor"/>
      </rPr>
      <t>Correos</t>
    </r>
  </si>
  <si>
    <t>Perdida reputacional ante la población, las entidades territoriales, Ministerio Público,  Entidades de Cooperación Unternacional, entidades del sistema Integral de Paz (Unidad de Búsqueda, JEP)</t>
  </si>
  <si>
    <t>Por falta de recursos para desarrollar operaciones logísticas, comisiones que permitan brindar un fortalecimiento con calidad y acorde al protocolo de participación</t>
  </si>
  <si>
    <t xml:space="preserve">Lider  de Participación </t>
  </si>
  <si>
    <r>
      <t xml:space="preserve">Realizar una consulta a nivel nacional sobre la utilización del formato tipo encuesta de satisfacción por el acompañamiento realizado a las mesas de participación. </t>
    </r>
    <r>
      <rPr>
        <b/>
        <sz val="11"/>
        <color theme="1"/>
        <rFont val="Calibri"/>
        <family val="2"/>
        <scheme val="minor"/>
      </rPr>
      <t xml:space="preserve">Evidencia: </t>
    </r>
    <r>
      <rPr>
        <sz val="11"/>
        <color theme="1"/>
        <rFont val="Calibri"/>
        <family val="2"/>
        <scheme val="minor"/>
      </rPr>
      <t>Acta o Formato</t>
    </r>
  </si>
  <si>
    <t>Por perdida de la confidencialidad, integridad y disponibilidad de la información registrada en documentos físicos, digitales y/o sistemas de información.</t>
  </si>
  <si>
    <t>En caso de encontrar uso inadecuado de la herramientas (vivanto), se realizaran las recomendaciones según el acuerdo de confidencialidad firmado entre el usuario y la Unidad para las Víctimas y de ser reiterativo, se suspenderá el acceso a la misma.</t>
  </si>
  <si>
    <t>01 de enero de 2025</t>
  </si>
  <si>
    <t>31 de diciembre del 2025</t>
  </si>
  <si>
    <t>Lider del proceso - Valoración y Registro</t>
  </si>
  <si>
    <t>Por la inadecuada asistencia a los grupos de valor</t>
  </si>
  <si>
    <t>Debido a la utilización de un lenguaje técnico que dificulta la comunicación efectiva por la diversidad lingüística de las comunidades, falta de recursos, orden público o voluntad política del ente territorial.</t>
  </si>
  <si>
    <t>Profesionales de la Dirección Territorial</t>
  </si>
  <si>
    <t>Asistencias técnicas a los grupos de valor</t>
  </si>
  <si>
    <t>No hay beneficiarios en esta acción</t>
  </si>
  <si>
    <t>Que se construya un protocolo de entregas de AH y se dispongan los recursos necesarios para mitigar el riesgo.</t>
  </si>
  <si>
    <t>Profesional Humanitario</t>
  </si>
  <si>
    <t>Que se entregue la AH a personas que no hayan vivido el hecho victimizante</t>
  </si>
  <si>
    <t>Debido a la falta de un protocolo de entrega de AH.</t>
  </si>
  <si>
    <t>Posibilidad de no poder hacer la devolución de las AH porque no se cuenta con presupuesto para el transporte de estas.</t>
  </si>
  <si>
    <t>Subdirección de Prevención y Ateción de Emergencias (SPAE) NN</t>
  </si>
  <si>
    <t>La entrega de la AH a personas que no vivieron el hecho victimizantes por falta de presupuesto para la devolución</t>
  </si>
  <si>
    <t>Terceros/población vulnerable</t>
  </si>
  <si>
    <t>Los profesionales humanitarios participan de los espacios de coordinación de la política pública de víctimas (CTJT o SPPGNG) con voz y voto, con el objetivo de orientar a las EETT en la atención a las emergencias de tipo masivo en representación de la Unidad para las Víctimas como coordinadores del  "SNARIV".</t>
  </si>
  <si>
    <t>Brindar asesoria a las EETT en la ruta de atención a las emergencias humanitarias en la etapa de la inmediatez: Evidencia: Correos o Actas</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</si>
  <si>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Evidencia: se dejan los registros en la plataforma y correos emitidos por el COMR.</t>
  </si>
  <si>
    <r>
      <t>El profesional de Asistencia cada vez que se requiera reporta por plataforma interna  SGV los giros que no se encuentran cargados dentro de la plataforma, a espera del tramite oportuno de respuesta de nivel nacional, como evidencia se posee</t>
    </r>
    <r>
      <rPr>
        <b/>
        <sz val="11"/>
        <rFont val="Calibri"/>
        <family val="2"/>
        <scheme val="minor"/>
      </rPr>
      <t xml:space="preserve"> </t>
    </r>
    <r>
      <rPr>
        <sz val="11"/>
        <rFont val="Calibri"/>
        <family val="2"/>
        <scheme val="minor"/>
      </rPr>
      <t>Reporte de la plataforma.</t>
    </r>
  </si>
  <si>
    <r>
      <t>El profesional del proceso de relación con el ciudadano cada que se va a realizar una jornada verifica con el ente territorial el estado del orden público en la zona donde se va a realizar la jornada.</t>
    </r>
    <r>
      <rPr>
        <b/>
        <sz val="11"/>
        <rFont val="Calibri"/>
        <family val="2"/>
        <scheme val="minor"/>
      </rPr>
      <t>Evidencia:</t>
    </r>
    <r>
      <rPr>
        <sz val="11"/>
        <rFont val="Calibri"/>
        <family val="2"/>
        <scheme val="minor"/>
      </rPr>
      <t xml:space="preserve"> Correo electrónico.</t>
    </r>
  </si>
  <si>
    <t xml:space="preserve">2 de enero del 2025 </t>
  </si>
  <si>
    <r>
      <t xml:space="preserve">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t>
    </r>
    <r>
      <rPr>
        <b/>
        <sz val="11"/>
        <color theme="1"/>
        <rFont val="Calibri"/>
        <family val="2"/>
        <scheme val="minor"/>
      </rPr>
      <t>Evidencia:</t>
    </r>
    <r>
      <rPr>
        <sz val="11"/>
        <color theme="1"/>
        <rFont val="Calibri"/>
        <family val="2"/>
        <scheme val="minor"/>
      </rPr>
      <t xml:space="preserve"> actas de entrega de procesos y delegación del director.</t>
    </r>
  </si>
  <si>
    <t>Posibibilidad de pérdida reputacional ante la población, las Entidades Territoriales, Ministerio Público, Entidades de Cooperación Internacional, Entidades del Sistema integral de Paz  (Unidad de Busqueda , JEP)</t>
  </si>
  <si>
    <r>
      <t xml:space="preserve">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t>
    </r>
    <r>
      <rPr>
        <b/>
        <sz val="11"/>
        <rFont val="Calibri"/>
        <family val="2"/>
        <scheme val="minor"/>
      </rPr>
      <t xml:space="preserve">Evidencia: </t>
    </r>
    <r>
      <rPr>
        <sz val="11"/>
        <rFont val="Calibri"/>
        <family val="2"/>
        <scheme val="minor"/>
      </rPr>
      <t>Correos electrónicos, Acta o Relatoría de la jornada.</t>
    </r>
  </si>
  <si>
    <r>
      <t xml:space="preserve">Los profesionales de participación asisten cada vez que se requiera en reunión de equipo con el fin de analizar las acciones del proceso de participación y los temas a tratar, en caso de no participar en las reuniones, se reiterará las necesidad de adelantarlas </t>
    </r>
    <r>
      <rPr>
        <b/>
        <sz val="11"/>
        <color theme="1"/>
        <rFont val="Calibri"/>
        <family val="2"/>
        <scheme val="minor"/>
      </rPr>
      <t>Evidencia:</t>
    </r>
    <r>
      <rPr>
        <sz val="11"/>
        <color theme="1"/>
        <rFont val="Calibri"/>
        <family val="2"/>
        <scheme val="minor"/>
      </rPr>
      <t xml:space="preserve"> Acta de reunión de equipo.</t>
    </r>
  </si>
  <si>
    <r>
      <t xml:space="preserve">Revisar en reunión de equipo los ejercicios aplicados de encuesta de satisfacción por parte de la dirección territorial para analizar si procede aplicarlas en el fortalecimiento a las mesas de participación. </t>
    </r>
    <r>
      <rPr>
        <b/>
        <sz val="11"/>
        <color theme="1"/>
        <rFont val="Calibri"/>
        <family val="2"/>
        <scheme val="minor"/>
      </rPr>
      <t xml:space="preserve">Evidencia: </t>
    </r>
    <r>
      <rPr>
        <sz val="11"/>
        <color theme="1"/>
        <rFont val="Calibri"/>
        <family val="2"/>
        <scheme val="minor"/>
      </rPr>
      <t>Acta o Formato</t>
    </r>
  </si>
  <si>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</si>
  <si>
    <t>Posibilidad de Pérdida Economica y reputacional por la inadecuada asistencia a los grupos de valor</t>
  </si>
  <si>
    <t>Brindar servicios de asistencia técnica a las entidades territoriales en los procesos de planeación, ejecución y seguimiento de la implementación territorial de la política de víctimas, que incorpora los aspectos técnicos, financieros y administrativos reconociendo el enfoque diferencial. (SPAE) 
Recolectar las firmas de los jefes de hogar durante la entrega de los kits de alimentos y aseo mediante el mecanismo especie por evento. (SPAE)
Orientar a las EETT y documentar las emergencias de tipo masivo que se presenten en los 26 municipios que atiende la DT Chocó en el marco del conflicto armado. (SPAE)</t>
  </si>
  <si>
    <t>Portal Vivanto</t>
  </si>
  <si>
    <r>
      <t xml:space="preserve">Los profesionales humanitarios programan las entregas de AH y organizan las listas de entrega de acuerdo al censo validado por la EETT y el NN, luego se procede a solicitar la los kits alimentario y aseo para la entrega a las familias afectadas en el marco del conflicto armado. Postriormente se remiten las actas de entrega y los listado al NN con las respectivas firmas de los jefes de hogar beneficiarios. </t>
    </r>
    <r>
      <rPr>
        <b/>
        <sz val="11"/>
        <color theme="1"/>
        <rFont val="Calibri"/>
        <family val="2"/>
        <scheme val="minor"/>
      </rPr>
      <t>Evidencias:</t>
    </r>
    <r>
      <rPr>
        <sz val="11"/>
        <color theme="1"/>
        <rFont val="Calibri"/>
        <family val="2"/>
        <scheme val="minor"/>
      </rPr>
      <t xml:space="preserve"> Actas</t>
    </r>
  </si>
  <si>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</si>
  <si>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</si>
  <si>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</si>
  <si>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</si>
  <si>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víctimas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las jornadas.
2. Correo electrónico donde el ente territorial garantiza o no los requisitos para el desarrollo de la jornada.
3. Correo electrónico donde la unidad notifica a las partes interesadas informando el estado de la jornada (Aprobado, Reprogramado, Aplazado, Cancelado).</t>
  </si>
  <si>
    <t>Por la efectividad del control se decide no definir Plan de Acción.</t>
  </si>
  <si>
    <t>Los Responsables del proceso de reparación individual en la Dirección Territorial deberán elaborar y socializar un cronograma cuatrimestral de jornadas de atención y entrega de cartas de indemnización a las víctimas localizadas, asignando responsables específicos para su ejecución y garantizando la comunicación oportuna mediante canales oficiales, como llamadas, mensajes de texto o redes sociales. Adicionalmente, se deberá realizar seguimiento semanal al cumplimiento del cronograma, documentando los resultados a través de informes consolidados que evidencien las jornadas realizadas, con el fin de asegurar la entrega efectiva de las cartas y fortalecer la confianza de las víctimas y los entes territoriales.
Evidencia: Cronograma aprobado, reportes de seguimiento semanal, registros de entrega de cartas de indemnización y comunicaciones realizadas a las víctimas.</t>
  </si>
  <si>
    <t>Responsables proceso reparación individual y Servicio al Ciudadano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</si>
  <si>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</si>
  <si>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</si>
  <si>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</si>
  <si>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</si>
  <si>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</si>
  <si>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La Dirección Territorial deberá realizar seguimiento y verificación periódica al cumplimiento de las estrategias, fases, acciones, medidas o jornadas establecidas en los Planes Integrales de Reparación Colectiva, planes de enfoque diferencial y planes de retorno y reubicaciones, garantizando la asignación de responsables y la ejecución oportuna de cada actividad. Asimismo, se deberá documentar los avances y resultados mediante informes de gestión y reportes de seguimiento, con el fin de asegurar la implementación efectiva de los planes y fortalecer la confianza de las víctimas y entes territoriales.
Evidencia: Informes de seguimiento, reportes de avance de las acciones implementadas, actas de reuniones y registros de actividades ejecutadas en los diferentes planes.</t>
  </si>
  <si>
    <t>Director Territorial y equipo de reoaración colectiva</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</si>
  <si>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</si>
  <si>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</si>
  <si>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</si>
  <si>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</si>
  <si>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</si>
  <si>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Dirección Territorial deberá gestionar de manera oportuna las solicitudes de apoyo relacionadas con transporte, traslado de enseres y recursos de sostenibilidad para los procesos de retornos y reubicaciones familiares, garantizando su trámite ante las áreas competentes y realizando seguimiento hasta su ejecución. Adicionalmente, se deberá informar a las víctimas sobre el estado de sus solicitudes, con el fin de asegurar la efectividad en la atención y mitigar el riesgo de pérdida reputacional.
Evidencia: Reportes de gestión de solicitudes, actas de seguimiento, comunicaciones a las víctimas y registros de entrega de apoyos efectivamente ejecutados.</t>
  </si>
  <si>
    <t>Grupo retornos y Reubicaciones de la Direección Territorial</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</si>
  <si>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</si>
  <si>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</si>
  <si>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</si>
  <si>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</si>
  <si>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</si>
  <si>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Dirección Territorial deberá programar y ejecutar las asistencias técnicas requeridas para la oportuna implementación de la política pública de atención a víctimas, garantizando la asignación de personal responsable y la articulación con las entidades territoriales involucradas. Se deberán documentar los avances y resultados mediante informes detallados, asegurando que las asistencias técnicas sean oportunas y efectivas, con el fin de fortalecer la capacidad de respuesta institucional y mitigar el riesgo de pérdida reputacional.
Evidencia: Cronograma de asistencias técnicas, informes de ejecución, actas de reuniones con las entidades territoriales y registros de seguimiento de las actividades realizadas.</t>
  </si>
  <si>
    <t>Reparación Colectiva, Nación Territorio y Red Nacional de Información a Nivel Territorial.</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</si>
  <si>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</si>
  <si>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</si>
  <si>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</si>
  <si>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</si>
  <si>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</si>
  <si>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</si>
  <si>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La Dirección Territorial deberá realizar un seguimiento trimestral al cumplimiento de las metas y programaciones definidas en el plan de acción, identificando alertas tempranas ante posibles desviaciones e implementando acciones correctivas oportunas para garantizar su ejecución. Adicionalmente, se deberá socializar periódicamente los avances y resultados con el equipo de trabajo, con el fin de asegurar el cumplimiento de las metas institucionales y mitigar el riesgo de pérdida reputacional ante las víctimas y entidades del orden nacional y territorial.
Evidencia: Reportes de seguimiento mensual, actas de reuniones de revisión del plan de acción, alertas generadas y registro de las acciones correctivas implementadas.</t>
  </si>
  <si>
    <t xml:space="preserve">Director Territorial y Enlace Planeación </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</si>
  <si>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</si>
  <si>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</si>
  <si>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</si>
  <si>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</si>
  <si>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</si>
  <si>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</si>
  <si>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</si>
  <si>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</si>
  <si>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</si>
  <si>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</si>
  <si>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</si>
  <si>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</si>
  <si>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</si>
  <si>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</si>
  <si>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t>
  </si>
  <si>
    <t>TI-SIF-008
TI-SIF-012
TI-SIF-031
TI-SIF-032
DR-GPS-001
DR-GPS-003
DR-GPS-004
DR-GPS-005
DR-GPS-011
DR-GPS-012
DR-GPS-013
DR-GPS-014
DR-GPS-015
DR-GPS-017
DR-GPS-023
DR-GPS-024
DR-SRI-001
DR-SRI-022
DR-SRI-031
DR-SRI-032
DR-SRI-033
DR-SRI-043
DR-SRI-044
DR-SRI-045
DR-SRI-046
DR-SRI-047
DR-SRI-048
DR-SRI-049
DR-SRI-058
DR-FRV-001
DR-FRV-012
DR-FRV-023
DR-FRV-044
DR-FRV-085
DR-FRV-086
DR-FRV-087
DR-FRV-088
DR-FRV-102
DR-FRV-103
DR-FRV-104
DR-FRV-105
DR-GRR-002
DR-GRR-003
DR-GRR-005
DR-GRR-006
DR-GRR-010
DR-ARH-001
DR-ARH-002
DR-SRC-003
DR-SRC-006
DR-SRC-008
DR-SRC-009
DR-SRC-010
DR-SRC-012
DR-SRC-013
DR-SRC-017
DR-SRC-022
DR-SRC-023
DR-SRI-034
DR-SRI-035
DR-SRI-036
DR-SRI-037
DR-SRI-038
DR-FRV-016
DR-FRV-048
DR-GRR-007
DR-GRR-011
DR-GRR-012
DR-GRR-014
DR-GRR-015
DR-GRR-016
DR-GRR-017
DR-GRR-018
DR-GRR-019
DR-GRR-020
DR-GRR-021
DR-GRR-022
DR-GRR-023
DR-GRR-024
DR-GRR-025
DR-GRR-026
DR-GRR-027
DR-GRR-028
DR-GRR-029
DR-GRR-030
DR-GRR-031
DR-GRR-032
DR-GRR-033
DR-GRR-034
DR-GRR-035
DR-GRR-036
DR-GRR-037
DR-GRR-038
DR-GRR-039
DR-GRR-040
DR-GRR-041
DR-GRR-042
DR-GRR-043
DR-GRR-044
DR-GRR-045
DR-GRR-046
DR-GRR-047
DR-GRR-048
DR-GRR-049
DR-GRR-013
DR-ARH-004
DR-ARH-005
DR-ARH-006</t>
  </si>
  <si>
    <r>
      <t xml:space="preserve">El Proceso Reparación Integral como administrador de las herramientas tecnológicas del Proceso, atravez de los profesionales designados socilizan a los colaboradores para que hagan uso responsable en el acceso y manejo de la información del Proceso Reparación Integral, cada vez que se realicen ajustes que afecten los procesos de las herramientas.
</t>
    </r>
    <r>
      <rPr>
        <b/>
        <sz val="11"/>
        <color theme="1"/>
        <rFont val="Calibri"/>
        <family val="2"/>
        <scheme val="minor"/>
      </rPr>
      <t xml:space="preserve">Evidencia: </t>
    </r>
    <r>
      <rPr>
        <sz val="11"/>
        <color theme="1"/>
        <rFont val="Calibri"/>
        <family val="2"/>
        <scheme val="minor"/>
      </rPr>
      <t xml:space="preserve">Envió de correo electrónico con tips de recomendaciones sobre el uso de las herramientas utilizadas por el Proceso. 
</t>
    </r>
    <r>
      <rPr>
        <b/>
        <sz val="11"/>
        <color theme="1"/>
        <rFont val="Calibri"/>
        <family val="2"/>
        <scheme val="minor"/>
      </rPr>
      <t>(A.6.3).</t>
    </r>
  </si>
  <si>
    <r>
      <t xml:space="preserve">El Proceso de Reparación Integral suscribe un "Acuerdo de Confidencialidad" con cada uno de los funcionarios y/o contratistas y/o operadores del Proceso, cuando se requiere acceder a los Sistemas de información y/o Servicios TI, en las que se procesa y/o almacena la información de la Entidad, en caso de NO contar con el "Acuerdo", no se asignará usuarios y accesos a la información; En el caso de que se venza el "Acuerdo" el usuario será deshabilitado.
</t>
    </r>
    <r>
      <rPr>
        <b/>
        <sz val="11"/>
        <color theme="1"/>
        <rFont val="Calibri"/>
        <family val="2"/>
        <scheme val="minor"/>
      </rPr>
      <t xml:space="preserve">Evidencia: </t>
    </r>
    <r>
      <rPr>
        <sz val="11"/>
        <color theme="1"/>
        <rFont val="Calibri"/>
        <family val="2"/>
        <scheme val="minor"/>
      </rPr>
      <t xml:space="preserve">Los acuerdos de confidencialidad suscritos por el Proceso, en caso NO presentarse suscripción de "Acuerdos" se deberá contar con un correo enviado al líder del Proceso donde se indique que no se realizaron durante el periodo.
</t>
    </r>
    <r>
      <rPr>
        <b/>
        <sz val="11"/>
        <color theme="1"/>
        <rFont val="Calibri"/>
        <family val="2"/>
        <scheme val="minor"/>
      </rPr>
      <t>(A.6.6)</t>
    </r>
  </si>
  <si>
    <r>
      <t xml:space="preserve">A traves de la herramienta del FRV (Fondo para la reparación de las Víctimas) del Proceso de Reparación Integral, se generan mensajes automaticos de notificación cada vez que el usuario realiza actividades de insertar, actualizar , modificar o eliminar, para que el usuario confirme la acción a realizar.
</t>
    </r>
    <r>
      <rPr>
        <b/>
        <sz val="11"/>
        <color theme="1"/>
        <rFont val="Calibri"/>
        <family val="2"/>
        <scheme val="minor"/>
      </rPr>
      <t>Evidencia:</t>
    </r>
    <r>
      <rPr>
        <sz val="11"/>
        <color theme="1"/>
        <rFont val="Calibri"/>
        <family val="2"/>
        <scheme val="minor"/>
      </rPr>
      <t xml:space="preserve"> Pantallazos de los mensajes que genera la herramienta FRV. 
</t>
    </r>
    <r>
      <rPr>
        <b/>
        <sz val="11"/>
        <color theme="1"/>
        <rFont val="Calibri"/>
        <family val="2"/>
        <scheme val="minor"/>
      </rPr>
      <t>(A.8.34)</t>
    </r>
  </si>
  <si>
    <t xml:space="preserve">de los Activos de Información de Expedientes físicos y Sistema Información KACTUS) del Proceso de Gestión de Talento Humano, </t>
  </si>
  <si>
    <t>debido a la falla o ausencia de controles de acceso a la información del Proceso.</t>
  </si>
  <si>
    <t>TH-NOM-008
TH-SST-006
TH-SST-007
TH-SST-009
TH-SST-010
TH-ARH-001
TH-ARH-002</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</si>
  <si>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En caso de que no se suscriban "Acuerdos de Confidencialidad" en el periodo, se deberá enviar correo al Lider del Proceso de Gestión de Talento Humano indiciándole que no se suscribieron "Acuerdos".
</t>
    </r>
    <r>
      <rPr>
        <b/>
        <sz val="11"/>
        <color theme="1"/>
        <rFont val="Calibri"/>
        <family val="2"/>
        <scheme val="minor"/>
      </rPr>
      <t>(A.6.6)</t>
    </r>
  </si>
  <si>
    <r>
      <t xml:space="preserve">El Proceso de Gestión de Talento Humano debe notificar a los administradores del sistema de Información KACTUS las novedades de los usuarios que hace uso del Sistema Tecnológico KACTUS.
</t>
    </r>
    <r>
      <rPr>
        <b/>
        <sz val="11"/>
        <color theme="1"/>
        <rFont val="Calibri"/>
        <family val="2"/>
        <scheme val="minor"/>
      </rPr>
      <t xml:space="preserve">Evidencia: </t>
    </r>
    <r>
      <rPr>
        <sz val="11"/>
        <color theme="1"/>
        <rFont val="Calibri"/>
        <family val="2"/>
        <scheme val="minor"/>
      </rPr>
      <t xml:space="preserve">Correo Electrónico de notificación al administrador de KACTUS sobre las novedades de los usuarios que acceden al Sistema,  en caso de presentarse novedades en el periodo, se deberá enviar correo al Lider del Proceso de Gestión de Talento Humano indiciándole que no se presentaron novedades.
</t>
    </r>
    <r>
      <rPr>
        <b/>
        <sz val="11"/>
        <color theme="1"/>
        <rFont val="Calibri"/>
        <family val="2"/>
        <scheme val="minor"/>
      </rPr>
      <t>(A.5.15)</t>
    </r>
  </si>
  <si>
    <t>Enlace SIG del Proceso de Direccionamiento Estratégico o designado por el líder del Proceso.</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</si>
  <si>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 Correo electrónico de solicitud y/o formato de préstamos de documento y/o expediente.
En caso de no presentarse solicitud de préstamos de documentos y/o expediente en el periodo, se deberá enviar correo al Lider del Proceso de Gestión de Talento Humano indiciándole que no se recibieron solicitudes de “préstamos de documentos y/o expedientes”.
</t>
    </r>
    <r>
      <rPr>
        <b/>
        <sz val="11"/>
        <color theme="1"/>
        <rFont val="Calibri"/>
        <family val="2"/>
        <scheme val="minor"/>
      </rPr>
      <t>(A.6.1, A.6.2, A.6.5, A.5.9, A.5.11, A.7.10, A.5.37)</t>
    </r>
  </si>
  <si>
    <r>
      <t xml:space="preserve">El Agente General del Procedimiento de Gestión de la Declaración realiza la actividad de forma diaria de registro y recepción de la documentación en el archivo Excel "Formato Base Inicial y Formato Recepción", donde se registra información relacionada con la recepción y la documentación que ingresa para su trámite de cada declaración. En caso de identificar inconvenientes en la documentación se procede a remitir correo con lo identificado a ministerio público. 
</t>
    </r>
    <r>
      <rPr>
        <b/>
        <sz val="11"/>
        <color theme="1"/>
        <rFont val="Calibri"/>
        <family val="2"/>
        <scheme val="minor"/>
      </rPr>
      <t>Evidencia:</t>
    </r>
    <r>
      <rPr>
        <sz val="11"/>
        <color theme="1"/>
        <rFont val="Calibri"/>
        <family val="2"/>
        <scheme val="minor"/>
      </rPr>
      <t xml:space="preserve"> Archivo de Excel Formato Base Inicial y Formato Recepción y/o envió de correo de notificación sobre los hallazgos.
</t>
    </r>
    <r>
      <rPr>
        <b/>
        <sz val="11"/>
        <color theme="1"/>
        <rFont val="Calibri"/>
        <family val="2"/>
        <scheme val="minor"/>
      </rPr>
      <t>(A.6.8, A.6.8, A.18.2.2, A.5.36)</t>
    </r>
  </si>
  <si>
    <r>
      <t xml:space="preserve">El líder del procedimiento y/o a quien se delegue, reporta de manera mensual por medio de aplicativo las actualizaciones de información RUV, informan sobre los requerimientos o solicitudes atendidas por medio de aplicativo ARANDA, esto con el fin de monitorear constantemente las solicitudes de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t>
    </r>
    <r>
      <rPr>
        <b/>
        <sz val="11"/>
        <color theme="1"/>
        <rFont val="Calibri"/>
        <family val="2"/>
        <scheme val="minor"/>
      </rPr>
      <t>Evidencia:</t>
    </r>
    <r>
      <rPr>
        <sz val="11"/>
        <color theme="1"/>
        <rFont val="Calibri"/>
        <family val="2"/>
        <scheme val="minor"/>
      </rPr>
      <t xml:space="preserve"> Reporte mensual de los Ticket gestionados por ARANDA y/o acta de reunión.
</t>
    </r>
    <r>
      <rPr>
        <b/>
        <sz val="11"/>
        <color theme="1"/>
        <rFont val="Calibri"/>
        <family val="2"/>
        <scheme val="minor"/>
      </rPr>
      <t>(A.6.8, A.6.8, A.18.2.2, A.5.36)</t>
    </r>
  </si>
  <si>
    <r>
      <t xml:space="preserve">El Líder de cada procedimiento cada vez que se requiera cargar la data de producción en la carpeta de SharePoint y/o OneDrive designada para el resguardo, para llevar la trazabilidad de los usuarios que cargue, modifican y eliminan, esto con el fin de tener un control relacionado con quien tiene a cargo la información del proceso y los tiempos que la tiene a su cargo.
En caso de requerir permisos en SharePoint se realiza la solicitud cada equipo de trabajo a la Oficina de Tecnologías y de Información -OTI.
</t>
    </r>
    <r>
      <rPr>
        <b/>
        <sz val="11"/>
        <color theme="1"/>
        <rFont val="Calibri"/>
        <family val="2"/>
        <scheme val="minor"/>
      </rPr>
      <t xml:space="preserve">Evidencia: </t>
    </r>
    <r>
      <rPr>
        <sz val="11"/>
        <color theme="1"/>
        <rFont val="Calibri"/>
        <family val="2"/>
        <scheme val="minor"/>
      </rPr>
      <t xml:space="preserve">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</si>
  <si>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material informativo para que se realice la toma de declaración en línea de manera adecuada y se informara de estos a la oficina que solicite asistencia.
</t>
    </r>
    <r>
      <rPr>
        <b/>
        <sz val="11"/>
        <color theme="1"/>
        <rFont val="Calibri"/>
        <family val="2"/>
        <scheme val="minor"/>
      </rPr>
      <t xml:space="preserve">Evidencia: </t>
    </r>
    <r>
      <rPr>
        <sz val="11"/>
        <color theme="1"/>
        <rFont val="Calibri"/>
        <family val="2"/>
        <scheme val="minor"/>
      </rPr>
      <t xml:space="preserve">Correos Electrónicos, registro Formato seguimiento soporte en línea.
</t>
    </r>
    <r>
      <rPr>
        <b/>
        <sz val="11"/>
        <color theme="1"/>
        <rFont val="Calibri"/>
        <family val="2"/>
        <scheme val="minor"/>
      </rPr>
      <t>(A.6.3)</t>
    </r>
  </si>
  <si>
    <r>
      <t xml:space="preserve">El enlace del SIG de registro y valoración articula con la oficina de tecnologías de la información el desarrollo de una sensibilización en temas de seguridad de la información por medio de capacitaciones o material informativo, esto con el fin de que todos los colaboradores conozcan y se sensibilicen frente al manejo de la información con la que cuenta el proceso y los riesgos a los que se encuentra sujeto el mismo 
</t>
    </r>
    <r>
      <rPr>
        <b/>
        <sz val="11"/>
        <color theme="1"/>
        <rFont val="Calibri"/>
        <family val="2"/>
        <scheme val="minor"/>
      </rPr>
      <t xml:space="preserve">Evidencia: </t>
    </r>
    <r>
      <rPr>
        <sz val="11"/>
        <color theme="1"/>
        <rFont val="Calibri"/>
        <family val="2"/>
        <scheme val="minor"/>
      </rPr>
      <t xml:space="preserve">acta de reunión de los espacios de sesión y/o material divulga, en caso de no realice los espacios de socialización se genera un correo o documento que indique que no se presentó en el periodo.
</t>
    </r>
    <r>
      <rPr>
        <b/>
        <sz val="11"/>
        <color theme="1"/>
        <rFont val="Calibri"/>
        <family val="2"/>
        <scheme val="minor"/>
      </rPr>
      <t>(A.6.3)</t>
    </r>
  </si>
  <si>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En caso de no presentar suscripción de "Acuerdos de Confidencialidad" en el período se deberá enviar correo al líder del proceso indicándoles que no se suscribieron acuerdo para el período correspondiente al seguimiento.
</t>
    </r>
    <r>
      <rPr>
        <b/>
        <sz val="11"/>
        <color theme="1"/>
        <rFont val="Calibri"/>
        <family val="2"/>
        <scheme val="minor"/>
      </rPr>
      <t>(A.6.6)</t>
    </r>
  </si>
  <si>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En caso de que no asigne un TOKEN a un colaborador durante el período, se deberá enviar correo al líder del proceso indicándoles que no se presentó asignación de TOKEN en el período correspondiente al seguimiento.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</si>
  <si>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Envió de la solicitud a través de correo electrónico. En caso de que no se reciban solicitudes de préstamos de archivos durante el período, se deberá enviar correo al líder del proceso indicándoles que no se recibieron solicitudes de préstamo de documentos en el período correspondiente al seguimiento.
</t>
    </r>
    <r>
      <rPr>
        <b/>
        <sz val="11"/>
        <rFont val="Calibri"/>
        <family val="2"/>
        <scheme val="minor"/>
      </rPr>
      <t>(A.5.2, A.5.3, A.5.4, A.5.10, A.5.11, A.5.15, A.5.33)</t>
    </r>
  </si>
  <si>
    <r>
      <t xml:space="preserve">El Proceso de Gestión Financiera define la herramienta SharePoint para el almacenamiento que se gestiona en el proceso, por lo que cada vez que se requiera un permiso especifico de acceso para (consulta, adición y modificación) se remitirá solicitud a la Oficina de Tecnología de Información (OTI) para conceder los permisos de acceso al usuario indicado.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al líder del proceso indicando que en el periodo no se efectuó dicho requerimiento.
</t>
    </r>
    <r>
      <rPr>
        <b/>
        <sz val="11"/>
        <color theme="1"/>
        <rFont val="Calibri"/>
        <family val="2"/>
        <scheme val="minor"/>
      </rPr>
      <t>(A.5.16, A.8.2, A.8.3, A.8.13)</t>
    </r>
  </si>
  <si>
    <r>
      <t xml:space="preserve">El Proceso de Gestión Financiera notifica al administrador del SIIF de la Entidad y a la Oficina de Tecnología de la Información (OTI) las novedades del funcionario y/o contratista para que se inactive el usuario. En caso de no presentarse novedad el Proceso de Gestión Financiera deberá reportar un correo indicando que no se presentó novedades en el período.
</t>
    </r>
    <r>
      <rPr>
        <b/>
        <sz val="11"/>
        <rFont val="Calibri"/>
        <family val="2"/>
        <scheme val="minor"/>
      </rPr>
      <t xml:space="preserve">Evidencia: </t>
    </r>
    <r>
      <rPr>
        <sz val="11"/>
        <rFont val="Calibri"/>
        <family val="2"/>
        <scheme val="minor"/>
      </rPr>
      <t xml:space="preserve">correo de notificación de la novedad para inactivación del acceso al usuario o correo de notificación indicando que no se presentó novedades en el período.
</t>
    </r>
    <r>
      <rPr>
        <b/>
        <sz val="11"/>
        <rFont val="Calibri"/>
        <family val="2"/>
        <scheme val="minor"/>
      </rPr>
      <t>(A.6.2, A.6.3, A.6.5, A.6.6)</t>
    </r>
  </si>
  <si>
    <r>
      <t xml:space="preserve">El Proceso de Gestión Financiera enviara una notificación para que los procesos que interactúan con SIIF reporte novedades de usuarios SIIF (desvinculación, vacaciones, incapacidades, entre otros).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</si>
  <si>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t>Posibilidad de pérdida económica y reputacional por pérdida de la Disponibilidad de la Información de la Entidaddebido a la falla o ausencia de controles de seguridad aplicables.</t>
  </si>
  <si>
    <t>El Proceso de Gestión Contractual realiza la entrega formal de los expedientes físicos y digitales al Proceso de Gestión Documental a través de memorandos (radicados), correos electrónicos con aval del GGAD y FUID.
Evidencia: Los memorandos (radicados), correos electrónicos con aval del GGAD y FUID.
(A.5.9, A.5.10, A.5.11)</t>
  </si>
  <si>
    <r>
      <t xml:space="preserve">El Proceso de Gestión Contractual realiza la publicación de la etapa precontractual y postcontractual en el aplicativo SECOP, con el fin de tener la información disponible y actualizada de los procesos ejecutados.
Evidencia: Se relacionarán los enlaces directos de los procesos ejecutados en el aplicativo SECOP.
</t>
    </r>
    <r>
      <rPr>
        <b/>
        <sz val="11"/>
        <rFont val="Calibri"/>
        <family val="2"/>
        <scheme val="minor"/>
      </rPr>
      <t>(A.8.8)</t>
    </r>
  </si>
  <si>
    <r>
      <t xml:space="preserve">El Proceso de Gestión Contractual retroalimenta a los funcionarios y contratistas respecto al reporte emitido por la Oficina de Tecnología de la Información (OTI) sobre el estado de uso de OneDrive.
Evidencia: Socialización del correo electrónico enviado por la OTI sobre el estado del uso de OneDrive del Proceso.
</t>
    </r>
    <r>
      <rPr>
        <b/>
        <sz val="11"/>
        <rFont val="Calibri"/>
        <family val="2"/>
        <scheme val="minor"/>
      </rPr>
      <t>(A.5.16, A.8.2, A.8.3, A.8.13)</t>
    </r>
  </si>
  <si>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</si>
  <si>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r>
      <t xml:space="preserve">El Proceso de Gestión Jurídica notifica al administrador de los Sistemas de Información(LEX) de la Entidad y a la Oficina de Tecnologia de la Información (OTI) las novedades del funcionario y/o contratista para que se inactive el usuario. En caso de no presentarse novedad el Proceso de Gestión Juridica deberá reportar un correo indicando que no se presento movedades en el periodo.
</t>
    </r>
    <r>
      <rPr>
        <b/>
        <sz val="11"/>
        <rFont val="Calibri"/>
        <family val="2"/>
        <scheme val="minor"/>
      </rPr>
      <t>Evidencia:</t>
    </r>
    <r>
      <rPr>
        <sz val="11"/>
        <rFont val="Calibri"/>
        <family val="2"/>
        <scheme val="minor"/>
      </rPr>
      <t xml:space="preserve"> correo de notificación de la novedad para inactivacion del acceso al usuario o correo de notificación indicando que no se presento novedasdes en el período.
</t>
    </r>
    <r>
      <rPr>
        <b/>
        <sz val="11"/>
        <rFont val="Calibri"/>
        <family val="2"/>
        <scheme val="minor"/>
      </rPr>
      <t>(A.6.2, A.6.3, A.6.5, A.6.6)</t>
    </r>
  </si>
  <si>
    <r>
      <t xml:space="preserve">El Proceso de Gestión Jurídica aplica control de acceso a los usuarios para (consulta, adicion y modificación) de la información en la herramienta de SharePoint.
</t>
    </r>
    <r>
      <rPr>
        <b/>
        <sz val="11"/>
        <rFont val="Calibri"/>
        <family val="2"/>
        <scheme val="minor"/>
      </rPr>
      <t xml:space="preserve">Evidencia: </t>
    </r>
    <r>
      <rPr>
        <sz val="11"/>
        <rFont val="Calibri"/>
        <family val="2"/>
        <scheme val="minor"/>
      </rPr>
      <t xml:space="preserve">Correo de solcitud a la OTI para conocer los permisos asociados al SharePoint del Proceso.
</t>
    </r>
    <r>
      <rPr>
        <b/>
        <sz val="11"/>
        <rFont val="Calibri"/>
        <family val="2"/>
        <scheme val="minor"/>
      </rPr>
      <t>(A.5.2, A.5.3, A.5.15)</t>
    </r>
  </si>
  <si>
    <r>
      <t xml:space="preserve">El Proceso de Gestión de Jurídica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</si>
  <si>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r>
      <t xml:space="preserve">El Proceso de Gestión Jurídica realiza mesas de trabajo con la Oficina de Tecnologia de la Información (OTI) con el fin de identificar las necesidades o requerimientos para el desarrollo de un Sistema de Información en el que se lleve el registro de los procesos internos de: Grupo de Defensa judicial (Procesos coactivos, contensioso administrativo, Persuasivo, Saneamiento), Grupo Respuesta judicial, Gestion normativa.
</t>
    </r>
    <r>
      <rPr>
        <b/>
        <sz val="11"/>
        <rFont val="Calibri"/>
        <family val="2"/>
        <scheme val="minor"/>
      </rPr>
      <t>Evidencia:</t>
    </r>
    <r>
      <rPr>
        <sz val="11"/>
        <rFont val="Calibri"/>
        <family val="2"/>
        <scheme val="minor"/>
      </rPr>
      <t xml:space="preserve"> Actas de reunion y listas de asistencia.
</t>
    </r>
    <r>
      <rPr>
        <b/>
        <sz val="11"/>
        <rFont val="Calibri"/>
        <family val="2"/>
        <scheme val="minor"/>
      </rPr>
      <t>(A.8.26, A.8.29, A.8.31)</t>
    </r>
  </si>
  <si>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</si>
  <si>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r>
      <t xml:space="preserve">El Proceso de Relación con el Ciudadano de acuerdo a las solicitudes generadas por sospecha de fuga de información, se procede a realizar una actividad de auditoria para validar que usuarios del Sistema de Gestión de victimas (SGV) estan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efectados en el periodo.
</t>
    </r>
    <r>
      <rPr>
        <b/>
        <sz val="11"/>
        <rFont val="Calibri"/>
        <family val="2"/>
        <scheme val="minor"/>
      </rPr>
      <t>(A.5.15, A.5.33, A.6.8)</t>
    </r>
  </si>
  <si>
    <r>
      <t xml:space="preserve">El Proceso de Relación con el Ciudadano envia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solcitud del reporte de inactivación y respuesta de  la Subdirección de Asistencia Humanitaria.
</t>
    </r>
    <r>
      <rPr>
        <b/>
        <sz val="11"/>
        <rFont val="Calibri"/>
        <family val="2"/>
        <scheme val="minor"/>
      </rPr>
      <t>(A.5.15, A.5.16, A.5.17, A.5.18, 8.3, 8.26)</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</si>
  <si>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notifciación del evento y/o incidente de segrudiad, en caso de que no se presente se genera un correo al lider del proceso indicando que en la vigencia no se presento eventos y/o incidnetes de seguridad de la información.
</t>
    </r>
    <r>
      <rPr>
        <b/>
        <sz val="11"/>
        <rFont val="Calibri"/>
        <family val="2"/>
        <scheme val="minor"/>
      </rPr>
      <t>(A.6.8)</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</si>
  <si>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</si>
  <si>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Posibilidad de pérdida reputacional ante nuestras partes interesadas por falta de disponibilidad y mal uso de los activos de información críticos del proceso, debido a la falta de apropiación de las políticas y lineamientos de Seguridad de la Información.</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</si>
  <si>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</si>
  <si>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</si>
  <si>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</si>
  <si>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r>
      <t xml:space="preserve">El(la) Profesional designado(a) por el(la) líder del Proceso de Prevención Urgente y Atención en la Inmediatez deberá hacer seguimiento a la suscripción del "Acuerdo de Confidencialidad" con cada uno de los funcionarios, contratistas y/o operadores del Proceso, cuando se requiere acceder a los Sistemas de información y/o Servicios TI en las que se procesa y/o almacena la información de la Entidad. En caso de no contar con el "Acuerdo", no se asignara accesos ni usuarios; Es importante mencionar que los usuarios serán deshabilitados una vez expire la fecha de vigencia o cierre de periodo. 
Este control permite dar cumplimento a las políticas de seguridad de la información definidas por la entidad, por lo que es importante indicarle a los funcionarios,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Prevención Urgente y Atención en la Inmediatez y/o reporte de dicho registro.
</t>
    </r>
    <r>
      <rPr>
        <b/>
        <sz val="11"/>
        <color theme="1"/>
        <rFont val="Calibri"/>
        <family val="2"/>
        <scheme val="minor"/>
      </rPr>
      <t>(A.6.6)</t>
    </r>
  </si>
  <si>
    <r>
      <t xml:space="preserve">El(la) Profesional designado(a) por el(la) líder del Proceso de Prevención Urgente y Atención en la Inmediatez deberá hacer seguimiento a la disponibilidad de la información, incluso si está es eliminada por equivocación. En ese sentido, se procederá a realizar procesos para la recuperación de la información de forma manual con el fin de tener la información disponible.
</t>
    </r>
    <r>
      <rPr>
        <b/>
        <sz val="11"/>
        <color theme="1"/>
        <rFont val="Calibri"/>
        <family val="2"/>
        <scheme val="minor"/>
      </rPr>
      <t xml:space="preserve">Evidencia: </t>
    </r>
    <r>
      <rPr>
        <sz val="11"/>
        <color theme="1"/>
        <rFont val="Calibri"/>
        <family val="2"/>
        <scheme val="minor"/>
      </rPr>
      <t xml:space="preserve">Correos de gestión de la información que se esta recuperando. En el caso de que en el periodo no se haya efectuado recuperación de información, se deberá enviar correo indicándole al líder de proceso que no se efectuó dicho requerimiento.
</t>
    </r>
    <r>
      <rPr>
        <b/>
        <sz val="11"/>
        <color theme="1"/>
        <rFont val="Calibri"/>
        <family val="2"/>
        <scheme val="minor"/>
      </rPr>
      <t>(A.5.1, A.5.2, A.5.3, A.5.4, A.5.10, A.5.11)</t>
    </r>
  </si>
  <si>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</si>
  <si>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lider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</si>
  <si>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enlace SIG del Proceso de Gestión para la Asistencia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</si>
  <si>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r>
      <t xml:space="preserve">El Proceso de Gestión para la Asistencia define la herramienta SharePoint para el almacenamiento de la información del proceso, por lo que cada vez que se requiera un permisos especifico de acceso se remititá solicitud a la OFician de Tecnologia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efectuo dicho requerimeinto.
</t>
    </r>
    <r>
      <rPr>
        <b/>
        <sz val="11"/>
        <color theme="1"/>
        <rFont val="Calibri"/>
        <family val="2"/>
        <scheme val="minor"/>
      </rPr>
      <t>(A.5.16, A.8.2, A.8.3, A.8.13)</t>
    </r>
  </si>
  <si>
    <t>Posibilidad de pérdida económica y reputacional ante las partes interesadas por divulgación o alteración no autorizada de la información y disponibilidad de la misma, debido a la ausencia o insuficiencia de procedimientos para la protección y acceso no controlado de la información sensible y/o confidencial.</t>
  </si>
  <si>
    <r>
      <t xml:space="preserve">El Proceso de Participación y Visibilización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 xml:space="preserve">
(A.5.16, A.8.2, A.8.3, A.8.13)</t>
    </r>
  </si>
  <si>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Participación y Visibilización y/o reporte de dicho registro.
</t>
    </r>
    <r>
      <rPr>
        <b/>
        <sz val="11"/>
        <color theme="1"/>
        <rFont val="Calibri"/>
        <family val="2"/>
        <scheme val="minor"/>
      </rPr>
      <t xml:space="preserve">
(A.6.6)</t>
    </r>
  </si>
  <si>
    <r>
      <t xml:space="preserve">El Proceso de Participación y Visibilización aplica control de acceso a los usuarios para (consulta, adicion y modificación) de la información en la herramienta de SharePoint.
</t>
    </r>
    <r>
      <rPr>
        <b/>
        <sz val="11"/>
        <color theme="1"/>
        <rFont val="Calibri"/>
        <family val="2"/>
        <scheme val="minor"/>
      </rPr>
      <t xml:space="preserve">Evidencia: </t>
    </r>
    <r>
      <rPr>
        <sz val="11"/>
        <color theme="1"/>
        <rFont val="Calibri"/>
        <family val="2"/>
        <scheme val="minor"/>
      </rPr>
      <t xml:space="preserve">Correo de solcitud a la OTI y/o auxiliar del técnico del proceso para conocer los permisos asociados al SharePoint del Proceso.
</t>
    </r>
    <r>
      <rPr>
        <b/>
        <sz val="11"/>
        <color theme="1"/>
        <rFont val="Calibri"/>
        <family val="2"/>
        <scheme val="minor"/>
      </rPr>
      <t>(A.5.2, A.5.3, A.5.15)</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</si>
  <si>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</si>
  <si>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 xml:space="preserve">Gestionar sistemas de información
</t>
  </si>
  <si>
    <t xml:space="preserve">Gestionar servicios e infraestructura TI 
</t>
  </si>
  <si>
    <t>Posibilidad de pérdida económica y reputacional del proceso, del cliente interno (Unidad) y/o de las  partes interesadas que este atiende por el Incumplimiento en la entrega y/o adquisición de desarrollo de sistemas de información,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</si>
  <si>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</si>
  <si>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</si>
  <si>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Posibilidad de pérdida económica y reputacional del proceso, del cliente interno (Unidad) y/o de las  partes interesadas que este atiende por la Indisponibilidad y/o la no ejecución oportuna de los servicios tecnológicos y de la infraestructura TI para los procesos de la Unidad según  los acuerdos de niveles de servicio establecidos por OTI,</t>
  </si>
  <si>
    <t>El personal de soporte de segundo nivel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</si>
  <si>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</si>
  <si>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El proceso de sistemas de información recopila los requerimientos realizados por las áreas funcionales y realiza los planes de trabajo para su puesta en producción. 
Implementación de lineamientos de seguridad de la información como desarrollo seguro, control de accesos y control de cambios gestionados. 
Evidencia: Reporte de cantidad de requerimientos VS los ejecutados. 
Desde seguridad de la información se implementará los lineamientos a fines con el plan para el cual también será sensibilizado. 
(A.14.2.1- A.14.2.2 -. A.14.2.3 Se deben establecer reglas para el desarrollo de software y sistemas para los desarrollos dentro de la organización. - Se deben controlar los cambios a los sistemas en el ciclo de vida de desarrollo mediante el uso de procedimientos formales de control de cambios.- Cuando se realizan cambios en las plataformas de producción las aplicaciones críticas para el negocio deben ser revisadas y probadas para asegurar que no hay impacto adverso en las operaciones o seguridad de la organización.
</t>
  </si>
  <si>
    <t xml:space="preserve">Responsable del dominio de Sistema de Información </t>
  </si>
  <si>
    <r>
      <t xml:space="preserve">El procesos de infraestructura tecnologica y servicios TI.  deben identificar, rebvisar y/o actualizar  los acuerdos de servicio (SLA) y (ANS) establecidos para la atencion de requerimientos, anlizando el correspondiente cumplimiento incluyendo operaciones terceriadas o que dependan de proveedores.  </t>
    </r>
    <r>
      <rPr>
        <b/>
        <sz val="11"/>
        <color theme="1"/>
        <rFont val="Calibri"/>
        <family val="2"/>
        <scheme val="minor"/>
      </rPr>
      <t>A.13.1.2</t>
    </r>
    <r>
      <rPr>
        <sz val="11"/>
        <color theme="1"/>
        <rFont val="Calibri"/>
        <family val="2"/>
        <scheme val="minor"/>
      </rPr>
      <t xml:space="preserve">
Evidencia: reporte mensual de la atencion de requerimietos. 
</t>
    </r>
  </si>
  <si>
    <t>Responsables de los dominios de servicios e infraestructura TI</t>
  </si>
  <si>
    <t xml:space="preserve">Gestionar la estrategia, el gobierno TI y la arquitectura empresarial.
</t>
  </si>
  <si>
    <t xml:space="preserve">Gestionar sistemas de información
Gestionar servicios e infraestructura TI
</t>
  </si>
  <si>
    <t>Gestionar el plan anual de adquisiciones con base en el presupuesto asignado en cada vigencia para brindar soluciones y/o servicios tecnológicos requeridos en la Unidad</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</si>
  <si>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</si>
  <si>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</si>
  <si>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</si>
  <si>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</si>
  <si>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</si>
  <si>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</si>
  <si>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</si>
  <si>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Posibilidad de pérdida económica y reputacional ausencia de controles de acceso o permisos mal configurados o asignados por privilegios superiores a los permitidos</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</si>
  <si>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</si>
  <si>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</si>
  <si>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tipo de permiso otorgado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</si>
  <si>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 por el inadecuado manejo del recurso público asociado a los procesos de precontractuales, contractuales y postcontractuales</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</si>
  <si>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</si>
  <si>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</si>
  <si>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</si>
  <si>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</si>
  <si>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Actualizar el documento de lineamientos con criterios definidos de adopción y de compras TI, con apoyo de los enlaces transversales de jurídica, contratos, y sistema integrado de gestión.</t>
  </si>
  <si>
    <t>Responsable OTI</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</si>
  <si>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</si>
  <si>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</si>
  <si>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 xml:space="preserve">Gestionar la formalización de políticas, lineamientos y procedimientos asociados a los dominios de TI según aplique. </t>
  </si>
  <si>
    <t>Responsable de gobierno TI</t>
  </si>
  <si>
    <t>Solicitar apoyo a los procesos de la Unidad o a las entidades que aplique en caso de que se presenten cambios frente a los lineamientos, marcos de referencia o ajustes que afecten al proceso (si aplica) durante su adopción</t>
  </si>
  <si>
    <r>
      <t xml:space="preserve">El proceso de servicios e  infraestructura tecnologica y  sistemas de información, deben gestionar la creacion, modificacion o eliminacion de permisos y usuarios que estan creados en los sistemas de informacion y plataformas tecnologicas. </t>
    </r>
    <r>
      <rPr>
        <b/>
        <sz val="11"/>
        <color theme="1"/>
        <rFont val="Calibri"/>
        <family val="2"/>
        <scheme val="minor"/>
      </rPr>
      <t xml:space="preserve"> A.18.1.3-</t>
    </r>
    <r>
      <rPr>
        <sz val="11"/>
        <color theme="1"/>
        <rFont val="Calibri"/>
        <family val="2"/>
        <scheme val="minor"/>
      </rPr>
      <t xml:space="preserve"> Los registros se deben estar protegidos contra pérdidas, destrucción, falsificación, accesos no autorizados y liberación o divulgación no autorizada, de acuerdo con los requisitos legislativos, regulatorios, contractuales y del negocio. </t>
    </r>
    <r>
      <rPr>
        <b/>
        <sz val="11"/>
        <color theme="1"/>
        <rFont val="Calibri"/>
        <family val="2"/>
        <scheme val="minor"/>
      </rPr>
      <t>A.9.1.1</t>
    </r>
    <r>
      <rPr>
        <sz val="11"/>
        <color theme="1"/>
        <rFont val="Calibri"/>
        <family val="2"/>
        <scheme val="minor"/>
      </rPr>
      <t xml:space="preserve">- Se debe establecer  y documentar una política de control de acceso, la cual debe ser revisada  según los requisitos del negocio y de la seguridad de la información.
Evidencia: informe semestral de cantidad de requerimientos solictados Vs los gestionados 
</t>
    </r>
  </si>
  <si>
    <t>Dado el nivel de severidad residual del riesgo no se hace necesario implementar un plan de acción.</t>
  </si>
  <si>
    <t>Alistar y disponer las fuentes y bases de datos de información de la población víctima de acuerdo con la necesidad, en las herramientas, aplicativos y visores utilizados por la SRNI.</t>
  </si>
  <si>
    <t>Levantamiento de información a través de entrevista de caracterización.</t>
  </si>
  <si>
    <t>Alistar y disponer las fuentes y bases de datos de información de la población víctima de acuerdo con la necesidad, en las herramientas, aplicativos y visores utilizados por la SRNI</t>
  </si>
  <si>
    <t>Formular políticas, planes, estrategias y/o proyectos, adoptando lineamientos y estándares según corresponda.</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</si>
  <si>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</si>
  <si>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RN-AID-001
RN-AID-002
RN-AID-003
RN-AID-004
RN-AID-005
RN-AID-006
RN-AID-007
RN-AID-009
RN-AID-011
RN-ANL-001
RN-ANL-002
RN-ANL-008
RN-APS-001
RN-APS-003
RN-CAR-001
RN-CAR-002
RN-CAR-003
RN-CAR-004
RN-DOT-001
RN-DOT-002
RN-DOT-003
RN-GIS-004
RN-GIS-005
RN-GIS-006
RN-GIS-008
RN-GIS-010
RN-GIS-014
RN-INST-001
RN-INST-002
RN-INST-003
RN-INST-004
RN-INST-005
RN-INST-006
RN-INST-007
RN-INST-008
RN-INST-009
RN-INST-010
RN-INST-011
RN-INST-012
RN-INST-013
RN-INST-014
RN-INST-015
RN-INST-016
RN-INST-017
RN-INST-018
RN-INST-019
RN-LIC-006
RN-LIC-007
RN-ARH-001
RN-ARH-002</t>
  </si>
  <si>
    <r>
      <t xml:space="preserve">El lider o apoyo del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rFont val="Calibri"/>
        <family val="2"/>
        <scheme val="minor"/>
      </rPr>
      <t>Evidencia:</t>
    </r>
    <r>
      <rPr>
        <sz val="11"/>
        <rFont val="Calibri"/>
        <family val="2"/>
        <scheme val="minor"/>
      </rPr>
      <t xml:space="preserve"> Anexo técnico, oficio, correo electrónico o acta. En caso de que la solicitud no tenga acuerdo o este incompleta, no se realizara el cargue de información a los sistemas de la SRNI. 
</t>
    </r>
    <r>
      <rPr>
        <b/>
        <sz val="11"/>
        <rFont val="Calibri"/>
        <family val="2"/>
        <scheme val="minor"/>
      </rPr>
      <t>(A.5.14)</t>
    </r>
  </si>
  <si>
    <r>
      <t xml:space="preserve">El líder o apoyo de los procedimientos de 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rFont val="Calibri"/>
        <family val="2"/>
        <scheme val="minor"/>
      </rPr>
      <t xml:space="preserve">Evidencia: </t>
    </r>
    <r>
      <rPr>
        <sz val="11"/>
        <rFont val="Calibri"/>
        <family val="2"/>
        <scheme val="minor"/>
      </rPr>
      <t xml:space="preserve">Correo electrónico o Acta de reunión.
</t>
    </r>
    <r>
      <rPr>
        <b/>
        <sz val="11"/>
        <rFont val="Calibri"/>
        <family val="2"/>
        <scheme val="minor"/>
      </rPr>
      <t>(A.8.6)</t>
    </r>
  </si>
  <si>
    <r>
      <t xml:space="preserve">El lider o apoyo del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la información actualizada que dé cuenta de los datos asociados a la población víctima. En caso de incumplimiento, se notifica a la entidad respectiva.
</t>
    </r>
    <r>
      <rPr>
        <b/>
        <sz val="11"/>
        <rFont val="Calibri"/>
        <family val="2"/>
        <scheme val="minor"/>
      </rPr>
      <t xml:space="preserve">Evidencia: </t>
    </r>
    <r>
      <rPr>
        <sz val="11"/>
        <rFont val="Calibri"/>
        <family val="2"/>
        <scheme val="minor"/>
      </rPr>
      <t xml:space="preserve">Correo electrónico, acta u oficio.
</t>
    </r>
    <r>
      <rPr>
        <b/>
        <sz val="11"/>
        <rFont val="Calibri"/>
        <family val="2"/>
        <scheme val="minor"/>
      </rPr>
      <t xml:space="preserve">
(A.5.14)</t>
    </r>
  </si>
  <si>
    <r>
      <t xml:space="preserve">El líder o apoyo del procedimiento de Articulación Interinstitucional y Dinamización de la Información, cada vez que reciba una fuente, realiza una validación de esta en particular para las mediciones de Subsistencia Mínima, Superación de Situación de Vulnerabilidad e Indicadores de Goce Efectivo de Derechos, de acuerdo con las variables mínimas requeridas con el fin de validar la consistencia de variables a intercambiar con la entidad o área misional que se tiene el intercambio. En caso de inconsistencias se devuelve la fuente solicitando aclaraciones.
Evidencia: soporte de este control es la aprobación del metadato en el inventario de fuentes. Correo electrónico o el cargue en Vivanto.
</t>
    </r>
    <r>
      <rPr>
        <b/>
        <sz val="11"/>
        <rFont val="Calibri"/>
        <family val="2"/>
        <scheme val="minor"/>
      </rPr>
      <t>(A.5.14)</t>
    </r>
  </si>
  <si>
    <t>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t>
  </si>
  <si>
    <r>
      <t xml:space="preserve">El apoyo técnico de la SRNI, cuando se requiera, realiza la asignación y configuración de los dispositivos que son propiedad de la Subdirección Red Nacional de Información, asegurándolos con un bloqueo por contraseña. Esta contraseña permite que el dispositivo salga del modo de suspensión tras un período de inactividad. Esta medida se complementa con el cifrado de la memoria, cuya clave solo está en poder de la SRNI.
</t>
    </r>
    <r>
      <rPr>
        <b/>
        <sz val="11"/>
        <rFont val="Calibri"/>
        <family val="2"/>
        <scheme val="minor"/>
      </rPr>
      <t>Evidencia:</t>
    </r>
    <r>
      <rPr>
        <sz val="11"/>
        <rFont val="Calibri"/>
        <family val="2"/>
        <scheme val="minor"/>
      </rPr>
      <t xml:space="preserve"> Correo para el control de asignación y salida de los dispositivos de la Entidad.
</t>
    </r>
    <r>
      <rPr>
        <b/>
        <sz val="11"/>
        <rFont val="Calibri"/>
        <family val="2"/>
        <scheme val="minor"/>
      </rPr>
      <t>(A.5.3, A.5.16, A.8.2)</t>
    </r>
  </si>
  <si>
    <r>
      <t xml:space="preserve">El apoyo o líder del procedimiento de la Estrategia de Caracterización cuando se requiera articula la implementación de la caracterización con las mesas de víctimas y demás actores del territorio. En caso de no contar con la solicitud no se podrá atender el requerimiento.
</t>
    </r>
    <r>
      <rPr>
        <b/>
        <sz val="11"/>
        <rFont val="Calibri"/>
        <family val="2"/>
        <scheme val="minor"/>
      </rPr>
      <t xml:space="preserve">Evidencia: </t>
    </r>
    <r>
      <rPr>
        <sz val="11"/>
        <rFont val="Calibri"/>
        <family val="2"/>
        <scheme val="minor"/>
      </rPr>
      <t xml:space="preserve">como evidencia se tiene actas de reuniones, convenios interinstitucionales, oficios o correos electrónicos. 
</t>
    </r>
    <r>
      <rPr>
        <b/>
        <sz val="11"/>
        <rFont val="Calibri"/>
        <family val="2"/>
        <scheme val="minor"/>
      </rPr>
      <t>(A.6.3)</t>
    </r>
  </si>
  <si>
    <r>
      <t xml:space="preserve">El colaborador del procedimiento de la Estrategia de Caracterización socializa y capacita el manejo de herramientas tecnológicas y aplicativo al personal que realiza el levantamiento de información (presencial y no presencial), cada vez que la entidad solicita acompañamiento. En caso de no ser viable su ejecución, no se podrá activar usuarios para el levantamiento de información.
</t>
    </r>
    <r>
      <rPr>
        <b/>
        <sz val="11"/>
        <rFont val="Calibri"/>
        <family val="2"/>
        <scheme val="minor"/>
      </rPr>
      <t xml:space="preserve">Evidencia: </t>
    </r>
    <r>
      <rPr>
        <sz val="11"/>
        <rFont val="Calibri"/>
        <family val="2"/>
        <scheme val="minor"/>
      </rPr>
      <t xml:space="preserve">Acta de reunión, listas de asistencia, oficios o correos electrónicos de la capacitación
</t>
    </r>
    <r>
      <rPr>
        <b/>
        <sz val="11"/>
        <rFont val="Calibri"/>
        <family val="2"/>
        <scheme val="minor"/>
      </rPr>
      <t>(A.6.3)</t>
    </r>
  </si>
  <si>
    <r>
      <t xml:space="preserve">El apoyo o líder de la mesa de servicios de la SRNI, cuando se requiera inactiva los usuarios del módulo de caracterización (versión WEB y OFFLINE) de la siguiente forma:
1.	Los usuarios se inactivan de acuerdo con su periodo de vinculación contractual.
2.	El primero de enero de cada vigencia se inactivan todos los accesos a Vivanto.
3.	Bloqueo automático por no registrar actividad del usuario en un periodo de 30 días calendario.
4.	A solicitud de las entidades externas o cliente interno.
5.	En caso de detectar mal uso de la herramienta se inactivará el usuario.
</t>
    </r>
    <r>
      <rPr>
        <b/>
        <sz val="11"/>
        <rFont val="Calibri"/>
        <family val="2"/>
        <scheme val="minor"/>
      </rPr>
      <t>Evidencia:</t>
    </r>
    <r>
      <rPr>
        <sz val="11"/>
        <rFont val="Calibri"/>
        <family val="2"/>
        <scheme val="minor"/>
      </rPr>
      <t xml:space="preserve"> Registro en ARANDA por solicitud de inactivación y/o correo de solicitud de inactivación de usuarios.
</t>
    </r>
    <r>
      <rPr>
        <b/>
        <sz val="11"/>
        <rFont val="Calibri"/>
        <family val="2"/>
        <scheme val="minor"/>
      </rPr>
      <t xml:space="preserve"> (A.5.3, A.5.16, A.8.2, A.5.17, A.5.18)</t>
    </r>
  </si>
  <si>
    <t>Posibilidad de pérdida reputacional por acceso no autorizado a las herramientas tecnológicas de la SRNI por captura, procesamiento y/o uso inadecuado de la información de identificación personal recopilada sobre los datos de la población víctima, debido al uso indebido de la informaicon de Identificación Personal con propósitos desconocidos o ilegales.</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</si>
  <si>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Evidencia: Acuerdo de confidencialidad firmado por el Colaborador y supervisor.
</t>
    </r>
    <r>
      <rPr>
        <b/>
        <sz val="11"/>
        <rFont val="Calibri"/>
        <family val="2"/>
        <scheme val="minor"/>
      </rPr>
      <t>(A.6.6)</t>
    </r>
  </si>
  <si>
    <r>
      <t xml:space="preserve">Los encuestadores de estrategia de caracterización cada vez que se requiera deben remitir la trazabilidad de la transmisión de Identificación de Información Personal (IIP) garantizando el encriptamiento de la información para su disposición en el servidor. En caso de que el encuestador no remita la trazabilidad de la transmisión de IIP se verifica la información en los dispositivos, el líder del procedimiento de caracterización solicita al encuestador que a partir de su usuario trasmita la información.
Evidencia: Screenshot de la transmisión de las entrevistas de caracterización tomadas a partir de los dispositivos offline.
</t>
    </r>
    <r>
      <rPr>
        <b/>
        <sz val="11"/>
        <rFont val="Calibri"/>
        <family val="2"/>
        <scheme val="minor"/>
      </rPr>
      <t xml:space="preserve">(A.8.15) </t>
    </r>
  </si>
  <si>
    <r>
      <t xml:space="preserve">El apoyo de seguridad de la información de la Subdirección Red Nacional de Información (SRNI), generar mensualmente revisiones internas a las consultas realizadas al módulo de consulta individual en el aplicativo Portal VIVANTO.
Evidencia: Correo de alerta sobre la revisión mensual al módulo de consulta individual.
</t>
    </r>
    <r>
      <rPr>
        <b/>
        <sz val="11"/>
        <rFont val="Calibri"/>
        <family val="2"/>
        <scheme val="minor"/>
      </rPr>
      <t>(A.5.15, A.5.33, A.8.34)</t>
    </r>
  </si>
  <si>
    <t>Posibilidad de pérdida de confidencialidad por el uso indebido de la información dispuesta por la SRNI, ocasionado por un alto nivel de consultas en el aplicativo de VIVANTO para el modulo de consulta individual.</t>
  </si>
  <si>
    <r>
      <t xml:space="preserve">El apoyo de seguridad de la información de la Subdirección Red Nacional de Información (SRNI), brinda socializaciones sobre el uso adecuado del aplicativo Portal VIVANTO.
Evidencia: Socialización del uso adecuado.
</t>
    </r>
    <r>
      <rPr>
        <b/>
        <sz val="11"/>
        <rFont val="Calibri"/>
        <family val="2"/>
        <scheme val="minor"/>
      </rPr>
      <t>(A.6.3)</t>
    </r>
  </si>
  <si>
    <r>
      <t xml:space="preserve">La mesa de servicios de la Subdirección Red Nacional de Información (SRNI), inactiva los usuarios cuando se evidencien consultas elevadas en el mes inmediatamente anterior.
Evidencias: Soporte de inactivación de usuarios por consultas elevadas en el mes.
</t>
    </r>
    <r>
      <rPr>
        <b/>
        <sz val="11"/>
        <rFont val="Calibri"/>
        <family val="2"/>
        <scheme val="minor"/>
      </rPr>
      <t>(A.5.15, A.5.16, A.5.17, A.5.18, 8.3, 8.26)</t>
    </r>
  </si>
  <si>
    <t>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t>
  </si>
  <si>
    <t>TI-SIF-011
TI-SIF-025
TI-SIF-034
TI-SIF-016
TI-SIF-002
TI-SIF-027
TI-SIF-035
TI-SIF-001
TI-SIF-003
TI-SIF-004
TI-SIF-005
TI-SIF-006
TI-SIF-009
TI-SIF-010
TI-SIF-036
TI-SIF-007
TI-SIF-013
TI-SIF-019
TI-SIF-020
TI-SIF-037
TI-SIF-038
TI-SIF-039
TI-SIF-040
TI-SIF-021
TI-SIF-041
TI-SIF-024
TI-SIF-029
TI-SIF-030
TI-SIF-042
TI-SIF-043
TI-SIF-031
TI-SIF-044
TI-SIF-012
TI-SIF-008
TI-SIF-032
TI-SIF-018
TI-SIF-045
TI-SIF-046
TI-SIF-047
TI-SIF-048
TI-SIF-049
TI-SIF-050
TI-SIF-051
TI-SIF-052
TI-SIF-053
TI-SIF-054
TI-IFR-037
TI-IFR-038
TI-IFR-039
TI-IFR-040
TI-IFR-041
TI-IFR-042
TI-IFR-043
TI-IFR-044
TI-IFR-083-1
TI-IFR-083-2
TI-IFR-083-3
TI-IFR-083-4
TI-IFR-083-5
TI-IFR-083-6
TI-IFR-083-7
TI-IFR-083-8
TI-IFR-083-9
TI-IFR-083-10
TI-IFR-083-11
TI-IFR-083-12
TI-IFR-083-13
TI-IFR-083-14
TI-IFR-083-15
TI-IFR-083-16
TI-IFR-083-17
TI-IFR-083-18
TI-IFR-083-19
TI-IFR-083-20
TI-IFR-083-21
TI-IFR-083-22
TI-IFR-083-23
TI-IFR-083-24
TI-IFR-083-25
TI-IFR-083-26
TI-IFR-083-27
TI-IFR-083-28
TI-IFR-083-29
TI-IFR-083-30
TI-IFR-083-31
TI-IFR-083-32
TI-IFR-083-33
TI-IFR-083-34
TI-IFR-083-35
TI-IFR-083-36
TI-IFR-083-37
TI-IFR-083-38
TI-IFR-083-39
TI-IFR-083-40
TI-IFR-083-41
TI-IFR-083-42
TI-IFR-083-43
TI-IFR-083-44
TI-IFR-083-45
TI-IFR-083-46
TI-IFR-083-47
TI-IFR-083-48
TI-IFR-083-49
TI-IFR-083-50
TI-IFR-083-51
TI-IFR-083-52
TI-IFR-083-53
TI-IFR-083-54
TI-IFR-083-55
TI-IFR-083-56
TI-IFR-083-57
TI-IFR-083-58
TI-IFR-083-59
TI-IFR-083-60
TI-IFR-083-61
TI-IFR-083-62
TI-IFR-083-63
TI-IFR-083-64
TI-IFR-083-65
TI-IFR-083-66
TI-IFR-083-67
TI-IFR-083-68
TI-IFR-083-69
TI-IFR-083-70
TI-IFR-083-71
TI-IFR-083-72
TI-IFR-083-73
TI-IFR-083-74
TI-IFR-083-75
TI-IFR-083-76
TI-IFR-083-77
TI-IFR-083-78
TI-IFR-083-79
TI-IFR-083-80
TI-IFR-083-81
TI-IFR-083-82
TI-IFR-083-83
TI-IFR-083-84
TI-IFR-083-85
TI-IFR-083-86
TI-IFR-083-87
TI-IFR-083-88
TI-IFR-083-89
TI-IFR-083-90
TI-IFR-083-91
TI-IFR-090
TI-IFR-091
TI-IFR-092
TI-IFR-093
TI-IFR-094
TI-IFR-095
TI-IFR-096
TI-IFR-097
TI-IFR-098
TI-IFR-099
TI-IFR-102
TI-IFR-103
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TI-IFR-223
TI-IFR-224
TI-IFR-225
TI-IFR-226
TI-IFR-227
TI-IFR-228
TI-IFR-229
TI-IFR-230
TI-IFR-231
TI-IFR-232
TI-IFR-233
TI-IFR-234
TI-IFR-235
TI-IFR-236
TI-IFR-237
TI-IFR-238
TI-IFR-239
TI-IFR-240
TI-IFR-241
TI-IFR-242
TI-IFR-243
TI-IFR-244
TI-IFR-245
TI-IFR-246
TI-IFR-247
TI-IFR-248
TI-IFR-249
TI-IFR-250
TI-IFR-251
TI-IFR-252
TI-IFR-253
TI-IFR-254
TI-IFR-255
TI-IFR-256
TI-IFR-257
TI-IFR-258
TI-IFR-259
TI-IFR-260
TI-IFR-261
TI-IFR-262
TI-IFR-263
TI-IFR-264
TI-IFR-265
TI-IFR-266
TI-IFR-267
TI-IFR-268
TI-IFR-269
TI-IFR-270
TI-IFR-271
TI-IFR-272
TI-IFR-273
TI-IFR-274
TI-IFR-275
TI-IFR-276
TI-IFR-277
TI-IFR-278
TI-IFR-279
TI-IFR-280
TI-IFR-083-92
TI-IFR-083-93
TI-IFR-083-94
TI-IFR-083-95
TI-IFR-083-96
TI-AEG-010
TI-AEG-012
TI-DDI-004
TI-STI-001
TI-STI-002
TI-STI-003
TI-STI-006
TI-STI-009
TI-STI-011
TI-STI-012
TI-STI-014
TI-STI-015
TI-STI-018
TI-STI-019
TI-STI-027
TI-STI-030
TI-STI-031
TI-STI-033
TI-STI-034
TI-STI-036
TI-STI-037
TI-STI-038
TI-STI-039
TI-STI-040
TI-STI-041
TI-STI-042
TI-STI-043
TI-STI-044
TI-STI-045
TI-STI-046
TI-STI-048
TI-STI-049
TI-STI-050
TI-STI-051
TI-STI-052
TI-STI-053
TI-STI-054
TI-STI-055
TI-STI-056
TI-STI-057
TI-STI-058
TI-STI-059
TI-STI-060
TI-STI-061
TI-STI-062
TI-STI-063
TI-STI-064
TI-STI-065
TI-STI-066
TI-GIC-012
TI-GIC-015
TI-GIC-016
TI-SEG-004
TI-SEG-006
TI-SEG-009
TI-SEG-010
TI-SEG-019
TI-SEG-020
TI-GGF-008
TI-GGF-009
TI-EGT-007
TI-ARH-001
TI-ARH-002</t>
  </si>
  <si>
    <r>
      <t xml:space="preserve">El Proceso de Gestión de la Información desde el Dominio de Estrategia y Gobierno, realiza la revisión, actualización y seguimiento del Plan Estrategico de Tecnologia de la Información (PETI) con el fin de que este integre y cumplan con los proyectos definidos en el Plan Estratégico de Seguridad de la Información (PESI) deacuerdo a los lineamientos del Gobierno Nacional.
</t>
    </r>
    <r>
      <rPr>
        <b/>
        <sz val="11"/>
        <rFont val="Calibri"/>
        <family val="2"/>
        <scheme val="minor"/>
      </rPr>
      <t xml:space="preserve">Evidencia: </t>
    </r>
    <r>
      <rPr>
        <sz val="11"/>
        <rFont val="Calibri"/>
        <family val="2"/>
        <scheme val="minor"/>
      </rPr>
      <t xml:space="preserve">Acta de las mesas de trabajo para la actualización del PETI y/o acta de seguimiento del PETI.
</t>
    </r>
    <r>
      <rPr>
        <b/>
        <sz val="11"/>
        <rFont val="Calibri"/>
        <family val="2"/>
        <scheme val="minor"/>
      </rPr>
      <t>(A 5.1, A.5.2, A.5.8, A.5.36)</t>
    </r>
  </si>
  <si>
    <r>
      <t xml:space="preserve">El Proceso de Gestión de la Información desde el Dominio de Arquitectura Empresarial, realiza la revisión Del Documento de Arquitectura de Referencia de la Entidad.
</t>
    </r>
    <r>
      <rPr>
        <b/>
        <sz val="11"/>
        <rFont val="Calibri"/>
        <family val="2"/>
        <scheme val="minor"/>
      </rPr>
      <t>Evidencia:</t>
    </r>
    <r>
      <rPr>
        <sz val="11"/>
        <rFont val="Calibri"/>
        <family val="2"/>
        <scheme val="minor"/>
      </rPr>
      <t xml:space="preserve"> Acta de revisión y/o documento actualizado de Arquitectura de Referencia de la Entidad.
</t>
    </r>
    <r>
      <rPr>
        <b/>
        <sz val="11"/>
        <rFont val="Calibri"/>
        <family val="2"/>
        <scheme val="minor"/>
      </rPr>
      <t>(A.5.36)</t>
    </r>
  </si>
  <si>
    <t>Se define establecer plan de acción para mitigar y/o reducir el nivel y para atender las causas por las que se puede presentar el riesgo, atendiendo lo establecido en la metodología de administración del riesgo</t>
  </si>
  <si>
    <t xml:space="preserve">Realizar el seguimiento y reporte trimestral de la calidad de datos de las fuentes de información cargadas en el inventario de fuentes del módulo de Vivanto. </t>
  </si>
  <si>
    <t>Lideres de Procedimientos de Instrumentalización
y AIDI</t>
  </si>
  <si>
    <t>Dado el nivel de severidad residual del riesgo no se hace necesario implementar un plan de acción</t>
  </si>
  <si>
    <r>
      <t xml:space="preserve">El Proceso de Gestión de la Información desde el Dominio de Arquitectura Empresarial, estructuro y utiliza el repositorio Arquitectura Empresarial en atención a los lineamientos de Mintic.
</t>
    </r>
    <r>
      <rPr>
        <b/>
        <sz val="11"/>
        <rFont val="Calibri"/>
        <family val="2"/>
        <scheme val="minor"/>
      </rPr>
      <t>Evidencia:</t>
    </r>
    <r>
      <rPr>
        <sz val="11"/>
        <rFont val="Calibri"/>
        <family val="2"/>
        <scheme val="minor"/>
      </rPr>
      <t xml:space="preserve"> Pantallazo del repositorio definido.
</t>
    </r>
    <r>
      <rPr>
        <b/>
        <sz val="11"/>
        <rFont val="Calibri"/>
        <family val="2"/>
        <scheme val="minor"/>
      </rPr>
      <t>(A.5.16, A.8.2, A.8.3, A.8.13)</t>
    </r>
    <r>
      <rPr>
        <sz val="11"/>
        <rFont val="Calibri"/>
        <family val="2"/>
        <scheme val="minor"/>
      </rPr>
      <t xml:space="preserve"> </t>
    </r>
  </si>
  <si>
    <t>Domino de Arquitectura Empresarial de la OTI o designado por el líder del Proceso.</t>
  </si>
  <si>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t>
    </r>
    <r>
      <rPr>
        <b/>
        <sz val="11"/>
        <rFont val="Calibri"/>
        <family val="2"/>
        <scheme val="minor"/>
      </rPr>
      <t>Evidencia:</t>
    </r>
    <r>
      <rPr>
        <sz val="11"/>
        <rFont val="Calibri"/>
        <family val="2"/>
        <scheme val="minor"/>
      </rPr>
      <t xml:space="preserve"> Lista de asistencia de las charlas de seguridad de la información donde se evidencia la participación de los Colaboradores del Dominio de Arquitectura Empresarial.
</t>
    </r>
    <r>
      <rPr>
        <b/>
        <sz val="11"/>
        <rFont val="Calibri"/>
        <family val="2"/>
        <scheme val="minor"/>
      </rPr>
      <t>(A.6.3)</t>
    </r>
  </si>
  <si>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bases de datos (solo aplica a desarrolladores) y telefonía IP.</t>
  </si>
  <si>
    <t>Dotar tecnológicamente en casos de traslado de sede, nueva sede o adicionales, así como realizar la validación de infraestructura e inventario tecnológico en las sedes.</t>
  </si>
  <si>
    <t>Desarrollar nuevas aplicaciones y sistemas de información. Soportar sistemas de información y aplicaciones.</t>
  </si>
  <si>
    <t>Identificar los riesgos, aplicar los controles e implementar el plan de respuesta a los riesgos. Gestionar las actividades derivadas de la implementación del subsistema de gestión de seguridad de la información.</t>
  </si>
  <si>
    <t xml:space="preserve">Identificar los riesgos, aplicar los controles e implementar el plan de respuesta a los riesgos. </t>
  </si>
  <si>
    <t xml:space="preserve">Posibilidad de pérdida económica y reputacional por pérdida de la Disponibilidad de la Información de la Entidad,  debido a la falla o ausencia de controles de seguridad aplicables para la implementación de politicas de backups, gestión de identidades, control de acceso a los recursos y/o repositorios de la información. </t>
  </si>
  <si>
    <r>
      <t xml:space="preserve">El procesos de Gestión de la Información, en cabeza del Dominio de Infraestructura TI, realiza ejecución de las copias de seguridad  de las bases de datos de acuerdo  con los lienamientos establecidos
</t>
    </r>
    <r>
      <rPr>
        <b/>
        <sz val="11"/>
        <rFont val="Calibri"/>
        <family val="2"/>
        <scheme val="minor"/>
      </rPr>
      <t xml:space="preserve">Evidencia: </t>
    </r>
    <r>
      <rPr>
        <sz val="11"/>
        <rFont val="Calibri"/>
        <family val="2"/>
        <scheme val="minor"/>
      </rPr>
      <t xml:space="preserve">Reporte donde se observa los backups y/o logs de ejecución de las copias de seguridad de base de datos 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</si>
  <si>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  la ejecución de las copias de seguridad a servidores  y dispositivos de res de acuerdo con la  periodicidad estabelcida.
</t>
    </r>
    <r>
      <rPr>
        <b/>
        <sz val="11"/>
        <rFont val="Calibri"/>
        <family val="2"/>
        <scheme val="minor"/>
      </rPr>
      <t xml:space="preserve">Evidencia: </t>
    </r>
    <r>
      <rPr>
        <sz val="11"/>
        <rFont val="Calibri"/>
        <family val="2"/>
        <scheme val="minor"/>
      </rPr>
      <t xml:space="preserve">Reporte donde se evidencias  las copias de seguridad  ejecutadas por el del Dominio de Infraestructura TI.
</t>
    </r>
    <r>
      <rPr>
        <b/>
        <sz val="11"/>
        <rFont val="Calibri"/>
        <family val="2"/>
        <scheme val="minor"/>
      </rPr>
      <t xml:space="preserve">
(A.8.13)</t>
    </r>
  </si>
  <si>
    <r>
      <t xml:space="preserve">El procesos de Gestión de la Información, en cabeza del Dominio de Infraestructura TI, aplica controles de acceso a los usuarios de cada proceso para (consulta, adicion y modificación) de la información en la herramienta de SharePoint de la Entidad.
</t>
    </r>
    <r>
      <rPr>
        <b/>
        <sz val="11"/>
        <rFont val="Calibri"/>
        <family val="2"/>
        <scheme val="minor"/>
      </rPr>
      <t xml:space="preserve">Evidencia: </t>
    </r>
    <r>
      <rPr>
        <sz val="11"/>
        <rFont val="Calibri"/>
        <family val="2"/>
        <scheme val="minor"/>
      </rPr>
      <t xml:space="preserve">Correo de solicitud de los procesos para conceder los permisos asociados al repositorio de SharePoint en el periodo y/o correo del lider del Dominio que indique que para el presente periodo no se recibieron solicitudes de accesos.
</t>
    </r>
    <r>
      <rPr>
        <b/>
        <sz val="11"/>
        <rFont val="Calibri"/>
        <family val="2"/>
        <scheme val="minor"/>
      </rPr>
      <t>(A.5.2, A.5.3, A.5.15)</t>
    </r>
  </si>
  <si>
    <t>Posibilidad de pérdida económica y reputacional por pérdida de la Confidencialidad de la Información de la Entidad,  debido a la falla o ausencia de controles relacionados con el acceso a información clasificada y/o reservada.</t>
  </si>
  <si>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rFont val="Calibri"/>
        <family val="2"/>
        <scheme val="minor"/>
      </rPr>
      <t>Evidencia:</t>
    </r>
    <r>
      <rPr>
        <sz val="11"/>
        <rFont val="Calibri"/>
        <family val="2"/>
        <scheme val="minor"/>
      </rPr>
      <t xml:space="preserve"> Los Acuerdos de Confidencialidad suscritos por el Dominio de Servicios TI y/o correo del lider del dominio que indique que para el presente periodo no se suscribieron Acuerdos de Confidencialidad.
</t>
    </r>
    <r>
      <rPr>
        <b/>
        <sz val="11"/>
        <rFont val="Calibri"/>
        <family val="2"/>
        <scheme val="minor"/>
      </rPr>
      <t>(A.6.6)</t>
    </r>
  </si>
  <si>
    <r>
      <t xml:space="preserve">El procesos de Gestión de la Información, en cabeza del Dominio de Servicios TI, realiza la segregación de tareas en la atención o ejecución del soporte técnico solicitado a través de la Mesa de Servicios Tecnológicos.
</t>
    </r>
    <r>
      <rPr>
        <b/>
        <sz val="11"/>
        <rFont val="Calibri"/>
        <family val="2"/>
        <scheme val="minor"/>
      </rPr>
      <t>Evidencia:</t>
    </r>
    <r>
      <rPr>
        <sz val="11"/>
        <rFont val="Calibri"/>
        <family val="2"/>
        <scheme val="minor"/>
      </rPr>
      <t xml:space="preserve"> Segregación de tareas en la herramienta de gestión "ARANDA".
</t>
    </r>
    <r>
      <rPr>
        <b/>
        <sz val="11"/>
        <rFont val="Calibri"/>
        <family val="2"/>
        <scheme val="minor"/>
      </rPr>
      <t>(A 5.2, A.5.3, A.5.4)</t>
    </r>
  </si>
  <si>
    <r>
      <t xml:space="preserve">El procesos de Gestión de la Información, en cabeza del Dominio de Servicios TI, realiza reporte en la herramienta de gestion "ARANDA" para la creación o inactivación de de usuarios (Funcionario, contratista o operador) del Dominio Servicios TI.
</t>
    </r>
    <r>
      <rPr>
        <b/>
        <sz val="11"/>
        <rFont val="Calibri"/>
        <family val="2"/>
        <scheme val="minor"/>
      </rPr>
      <t>Evidencia:</t>
    </r>
    <r>
      <rPr>
        <sz val="11"/>
        <rFont val="Calibri"/>
        <family val="2"/>
        <scheme val="minor"/>
      </rPr>
      <t xml:space="preserve"> Registro de los casos reportados para la creación o inactivación de usuario en la herramienta de gestión "ARANDA".
</t>
    </r>
    <r>
      <rPr>
        <b/>
        <sz val="11"/>
        <rFont val="Calibri"/>
        <family val="2"/>
        <scheme val="minor"/>
      </rPr>
      <t>(A.5.15, A.5.16, A.5.17, A.5.18, 8.3, 8.26)</t>
    </r>
  </si>
  <si>
    <t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t>
  </si>
  <si>
    <r>
      <t xml:space="preserve">El proceso de Gestión de la Información desde el Dominio de Sistemas de Información, registra los backlogs en Azure Devops con el fin de llevar un control de los nuevos desarrollos y/o actualizaciones de los sistemas de información que fueron aceptados y aprobados.
</t>
    </r>
    <r>
      <rPr>
        <b/>
        <sz val="11"/>
        <rFont val="Calibri"/>
        <family val="2"/>
        <scheme val="minor"/>
      </rPr>
      <t>Evidencia:</t>
    </r>
    <r>
      <rPr>
        <sz val="11"/>
        <rFont val="Calibri"/>
        <family val="2"/>
        <scheme val="minor"/>
      </rPr>
      <t xml:space="preserve"> Pantallazo del registro de los backlogs en Azure Devops efectuados en el periodo y/o correo del líder del Dominio que indique que para el presente periodo no se realizaron desarrollos nuevos o actualizaciones.
</t>
    </r>
    <r>
      <rPr>
        <b/>
        <sz val="11"/>
        <rFont val="Calibri"/>
        <family val="2"/>
        <scheme val="minor"/>
      </rPr>
      <t>(A.8.14)</t>
    </r>
  </si>
  <si>
    <r>
      <t xml:space="preserve">El procesos de Gestión de la Información desde el Dominio de Sistemas de Información, realizan la verificación de controles aplicables que son requisitos de seguridad en el ciclo de vida de desarrollo de software para los nuevos desarrollos y/o actualizaciones.
</t>
    </r>
    <r>
      <rPr>
        <b/>
        <sz val="11"/>
        <rFont val="Calibri"/>
        <family val="2"/>
        <scheme val="minor"/>
      </rPr>
      <t xml:space="preserve">Evidencia: </t>
    </r>
    <r>
      <rPr>
        <sz val="1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rFont val="Calibri"/>
        <family val="2"/>
        <scheme val="minor"/>
      </rPr>
      <t>(A.8.25, A.8.26)</t>
    </r>
  </si>
  <si>
    <r>
      <t xml:space="preserve">El proceso de Gestión de la Información desde el Dominio de Seguridad de la información, implementa el protocolo de gestión de control de cambios para los desarrollos nuevos y/o actualizaciones de los sistema de información.
</t>
    </r>
    <r>
      <rPr>
        <b/>
        <sz val="11"/>
        <rFont val="Calibri"/>
        <family val="2"/>
        <scheme val="minor"/>
      </rPr>
      <t>Evidencia:</t>
    </r>
    <r>
      <rPr>
        <sz val="11"/>
        <rFont val="Calibri"/>
        <family val="2"/>
        <scheme val="minor"/>
      </rPr>
      <t xml:space="preserve"> Registro de formato de cambios y/o acta de comité de control de cambios aprobados y/o rechazados  y/o correo del líder del Dominio que indique que para el presente periodo no se presentaron controles de cambios par desarrollos nuevos o actualizaciones.
</t>
    </r>
    <r>
      <rPr>
        <b/>
        <sz val="11"/>
        <rFont val="Calibri"/>
        <family val="2"/>
        <scheme val="minor"/>
      </rPr>
      <t xml:space="preserve">
(A.8.32)</t>
    </r>
  </si>
  <si>
    <t>Posibilidad de pérdida económica y reputacional por pérdida de la Disponibilidad de la Información de la Entidad, debido a la fallas en la identificación y seguimiento de los riesgos de Seguridad y desactualización del Inventario de Activos de Información de la Entidad.</t>
  </si>
  <si>
    <t xml:space="preserve">TI-STI-002
TI-STI-049
TI-STI-050
TI-SEG-001
TI-SEG-003
TI-SEG-009
TI-SEG-010
TI-SEG-016
</t>
  </si>
  <si>
    <r>
      <t xml:space="preserve">El proceso de Gestión de la Información, desde el Dominio de Seguridad, realiza seguimiento y gestión con cada uno de los Procesos del Nivel Central y Dirección Terriotial la actualización periódica del Inventario de Activos de Información de la Entidad y la matriz de riesgos por proceso.
</t>
    </r>
    <r>
      <rPr>
        <b/>
        <sz val="11"/>
        <rFont val="Calibri"/>
        <family val="2"/>
        <scheme val="minor"/>
      </rPr>
      <t xml:space="preserve">Evidencia: </t>
    </r>
    <r>
      <rPr>
        <sz val="11"/>
        <rFont val="Calibri"/>
        <family val="2"/>
        <scheme val="minor"/>
      </rPr>
      <t xml:space="preserve">Correo de programación de mesas de trabajo para actualización del Inventario y/o Inventario de Activos actualizados de los Procesos y Direcciones Territoriales.
Matriz de riesgos de seguridad de la información consolidada
</t>
    </r>
    <r>
      <rPr>
        <b/>
        <sz val="11"/>
        <rFont val="Calibri"/>
        <family val="2"/>
        <scheme val="minor"/>
      </rPr>
      <t>(A.5.9)</t>
    </r>
  </si>
  <si>
    <r>
      <t xml:space="preserve">El proceso de Gestión de la Información, desde el Dominio de Seguridad, realiza la presentación para aprobación de los Activos de Información, los Instrumentos de Gestión Pública y el Plan de tratamiento de riesgos ante el Comité Institucional de Gestión y Desempeño de la Entidad.
</t>
    </r>
    <r>
      <rPr>
        <b/>
        <sz val="11"/>
        <rFont val="Calibri"/>
        <family val="2"/>
        <scheme val="minor"/>
      </rPr>
      <t xml:space="preserve">Evidencia: </t>
    </r>
    <r>
      <rPr>
        <sz val="11"/>
        <rFont val="Calibri"/>
        <family val="2"/>
        <scheme val="minor"/>
      </rPr>
      <t xml:space="preserve">Presentación de los Activos de Información y Plan de tratamiento de riesgos al Comité Institucional de Gestión y Desempeño y/o acta de aprobación de los Instrumentos de Gestión de Información Pública.
</t>
    </r>
    <r>
      <rPr>
        <b/>
        <sz val="11"/>
        <rFont val="Calibri"/>
        <family val="2"/>
        <scheme val="minor"/>
      </rPr>
      <t>(A.5.9)</t>
    </r>
  </si>
  <si>
    <t>Posibilidad de pérdida económica y reputacional por pérdida a la Integridad y Disponibilidad de la Información de la Entidad, debido a la falla o ausencia de controles para la remediación de vulnerabilidades en la Infraestructura Tecnologica y/o materialización de incidentes de seguridad.</t>
  </si>
  <si>
    <t>Diario / Mensual</t>
  </si>
  <si>
    <r>
      <t xml:space="preserve">El proceso de Gestión de la Información, desde el Dominio de Seguridad, realiza de manera semestral el análisis de vulnerabilidades 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Sistemas de Información y Servicios TI semestral.
</t>
    </r>
    <r>
      <rPr>
        <b/>
        <sz val="11"/>
        <rFont val="Calibri"/>
        <family val="2"/>
        <scheme val="minor"/>
      </rPr>
      <t>(A.8.8)</t>
    </r>
  </si>
  <si>
    <r>
      <t xml:space="preserve">El proceso de Gestión de la Información, desde el Dominio de Seguridad, realizará mesas de trabajo con los responsables de cada Servicios TI con el fin de establecer las actividades, fechas y responsables de las remediaciones de las vulnerabilidades identificadas en la Infraestructura Tecnológica y sistemas de información de la Entidad.
</t>
    </r>
    <r>
      <rPr>
        <b/>
        <sz val="11"/>
        <rFont val="Calibri"/>
        <family val="2"/>
        <scheme val="minor"/>
      </rPr>
      <t xml:space="preserve">Evidencia: </t>
    </r>
    <r>
      <rPr>
        <sz val="1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</si>
  <si>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deberán estar documentados como base de conocimiento que permitan dar solución a futuros eventos de seguridad.
</t>
    </r>
    <r>
      <rPr>
        <b/>
        <sz val="11"/>
        <rFont val="Calibri"/>
        <family val="2"/>
        <scheme val="minor"/>
      </rPr>
      <t xml:space="preserve">Evidenicia: </t>
    </r>
    <r>
      <rPr>
        <sz val="11"/>
        <rFont val="Calibri"/>
        <family val="2"/>
        <scheme val="minor"/>
      </rPr>
      <t xml:space="preserve">Reportes de casos mensuales en aranda.
</t>
    </r>
    <r>
      <rPr>
        <b/>
        <sz val="11"/>
        <rFont val="Calibri"/>
        <family val="2"/>
        <scheme val="minor"/>
      </rPr>
      <t xml:space="preserve">(A.5.24, A.5.25, A.5.26, A.5.27, A.5.28) </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</si>
  <si>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</si>
  <si>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</si>
  <si>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r>
      <t xml:space="preserve">El procesos de Gestión de la Información, en cabeza del Dominio de Infraestructura TI, atiende los casos reportados en la herramienta de gestion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</si>
  <si>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realiza la gestión y seguimiento del mantenimiento preventivo de los dispositivos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mantenimento preventivo y correctivo y/o correo del lider del dominio que indique que para el presente periodo no se realizo mantenimiento preventivo y/o correctivo.
</t>
    </r>
    <r>
      <rPr>
        <b/>
        <sz val="11"/>
        <color theme="1"/>
        <rFont val="Calibri"/>
        <family val="2"/>
        <scheme val="minor"/>
      </rPr>
      <t>(A.5.15,  A.5.16, A.8.2) (emma)</t>
    </r>
  </si>
  <si>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t>
    </r>
    <r>
      <rPr>
        <b/>
        <sz val="11"/>
        <color theme="1"/>
        <rFont val="Calibri"/>
        <family val="2"/>
        <scheme val="minor"/>
      </rPr>
      <t xml:space="preserve">Evidencia: </t>
    </r>
    <r>
      <rPr>
        <sz val="11"/>
        <color theme="1"/>
        <rFont val="Calibri"/>
        <family val="2"/>
        <scheme val="minor"/>
      </rPr>
      <t xml:space="preserve">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</si>
  <si>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</si>
  <si>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Dominio de Sistemas de Información del Proceso de Sistemas de Información, asistirá y participará en las capacitaciones del Sistema de Gestión de Seguridad de la Información SGSI, brindadas por la Oficina de Tecnología de Información (OTI) cada vez que se programen.
</t>
    </r>
    <r>
      <rPr>
        <b/>
        <sz val="11"/>
        <color theme="1"/>
        <rFont val="Calibri"/>
        <family val="2"/>
        <scheme val="minor"/>
      </rPr>
      <t>Evidencia:</t>
    </r>
    <r>
      <rPr>
        <sz val="11"/>
        <color theme="1"/>
        <rFont val="Calibri"/>
        <family val="2"/>
        <scheme val="minor"/>
      </rPr>
      <t xml:space="preserve"> Lista de asistencia de las charlas de seguridad de la información donde se evidencia la participación de los Colaboradores del Dominio de Sistemas de Información.
</t>
    </r>
    <r>
      <rPr>
        <b/>
        <sz val="11"/>
        <color theme="1"/>
        <rFont val="Calibri"/>
        <family val="2"/>
        <scheme val="minor"/>
      </rPr>
      <t>(A.6.3)</t>
    </r>
  </si>
  <si>
    <t>Dominio de Sistemas de información de la OTI o designado por el líder del Proceso.</t>
  </si>
  <si>
    <r>
      <t xml:space="preserve">El proceso de Gestión de la Información, desde el Dominio de Seguridad, realiza seguimiento y gestión para aumentar el porcentaje de cumplimiento del Instrumento del Modelo de Seguridad y Privacidad de la Información (MSPI).
</t>
    </r>
    <r>
      <rPr>
        <b/>
        <sz val="11"/>
        <rFont val="Calibri"/>
        <family val="2"/>
        <scheme val="minor"/>
      </rPr>
      <t xml:space="preserve">Evidencia: </t>
    </r>
    <r>
      <rPr>
        <sz val="11"/>
        <rFont val="Calibri"/>
        <family val="2"/>
        <scheme val="minor"/>
      </rPr>
      <t xml:space="preserve">Instrumento del Modelo de Seguridad y Privacidad de la Información (MSPI).
</t>
    </r>
    <r>
      <rPr>
        <b/>
        <sz val="11"/>
        <rFont val="Calibri"/>
        <family val="2"/>
        <scheme val="minor"/>
      </rPr>
      <t>(A.5.36)</t>
    </r>
  </si>
  <si>
    <t>Domino de Seguridad de la Información de la OTI o designado por el líder del Proceso.</t>
  </si>
  <si>
    <r>
      <t xml:space="preserve">El proceso de Gestión de la Información, desde el Dominio de Seguridad, definira un Plan de Cultura y Sensibilización en Seguridad de la Información y realizará seguimiento de las actividades definidas.
</t>
    </r>
    <r>
      <rPr>
        <b/>
        <sz val="11"/>
        <rFont val="Calibri"/>
        <family val="2"/>
        <scheme val="minor"/>
      </rPr>
      <t xml:space="preserve">Evidencia: </t>
    </r>
    <r>
      <rPr>
        <sz val="11"/>
        <rFont val="Calibri"/>
        <family val="2"/>
        <scheme val="minor"/>
      </rPr>
      <t xml:space="preserve">Plan de Cultura aprobado y/o seguimiento de las actividades definidas y desarrolladas mensualmente.
</t>
    </r>
    <r>
      <rPr>
        <b/>
        <sz val="11"/>
        <rFont val="Calibri"/>
        <family val="2"/>
        <scheme val="minor"/>
      </rPr>
      <t>(A.6.3)</t>
    </r>
  </si>
  <si>
    <r>
      <t xml:space="preserve">El proceso de Gestión de la Información, desde el Dominio de Seguridad, realizará revisión de la configuración de las herramientas de seguridad con el fin de verificar la aplicación de la Politica de restrincción para el uso de medios de almacenamiento de información (USB) implementada en la Entidad.
</t>
    </r>
    <r>
      <rPr>
        <b/>
        <sz val="11"/>
        <rFont val="Calibri"/>
        <family val="2"/>
        <scheme val="minor"/>
      </rPr>
      <t xml:space="preserve">Evidencia: </t>
    </r>
    <r>
      <rPr>
        <sz val="11"/>
        <rFont val="Calibri"/>
        <family val="2"/>
        <scheme val="minor"/>
      </rPr>
      <t xml:space="preserve">Pantallazos de la configuración de la política de restricción para el uso de medios de almacenamiento de información (USB) a diez (10) usuarios aleatorios de forma mensual.
</t>
    </r>
    <r>
      <rPr>
        <b/>
        <sz val="11"/>
        <rFont val="Calibri"/>
        <family val="2"/>
        <scheme val="minor"/>
      </rPr>
      <t>(A.8.9)</t>
    </r>
  </si>
  <si>
    <r>
      <t xml:space="preserve">El proceso de Gestión de la Información, desde el Dominio de Seguridad, realizará la verificación del registro y/o sincronización, en la consola de antivirus o aseguramiento, de los equipos de propiedad de la Entidad.
</t>
    </r>
    <r>
      <rPr>
        <b/>
        <sz val="11"/>
        <rFont val="Calibri"/>
        <family val="2"/>
        <scheme val="minor"/>
      </rPr>
      <t xml:space="preserve">Evidencia: </t>
    </r>
    <r>
      <rPr>
        <sz val="11"/>
        <rFont val="Calibri"/>
        <family val="2"/>
        <scheme val="minor"/>
      </rPr>
      <t xml:space="preserve">Registro mensual de la consola de los equipos que se sincroniza.
</t>
    </r>
    <r>
      <rPr>
        <b/>
        <sz val="11"/>
        <rFont val="Calibri"/>
        <family val="2"/>
        <scheme val="minor"/>
      </rPr>
      <t>(A.8.20, A.8.21)</t>
    </r>
  </si>
  <si>
    <t>Dar trámite a las solicitudes de información realizadas por el cliente interno o entidades externas.</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</si>
  <si>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</si>
  <si>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</si>
  <si>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</si>
  <si>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Los colaboradores del GGAD realizan la toma física de inventario en cada una de las dependencias de la entidad, dos veces al año, verificando la existencia y correcta asignación de los bienes a cada uno de los responsables, con el objetivo de tener el control de la ubicación del bien y a cargo de quien se encuentra. En el caso en que los bienes hayan cambiado de usuario responsable, se procede con la actualización en el aplicativo de control de inventarios a través de comprobantes de traslado entre funcionarios o comprobantes de reintegro al almacén. Evidencia: Comprobantes de traslado, comprobantes de reintegro e inventario individualizado.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</si>
  <si>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</si>
  <si>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</si>
  <si>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</si>
  <si>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por demandas o quejas de nuestros grupos de valor por la no prestación del servicio administrativos</t>
  </si>
  <si>
    <t xml:space="preserve">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</si>
  <si>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necesarios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</si>
  <si>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</si>
  <si>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t>
  </si>
  <si>
    <t xml:space="preserve">Establecer los lineamientos para obtener un control efectivo en el ofrecimiento, recepción, planeación, organización, ingreso, aseguramiento y asignación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</si>
  <si>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</si>
  <si>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</si>
  <si>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Los colaboradores del GGAD sólo harán alistamiento de las donaciones cuando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En caso de no poderse entregar, el director territorial debe reintegrar las mercancías a la bodega de San Cayetano Evidencia: formatos de entrega de mercancía a las víctimas firmados y correo electrónico con el listado de los bienes, registro fotográfico, acta de reintegro de mercancía a bodega</t>
  </si>
  <si>
    <t>Realizar  revisión de los controles establecidos en el procedimiento de Donaciones en conjunto con el grupo de propiedad planta y equipo para garantizar el cumplimiento de las actividades de ingreso y salida de almacén</t>
  </si>
  <si>
    <r>
      <t>Cada vez que se produzca una donación, el responsable de la bodega</t>
    </r>
    <r>
      <rPr>
        <sz val="11"/>
        <color rgb="FFFF0000"/>
        <rFont val="Calibri"/>
        <family val="2"/>
        <scheme val="minor"/>
      </rPr>
      <t xml:space="preserve"> </t>
    </r>
    <r>
      <rPr>
        <sz val="11"/>
        <color theme="1"/>
        <rFont val="Calibri"/>
        <family val="2"/>
        <scheme val="minor"/>
      </rPr>
      <t>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r>
  </si>
  <si>
    <t xml:space="preserve">Hurto de bienes </t>
  </si>
  <si>
    <t>por parte de un funcionario de la Unidad</t>
  </si>
  <si>
    <t>que se encuentren en el almacén</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</si>
  <si>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</si>
  <si>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del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</si>
  <si>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En caso de encontrar el sello alterado, se procede a revisar cámaras de seguridad por los encargados de la vigilancia. Evidencia; Registro fotográfico de cierre y apertura del área de almacén enviado a monitoreo, video de circuito cerrado por parte del personal de vigilancia.</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</si>
  <si>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</si>
  <si>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 xml:space="preserve">Realizar la medición de los objetivos a partir del seguimiento de los programas del SGA, los cambios en los aspectos e impactos ambientales y la identificación y actualización de las condiciones ambientales por cada proceso y sede territorial, desarrollando charlas de sensibilización ambiental como parte de la apropiación de la cultura ambiental y el desarrollo de inspecciones ambientales para la mejora continua del Sistema de Gestión Ambiental </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</si>
  <si>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</si>
  <si>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</si>
  <si>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 y la Guía para la identificación y evaluación de aspectos e impactos ambientales.</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</si>
  <si>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</si>
  <si>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</si>
  <si>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</si>
  <si>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</si>
  <si>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El equipo que apoya la implementación conformado por enlaces SIG, administrativos y apoyos SGA en territorio así como el equipo implementador del SGA, se encarga de la identificación de requisitos legales ambientales a nivel territorial y/o nacional que puedan impactar la funcionalidad de la entidad mediante la aplicación de una encuesta enviada a la oficina asesora jurídica con periodicidad bimestral. En caso de no realizar el reporte a tiempo se solicita a la Oficina asesora Jurídica una actualización extemporánea o se espera a la próxima actualización para la inclusión de la norma. Evidencia: Correo electrónico y encuesta diligenciada y enviada al equipo implementador del SGA.</t>
  </si>
  <si>
    <t>Realizar capacitaciones a Direcciones Territoriales cada 6 meses respecto a la adecuada identificación y verificación de los requisitos legales.</t>
  </si>
  <si>
    <t>EEl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listados de asistencias y correos electrónicos.</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</si>
  <si>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</si>
  <si>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</si>
  <si>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r>
      <t xml:space="preserve">El equipo implementador del SGA, se encargan de establecer lineamientos y realizar el seguimiento a las actividades del plan de implementación que permitan dar cumplimiento a los requisitos establecidos en el </t>
    </r>
    <r>
      <rPr>
        <b/>
        <sz val="11"/>
        <color theme="1"/>
        <rFont val="Calibri"/>
        <family val="2"/>
        <scheme val="minor"/>
      </rPr>
      <t>Modelo Integrado de Planeación y Gestión - MIPG</t>
    </r>
    <r>
      <rPr>
        <sz val="11"/>
        <color theme="1"/>
        <rFont val="Calibri"/>
        <family val="2"/>
        <scheme val="minor"/>
      </rPr>
      <t xml:space="preserve"> cada vez que se requiera, con el fin de asegurar el cumplimiento de las metas establecidas por el SGA. En caso de no realizarse se debe realiza un plan de mejora para revisar metas Evidencia: Plan de implementación y seguimiento registrado en el aplicativo dispuesto</t>
    </r>
  </si>
  <si>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</si>
  <si>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para atender los Objetivos de Desarrollo Sostenible - ODS y los principios de Pacto Global de las Naciones Unidas,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 avance PIGA.</t>
  </si>
  <si>
    <t>Controlar y hacer seguimiento a la atención de los servicios generales necesarios para el buen funcionamiento de la entidad (papelería, vigilancia, seguros, transporte, aseo y cafetería)</t>
  </si>
  <si>
    <t>por indisponibilidad de activos de información debido a la falta de controles de acceso físico y perimetrales a edificaciones y recintos de la entidad</t>
  </si>
  <si>
    <t>ante el  ingreso de personal no autorizado</t>
  </si>
  <si>
    <t>Posibilidad de pérdida económica y reputacional por pérdida de la Confidencialidad de la Información de la Entidad, debido a la falta de controles de acceso físico y perimetrales de las instalaciones de la Entidad, por ingreso de personal no autorizado.</t>
  </si>
  <si>
    <t xml:space="preserve">Todos los activos de la entidad 
</t>
  </si>
  <si>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</si>
  <si>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</si>
  <si>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r>
      <t>El Proceso de Gestión Administrativa</t>
    </r>
    <r>
      <rPr>
        <sz val="11"/>
        <color rgb="FFFF0000"/>
        <rFont val="Calibri"/>
        <family val="2"/>
        <scheme val="minor"/>
      </rPr>
      <t xml:space="preserve"> </t>
    </r>
    <r>
      <rPr>
        <sz val="11"/>
        <rFont val="Calibri"/>
        <family val="2"/>
        <scheme val="minor"/>
      </rPr>
      <t xml:space="preserve">define como mecanismo de control para el acceso de personal a las instalaciones de la Entidad, el registro en la herramienta "Ingreso San Cayetano Power App" por parte de las áreas que requieran la autorización de ingreso por visita única, de igual manera se cuenta con un software especializado que permite el ingreso por demanda temporal o permanente de usuarios, visitantes o funcionarias. En caso de que se presenten fallas en el sistema, se reactivan los ingresos y se renuevan las autorizaciones.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permitiendo la trazabilidad del desarrollo del proceso. 
</t>
    </r>
    <r>
      <rPr>
        <b/>
        <sz val="11"/>
        <rFont val="Calibri"/>
        <family val="2"/>
        <scheme val="minor"/>
      </rPr>
      <t>(A.5.21, A.5.23, A.5.36, A.7.4, A.7.11)</t>
    </r>
  </si>
  <si>
    <t>Todos los procedimientos soportados en la sede Nivel Central.</t>
  </si>
  <si>
    <t xml:space="preserve">y/o continuidad del Servicio eléctrico, </t>
  </si>
  <si>
    <t xml:space="preserve">debido a falta o ausencia de mantenimiento preventivo de la planta eléctrica y ups del complejo empresarial San Cayetano donde opera la Entidad. </t>
  </si>
  <si>
    <t>Activos fijos y documentación</t>
  </si>
  <si>
    <t>Promedio 1 vez en el semestre</t>
  </si>
  <si>
    <r>
      <t xml:space="preserve">El Proceso de Gestión Administrativa, realiza el seguimiento a la Administración del Complejo San Cayetano donde opera la Entidad, frente al cumplimiento de las pruebas y mantenimiento de la planta eléctrica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planta eléctrica ejecutadas por la Administración del Complejo.
</t>
    </r>
    <r>
      <rPr>
        <b/>
        <sz val="11"/>
        <rFont val="Calibri"/>
        <family val="2"/>
        <scheme val="minor"/>
      </rPr>
      <t>(A.5.21, A.5.23, A.5.36, A.7.4, A.7.11)</t>
    </r>
  </si>
  <si>
    <r>
      <t xml:space="preserve">Solicitar a la Administración la revisión y solución del funcionamiento de las UPS.
</t>
    </r>
    <r>
      <rPr>
        <b/>
        <sz val="11"/>
        <color theme="1"/>
        <rFont val="Calibri"/>
        <family val="2"/>
        <scheme val="minor"/>
      </rPr>
      <t xml:space="preserve"> (A.11.2.2 - A.11.2.4)</t>
    </r>
  </si>
  <si>
    <r>
      <t xml:space="preserve">El Proceso de Gestión Administrativa, realiza el seguimiento a la Administración del Complejo San Cayetano donde opera la Entidad, frente al cumplimiento de las pruebas y mantenimiento de la UPS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UPS ejecutadas por la Administración del Complejo.
</t>
    </r>
    <r>
      <rPr>
        <b/>
        <sz val="11"/>
        <rFont val="Calibri"/>
        <family val="2"/>
        <scheme val="minor"/>
      </rPr>
      <t>(A.5.21, A.5.23, A.5.36, A.7.4, A.7.11)</t>
    </r>
  </si>
  <si>
    <r>
      <t xml:space="preserve">El Proceso de Gestión Administrativa, en caso de identificar que no se están realizando las actividades de las pruebas y mantenimientos preventivos para la planta eléctrica y UPS donde opera la Entidad, se procederá a realizar un comunicado a la Administración del Complejo San Cayetano frente a las fallas presentadas en la continuidad del servicio eléctrico. 
</t>
    </r>
    <r>
      <rPr>
        <b/>
        <sz val="11"/>
        <rFont val="Calibri"/>
        <family val="2"/>
        <scheme val="minor"/>
      </rPr>
      <t xml:space="preserve">
Evidencia:</t>
    </r>
    <r>
      <rPr>
        <sz val="11"/>
        <rFont val="Calibri"/>
        <family val="2"/>
        <scheme val="minor"/>
      </rPr>
      <t xml:space="preserve"> Envió de correo electrónico del Proceso de Gestión Administrativa por el incumplimiento de las pruebas y mantenimientos de la planta eléctrica y UPS a la Administración del Complejo San Cayetano donde opera la entidad. 
</t>
    </r>
    <r>
      <rPr>
        <b/>
        <sz val="11"/>
        <rFont val="Calibri"/>
        <family val="2"/>
        <scheme val="minor"/>
      </rPr>
      <t>(A.5.21, A.5.23, A.5.36, A.7.4, A.7.11)</t>
    </r>
  </si>
  <si>
    <t>Seguimiento a la ejecución al  Plan de Mantenimiento de las sedes nacional y territorial (33)</t>
  </si>
  <si>
    <t>Posibilidad de pérdida reputacional y económica por interrupción en las actividades de prestación de servicio o procesos internos debido a la ausencia del seguimiento a la ejecución del plan de mantenimiento</t>
  </si>
  <si>
    <t>Los administrativos de las Sedes cada dos meses realizan recorridos a las instalaciones con el propósito de identificar posibles afectaciones. En el caso de encontrar anomalías se notifica al supervisor de los contratos para gestionar la reparación respectiva. Evidencias: notificaciones por correo electrónico, registro fotográfico.</t>
  </si>
  <si>
    <t>Pieza comunicativa de concientización de reporte de anomalías en las sedes.</t>
  </si>
  <si>
    <t>Proceso de Gestiòn Administrativa</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</si>
  <si>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</si>
  <si>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r>
      <t xml:space="preserve">El Proceso de Gestión Administrativa realiza la contratación de Vigilancia durante la vigencia fiscal, con el fin preservar la seguridad de los activos de información y de los colaboradores de la Entidad. En caso de que el contrato esté a punto de vencer los términos, se solicita prórroga del contrato previo acuerdo con el contratista, se verifica el presupuesto para dicha prorroga, en dado caso de no tenerlo se solicita una adición con el presupuesto de la vigencia actual o vigencias futuras.
Evidencia: Contrato de Vigilancia de la Vigencia.
</t>
    </r>
    <r>
      <rPr>
        <b/>
        <sz val="11"/>
        <rFont val="Calibri"/>
        <family val="2"/>
        <scheme val="minor"/>
      </rPr>
      <t>(A.5.21, A.5.23, A.5.36, A.7.4, A.7.11)</t>
    </r>
  </si>
  <si>
    <t>Controlar y hacer seguimiento a la atención de los servicios necesarios para el buen funcionamiento de la entidad (papelería, vigilancia, seguros, transporte, aseo y cafetería)</t>
  </si>
  <si>
    <t>Realizar mesas técnicas para la identificación de las partes interesadas y posterior socialización de la matriz de roles, responsabilidades y competencias, así como el diligenciamiento de la lista de chequeo con el propósito de identificar el nivel de implementación del SGA en la entidad, y establecer estrategias de fomento, prevención y control para su mejora continua en las 20 direcciones territoriales y 18 procesos, bajo el Modelo Integrado de Planeación y Gestión - MIPG</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</si>
  <si>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</si>
  <si>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</si>
  <si>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</si>
  <si>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</si>
  <si>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</si>
  <si>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</si>
  <si>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</si>
  <si>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</si>
  <si>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</si>
  <si>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</si>
  <si>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</si>
  <si>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</si>
  <si>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</si>
  <si>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</si>
  <si>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</si>
  <si>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</si>
  <si>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</si>
  <si>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</si>
  <si>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</si>
  <si>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</si>
  <si>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</si>
  <si>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</si>
  <si>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</si>
  <si>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</si>
  <si>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</si>
  <si>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</si>
  <si>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</si>
  <si>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</si>
  <si>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</si>
  <si>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</si>
  <si>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</si>
  <si>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</si>
  <si>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</si>
  <si>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</si>
  <si>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</si>
  <si>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</si>
  <si>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</si>
  <si>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</si>
  <si>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</si>
  <si>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</si>
  <si>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</si>
  <si>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</si>
  <si>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Adelantar las actuaciones Disciplinarias, contra los servidores, exservidores públicos y particulares que administren recursos públicos o cumplan funciones públicas, originadas en la incursión de faltas disciplinarias.</t>
  </si>
  <si>
    <t>ante las partes interesadas  por no efectuar una correcta evaluación de la noticia disciplinaria</t>
  </si>
  <si>
    <t xml:space="preserve">por parte de los sustanciadores a cargo de los procesos al no dar una debida aplicación a los criterios señalados por la Ley. </t>
  </si>
  <si>
    <t>Se efectúan reuniones de seguimiento de los procesos disciplinarios, dentro de los diez (10) días siguientes a la asignación por reparto de la noticia disciplinaria,  en el cual participan el abogado sustanciador, el Coordinador  y dos integrantes del Grupo, con la finalidad de evaluar la posición jurídica del abogado a cargo del proceso frente al Auto a proyectar. Una vez  concertado el auto a proyectar se levanta un Acta del Comité firmada por los integrantes que asistieron a este.</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</si>
  <si>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</si>
  <si>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</si>
  <si>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 de las pruebas recuadas dentro del proceso disciplinario</t>
  </si>
  <si>
    <t>al momento de decretar las pruebas en los procesos disciplinarios y en la evaluación de éstas.</t>
  </si>
  <si>
    <t>Reuniones mensuales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</si>
  <si>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</si>
  <si>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</si>
  <si>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</si>
  <si>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</si>
  <si>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</si>
  <si>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</si>
  <si>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</si>
  <si>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</si>
  <si>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</si>
  <si>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</si>
  <si>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cualquiera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</si>
  <si>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 con el visto bueno de quien revisó el proyecto.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</si>
  <si>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</si>
  <si>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</si>
  <si>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</si>
  <si>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</si>
  <si>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</si>
  <si>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</si>
  <si>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cualquiera de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</si>
  <si>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con el visto bueno de quien revisó el proyecto.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</si>
  <si>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</si>
  <si>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 xml:space="preserve">por pérdida de la Confidencialidad de la Información de la Entidad,  </t>
  </si>
  <si>
    <t xml:space="preserve">CD-DIS-003
GD-CID-001
GD-CID-002
 </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</si>
  <si>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</si>
  <si>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t>Enlace SIG de Control Interno Disciplinario o designado por el líder del Proceso.</t>
  </si>
  <si>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</si>
  <si>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CD-DIS-003</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</si>
  <si>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</si>
  <si>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t>
    </r>
    <r>
      <rPr>
        <b/>
        <sz val="11"/>
        <rFont val="Calibri"/>
        <family val="2"/>
        <scheme val="minor"/>
      </rPr>
      <t>Evidencia:</t>
    </r>
    <r>
      <rPr>
        <sz val="11"/>
        <rFont val="Calibri"/>
        <family val="2"/>
        <scheme val="minor"/>
      </rPr>
      <t xml:space="preserve"> quedará Acta de Reunión y compromisos. 
</t>
    </r>
    <r>
      <rPr>
        <b/>
        <sz val="11"/>
        <rFont val="Calibri"/>
        <family val="2"/>
        <scheme val="minor"/>
      </rPr>
      <t>(A.5.16, A.8.2, A.8.3, A.8.13</t>
    </r>
  </si>
  <si>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</si>
  <si>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</si>
  <si>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</si>
  <si>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procesos de la Entidad en el primer encuentro anual y a través de comunicaciones internas para llegar a todos los colaboradores de la Entidad, con el objetivo de dar a conocer el procedimiento y garantizar su cumplimiento en los lineamientos. En caso de encontrar irregularidad en el procedimiento se procede a realizar revisión con el proceso donde se detectan 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</si>
  <si>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</si>
  <si>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</si>
  <si>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con el objetivo de realizar revisión previa de los modelos y lineamientos establecidos por el proceso. En caso de encontrar una inconsistencia se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</si>
  <si>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</si>
  <si>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</si>
  <si>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</si>
  <si>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</si>
  <si>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de archivo en la Entidad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</si>
  <si>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</si>
  <si>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t>Gestión Documental desarrolla anualmente un plan de capacitación con el objetivo de socializar las buenas prácticas archivísticas en la Entidad, y así garantizar el cumplimiento de la Ley General de Archivo, en caso de incumplimiento de las fechas, se programan a demanda nuevas capacitaciones. Evidencia: Actas, listado de asistencia, encuestas, cronograma de capacitaciones.</t>
  </si>
  <si>
    <t>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</si>
  <si>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</si>
  <si>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</si>
  <si>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</si>
  <si>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</si>
  <si>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</si>
  <si>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</si>
  <si>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r>
      <rPr>
        <sz val="11"/>
        <color rgb="FF000000"/>
        <rFont val="Calibri"/>
        <scheme val="minor"/>
      </rPr>
      <t>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t>
    </r>
    <r>
      <rPr>
        <sz val="11"/>
        <color rgb="FFFF0000"/>
        <rFont val="Calibri"/>
        <scheme val="minor"/>
      </rPr>
      <t xml:space="preserve"> </t>
    </r>
    <r>
      <rPr>
        <sz val="11"/>
        <color rgb="FF000000"/>
        <rFont val="Calibri"/>
        <scheme val="minor"/>
      </rPr>
      <t xml:space="preserve">automatización de los procesos internos (escaner y equipos de computo para la radicación desde las territoriales hacia el nivel Nacional), lo cual  posibilita la gestión de correspondencia y comunicaciones oficiales (Genera un consecutivo de las comunicaciones oficiales). Evidencia: procedimiento de correspondencia y correo electrónico con comunicación con el operador. </t>
    </r>
  </si>
  <si>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</si>
  <si>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</si>
  <si>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</si>
  <si>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</si>
  <si>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</si>
  <si>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</si>
  <si>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Trasladar la documentación a una sola área de archivo con el fin de unificar la administración de ingresos, consultas y prestamos de los expedientes.</t>
  </si>
  <si>
    <t>Gestión Documental cuenta en su área de Archivo con vigilancia todos los días (guardas de seguridad) y monitoreo (cámaras) en las instalaciones en donde reposa todo el archivo de gestión de la Unidad,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</si>
  <si>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</si>
  <si>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</si>
  <si>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</si>
  <si>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</si>
  <si>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al cronograma del Plan,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</si>
  <si>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</si>
  <si>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</si>
  <si>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</si>
  <si>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</si>
  <si>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</si>
  <si>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Los profesionales de Gestión Documental realizan planeación anual de capacitaciones a todos los funcionarios, contratistas y colaboradores de la entidad para la aplicación del procedimiento y lineamientos de transferencia y traslados establecidos y, de esta manera dar cumplimiento a los lineamientos del Archivo General de la Nación.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del Plan Parcero de cada proceso o dirección territorial. Evidencia: actas, listados, encuesta y Plan de Capacitación.</t>
  </si>
  <si>
    <t>Fortalecer la gestión documental en la entidad a través de un plan de trabajo para la  implementación de la ISO 30301.</t>
  </si>
  <si>
    <t>Gestión Documental socializa a todas las Dependencias y Direcciones Territoriales las actualizaciones aprobadas frente a las Tablas de Retención Documental y lineamientos generados por el proceso cada vez que se requiera dicha actualización. En caso de no cumplir con la socialización, se realiza a través de capacitaciones y acompañamientos a las diferentes Áreas, con el objetivo de garantizar la adecuada organización de la documentación generada. Evidencia: Tablas de Retención Documental,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</si>
  <si>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</si>
  <si>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</si>
  <si>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</si>
  <si>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</si>
  <si>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técnica se realiza socializaciones en los encuentros de enlaces SIG para que ellos compartan información al interior o en las Direcciones Territoriales. Evidencia: cronograma de capacitaciones anual y reportes de la asistencia técnica.</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</si>
  <si>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</si>
  <si>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</si>
  <si>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</si>
  <si>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Activos Físicos de Bodega</t>
  </si>
  <si>
    <r>
      <rPr>
        <sz val="11"/>
        <color rgb="FF000000"/>
        <rFont val="Calibri"/>
        <scheme val="minor"/>
      </rPr>
      <t xml:space="preserve">El Área de Getión Documental Proporciona el servicio de préstamos y consulta de expedientes, que se encuentran bajo la administración del Archivo de la Entidad cuando el servicio sea requierido a demanda. En caso de que los funcionarios, conratistas y/o colaboradores no puedan acceder a los expedientes físicos ubicados en los depositos de la Entidad, el personal del Proceso de Gestión Documental realiza diariamente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rgb="FF000000"/>
        <rFont val="Calibri"/>
        <scheme val="minor"/>
      </rPr>
      <t>(A.5.13, A.5.15, A.8.15)</t>
    </r>
  </si>
  <si>
    <t>Enlace SIG del Proceso de Gestión Documental o designado por el líder del Proceso.</t>
  </si>
  <si>
    <r>
      <rPr>
        <sz val="11"/>
        <color rgb="FF000000"/>
        <rFont val="Calibri"/>
        <scheme val="minor"/>
      </rPr>
      <t>El Proceso de Gestión Documental,</t>
    </r>
    <r>
      <rPr>
        <sz val="11"/>
        <color rgb="FFFF0000"/>
        <rFont val="Calibri"/>
        <scheme val="minor"/>
      </rPr>
      <t xml:space="preserve"> </t>
    </r>
    <r>
      <rPr>
        <sz val="11"/>
        <color rgb="FF000000"/>
        <rFont val="Calibri"/>
        <scheme val="minor"/>
      </rPr>
      <t xml:space="preserve">genera un inventario documental mensual por dependencia y direcciones territoriales para llevar el registro de los expedientes que se encuentran en el archivo de gestión y central de la Entidad. En caso de que este no llegara a cumplirse, se elaborá un plan de trabajo para su actualización. 
Evidencia: Archivo de excel del inventario documental por dependencia y direcciones territoriales.
</t>
    </r>
    <r>
      <rPr>
        <b/>
        <sz val="11"/>
        <color rgb="FF000000"/>
        <rFont val="Calibri"/>
        <scheme val="minor"/>
      </rPr>
      <t>(A.5.10, A.5.12, A.5.13, A.5.15, A.8.15)</t>
    </r>
  </si>
  <si>
    <r>
      <rPr>
        <sz val="11"/>
        <color rgb="FF000000"/>
        <rFont val="Calibri"/>
        <scheme val="minor"/>
      </rP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rgb="FF000000"/>
        <rFont val="Calibri"/>
        <scheme val="minor"/>
      </rPr>
      <t xml:space="preserve">
(A.5.33, A.8.15)</t>
    </r>
  </si>
  <si>
    <t xml:space="preserve">para acceder a la información custodiada por el Proceso de Gestión Documental, </t>
  </si>
  <si>
    <t>debido a la falla o ausencia de controles de seguridad relacionados con los expedientes físicos y electrónicos que se encuentran almacenados en el archivo de gestión, archivo central y el Sistema de Gestión de Documentos Electrónicos de Archivo (ArchiDhu).</t>
  </si>
  <si>
    <t>TI-SIF-004
TI-SIF-038
GD-DOT-009</t>
  </si>
  <si>
    <r>
      <t xml:space="preserve">El Proceso de Gestión Documental, realiza la "Digitalización de los documentos" en el Sistema de Gestión de Documentos Electrónicos de Archivo "ARCHIDU" para garantizar y facilitar el acceso a la información y con ello evitar la consulta de documentos físicos originales. 
</t>
    </r>
    <r>
      <rPr>
        <b/>
        <sz val="11"/>
        <color theme="1"/>
        <rFont val="Calibri"/>
        <family val="2"/>
        <scheme val="minor"/>
      </rPr>
      <t>Evidencia:</t>
    </r>
    <r>
      <rPr>
        <sz val="11"/>
        <color theme="1"/>
        <rFont val="Calibri"/>
        <family val="2"/>
        <scheme val="minor"/>
      </rPr>
      <t xml:space="preserve"> Informe de expedientes digitalizados para el periodo.
</t>
    </r>
    <r>
      <rPr>
        <b/>
        <sz val="11"/>
        <rFont val="Calibri"/>
        <family val="2"/>
        <scheme val="minor"/>
      </rPr>
      <t>(A.5.13, A.5.15, A.8.15)</t>
    </r>
  </si>
  <si>
    <r>
      <t xml:space="preserve">El Proceso de Gestión Documental, lleva el registro y control de préstamos de expedientes a los funcionarios y/o contratistas de la Entidad para la atención y trámites en sus dependencias del nivel nacional.
</t>
    </r>
    <r>
      <rPr>
        <b/>
        <sz val="11"/>
        <color theme="1"/>
        <rFont val="Calibri"/>
        <family val="2"/>
        <scheme val="minor"/>
      </rPr>
      <t>Evidencia:</t>
    </r>
    <r>
      <rPr>
        <sz val="11"/>
        <color theme="1"/>
        <rFont val="Calibri"/>
        <family val="2"/>
        <scheme val="minor"/>
      </rPr>
      <t xml:space="preserve"> Formato Préstamo de Documentos y/o Expedientes de Archivos de Gestión mensual.
</t>
    </r>
    <r>
      <rPr>
        <b/>
        <sz val="11"/>
        <rFont val="Calibri"/>
        <family val="2"/>
        <scheme val="minor"/>
      </rPr>
      <t>(A.5.10, A.5.12, A.5.13, A.5.15, A.8.15)</t>
    </r>
  </si>
  <si>
    <r>
      <t xml:space="preserve">El Proceso de Gestión Documental, genera un inventario documental por dependencia y direcciones territoriales para llevar el registro de los expedientes que se encuentra en el archivo de gestión y archivo central de la Entidad.
</t>
    </r>
    <r>
      <rPr>
        <b/>
        <sz val="11"/>
        <color theme="1"/>
        <rFont val="Calibri"/>
        <family val="2"/>
        <scheme val="minor"/>
      </rPr>
      <t>Evidencia:</t>
    </r>
    <r>
      <rPr>
        <sz val="11"/>
        <color theme="1"/>
        <rFont val="Calibri"/>
        <family val="2"/>
        <scheme val="minor"/>
      </rPr>
      <t xml:space="preserve"> Archivo de Excel del inventario documental por dependencia y Direcciones Territoriales.
</t>
    </r>
    <r>
      <rPr>
        <b/>
        <sz val="11"/>
        <rFont val="Calibri"/>
        <family val="2"/>
        <scheme val="minor"/>
      </rPr>
      <t>(A.5.10, A.5.12, A.5.13, A.5.15, A.8.15)</t>
    </r>
  </si>
  <si>
    <r>
      <t xml:space="preserve">El Proceso de Gestión Documental, cuando se genera una denuncia por pérdidas de un documento o expediente o cuando se identifica que los expedientes no están completos, se aplica el procedimiento para la reconstrucción de expedientes.
</t>
    </r>
    <r>
      <rPr>
        <b/>
        <sz val="11"/>
        <color theme="1"/>
        <rFont val="Calibri"/>
        <family val="2"/>
        <scheme val="minor"/>
      </rPr>
      <t>Evidencia:</t>
    </r>
    <r>
      <rPr>
        <sz val="11"/>
        <color theme="1"/>
        <rFont val="Calibri"/>
        <family val="2"/>
        <scheme val="minor"/>
      </rPr>
      <t xml:space="preserve"> Cuando se reporte una denuncia por pérdida de un expediente y se requiera realizar una reconstrucción de este se debe presentar el informe de pérdida de documento. En los casos en que no se presente reporte por pérdida se deberá enviar un correo al líder del proceso indicando que no se presentó novedades de perdida de expedientes durante el período.
</t>
    </r>
    <r>
      <rPr>
        <b/>
        <sz val="11"/>
        <color theme="1"/>
        <rFont val="Calibri"/>
        <family val="2"/>
        <scheme val="minor"/>
      </rPr>
      <t>(A.5.33,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</si>
  <si>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 los préstamos de los expedientes.
Evidencia: Tablas de Control de Acceso y/o correos de respuesta de solicitudes de préstamos.
</t>
    </r>
    <r>
      <rPr>
        <b/>
        <sz val="11"/>
        <color rgb="FF000000"/>
        <rFont val="Calibri"/>
        <scheme val="minor"/>
      </rPr>
      <t>(A.5.10, A.5.12, A.5.13)</t>
    </r>
  </si>
  <si>
    <r>
      <t xml:space="preserve">
Realizar acciones de asistencia técnica en fase de formulación para la actualización de planes de contingencia en entidades territoriales.</t>
    </r>
    <r>
      <rPr>
        <b/>
        <sz val="11"/>
        <rFont val="Calibri"/>
        <family val="2"/>
        <scheme val="minor"/>
      </rPr>
      <t xml:space="preserve">(SPAE)
</t>
    </r>
    <r>
      <rPr>
        <sz val="11"/>
        <rFont val="Calibri"/>
        <family val="2"/>
        <scheme val="minor"/>
      </rPr>
      <t xml:space="preserve">
Acompañar a las EETT en la formulación y aprobación del POSI (RNI)
Mesas distritales, municipales y departamentales de víctimas a las cuales se les aplica la batería de indicadores como mecanismo de reporte y seguimiento de los planes de trabajo y documentos de incidencia. </t>
    </r>
    <r>
      <rPr>
        <b/>
        <sz val="11"/>
        <rFont val="Calibri"/>
        <family val="2"/>
        <scheme val="minor"/>
      </rPr>
      <t>(PARTICIPACIÓN)</t>
    </r>
    <r>
      <rPr>
        <sz val="11"/>
        <rFont val="Calibri"/>
        <family val="2"/>
        <scheme val="minor"/>
      </rPr>
      <t xml:space="preserve">
Realizar el seguimiento a las sesiones de los Comités Territoriales de Justicia Transicional municipales y departamentales de acuerdo con la programación realizada por las EETT. </t>
    </r>
    <r>
      <rPr>
        <b/>
        <sz val="11"/>
        <rFont val="Calibri"/>
        <family val="2"/>
        <scheme val="minor"/>
      </rPr>
      <t>(NACIÓN TERRITORIO)</t>
    </r>
    <r>
      <rPr>
        <sz val="11"/>
        <rFont val="Calibri"/>
        <family val="2"/>
        <scheme val="minor"/>
      </rPr>
      <t xml:space="preserve">
Atender víctimas individuales en la medida de rehabilitación psicosocial.</t>
    </r>
    <r>
      <rPr>
        <b/>
        <sz val="11"/>
        <rFont val="Calibri"/>
        <family val="2"/>
        <scheme val="minor"/>
      </rPr>
      <t xml:space="preserve"> (PSICOSOCIAL)</t>
    </r>
    <r>
      <rPr>
        <sz val="11"/>
        <rFont val="Calibri"/>
        <family val="2"/>
        <scheme val="minor"/>
      </rPr>
      <t xml:space="preserve">
Realizar seguimiento a los planes de retornos y reubicaciones aprobados y en actualización en el marco de los CTJT o subcomités.</t>
    </r>
    <r>
      <rPr>
        <sz val="11"/>
        <color rgb="FFFF0000"/>
        <rFont val="Calibri"/>
        <family val="2"/>
        <scheme val="minor"/>
      </rPr>
      <t xml:space="preserve"> </t>
    </r>
    <r>
      <rPr>
        <b/>
        <sz val="11"/>
        <rFont val="Calibri"/>
        <family val="2"/>
        <scheme val="minor"/>
      </rPr>
      <t>(Retornos y Reubicaciones)</t>
    </r>
    <r>
      <rPr>
        <sz val="11"/>
        <color rgb="FFFF0000"/>
        <rFont val="Calibri"/>
        <family val="2"/>
        <scheme val="minor"/>
      </rPr>
      <t xml:space="preserve">
</t>
    </r>
    <r>
      <rPr>
        <sz val="11"/>
        <rFont val="Calibri"/>
        <family val="2"/>
        <scheme val="minor"/>
      </rPr>
      <t xml:space="preserve">Realizar implementación de los planes integrales de reparación colectiva del conflicto armado </t>
    </r>
    <r>
      <rPr>
        <b/>
        <sz val="11"/>
        <rFont val="Calibri"/>
        <family val="2"/>
        <scheme val="minor"/>
      </rPr>
      <t>(Reparación Colectiva)</t>
    </r>
  </si>
  <si>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</si>
  <si>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en caso de no realizarse se realizará un plan de mejora quedando consignada en el acta de seguimiento del Comité MIPG de la Dirección Territorial para su seguimiento. Las evidencias corresponden a las actas y/o informes.</t>
  </si>
  <si>
    <t>Efectuar la entrega de Cartas de indemnización administrativa aptas, entregadas.</t>
  </si>
  <si>
    <r>
      <rPr>
        <sz val="11"/>
        <color rgb="FFFF0000"/>
        <rFont val="Calibri"/>
        <family val="2"/>
        <scheme val="minor"/>
      </rPr>
      <t xml:space="preserve">Posibilidad de </t>
    </r>
    <r>
      <rPr>
        <sz val="11"/>
        <color theme="1"/>
        <rFont val="Calibri"/>
        <family val="2"/>
        <scheme val="minor"/>
      </rPr>
      <t xml:space="preserve">utilización de información de las víctimas o sistemas de información </t>
    </r>
  </si>
  <si>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</si>
  <si>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</si>
  <si>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</si>
  <si>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</si>
  <si>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</si>
  <si>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De acuerdo a la tipología del riesgo se define formular un plan de acción adicional tendiente a fortalecer los controles existentes y evitar su materialización</t>
  </si>
  <si>
    <t>El/La Directora (a) territorial, el profesional de indemnizaciones y el profesional del sistema integrado de gestión</t>
  </si>
  <si>
    <t>Realizar Jornadas de Atención de Servicio móviles de orientación y comunicación a las víctimas.</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</si>
  <si>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</si>
  <si>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</si>
  <si>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</si>
  <si>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El/La Director (a)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seguimiento del Comité MIPG y/o correo electrónico.</t>
  </si>
  <si>
    <t>El/La directora (a) territorial y el equipo de trabajo realizarán seguimiento a los indicadores del Plan de Acción, para la verificación del cumplimiento de la programación establecida y la meta.</t>
  </si>
  <si>
    <t>Los profesionales de los procesos de la Dirección Territorial 
Director (a) Territorial</t>
  </si>
  <si>
    <t xml:space="preserve">El/La Director (a)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vigente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</si>
  <si>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El/La Director (a)  territorial y las profesionales de reparación individual, una vez al año conforme a la vigencia firman acuerdo de confidencialidad de la Unidad para la protección y manejo de la información de la medida de la indemnización administrativa, para lo cual el profesional de la Subdirección de la Red Nacional de la información verifica que estos se encuentren debidamente diligenciados,  en el caso de identificar novedades en los acuerdos, los profesionales no podrán ingresar a los aplicativos dispuestos por la Entidad se solicitará lineamientos a la subdirección de reparación individual, como evidencia de su gestión se cuenta con el acuerdo de confidencialidad firmado.</t>
  </si>
  <si>
    <t>El/La director territorial, el profesional de indemnizaciones y el profesional del sistema integrado de gestión, revisarán y verificaran la aplicación  del procedimiento de notificación de la medida de indemnización administrativa cargado en la pagina de la unidad y quedará consignado en un acta de reunión</t>
  </si>
  <si>
    <t>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t>
  </si>
  <si>
    <t xml:space="preserve">
Efectuar la entrega de cartas de indemnización aptas a las victimas localizadas</t>
  </si>
  <si>
    <t>ante las victimas y entes territoriales, por no efectuar la entrega de cartas de indemnización</t>
  </si>
  <si>
    <t>debido a casos documentados con novedades,  datos incompletos o no actualizados de las víctimas a notificar los actos administrativos.</t>
  </si>
  <si>
    <t>El profesional de reparación individual cada vez que se asigne la entrega de cartas de indemnización aptas a las victimas  verifica los datos en los aplicativos dispuestos por la Entidad, con el fin de realizar la entrega correspondiente. En caso de no encontrar a la persona para realizar la entrega , se deberán utilizar los demas mecanismos dispuestos por la Entidad para su ubicación. Como evidencia se cuentan correos electronicos o comunicaciones.</t>
  </si>
  <si>
    <t>De acuerdo al nivel de severidad del riesgos y efectividad del control no se contempla Plan de Acción adicional</t>
  </si>
  <si>
    <t xml:space="preserve">El profesional de reparación individual socializará a todos los funcionarios, contratistas y colaboradores para que en los diferentes espacios de interlocución con las victimas realicen campaña de la importancia de actualización de datos, con el fin de poder localizarlas para la reparación integral.  En caso de no desarrollar la campaña, se utilizarán los medios disponibles por la Dirección Territorial como CRAVS y los puntos de atención para fomentar dicha actualización.  Como evidencia se cuenta con las socializaciones de actualización de datos, correos electronicos. </t>
  </si>
  <si>
    <t xml:space="preserve">
Acompañar técnicamente a las entidades territoriales para que mantengan los conceptos de seguridad vigentes</t>
  </si>
  <si>
    <t>ante entidades territoriales por conceptos de seguridad desactualizados</t>
  </si>
  <si>
    <t>debido a no contar con la voluntad política de los EETT y falta de participación activa de las fuerzas militares y demás participantes de los  CTJT.</t>
  </si>
  <si>
    <t xml:space="preserve">
El profesional de retornos y reubicaciones informa al nivel nacional de acuerdo a la fecha de vigencia del concepto de seguridad el avance en la actualización para analizar las posibles soluciones a la falta de voluntad politica de las Entidades Territoriales y la Fuerza Pública  con el fin adelantar las acciones propias en los espacios nacionales para definir una orientación institucional la cual socializará en los espacios de los CTJT,  y como evidencia se cuenta con  correos electrónicos.</t>
  </si>
  <si>
    <t>Promover una respuesta institucional articulada para que las víctimas accedan a una oferta social amplia, adecuada, descentralizada, simultánea y sin barreras de acceso con carácter preventivo y transformador</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</si>
  <si>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</si>
  <si>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</si>
  <si>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El profesional del Servicio al Ciudadano por demanda de acuerdo a la solicitud del municipio,  concertar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</si>
  <si>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profesional del Servicio al Ciudadano, mensualmente, identifica donde se realizarán las jornadas de atención movil y/o ferias de servicio,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</si>
  <si>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</si>
  <si>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por parte de un funcionario o contratista y externos (Operador)</t>
  </si>
  <si>
    <t>El profesional de reparación individual de la DT Norte de Santander y Arauca,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</si>
  <si>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El profesional de reparación individual del DT una vez cada 4 meses socializa y fortalece la campaña antifraude de la Unidad con funcionarios, contratistas de la entidad y funcionarios de las entidades del SNARIV, con el fin de prevenir los fraudes. </t>
  </si>
  <si>
    <t xml:space="preserve">
Profesional Reparación individual
Profesional servicio al ciudadano</t>
  </si>
  <si>
    <t xml:space="preserve">
El profesional de reparación individual-Indemnizaciones del DT Norte de Santander ,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electrónicos.</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</si>
  <si>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</si>
  <si>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</si>
  <si>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
</t>
    </r>
    <r>
      <rPr>
        <b/>
        <sz val="11"/>
        <color theme="1"/>
        <rFont val="Calibri"/>
        <family val="2"/>
        <scheme val="minor"/>
      </rPr>
      <t>(A.6.3)</t>
    </r>
  </si>
  <si>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</si>
  <si>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Gestionar y revisar los tramites presupuestales de la Unidad
Actualizar y revisar técnicamente los proyectos de inversión</t>
  </si>
  <si>
    <t xml:space="preserve">por la inoportunidad  en la ejecución efectiva de los recursos de la Entidad </t>
  </si>
  <si>
    <t>debido a la falta de planeación,  seguimiento y gestión efectiva de los trámites presupuestales de la Entidad.</t>
  </si>
  <si>
    <t xml:space="preserve">El profesional de la OAP, realiza la validación de las solicitudes de tramites presupuestales en el aplicativo dispuesto por la Entidad (SISEG)  referentes a la ejecución de los proyecctos de inversión remitidos por los gerentes de proyectos.  En caso realizar la validación de la solicitud del tramité las areas no pueden avanzar en la ejecución. Como evidencias quedan las aprobaciones en el aplicativo dispuesto. </t>
  </si>
  <si>
    <t xml:space="preserve">
Mesas de trabajo con los enlaces de proyectos  para identificar oportunidades de mejora en  el seguimiento a la ejecución de los proyectos de inversión</t>
  </si>
  <si>
    <t>OAP - Equipo Proyectos Presupuesto</t>
  </si>
  <si>
    <t xml:space="preserve">
El profesional de la OAP  remite mensualmente a los gerentes de proyectos la ejecución presupuestal registrada en el SIIF nación con el fin de que  efectuen la verificación de la planeación presupuestal y contractual respectiva, para posteriormentese reporte el avance de ejecución del proyecto en la PIIP.  En caso de no remitir la ejecución por parte de la OAP, afectaria la oportunidad de avance del proyecto en la PIIP. Como evidencia se cuenta con correos electronicos y ejecución presupuestal SIIF.</t>
  </si>
  <si>
    <t>El Jefe de la OAP mensualmente verifica y difunde los resultados de la ejecución presupuestal de la Entidad ante el Comité Directivo, con el fin de tomar decisiones oportunas y garantizar la efectividad de su ejecución. Como evidencias se cuenta con las presentaciones a Comité</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</si>
  <si>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</si>
  <si>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</si>
  <si>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</si>
  <si>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</si>
  <si>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</si>
  <si>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</si>
  <si>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</si>
  <si>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</si>
  <si>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</si>
  <si>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</si>
  <si>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</si>
  <si>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 xml:space="preserve">Los profesionales de la OAP , trimestralmente,  realiza el informe de avance del Plan de Acción, con el fin de generar alertas correspondientes para el mejoramiento y cumplimiento de las actividades, en caso de incumplimiento en alguna meta de acuerdo con programación, se genera un reporte de no conformidad a la dependencia para que analice las causas y establezca las correcciones pertinentes, como evidencia se cuenta con los informes de avance y no conformidades en aplicativo dispuesto.  </t>
  </si>
  <si>
    <t>Los profesionales de la OAP realizaran sensibilización o capacitación a los enlaces de planeación en los temas relacionados con el plan de acción de la dependencia y las direcciones territoriales, de acuerdo con requerimiento, con el fin de facilitar su reporte y seguimiento de cada uno de los indicadores</t>
  </si>
  <si>
    <t>Equipo Plan de Acción -
Jefe Oficina Asesora de Planeación</t>
  </si>
  <si>
    <t>Los profesionales de la OAP realizan el acompañamiento y la revisión de la formulación del Plan de Acción institucianal a las dependencias y Direcciones territoriales, de acuerdo con el cronograma establecido, con el objetivo de validar su coherencia con la planeacion estrategicay  los lineamientos de la politica publica de victimas. En caso de detectar información inconsistente, se notifica a la respectiva dependencia para que realice los ajustes pertinentes. Como evidencia de este proceso, se cuenta con actas de mesas de trabajo y correos electrónicos que documentan las observaciones y ajustes solicitados.</t>
  </si>
  <si>
    <t>El profesional de la Oficina Asesora de Planeación (OAP) realiza una verificación mensual del nivel de avance y cumplimiento del Plan de Acción en la herramienta dispuesta para este fin. Así mismo, se presenta un informe mensual al Comité Directivo que incluye un análisis detallado del progreso, así como las alertas generadas. Como evidencia, se cuenta con la presentación al Comité Directivo y el archivo Excel de seguimiento.</t>
  </si>
  <si>
    <t>Realizar seguimiento a las actividades del Plan de Implementación del nivel nacional y territorial, así como a los temas de: Acciones Correctivas, Salidas No Conformes, Diseño y Desarrollo, Gestión del Cambio, demás generalidades del SIG.</t>
  </si>
  <si>
    <t>por el incumplimiento de las actividades asociadas a la  implementación del Sistema Integrado de Gestión</t>
  </si>
  <si>
    <t>Debido a cambios en temas asociados en legislación, políticas públicas, regulación o desactualización de los lineamientos establecidos en los documentos del SIG</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</si>
  <si>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o dependencias involucradas cuando haya necesidad. En caso de que algún líder de Sistema o dependencia considere pertinente hacer algún ajuste  o cambio en sus actividades del Plan de Implementación, se realizará una solicitud a través de acta de cambio, para posteriormente ser modificado en el archivo definido. Como evidencia, quedan actas de modificación de actividades.</t>
  </si>
  <si>
    <t>Realizar capacitaciones o socializaciones a los Enlaces SIG de procesos en nivel nacional y territorial sobre los resultados del plan de implementación a fin de concertar acciones para elevar el % de avance en caso que aplique</t>
  </si>
  <si>
    <t>Equipo SIG - OAP</t>
  </si>
  <si>
    <t xml:space="preserve">El Equipo SIG-MIPG de la OAP y 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 que deben estar cargadas y actualizadas cada vez que se realice un nuevo reporte. Adicionalmente se informará de manera trimestral  a los enlaces sobre las actividades que deben ser reportadas y lo lineamientos a tener en cuenta. Este seguimiento, se realiza en el aplicativo dispuesto según programación definida, con el fin que los procesos, dependencias y direcciones territoriales den cumplimiento al procedimiento vigente. En caso  que no se realice dicho reporte  en el tiempo establecido este quedará en 0%  y se informará a los lideres de proceso y directores territoriales el incumplimiento a fin de tomar decisiones al respecto. Como evidencia quedan las aprobaciones o rechazos en el aplicativo dispuesto, reportes trimestrales y correos electronicos. </t>
  </si>
  <si>
    <t>La Oficina Asesora de Planeación presenta de manera trimestral ante el Comité Institucional de Gestión y Desempeño los avances  y resultados del Plan de Implementación tanto para procesos y Direcciones Territoriales, con el fin de evidenciar avances en el MIPG-SIG de la Entidad. en caso de no presentar ante el Comité el Plan e enviarán las respectivas alertas para dar cumplimiento a los compromisos. Como evidencia quedan las actas o listas de asistencia.</t>
  </si>
  <si>
    <t>Realizar la rendición de cuentas con el fin de informar, explicar y dar a conocer los resultados de su gestión a los ciudadanos</t>
  </si>
  <si>
    <t>Uso del poder</t>
  </si>
  <si>
    <t xml:space="preserve">por parte de los funcionarios </t>
  </si>
  <si>
    <t>para tomar decisiones sobre recursos</t>
  </si>
  <si>
    <t xml:space="preserve">que favorezcan a un tercero o en beneficio propio. </t>
  </si>
  <si>
    <t>Mesas de trabajo con las diferentes dependencias para la preparación y ejecución de la rendición de cuentas institucional, así como la emisión de lineamientos en la materia</t>
  </si>
  <si>
    <t>Funcionario de la DG designado por el Proceso</t>
  </si>
  <si>
    <t>Implementar las estrategias establecidas por el Sistema de Seguridad de la Información al interior del proceso</t>
  </si>
  <si>
    <t xml:space="preserve">de los Activos de Información del Proceso de Direccionamiento Estrategico, </t>
  </si>
  <si>
    <t>debido a la ausencia de reporte de novedades de los usuarios, falta de apropiación de las políticas de privacidad de la información y ausencia o insuficiencia de documentación de uso y/o administración.</t>
  </si>
  <si>
    <t>DE-GFEEV-001
DE-GFEEV-007
DE-GFEEV-008
DE-GFEEV-009
DE-GFEEV-010
DE-OAP-024
DE-OAP-025
DE-GAVE-004
DE-SCG-002
DE-DIG-003
DE-DIG-005
DE-DIG-006
DE-SCG-006
DE-ARH-001
DE-ARH-002</t>
  </si>
  <si>
    <r>
      <t xml:space="preserve">El profesional designado de la OAP se encarga de revisar e inactivar los usuarios cada vez que se reportan novedades en los aplicativos administrados por la OAP y el profesional de la OTI verificará  las solicitudes de acceso al SharePoint para el almacenamiento de la información  en caso de que no se reportes novedades o accesos se enviará correo a los lideres de los Procesos y Direcciones Territoriales para que se realice esta actividad oportunamente. 
</t>
    </r>
    <r>
      <rPr>
        <b/>
        <sz val="11"/>
        <color theme="1"/>
        <rFont val="Calibri"/>
        <family val="2"/>
        <scheme val="minor"/>
      </rPr>
      <t>Evidencia:</t>
    </r>
    <r>
      <rPr>
        <sz val="11"/>
        <color theme="1"/>
        <rFont val="Calibri"/>
        <family val="2"/>
        <scheme val="minor"/>
      </rPr>
      <t xml:space="preserve"> Correos electrónicos de reporte de novedades y/o correo de solicitud de reportes de la OAP a los Procesos y Direcciones Territoriales.
</t>
    </r>
    <r>
      <rPr>
        <b/>
        <sz val="11"/>
        <rFont val="Calibri"/>
        <family val="2"/>
        <scheme val="minor"/>
      </rPr>
      <t>(A.5.15, A.5.16, A.8.3, A.8.13, A.5.18)</t>
    </r>
  </si>
  <si>
    <r>
      <t xml:space="preserve">El profesional designado de la OAP realizara revisión de la documentación del Proceso para incorporar las actividades definidas en los controles del riesgo identificado para la vigencia. 
Evidencia: Documento del Sistema de Gestión actualizado y publicado y/o plan de trabajo donde se incorporé la actividad y/o mesas de trabajo de la OAP donde se gestionó la actividad.
</t>
    </r>
    <r>
      <rPr>
        <b/>
        <sz val="11"/>
        <color theme="1"/>
        <rFont val="Calibri"/>
        <family val="2"/>
        <scheme val="minor"/>
      </rPr>
      <t>(A.5.15, A.5.16, A.5.18)</t>
    </r>
  </si>
  <si>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</si>
  <si>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recolectan preguntas de los ciudadanos para ser respondidas posteriormente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</si>
  <si>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El profesional designado del Grupo de Gestión de Talento Humano cada vez que vincula a la Entidad un alto directivo verifica el diligenciamiento del formato de conflicto de interes del DAFP, en caso de evidenciar alguna inconsistencia reportará a la Oficina de Control Interno Disciplinario a fin de tomar las decisiones a las que haya lugar. Como evidencias quedan el diligenciamiento de formato de conflicto de interes, correos electronicos.</t>
  </si>
  <si>
    <t>La OAC en conjunto con las diferentes dependencias publican información necesaria frente a los temas de interés asociados a combatir la corrupción. Estas comunicaciones se realizarán cuando sean necesarias, y cuando se cuenta con la información. Como evidencia quedan las piezas comunicativas.</t>
  </si>
  <si>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</si>
  <si>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</si>
  <si>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</si>
  <si>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Posibilidad de pérdida económica y reputacional ante nuestras partes interesadas internas y externas, por afectación en el desempeño ambiental y sanciones ante entes de control</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</si>
  <si>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</si>
  <si>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Participar en campañas de alto impacto enfocados en la disminución de los residuos sólidos generados en la entidad como parte del fortalecimiento institucional en la apropiación de buenas prácticas ambientales.</t>
  </si>
  <si>
    <t>Coordinador (a) Gestión Administrativa y Documental
Equipo Implementador del Sistema de Gestión Ambiental</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</si>
  <si>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</si>
  <si>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Participar en las capacitaciones teórico prácticas previamente acordadas para la aplicación del conocimiento ambiental en los funcionarios, contratistas y colaboradores de la entidad en el marco de implementación de la norma ISO 14001:2015.</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</si>
  <si>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</si>
  <si>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</si>
  <si>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</si>
  <si>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</si>
  <si>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</si>
  <si>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Apoyar la supervisión frente al estado de equipos operacionales (aires acondicionados, sistemas ahorradores de agua y energía, mantenimientos a tanques y plantas eléctricas, condiciones de la infraestructura, etc.) disponibles en territorio.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</si>
  <si>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</si>
  <si>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Fomentar buenas prácticas ambientales enfocadas en el ahorro y usos eficiente del agua y la energía, manejo integral de residuos sólidos, buenas prácticas cero papel, entre otros; los cuales permitan la mejora continua del desempeño ambiental de la Unidad.</t>
  </si>
  <si>
    <t>Transversal
Sistema de Gestión de Seguridad y Salud en el Trabajo</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</si>
  <si>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batería de riesgo psicosocial 2023 </t>
    </r>
  </si>
  <si>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</si>
  <si>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</si>
  <si>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Posibilidad de pérdida económica y reputacional ante las partes interesadas, por la ocurrencia de accidentes, enfermedades  o incapacidades laborales, que no se reporten bajo los procedimientos establecidos en la Norma del SST,  generando demandas o sanciones</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</si>
  <si>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</si>
  <si>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</si>
  <si>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</si>
  <si>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</si>
  <si>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</si>
  <si>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</si>
  <si>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</si>
  <si>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</si>
  <si>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</si>
  <si>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</si>
  <si>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</si>
  <si>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Participar en las  jornadas del plan de capacitación  del sistema de gestión documental.
Implementar con el acompañamiento del GGAD, las TRD para la organización y conformación de expedientes físicos y/o electrónicos de cada dependencia.</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</si>
  <si>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</si>
  <si>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</si>
  <si>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</si>
  <si>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</si>
  <si>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</si>
  <si>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</si>
  <si>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</si>
  <si>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</si>
  <si>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</si>
  <si>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</si>
  <si>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</si>
  <si>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lider o apoyo del procedimiento de Articulación interinstitucional y dinamización de la información-AIDI, cada vez que se requiera oficializa el acuerdo o convenio de intercambio de información y se genera un anexo técnico a dicho acuerdo o convenio, donde se encuentran las reglas que rigen el intercambio, acompañado del diccionario de datos que es el insumo para el entendimiento de la fuente. Para los casos de entidades que no les aplica el documento técnico esta información queda en un oficio, correo electrónico o acta. De igual manera se realiza un seguimiento a lo estipulado en el documento técnico a través del oficio, correos electrónicos o actas de reunión. Evidencia: Acuerdo de intercambio, Anexo técnico, oficio, correo electrónico o acta.</t>
  </si>
  <si>
    <t>El lider o apoyo del procedimiento de la SRNI o dependencias de la unidad cada vez que identifique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</si>
  <si>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 xml:space="preserve">El líder o apoyo del procedimiento de instrumentalización en articulación con el líder del procedimiento de AIDI, trimestralmente remite reporte de la calidad de datos de las fuentes de información cargadas en el inventario de fuentes del módulo de Vivanto, en caso de no remitir el reporte se debe registrar el seguimiento y estado de las fuentes verificadas. Evidencia: Correo electrónico del reporte o Matriz de seguimiento de las fuentes de información </t>
  </si>
  <si>
    <r>
      <t>El lider o apoyo del procedimiento de Instrumentalización cada vez que se requiera, gestiona las solicitudes del grupo de AIDI mediante el correo electrónico de soporte RNI, asignando usuarios y contraseñas para los canales de interoperabilidad a través de las herramientas de intercambio web service dinámicos, intercambio de archivos planos encriptados a través de llaves públicas y privadas, asegurando el manejo adecuado de la información que se comparte. En caso de que no se cuente con correo electrónico de solicitud no será gest</t>
    </r>
    <r>
      <rPr>
        <sz val="11"/>
        <rFont val="Calibri"/>
        <family val="2"/>
      </rPr>
      <t>ionado. Evidencia: correo electrónico de respuesta al requerimiento</t>
    </r>
  </si>
  <si>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</si>
  <si>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</si>
  <si>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</si>
  <si>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</si>
  <si>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para obtener un beneficio personal o para un tercero</t>
  </si>
  <si>
    <t>No  aplica</t>
  </si>
  <si>
    <t>Por demanda</t>
  </si>
  <si>
    <t>Todos los colaboradores de los procedimientos de la Subdirección Red Nacional de Información-SRNI cada vez que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socializaciones o reporte en Aranda.</t>
  </si>
  <si>
    <t>Se define establecer planes de acción para mitigar y/o reducir el nivel y para atender las causas por las que se puede presentar el riesgo, atendiendo lo establecido en la metodología de administración del riesgo</t>
  </si>
  <si>
    <t>Realizar seguimientos trimestrales en donde se valide el uso y acceso indebido de las credenciales otorgadas al portal vivanto en el marco de los acuerdos de confidencialidad firmados.</t>
  </si>
  <si>
    <t>Responsable Procedimiento Instrumentalización
Líder</t>
  </si>
  <si>
    <t>Todos los colaboradores de los procedimientos de la Subdirección Red Nacional de Información-SRNI cada vez que detecte un uso o acceso indebido de la información, remite la alerta sobre dichos eventos al grupo antifraudes de la oficina asesora jurídica por medio de correo electrónico con el fin de poner en conocimiento la falencia detectada y para que se tomen las medidas que consideren pertinentes dentro de su competencia. Como evidencia queda el envío del correo electrónico.</t>
  </si>
  <si>
    <t>El lider o apoyo del procedimiento Articulación interinstitucional y dinamización de la información-AIDI de la Subdirección Red Nacional de Información-SRNI cada vez que un usuario requiere la creación de credenciales de acceso para la herramienta Vivanto,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reporte de la gestión de la solicitud en la plataforma Aranda o correo electronico de la solicitud.</t>
  </si>
  <si>
    <t>Con el objetivo de asegurar que las personas que consultan la información de la población victima son funcionarios y servidores públicos y que se aplican protocolos de seguridad al acceder a información en la herramienta Vivanto, el apoyo de la mesa de servicios del procedimiento Articulación interinstitucional y dinamización de la información-AIDI, inactiva y otorga acceso de perfiles y roles a los usuarios de la siguiente forma:
1. Los usuarios se inactivan de acuerdo con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diligenciamiento de los acuerdos de confidencialidad, que a su vez deben estar avalados y firmados por el líder del proceso. 
En caso de evidenciar en las auditorias de usuarios de consulta individual un mal uso de la herramienta se inactivará el usuario. 
Evidencia: Correo electrónico del estado inactivo en la herramienta Vivanto o reporte de la gestión de la solicitud en la plataforma Aranda.</t>
  </si>
  <si>
    <t>Proteger la información y sistemas de información de la Unidad para la Atención y Reparación Integral las Víctimas según los más altos niveles de control de confidencialidad, integridad y disponibilidad.</t>
  </si>
  <si>
    <t>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t>
  </si>
  <si>
    <t xml:space="preserve">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t>
  </si>
  <si>
    <t>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</si>
  <si>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Posibilidad de pérdida reputacional 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</si>
  <si>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Procesos
Infraestructura
Eventos Externos</t>
  </si>
  <si>
    <t>El apoyo procedimiento Gestión de la Declaración diariamente verifica e identifica los errores, duplicidad de declaraciones o ausencia de mínimos de requisitos para las declaraciones allegadas a través de las herramientas tecnológicas (gestor documental), con el fin de realizar el reporte de los inconvenientes identificados a la mesa de servicios del gestor documental y así brindar una solución a las casuísticas en particular. en caso de no tener una respuesta oportuna por parte de la mesa de servicios del gestor documental se realiza contacto directo vía correo electrónico con el ingeniero delegado para la solución de estos errores. Evidencia: Descarga de de reportes incidentes gestor documental y/o correo electrónico del reporte de incidentes.</t>
  </si>
  <si>
    <t xml:space="preserve">Los lideres de procedimientos reportan cada vez que se requiera mediante bitácora de incidentes los inconvenientes que presenten respecto a la integración entre el gestor documental y las diferentes herramientas tecnológicas con las que cuenta el proceso para consulta o gestión de información. Con el fin de identificar los diferentes errores que se presenten con estas integraciones. En caso de no ser reportada por medio de la bitácora el error presentado es escalado directamente a la mesa de servicios del gestor documental. Evidencia: bitácora de incidentes. </t>
  </si>
  <si>
    <t>El apoyo a procedimiento cada vez que se requiera generar una devolución a ministerio publico de un formato único de declaración por faltantes en el mínimo de requisitos, solicita a Gestión Documental la Digitalización del documento y sus soporte con fines probatorios, con el fin de contar con una copia fiel de la información allegada inicialmente a la UNARIV y así proceder con la devolución física de la declaración. En caso de perdida de documento por Hurto o deterioro se contara en la entidad con una copia digital con la cual se continuara con los tramites necesarios. Evidencia: Correo electrónico</t>
  </si>
  <si>
    <t xml:space="preserve">Mesas de articulación de la misional con el líder implementador para buscar soluciones tecnológicas a las incidencias presentadas, así como necesidades y expectativas de registro en las herramientas tecnológicas, formalización del archivo en cuento a nuevas líneas de trabajo o procedimientos en registro y valoración. </t>
  </si>
  <si>
    <t>Paginas: 1 de 1</t>
  </si>
  <si>
    <t>Fecha: 4/12/2023</t>
  </si>
  <si>
    <t>Fecha Actualización de los Registros: Abril  2025</t>
  </si>
  <si>
    <t xml:space="preserve">El(la) subdirector(a) SPAE y/o enlace SIG del proceso, una vez por vigencia, debe gestionar con el Grupo de Gestión del Talento Humano la realización de una charla de riesgo público de salidas a territorio dirigida a los profesionales humanitarios DGSH, teniendo en cuenta la alta demanda de comisiones que realizan en función de las misiones humanitarias para verificar y/o coordinar la atención de emergencias. En caso de que no existan las garantías mínimas de seguridad, el (la) colaborador (a) debe abstenerse de ingresar a la zona. Como evidencia, se registra la solicitud de realización de la reunión dirigida a profesionales humanitarios DGSH en territorio al Grupo de Gestión del Talento Humano.
</t>
  </si>
  <si>
    <t xml:space="preserve">El(la) subdirector(a) SPAE y/o enlace SIG del proceso, una vez por vigencia, debe gestionar con el Grupo de Gestión del Talento Humano la realización de una charla de riesgo público de salidas a territorio dirigida a los profesionales humanitarios DGSH, teniendo en cuenta la alta demanda de comisiones que realizan en función de las misiones humanitarias para brindar ayuda y/o atención humanitaria inmediata.En caso de que no existan las garantías mínimas de seguridad, el (la) colaborador (a) debe abstenerse de ingresar a la zona. Como evidencia, se registra la solicitud de realización de la reunión dirigida a profesionales humanitarios DGSH en territorio al Grupo de Gestión del Talento Humano.
</t>
  </si>
  <si>
    <t>El supervisor del contrato de la SRC realizatrimestralme  un seguimiento a la ejecución de los contratos y/o convenios a su cargo mediante la sesión del "Comité Técnico de Seguimiento al Convenio y/o Contrato", en el marco del programa de reparación colectiva. En caso de encontrar inconsistencias, se realizan las alertas con el fin de subsanar las novedades. Como evidencia, quedan las actas del Comité Técnico de Seguimiento al Convenio y/o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</si>
</sst>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m/yyyy;@"/>
    <numFmt numFmtId="166" formatCode="[$-240A]General"/>
  </numFmts>
  <fonts count="5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5"/>
      <name val="Calibri"/>
      <family val="2"/>
      <scheme val="minor"/>
    </font>
    <font>
      <b/>
      <sz val="9"/>
      <color rgb="FF3366CC"/>
      <name val="Verdana"/>
      <family val="2"/>
    </font>
    <font>
      <b/>
      <sz val="9"/>
      <color rgb="FF000000"/>
      <name val="Verdana"/>
      <family val="2"/>
    </font>
    <font>
      <sz val="9"/>
      <color rgb="FF000000"/>
      <name val="Verdana"/>
      <family val="2"/>
    </font>
    <font>
      <sz val="11"/>
      <color rgb="FFFF0000"/>
      <name val="Calibri"/>
      <family val="2"/>
      <scheme val="minor"/>
    </font>
    <font>
      <i/>
      <sz val="11"/>
      <color theme="1"/>
      <name val="Calibri"/>
      <family val="2"/>
      <scheme val="minor"/>
    </font>
    <font>
      <b/>
      <sz val="10"/>
      <color theme="6" tint="-0.249977111117893"/>
      <name val="Calibri Light"/>
      <family val="2"/>
    </font>
    <font>
      <b/>
      <sz val="12"/>
      <color rgb="FF333333"/>
      <name val="Frutiger"/>
    </font>
    <font>
      <sz val="12"/>
      <color rgb="FF333333"/>
      <name val="Frutiger"/>
    </font>
    <font>
      <sz val="11"/>
      <name val="Calibri"/>
      <family val="2"/>
      <scheme val="minor"/>
    </font>
    <font>
      <sz val="11"/>
      <color rgb="FF000000"/>
      <name val="Calibri"/>
      <family val="2"/>
      <scheme val="minor"/>
    </font>
    <font>
      <sz val="11"/>
      <color rgb="FF0D0D0D"/>
      <name val="Calibri"/>
      <family val="2"/>
      <scheme val="minor"/>
    </font>
    <font>
      <b/>
      <sz val="11"/>
      <name val="Calibri"/>
      <family val="2"/>
      <scheme val="minor"/>
    </font>
    <font>
      <b/>
      <sz val="11"/>
      <color rgb="FFFF0000"/>
      <name val="Calibri"/>
      <family val="2"/>
      <scheme val="minor"/>
    </font>
    <font>
      <sz val="11"/>
      <color rgb="FFC00000"/>
      <name val="Calibri"/>
      <family val="2"/>
      <scheme val="minor"/>
    </font>
    <font>
      <sz val="11"/>
      <color rgb="FF00B050"/>
      <name val="Calibri"/>
      <family val="2"/>
      <scheme val="minor"/>
    </font>
    <font>
      <sz val="11"/>
      <color theme="1"/>
      <name val="Calibri"/>
      <family val="2"/>
    </font>
    <font>
      <sz val="11"/>
      <color rgb="FF000000"/>
      <name val="Aptos Narrow"/>
      <family val="2"/>
    </font>
    <font>
      <sz val="8"/>
      <name val="Calibri"/>
      <family val="2"/>
      <scheme val="minor"/>
    </font>
    <font>
      <sz val="11"/>
      <color theme="1"/>
      <name val="Calibri"/>
      <family val="2"/>
      <charset val="1"/>
    </font>
    <font>
      <sz val="11"/>
      <color theme="1"/>
      <name val="Calibri"/>
      <scheme val="minor"/>
    </font>
    <font>
      <sz val="11"/>
      <color rgb="FF000000"/>
      <name val="Calibri"/>
      <scheme val="minor"/>
    </font>
    <font>
      <sz val="11"/>
      <color rgb="FFFF0000"/>
      <name val="Calibri"/>
      <scheme val="minor"/>
    </font>
    <font>
      <b/>
      <sz val="11"/>
      <color rgb="FF000000"/>
      <name val="Calibri"/>
      <scheme val="minor"/>
    </font>
    <font>
      <sz val="11"/>
      <name val="Calibri"/>
      <family val="2"/>
    </font>
  </fonts>
  <fills count="2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9" tint="0.59999389629810485"/>
        <bgColor indexed="64"/>
      </patternFill>
    </fill>
    <fill>
      <patternFill patternType="solid">
        <fgColor rgb="FFD69ECA"/>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EC1CD3"/>
        <bgColor indexed="64"/>
      </patternFill>
    </fill>
    <fill>
      <patternFill patternType="solid">
        <fgColor theme="0"/>
        <bgColor rgb="FF000000"/>
      </patternFill>
    </fill>
  </fills>
  <borders count="3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s>
  <cellStyleXfs count="4">
    <xf numFmtId="0" fontId="0" fillId="0" borderId="0"/>
    <xf numFmtId="0" fontId="7" fillId="0" borderId="0" applyNumberFormat="0" applyFill="0" applyBorder="0" applyAlignment="0" applyProtection="0"/>
    <xf numFmtId="0" fontId="14" fillId="0" borderId="0"/>
    <xf numFmtId="0" fontId="21" fillId="0" borderId="0"/>
  </cellStyleXfs>
  <cellXfs count="655">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1" fillId="2" borderId="0" xfId="0" applyFont="1" applyFill="1" applyAlignment="1">
      <alignment horizontal="center"/>
    </xf>
    <xf numFmtId="0" fontId="16" fillId="11"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2" borderId="14" xfId="0" applyFont="1" applyFill="1" applyBorder="1" applyAlignment="1">
      <alignment horizontal="center" vertical="center" wrapText="1"/>
    </xf>
    <xf numFmtId="0" fontId="16" fillId="12" borderId="14" xfId="0" applyFont="1" applyFill="1" applyBorder="1" applyAlignment="1">
      <alignment vertical="center" wrapText="1"/>
    </xf>
    <xf numFmtId="0" fontId="16" fillId="12"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2"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 fillId="14" borderId="22" xfId="0" applyFont="1" applyFill="1" applyBorder="1" applyAlignment="1">
      <alignment horizontal="center"/>
    </xf>
    <xf numFmtId="0" fontId="2" fillId="14" borderId="19" xfId="0" applyFont="1" applyFill="1" applyBorder="1" applyAlignment="1">
      <alignment horizontal="center"/>
    </xf>
    <xf numFmtId="0" fontId="2" fillId="14" borderId="23" xfId="0" applyFont="1" applyFill="1" applyBorder="1" applyAlignment="1">
      <alignment horizontal="center"/>
    </xf>
    <xf numFmtId="0" fontId="23" fillId="0" borderId="27" xfId="0" applyFont="1" applyBorder="1" applyAlignment="1">
      <alignment horizontal="center" vertical="center"/>
    </xf>
    <xf numFmtId="0" fontId="23" fillId="0" borderId="30" xfId="0" applyFont="1" applyBorder="1" applyAlignment="1">
      <alignment wrapText="1"/>
    </xf>
    <xf numFmtId="0" fontId="23" fillId="0" borderId="30" xfId="0" applyFont="1" applyBorder="1" applyAlignment="1">
      <alignment horizontal="left" wrapText="1"/>
    </xf>
    <xf numFmtId="0" fontId="23" fillId="0" borderId="31" xfId="3" applyFont="1" applyBorder="1" applyAlignment="1">
      <alignment horizontal="justify"/>
    </xf>
    <xf numFmtId="0" fontId="23" fillId="0" borderId="28" xfId="3" applyFont="1" applyBorder="1" applyAlignment="1">
      <alignment horizontal="center" vertical="center"/>
    </xf>
    <xf numFmtId="0" fontId="23" fillId="0" borderId="34" xfId="3" applyFont="1" applyBorder="1" applyAlignment="1">
      <alignment horizontal="center" vertical="center"/>
    </xf>
    <xf numFmtId="0" fontId="1" fillId="7" borderId="1" xfId="0" applyFont="1" applyFill="1" applyBorder="1" applyAlignment="1">
      <alignment horizontal="center" vertical="center"/>
    </xf>
    <xf numFmtId="0" fontId="12"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7" fillId="15" borderId="1" xfId="0" applyFont="1"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1" xfId="0" applyBorder="1" applyAlignment="1">
      <alignment horizontal="justify" vertical="center" wrapText="1"/>
    </xf>
    <xf numFmtId="164" fontId="0" fillId="2" borderId="1" xfId="0" applyNumberFormat="1" applyFill="1" applyBorder="1" applyAlignment="1">
      <alignment horizontal="center" vertical="center" wrapText="1"/>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Protection="1">
      <protection locked="0"/>
    </xf>
    <xf numFmtId="0" fontId="0" fillId="2" borderId="1" xfId="0" applyFill="1" applyBorder="1" applyAlignment="1" applyProtection="1">
      <alignment horizontal="justify"/>
      <protection locked="0"/>
    </xf>
    <xf numFmtId="0" fontId="0" fillId="2" borderId="1" xfId="0" applyFill="1" applyBorder="1" applyAlignment="1">
      <alignment horizontal="justify"/>
    </xf>
    <xf numFmtId="0" fontId="0" fillId="2" borderId="1" xfId="0" applyFill="1" applyBorder="1"/>
    <xf numFmtId="0" fontId="0" fillId="2" borderId="1" xfId="0" applyFill="1" applyBorder="1" applyAlignment="1">
      <alignment vertical="center"/>
    </xf>
    <xf numFmtId="9" fontId="33" fillId="0" borderId="1" xfId="0" applyNumberFormat="1" applyFont="1" applyBorder="1" applyAlignment="1">
      <alignment horizontal="justify" vertical="center" wrapText="1"/>
    </xf>
    <xf numFmtId="9" fontId="3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justify" vertical="center"/>
    </xf>
    <xf numFmtId="0" fontId="3" fillId="2" borderId="1" xfId="2" applyFont="1" applyFill="1" applyBorder="1" applyAlignment="1">
      <alignment horizontal="center" vertical="center" wrapText="1"/>
    </xf>
    <xf numFmtId="0" fontId="3" fillId="2" borderId="1" xfId="1" applyFont="1" applyFill="1" applyBorder="1" applyAlignment="1">
      <alignment horizontal="center" vertical="center" wrapText="1"/>
    </xf>
    <xf numFmtId="0" fontId="34" fillId="2" borderId="1" xfId="0" applyFont="1" applyFill="1" applyBorder="1" applyAlignment="1">
      <alignment horizontal="center" vertical="center" wrapText="1"/>
    </xf>
    <xf numFmtId="0" fontId="0" fillId="2" borderId="1" xfId="0" applyFill="1" applyBorder="1" applyAlignment="1">
      <alignment horizontal="center" wrapText="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2" borderId="4"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7" fontId="0" fillId="2" borderId="4" xfId="0" applyNumberFormat="1" applyFill="1" applyBorder="1" applyAlignment="1" applyProtection="1">
      <alignment horizontal="center" vertical="center" wrapText="1"/>
      <protection hidden="1"/>
    </xf>
    <xf numFmtId="0" fontId="0" fillId="2" borderId="0" xfId="0" applyFill="1" applyProtection="1">
      <protection hidden="1"/>
    </xf>
    <xf numFmtId="0" fontId="0" fillId="2" borderId="10" xfId="0" applyFill="1" applyBorder="1" applyAlignment="1" applyProtection="1">
      <alignment horizontal="center" vertical="center" wrapText="1"/>
      <protection hidden="1"/>
    </xf>
    <xf numFmtId="0" fontId="0" fillId="2" borderId="10" xfId="0" applyFill="1" applyBorder="1" applyAlignment="1" applyProtection="1">
      <alignment horizontal="justify" vertical="center" wrapText="1"/>
      <protection hidden="1"/>
    </xf>
    <xf numFmtId="0" fontId="35" fillId="2" borderId="1" xfId="0" applyFont="1" applyFill="1" applyBorder="1" applyAlignment="1" applyProtection="1">
      <alignment horizontal="left" wrapText="1"/>
      <protection hidden="1"/>
    </xf>
    <xf numFmtId="0" fontId="0" fillId="2" borderId="5"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35" fillId="0" borderId="1" xfId="0" applyFont="1" applyBorder="1" applyAlignment="1" applyProtection="1">
      <alignment horizontal="justify" vertical="center" wrapText="1"/>
      <protection hidden="1"/>
    </xf>
    <xf numFmtId="164" fontId="0" fillId="2" borderId="4" xfId="0" applyNumberFormat="1" applyFill="1" applyBorder="1" applyAlignment="1" applyProtection="1">
      <alignment horizontal="center" vertical="center" wrapText="1"/>
      <protection hidden="1"/>
    </xf>
    <xf numFmtId="0" fontId="0" fillId="20" borderId="4"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1" xfId="0" applyFont="1" applyFill="1" applyBorder="1" applyAlignment="1" applyProtection="1">
      <alignment horizontal="center" vertical="center" wrapText="1"/>
      <protection hidden="1"/>
    </xf>
    <xf numFmtId="14" fontId="35" fillId="2" borderId="1" xfId="0" applyNumberFormat="1" applyFont="1" applyFill="1" applyBorder="1" applyAlignment="1" applyProtection="1">
      <alignment vertical="center"/>
      <protection hidden="1"/>
    </xf>
    <xf numFmtId="0" fontId="35" fillId="2" borderId="1" xfId="0" applyFont="1" applyFill="1" applyBorder="1" applyAlignment="1" applyProtection="1">
      <alignment horizontal="center" vertical="center"/>
      <protection hidden="1"/>
    </xf>
    <xf numFmtId="0" fontId="35" fillId="2" borderId="1" xfId="0" applyFont="1" applyFill="1" applyBorder="1" applyAlignment="1" applyProtection="1">
      <alignment vertical="center" wrapText="1"/>
      <protection hidden="1"/>
    </xf>
    <xf numFmtId="0" fontId="35" fillId="2" borderId="4" xfId="0" applyFont="1" applyFill="1" applyBorder="1" applyAlignment="1" applyProtection="1">
      <alignment horizontal="center" vertical="center" wrapText="1"/>
      <protection hidden="1"/>
    </xf>
    <xf numFmtId="0" fontId="0" fillId="2" borderId="7" xfId="0" applyFill="1" applyBorder="1" applyAlignment="1" applyProtection="1">
      <alignment horizontal="justify" vertical="center" wrapText="1"/>
      <protection hidden="1"/>
    </xf>
    <xf numFmtId="0" fontId="0" fillId="2" borderId="20" xfId="0" applyFill="1" applyBorder="1" applyAlignment="1" applyProtection="1">
      <alignment horizontal="justify" vertical="center" wrapText="1"/>
      <protection hidden="1"/>
    </xf>
    <xf numFmtId="0" fontId="0" fillId="2" borderId="20"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35" fillId="2" borderId="1" xfId="0" applyFont="1" applyFill="1" applyBorder="1" applyAlignment="1">
      <alignment horizontal="justify" vertical="center" wrapText="1"/>
    </xf>
    <xf numFmtId="0" fontId="0" fillId="5" borderId="1" xfId="0"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0" fontId="35" fillId="2" borderId="1" xfId="0" applyFont="1" applyFill="1" applyBorder="1" applyAlignment="1" applyProtection="1">
      <alignment horizontal="justify" vertical="center" wrapText="1"/>
      <protection locked="0"/>
    </xf>
    <xf numFmtId="14" fontId="0" fillId="2" borderId="1" xfId="0" applyNumberFormat="1" applyFill="1" applyBorder="1" applyAlignment="1">
      <alignment vertical="center"/>
    </xf>
    <xf numFmtId="0" fontId="35" fillId="2" borderId="10"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justify" vertical="center" wrapText="1"/>
      <protection hidden="1"/>
    </xf>
    <xf numFmtId="0" fontId="35" fillId="2" borderId="1" xfId="0" applyFont="1" applyFill="1" applyBorder="1" applyAlignment="1">
      <alignment horizontal="center" vertical="center" wrapText="1"/>
    </xf>
    <xf numFmtId="165" fontId="0" fillId="2" borderId="1" xfId="0" applyNumberFormat="1" applyFill="1" applyBorder="1" applyAlignment="1" applyProtection="1">
      <alignment horizontal="center" vertical="center" wrapText="1"/>
      <protection hidden="1"/>
    </xf>
    <xf numFmtId="0" fontId="0" fillId="17" borderId="1" xfId="0" applyFill="1" applyBorder="1" applyAlignment="1" applyProtection="1">
      <alignment horizontal="center" vertical="center" wrapText="1"/>
      <protection hidden="1"/>
    </xf>
    <xf numFmtId="0" fontId="0" fillId="2" borderId="1" xfId="0" applyFill="1" applyBorder="1" applyAlignment="1">
      <alignment horizontal="left" vertical="center" wrapText="1"/>
    </xf>
    <xf numFmtId="0" fontId="35" fillId="2" borderId="4" xfId="0" applyFont="1" applyFill="1" applyBorder="1" applyAlignment="1" applyProtection="1">
      <alignment horizontal="justify" vertical="center" wrapText="1"/>
      <protection locked="0"/>
    </xf>
    <xf numFmtId="0" fontId="35" fillId="2" borderId="1"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wrapText="1"/>
      <protection hidden="1"/>
    </xf>
    <xf numFmtId="14" fontId="35" fillId="2" borderId="1" xfId="0" applyNumberFormat="1" applyFont="1" applyFill="1" applyBorder="1" applyAlignment="1">
      <alignment horizontal="center" vertical="center" wrapText="1"/>
    </xf>
    <xf numFmtId="0" fontId="35" fillId="0" borderId="4" xfId="0" applyFont="1" applyBorder="1" applyAlignment="1" applyProtection="1">
      <alignment horizontal="justify" vertical="center" wrapText="1"/>
      <protection hidden="1"/>
    </xf>
    <xf numFmtId="0" fontId="35" fillId="0" borderId="10"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0" fontId="35" fillId="0" borderId="1" xfId="0" applyFont="1" applyBorder="1" applyAlignment="1" applyProtection="1">
      <alignment horizontal="center" vertical="center" wrapText="1"/>
      <protection hidden="1"/>
    </xf>
    <xf numFmtId="17" fontId="35" fillId="0" borderId="1" xfId="0" applyNumberFormat="1" applyFont="1" applyBorder="1" applyAlignment="1" applyProtection="1">
      <alignment horizontal="center" vertical="center" wrapText="1"/>
      <protection hidden="1"/>
    </xf>
    <xf numFmtId="0" fontId="35" fillId="0" borderId="7" xfId="0" applyFont="1" applyBorder="1" applyAlignment="1" applyProtection="1">
      <alignment horizontal="center" vertical="center" wrapText="1"/>
      <protection hidden="1"/>
    </xf>
    <xf numFmtId="0" fontId="0" fillId="2" borderId="1" xfId="0" applyFill="1" applyBorder="1" applyAlignment="1">
      <alignment horizontal="center" vertical="top" wrapText="1"/>
    </xf>
    <xf numFmtId="0" fontId="0" fillId="2" borderId="1" xfId="0" applyFill="1" applyBorder="1" applyAlignment="1" applyProtection="1">
      <alignment horizontal="justify" vertical="top" wrapText="1"/>
      <protection locked="0"/>
    </xf>
    <xf numFmtId="0" fontId="0" fillId="2" borderId="0" xfId="0" applyFill="1" applyAlignment="1" applyProtection="1">
      <alignment vertical="top"/>
      <protection hidden="1"/>
    </xf>
    <xf numFmtId="0" fontId="0" fillId="19" borderId="1" xfId="0" applyFill="1" applyBorder="1" applyAlignment="1" applyProtection="1">
      <alignment horizontal="center" vertical="center"/>
      <protection hidden="1"/>
    </xf>
    <xf numFmtId="166" fontId="0" fillId="2" borderId="1" xfId="0" applyNumberFormat="1" applyFill="1" applyBorder="1" applyAlignment="1" applyProtection="1">
      <alignment horizontal="justify" vertical="center" wrapText="1"/>
      <protection hidden="1"/>
    </xf>
    <xf numFmtId="0" fontId="35" fillId="2" borderId="4" xfId="0" applyFont="1" applyFill="1" applyBorder="1" applyAlignment="1" applyProtection="1">
      <alignment vertical="center" wrapText="1"/>
      <protection locked="0"/>
    </xf>
    <xf numFmtId="0" fontId="35" fillId="2" borderId="10" xfId="0" applyFont="1" applyFill="1" applyBorder="1" applyAlignment="1" applyProtection="1">
      <alignment vertical="center" wrapText="1"/>
      <protection locked="0"/>
    </xf>
    <xf numFmtId="0" fontId="35" fillId="2" borderId="5" xfId="0" applyFont="1" applyFill="1" applyBorder="1" applyAlignment="1" applyProtection="1">
      <alignment vertical="center" wrapText="1"/>
      <protection locked="0"/>
    </xf>
    <xf numFmtId="17" fontId="35" fillId="2" borderId="4" xfId="0" applyNumberFormat="1" applyFont="1" applyFill="1" applyBorder="1" applyAlignment="1">
      <alignment horizontal="center" vertical="center" wrapText="1"/>
    </xf>
    <xf numFmtId="0" fontId="35" fillId="2" borderId="0" xfId="0" applyFont="1" applyFill="1" applyAlignment="1">
      <alignment vertical="center" wrapText="1"/>
    </xf>
    <xf numFmtId="0" fontId="35" fillId="2" borderId="0" xfId="0" applyFont="1" applyFill="1"/>
    <xf numFmtId="17" fontId="35" fillId="2" borderId="1" xfId="0" applyNumberFormat="1" applyFont="1" applyFill="1" applyBorder="1" applyAlignment="1">
      <alignment horizontal="center" vertical="center" wrapText="1"/>
    </xf>
    <xf numFmtId="0" fontId="35" fillId="2" borderId="0" xfId="0" applyFont="1" applyFill="1" applyAlignment="1" applyProtection="1">
      <alignment horizontal="center" vertical="center" wrapText="1"/>
      <protection locked="0"/>
    </xf>
    <xf numFmtId="0" fontId="0" fillId="0" borderId="1" xfId="0" applyBorder="1" applyAlignment="1">
      <alignment horizontal="justify" wrapText="1"/>
    </xf>
    <xf numFmtId="0" fontId="0" fillId="2" borderId="6" xfId="0" applyFill="1" applyBorder="1" applyAlignment="1" applyProtection="1">
      <alignment horizontal="justify" vertical="center" wrapText="1"/>
      <protection hidden="1"/>
    </xf>
    <xf numFmtId="0" fontId="0" fillId="2" borderId="3" xfId="0" applyFill="1" applyBorder="1" applyAlignment="1" applyProtection="1">
      <alignment horizontal="justify" vertical="center" wrapText="1"/>
      <protection hidden="1"/>
    </xf>
    <xf numFmtId="0" fontId="0" fillId="2" borderId="21" xfId="0" applyFill="1" applyBorder="1" applyAlignment="1" applyProtection="1">
      <alignment horizontal="justify" vertical="center" wrapText="1"/>
      <protection hidden="1"/>
    </xf>
    <xf numFmtId="0" fontId="0" fillId="2" borderId="0" xfId="0" applyFill="1" applyAlignment="1" applyProtection="1">
      <alignment horizontal="justify" vertical="center" wrapText="1"/>
      <protection hidden="1"/>
    </xf>
    <xf numFmtId="0" fontId="0" fillId="2" borderId="8" xfId="0" applyFill="1" applyBorder="1" applyAlignment="1" applyProtection="1">
      <alignment horizontal="justify" vertical="center" wrapText="1"/>
      <protection hidden="1"/>
    </xf>
    <xf numFmtId="0" fontId="0" fillId="2" borderId="0" xfId="0" applyFill="1" applyAlignment="1">
      <alignment horizontal="center" vertical="center" wrapText="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2" borderId="1" xfId="0" applyFill="1" applyBorder="1" applyAlignment="1" applyProtection="1">
      <alignment vertical="center" wrapText="1"/>
      <protection hidden="1"/>
    </xf>
    <xf numFmtId="164" fontId="35" fillId="2" borderId="10" xfId="0" applyNumberFormat="1" applyFont="1" applyFill="1" applyBorder="1" applyAlignment="1" applyProtection="1">
      <alignment horizontal="center" vertical="center" wrapText="1"/>
      <protection hidden="1"/>
    </xf>
    <xf numFmtId="164" fontId="35" fillId="2" borderId="1" xfId="0" applyNumberFormat="1"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2" borderId="1" xfId="0" applyFill="1" applyBorder="1" applyAlignment="1" applyProtection="1">
      <alignment vertical="center"/>
      <protection hidden="1"/>
    </xf>
    <xf numFmtId="0" fontId="0" fillId="0" borderId="7" xfId="0" applyBorder="1" applyAlignment="1" applyProtection="1">
      <alignment horizontal="center" vertical="center" wrapText="1"/>
      <protection hidden="1"/>
    </xf>
    <xf numFmtId="0" fontId="0" fillId="0" borderId="0" xfId="0" applyProtection="1">
      <protection hidden="1"/>
    </xf>
    <xf numFmtId="14" fontId="0" fillId="0" borderId="1" xfId="0" applyNumberFormat="1" applyBorder="1" applyAlignment="1">
      <alignment horizontal="center" vertical="center" wrapText="1"/>
    </xf>
    <xf numFmtId="0" fontId="0" fillId="2" borderId="2"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protection hidden="1"/>
    </xf>
    <xf numFmtId="0" fontId="0" fillId="2" borderId="0" xfId="0" applyFill="1" applyAlignment="1" applyProtection="1">
      <alignment horizontal="justify"/>
      <protection hidden="1"/>
    </xf>
    <xf numFmtId="0" fontId="35" fillId="2" borderId="4" xfId="0" applyFont="1" applyFill="1" applyBorder="1" applyAlignment="1">
      <alignment horizontal="center" vertical="center" wrapText="1"/>
    </xf>
    <xf numFmtId="14" fontId="0" fillId="2" borderId="4" xfId="0" applyNumberFormat="1" applyFill="1" applyBorder="1" applyAlignment="1">
      <alignment horizontal="center" vertical="center" wrapText="1"/>
    </xf>
    <xf numFmtId="14" fontId="35" fillId="2" borderId="1" xfId="0" applyNumberFormat="1" applyFont="1" applyFill="1" applyBorder="1" applyAlignment="1">
      <alignment vertical="center" wrapText="1"/>
    </xf>
    <xf numFmtId="14" fontId="35" fillId="2" borderId="1" xfId="0" applyNumberFormat="1" applyFont="1" applyFill="1" applyBorder="1" applyAlignment="1">
      <alignment vertical="center"/>
    </xf>
    <xf numFmtId="14" fontId="35" fillId="2" borderId="1" xfId="0" applyNumberFormat="1" applyFont="1" applyFill="1" applyBorder="1" applyAlignment="1" applyProtection="1">
      <alignment horizontal="center" vertical="center"/>
      <protection hidden="1"/>
    </xf>
    <xf numFmtId="14" fontId="35" fillId="2" borderId="2" xfId="0" applyNumberFormat="1" applyFont="1" applyFill="1" applyBorder="1" applyAlignment="1" applyProtection="1">
      <alignment horizontal="center" vertical="center"/>
      <protection hidden="1"/>
    </xf>
    <xf numFmtId="0" fontId="0" fillId="2" borderId="1" xfId="0" applyFill="1" applyBorder="1" applyProtection="1">
      <protection hidden="1"/>
    </xf>
    <xf numFmtId="0" fontId="0" fillId="2" borderId="1" xfId="0" applyFill="1" applyBorder="1" applyAlignment="1">
      <alignment vertical="center" wrapText="1"/>
    </xf>
    <xf numFmtId="0" fontId="0" fillId="2" borderId="1" xfId="0" applyFill="1" applyBorder="1" applyAlignment="1" applyProtection="1">
      <alignment vertical="top"/>
      <protection hidden="1"/>
    </xf>
    <xf numFmtId="0" fontId="0" fillId="2" borderId="1" xfId="0" applyFill="1" applyBorder="1" applyAlignment="1">
      <alignment horizontal="justify" vertical="top" wrapText="1"/>
    </xf>
    <xf numFmtId="0" fontId="0" fillId="5" borderId="1" xfId="0" applyFill="1" applyBorder="1" applyAlignment="1">
      <alignment horizontal="center" vertical="center" wrapText="1"/>
    </xf>
    <xf numFmtId="0" fontId="0" fillId="0" borderId="1" xfId="0" applyBorder="1" applyAlignment="1">
      <alignment wrapText="1"/>
    </xf>
    <xf numFmtId="49" fontId="0" fillId="2" borderId="1" xfId="0" applyNumberFormat="1" applyFill="1" applyBorder="1" applyAlignment="1" applyProtection="1">
      <alignment horizontal="center" vertical="center" wrapText="1"/>
      <protection hidden="1"/>
    </xf>
    <xf numFmtId="1" fontId="0" fillId="2" borderId="1" xfId="0" applyNumberFormat="1" applyFill="1" applyBorder="1" applyAlignment="1">
      <alignment horizontal="center" vertical="center" wrapText="1"/>
    </xf>
    <xf numFmtId="0" fontId="0" fillId="2" borderId="4" xfId="0" applyFill="1" applyBorder="1" applyAlignment="1">
      <alignment horizontal="justify" vertical="center" wrapText="1"/>
    </xf>
    <xf numFmtId="164" fontId="0" fillId="2" borderId="4" xfId="0" applyNumberFormat="1" applyFill="1"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justify" vertical="center" wrapText="1"/>
    </xf>
    <xf numFmtId="14" fontId="0" fillId="2" borderId="5" xfId="0" applyNumberFormat="1" applyFill="1" applyBorder="1" applyAlignment="1" applyProtection="1">
      <alignment horizontal="center" vertical="center"/>
      <protection hidden="1"/>
    </xf>
    <xf numFmtId="0" fontId="35" fillId="2" borderId="5" xfId="0" applyFont="1" applyFill="1" applyBorder="1" applyAlignment="1" applyProtection="1">
      <alignment horizontal="justify" vertical="center" wrapText="1"/>
      <protection locked="0"/>
    </xf>
    <xf numFmtId="0" fontId="0" fillId="2" borderId="2" xfId="0" applyFill="1" applyBorder="1" applyAlignment="1" applyProtection="1">
      <alignment horizontal="justify" vertical="center" wrapText="1"/>
      <protection hidden="1"/>
    </xf>
    <xf numFmtId="0" fontId="35" fillId="2" borderId="5" xfId="0" applyFont="1" applyFill="1" applyBorder="1" applyAlignment="1">
      <alignment horizontal="justify" vertical="center" wrapText="1"/>
    </xf>
    <xf numFmtId="0" fontId="0" fillId="2" borderId="4" xfId="0" applyFill="1" applyBorder="1" applyAlignment="1">
      <alignment horizontal="center" vertical="center"/>
    </xf>
    <xf numFmtId="0" fontId="0" fillId="2" borderId="1" xfId="0" applyFill="1" applyBorder="1" applyAlignment="1" applyProtection="1">
      <alignment horizontal="left" vertical="center" wrapText="1"/>
      <protection hidden="1"/>
    </xf>
    <xf numFmtId="0" fontId="0" fillId="0" borderId="0" xfId="0" applyAlignment="1">
      <alignment vertical="center" wrapText="1"/>
    </xf>
    <xf numFmtId="0" fontId="0" fillId="0" borderId="1" xfId="0" applyBorder="1" applyAlignment="1" applyProtection="1">
      <alignment vertical="center" wrapText="1"/>
      <protection locked="0"/>
    </xf>
    <xf numFmtId="0" fontId="3" fillId="0" borderId="4" xfId="0" applyFont="1" applyBorder="1" applyAlignment="1">
      <alignment horizontal="center" vertical="center" wrapText="1"/>
    </xf>
    <xf numFmtId="0" fontId="35" fillId="2" borderId="2" xfId="0" applyFont="1" applyFill="1" applyBorder="1" applyAlignment="1">
      <alignment horizontal="center" vertical="center" wrapText="1"/>
    </xf>
    <xf numFmtId="0" fontId="0" fillId="2" borderId="2" xfId="0" applyFill="1" applyBorder="1"/>
    <xf numFmtId="0" fontId="35" fillId="2" borderId="2" xfId="0" applyFont="1"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2" borderId="5" xfId="0" applyFill="1" applyBorder="1" applyAlignment="1" applyProtection="1">
      <alignment horizontal="justify" vertical="top" wrapText="1"/>
      <protection hidden="1"/>
    </xf>
    <xf numFmtId="0" fontId="35" fillId="2" borderId="4" xfId="0" applyFont="1" applyFill="1" applyBorder="1" applyAlignment="1" applyProtection="1">
      <alignment horizontal="left" vertical="center" wrapText="1"/>
      <protection hidden="1"/>
    </xf>
    <xf numFmtId="0" fontId="0" fillId="2" borderId="4" xfId="0" applyFill="1" applyBorder="1" applyAlignment="1">
      <alignment horizontal="justify"/>
    </xf>
    <xf numFmtId="0" fontId="0" fillId="2" borderId="7" xfId="0" applyFill="1" applyBorder="1" applyAlignment="1" applyProtection="1">
      <alignment horizontal="center" vertical="center" wrapText="1"/>
      <protection locked="0"/>
    </xf>
    <xf numFmtId="0" fontId="0" fillId="2" borderId="2" xfId="0" applyFill="1" applyBorder="1" applyAlignment="1">
      <alignment horizontal="center" vertical="center" wrapText="1"/>
    </xf>
    <xf numFmtId="14" fontId="0" fillId="2" borderId="2" xfId="0" applyNumberFormat="1" applyFill="1" applyBorder="1" applyAlignment="1" applyProtection="1">
      <alignment horizontal="center" vertical="center"/>
      <protection hidden="1"/>
    </xf>
    <xf numFmtId="14" fontId="0" fillId="2" borderId="2" xfId="0" applyNumberForma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2" borderId="23" xfId="0" applyFill="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locked="0"/>
    </xf>
    <xf numFmtId="0" fontId="0" fillId="2" borderId="18" xfId="0" applyFill="1" applyBorder="1" applyAlignment="1" applyProtection="1">
      <alignment horizontal="center" vertical="center" wrapText="1"/>
      <protection hidden="1"/>
    </xf>
    <xf numFmtId="0" fontId="0" fillId="2" borderId="18" xfId="0" applyFill="1" applyBorder="1" applyAlignment="1" applyProtection="1">
      <alignment horizontal="justify" vertical="center" wrapText="1"/>
      <protection hidden="1"/>
    </xf>
    <xf numFmtId="0" fontId="0" fillId="2" borderId="35" xfId="0" applyFill="1" applyBorder="1" applyAlignment="1" applyProtection="1">
      <alignment horizontal="center" vertical="center" wrapText="1"/>
      <protection hidden="1"/>
    </xf>
    <xf numFmtId="0" fontId="0" fillId="2" borderId="36" xfId="0" applyFill="1" applyBorder="1" applyAlignment="1" applyProtection="1">
      <alignment horizontal="left" vertical="center" wrapText="1"/>
      <protection hidden="1"/>
    </xf>
    <xf numFmtId="0" fontId="42" fillId="2" borderId="1" xfId="0" quotePrefix="1" applyFont="1" applyFill="1" applyBorder="1" applyAlignment="1" applyProtection="1">
      <alignment horizontal="justify" vertical="center" wrapText="1"/>
      <protection hidden="1"/>
    </xf>
    <xf numFmtId="0" fontId="0" fillId="2" borderId="3" xfId="0" applyFill="1" applyBorder="1" applyAlignment="1">
      <alignment horizontal="center" vertical="center" wrapText="1"/>
    </xf>
    <xf numFmtId="0" fontId="0" fillId="19" borderId="7" xfId="0" applyFill="1" applyBorder="1" applyAlignment="1" applyProtection="1">
      <alignment horizontal="center" vertical="center" wrapText="1"/>
      <protection hidden="1"/>
    </xf>
    <xf numFmtId="0" fontId="36" fillId="2" borderId="1" xfId="0" applyFont="1" applyFill="1" applyBorder="1" applyAlignment="1" applyProtection="1">
      <alignment horizontal="justify" vertical="center" wrapText="1"/>
      <protection hidden="1"/>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justify" vertical="center" wrapText="1"/>
      <protection locked="0"/>
    </xf>
    <xf numFmtId="0" fontId="0" fillId="2" borderId="5" xfId="0" applyFill="1" applyBorder="1" applyAlignment="1" applyProtection="1">
      <alignment horizontal="left" vertical="center" wrapText="1"/>
      <protection locked="0"/>
    </xf>
    <xf numFmtId="0" fontId="35" fillId="2" borderId="3" xfId="0" applyFont="1" applyFill="1" applyBorder="1" applyAlignment="1">
      <alignment horizontal="center" vertical="center" wrapText="1"/>
    </xf>
    <xf numFmtId="0" fontId="46" fillId="2" borderId="1" xfId="0" applyFont="1" applyFill="1" applyBorder="1" applyAlignment="1" applyProtection="1">
      <alignment horizontal="justify" vertical="center" wrapText="1"/>
      <protection hidden="1"/>
    </xf>
    <xf numFmtId="0" fontId="47" fillId="2" borderId="1" xfId="0" applyFont="1" applyFill="1" applyBorder="1" applyAlignment="1" applyProtection="1">
      <alignment horizontal="justify" vertical="center" wrapText="1"/>
      <protection hidden="1"/>
    </xf>
    <xf numFmtId="0" fontId="0" fillId="2" borderId="2" xfId="0" applyFill="1" applyBorder="1" applyProtection="1">
      <protection hidden="1"/>
    </xf>
    <xf numFmtId="0" fontId="0" fillId="0" borderId="4" xfId="0" applyBorder="1" applyAlignment="1" applyProtection="1">
      <alignment horizontal="left" vertical="center" wrapText="1"/>
      <protection locked="0"/>
    </xf>
    <xf numFmtId="0" fontId="0" fillId="2" borderId="20" xfId="0" applyFill="1" applyBorder="1" applyAlignment="1" applyProtection="1">
      <alignment horizontal="center" vertical="center" wrapText="1"/>
      <protection locked="0"/>
    </xf>
    <xf numFmtId="0" fontId="0" fillId="2" borderId="7" xfId="0" applyFill="1" applyBorder="1" applyAlignment="1" applyProtection="1">
      <alignment horizontal="justify" vertical="center" wrapText="1"/>
      <protection locked="0"/>
    </xf>
    <xf numFmtId="0" fontId="0" fillId="2" borderId="4" xfId="0" applyFill="1" applyBorder="1" applyAlignment="1">
      <alignment vertical="center" wrapText="1"/>
    </xf>
    <xf numFmtId="0" fontId="42" fillId="23" borderId="1" xfId="0" quotePrefix="1" applyFont="1" applyFill="1" applyBorder="1" applyAlignment="1" applyProtection="1">
      <alignment horizontal="justify" vertical="center" wrapText="1"/>
      <protection hidden="1"/>
    </xf>
    <xf numFmtId="0" fontId="42" fillId="0" borderId="1" xfId="0" quotePrefix="1" applyFont="1" applyBorder="1" applyAlignment="1" applyProtection="1">
      <alignment horizontal="justify" vertical="center" wrapText="1"/>
      <protection hidden="1"/>
    </xf>
    <xf numFmtId="0" fontId="0" fillId="2" borderId="38"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19" borderId="1" xfId="0" applyFill="1" applyBorder="1" applyAlignment="1">
      <alignment horizontal="center" vertical="center"/>
    </xf>
    <xf numFmtId="164" fontId="0" fillId="2" borderId="1" xfId="0" applyNumberFormat="1" applyFill="1" applyBorder="1" applyAlignment="1">
      <alignment horizontal="center" vertical="center"/>
    </xf>
    <xf numFmtId="0" fontId="0" fillId="2" borderId="4"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 xfId="0" applyFill="1" applyBorder="1" applyAlignment="1">
      <alignment horizontal="center" vertical="center"/>
    </xf>
    <xf numFmtId="0" fontId="0" fillId="2" borderId="1" xfId="0" applyFill="1" applyBorder="1" applyAlignment="1">
      <alignment horizontal="justify" vertical="center"/>
    </xf>
    <xf numFmtId="17" fontId="0" fillId="2" borderId="1" xfId="0" applyNumberFormat="1" applyFill="1" applyBorder="1" applyAlignment="1">
      <alignment horizontal="center" vertical="center"/>
    </xf>
    <xf numFmtId="0" fontId="0" fillId="0" borderId="4" xfId="0"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1" xfId="0"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locked="0"/>
    </xf>
    <xf numFmtId="0" fontId="35" fillId="2" borderId="10"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14" fontId="0" fillId="2" borderId="4" xfId="0" applyNumberFormat="1"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14" fontId="0" fillId="2" borderId="4" xfId="0" applyNumberFormat="1"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protection hidden="1"/>
    </xf>
    <xf numFmtId="14" fontId="0" fillId="2" borderId="5" xfId="0" applyNumberFormat="1" applyFill="1" applyBorder="1" applyAlignment="1" applyProtection="1">
      <alignment horizontal="center" vertical="center"/>
      <protection hidden="1"/>
    </xf>
    <xf numFmtId="0" fontId="35" fillId="2" borderId="4"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wrapText="1"/>
      <protection hidden="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5" xfId="0" applyFill="1" applyBorder="1" applyAlignment="1">
      <alignment horizontal="justify" vertical="center" wrapText="1"/>
    </xf>
    <xf numFmtId="0" fontId="0" fillId="2" borderId="4"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5" xfId="0" applyBorder="1" applyAlignment="1">
      <alignment horizontal="justify" vertical="center" wrapText="1"/>
    </xf>
    <xf numFmtId="0" fontId="0" fillId="2" borderId="1" xfId="0" applyFill="1" applyBorder="1" applyAlignment="1" applyProtection="1">
      <alignment horizontal="center" vertical="center" wrapText="1"/>
      <protection locked="0"/>
    </xf>
    <xf numFmtId="164" fontId="0" fillId="2" borderId="4" xfId="0" applyNumberFormat="1" applyFill="1" applyBorder="1" applyAlignment="1" applyProtection="1">
      <alignment horizontal="center" vertical="center" wrapText="1"/>
      <protection hidden="1"/>
    </xf>
    <xf numFmtId="164" fontId="0" fillId="2" borderId="5" xfId="0" applyNumberFormat="1" applyFill="1" applyBorder="1" applyAlignment="1" applyProtection="1">
      <alignment horizontal="center" vertical="center" wrapText="1"/>
      <protection hidden="1"/>
    </xf>
    <xf numFmtId="14" fontId="0" fillId="2" borderId="4" xfId="0" applyNumberFormat="1"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justify" vertical="center" wrapText="1"/>
      <protection locked="0"/>
    </xf>
    <xf numFmtId="0" fontId="0" fillId="2" borderId="1" xfId="0" applyFill="1" applyBorder="1" applyAlignment="1" applyProtection="1">
      <alignment horizontal="justify" vertical="center" wrapText="1"/>
      <protection hidden="1"/>
    </xf>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14" fontId="0" fillId="2" borderId="4" xfId="0" applyNumberFormat="1" applyFill="1" applyBorder="1" applyAlignment="1">
      <alignment horizontal="justify" vertical="center" wrapText="1"/>
    </xf>
    <xf numFmtId="0" fontId="0" fillId="2" borderId="5" xfId="0" applyFill="1" applyBorder="1" applyAlignment="1" applyProtection="1">
      <alignment horizontal="justify" vertical="center" wrapText="1"/>
      <protection hidden="1"/>
    </xf>
    <xf numFmtId="14" fontId="0" fillId="2" borderId="10" xfId="0" applyNumberFormat="1" applyFill="1" applyBorder="1" applyAlignment="1">
      <alignment horizontal="center" vertical="center"/>
    </xf>
    <xf numFmtId="14" fontId="0" fillId="2" borderId="5" xfId="0" applyNumberFormat="1" applyFill="1" applyBorder="1" applyAlignment="1">
      <alignment horizontal="center" vertical="center"/>
    </xf>
    <xf numFmtId="0" fontId="0" fillId="2" borderId="1" xfId="0" applyFill="1"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0" borderId="1" xfId="0"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center" vertical="center" wrapText="1"/>
      <protection hidden="1"/>
    </xf>
    <xf numFmtId="1" fontId="0" fillId="2" borderId="1" xfId="0" applyNumberFormat="1" applyFill="1" applyBorder="1" applyAlignment="1" applyProtection="1">
      <alignment horizontal="center" vertical="center" wrapText="1"/>
      <protection hidden="1"/>
    </xf>
    <xf numFmtId="1" fontId="0" fillId="2" borderId="4" xfId="0" applyNumberFormat="1" applyFill="1" applyBorder="1" applyAlignment="1" applyProtection="1">
      <alignment horizontal="center" vertical="center" wrapText="1"/>
      <protection hidden="1"/>
    </xf>
    <xf numFmtId="0" fontId="0" fillId="5" borderId="1"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4" xfId="0" applyFill="1" applyBorder="1" applyAlignment="1">
      <alignment horizontal="center" vertical="center"/>
    </xf>
    <xf numFmtId="0" fontId="0" fillId="22" borderId="1" xfId="0"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protection hidden="1"/>
    </xf>
    <xf numFmtId="0" fontId="47" fillId="2" borderId="1" xfId="0" applyFont="1" applyFill="1" applyBorder="1" applyAlignment="1" applyProtection="1">
      <alignment horizontal="justify" vertical="center" wrapText="1"/>
      <protection hidden="1"/>
    </xf>
    <xf numFmtId="0" fontId="0" fillId="17" borderId="1" xfId="0"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45" fillId="2" borderId="1" xfId="0" applyFont="1" applyFill="1" applyBorder="1" applyAlignment="1" applyProtection="1">
      <alignment horizontal="justify" vertical="center" wrapText="1"/>
      <protection hidden="1"/>
    </xf>
    <xf numFmtId="14" fontId="0" fillId="2" borderId="1" xfId="0" applyNumberFormat="1" applyFill="1" applyBorder="1" applyAlignment="1">
      <alignment horizontal="center" vertical="center"/>
    </xf>
    <xf numFmtId="0" fontId="35" fillId="2" borderId="1" xfId="0" applyFont="1" applyFill="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5" xfId="0" applyFill="1" applyBorder="1" applyAlignment="1" applyProtection="1">
      <alignment horizontal="center" vertical="center"/>
      <protection hidden="1"/>
    </xf>
    <xf numFmtId="164" fontId="0" fillId="2" borderId="1" xfId="0" applyNumberFormat="1" applyFill="1" applyBorder="1" applyAlignment="1">
      <alignment horizontal="center" vertical="center" wrapText="1"/>
    </xf>
    <xf numFmtId="0" fontId="0" fillId="2" borderId="1" xfId="0" applyFill="1" applyBorder="1" applyAlignment="1" applyProtection="1">
      <alignment horizontal="justify" vertical="center" wrapText="1"/>
      <protection locked="0"/>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164" fontId="35" fillId="2" borderId="10" xfId="0" applyNumberFormat="1" applyFont="1"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center" vertical="center" wrapText="1"/>
      <protection hidden="1"/>
    </xf>
    <xf numFmtId="14" fontId="35" fillId="2" borderId="4" xfId="0" applyNumberFormat="1" applyFont="1" applyFill="1" applyBorder="1" applyAlignment="1" applyProtection="1">
      <alignment horizontal="center" vertical="center"/>
      <protection hidden="1"/>
    </xf>
    <xf numFmtId="14" fontId="35" fillId="2" borderId="10" xfId="0" applyNumberFormat="1" applyFont="1" applyFill="1" applyBorder="1" applyAlignment="1" applyProtection="1">
      <alignment horizontal="center" vertical="center"/>
      <protection hidden="1"/>
    </xf>
    <xf numFmtId="14" fontId="35" fillId="2" borderId="5" xfId="0" applyNumberFormat="1" applyFont="1" applyFill="1" applyBorder="1" applyAlignment="1" applyProtection="1">
      <alignment horizontal="center" vertical="center"/>
      <protection hidden="1"/>
    </xf>
    <xf numFmtId="164" fontId="35" fillId="2" borderId="1"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justify" vertical="center" wrapText="1"/>
      <protection hidden="1"/>
    </xf>
    <xf numFmtId="0" fontId="35" fillId="2" borderId="4" xfId="0" applyFont="1" applyFill="1" applyBorder="1" applyAlignment="1" applyProtection="1">
      <alignment horizontal="center" vertical="center"/>
      <protection hidden="1"/>
    </xf>
    <xf numFmtId="0" fontId="35" fillId="2" borderId="5" xfId="0" applyFont="1" applyFill="1"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10" xfId="0" applyFont="1" applyFill="1" applyBorder="1" applyAlignment="1" applyProtection="1">
      <alignment horizontal="justify" vertical="center" wrapText="1"/>
      <protection hidden="1"/>
    </xf>
    <xf numFmtId="0" fontId="0" fillId="0" borderId="20"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2" borderId="5" xfId="0" applyFont="1" applyFill="1" applyBorder="1" applyAlignment="1" applyProtection="1">
      <alignment horizontal="justify" vertical="center" wrapText="1"/>
      <protection hidden="1"/>
    </xf>
    <xf numFmtId="0" fontId="0" fillId="2" borderId="5" xfId="0" applyFill="1" applyBorder="1" applyAlignment="1" applyProtection="1">
      <alignment horizontal="left" vertical="center" wrapText="1"/>
      <protection hidden="1"/>
    </xf>
    <xf numFmtId="0" fontId="0" fillId="0" borderId="5" xfId="0" applyBorder="1" applyAlignment="1" applyProtection="1">
      <alignment horizontal="justify" vertical="center" wrapText="1"/>
      <protection hidden="1"/>
    </xf>
    <xf numFmtId="0" fontId="0" fillId="0" borderId="4"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5" borderId="5" xfId="0" applyFill="1" applyBorder="1" applyAlignment="1" applyProtection="1">
      <alignment horizontal="center" vertical="center" wrapText="1"/>
      <protection hidden="1"/>
    </xf>
    <xf numFmtId="0" fontId="0" fillId="2" borderId="10"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41" fillId="5" borderId="4" xfId="0" applyFont="1" applyFill="1" applyBorder="1" applyAlignment="1" applyProtection="1">
      <alignment horizontal="center" vertical="center" wrapText="1"/>
      <protection hidden="1"/>
    </xf>
    <xf numFmtId="0" fontId="41" fillId="5" borderId="10" xfId="0" applyFont="1" applyFill="1" applyBorder="1" applyAlignment="1" applyProtection="1">
      <alignment horizontal="center" vertical="center" wrapText="1"/>
      <protection hidden="1"/>
    </xf>
    <xf numFmtId="0" fontId="41" fillId="5" borderId="5" xfId="0" applyFont="1" applyFill="1" applyBorder="1" applyAlignment="1" applyProtection="1">
      <alignment horizontal="center" vertical="center" wrapText="1"/>
      <protection hidden="1"/>
    </xf>
    <xf numFmtId="0" fontId="42" fillId="0" borderId="4" xfId="0" applyFont="1" applyBorder="1" applyAlignment="1" applyProtection="1">
      <alignment horizontal="justify" vertical="center" wrapText="1"/>
      <protection hidden="1"/>
    </xf>
    <xf numFmtId="0" fontId="0" fillId="5" borderId="10" xfId="0" applyFill="1" applyBorder="1" applyAlignment="1" applyProtection="1">
      <alignment horizontal="center" vertical="center" wrapText="1"/>
      <protection hidden="1"/>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wrapText="1"/>
    </xf>
    <xf numFmtId="14" fontId="35" fillId="2" borderId="4" xfId="0" applyNumberFormat="1" applyFont="1" applyFill="1" applyBorder="1" applyAlignment="1">
      <alignment horizontal="center" vertical="center" wrapText="1"/>
    </xf>
    <xf numFmtId="0" fontId="35" fillId="2" borderId="4" xfId="0" applyFont="1" applyFill="1" applyBorder="1" applyAlignment="1" applyProtection="1">
      <alignment horizontal="justify" vertical="center" wrapText="1"/>
      <protection locked="0"/>
    </xf>
    <xf numFmtId="0" fontId="35" fillId="2" borderId="5" xfId="0" applyFont="1" applyFill="1" applyBorder="1" applyAlignment="1" applyProtection="1">
      <alignment horizontal="justify" vertical="center" wrapText="1"/>
      <protection locked="0"/>
    </xf>
    <xf numFmtId="14" fontId="35" fillId="2" borderId="4" xfId="0" applyNumberFormat="1" applyFont="1" applyFill="1" applyBorder="1" applyAlignment="1">
      <alignment horizontal="center" vertical="center"/>
    </xf>
    <xf numFmtId="14" fontId="35" fillId="2" borderId="5" xfId="0" applyNumberFormat="1"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14" fontId="35" fillId="2" borderId="3" xfId="0" applyNumberFormat="1" applyFont="1" applyFill="1" applyBorder="1" applyAlignment="1">
      <alignment horizontal="center" vertical="center"/>
    </xf>
    <xf numFmtId="14" fontId="35" fillId="2" borderId="23" xfId="0" applyNumberFormat="1" applyFont="1" applyFill="1" applyBorder="1" applyAlignment="1">
      <alignment horizontal="center" vertical="center"/>
    </xf>
    <xf numFmtId="0" fontId="35" fillId="2" borderId="4" xfId="0" applyFont="1" applyFill="1" applyBorder="1" applyAlignment="1">
      <alignment horizontal="justify" vertical="center" wrapText="1"/>
    </xf>
    <xf numFmtId="0" fontId="35" fillId="2" borderId="5" xfId="0" applyFont="1" applyFill="1" applyBorder="1" applyAlignment="1">
      <alignment horizontal="justify" vertical="center" wrapText="1"/>
    </xf>
    <xf numFmtId="0" fontId="35" fillId="2" borderId="10" xfId="0" applyFont="1" applyFill="1" applyBorder="1" applyAlignment="1">
      <alignment horizontal="center" vertical="center" wrapText="1"/>
    </xf>
    <xf numFmtId="0" fontId="35" fillId="2" borderId="20" xfId="0" applyFont="1" applyFill="1" applyBorder="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164" fontId="35" fillId="2" borderId="4" xfId="0" applyNumberFormat="1" applyFont="1" applyFill="1" applyBorder="1" applyAlignment="1">
      <alignment horizontal="center" vertical="center" wrapText="1"/>
    </xf>
    <xf numFmtId="164" fontId="35" fillId="2" borderId="10" xfId="0" applyNumberFormat="1" applyFont="1" applyFill="1" applyBorder="1" applyAlignment="1">
      <alignment horizontal="center" vertical="center" wrapText="1"/>
    </xf>
    <xf numFmtId="0" fontId="35" fillId="2" borderId="20" xfId="0" applyFont="1" applyFill="1" applyBorder="1" applyAlignment="1" applyProtection="1">
      <alignment horizontal="justify" vertical="center" wrapText="1"/>
      <protection locked="0"/>
    </xf>
    <xf numFmtId="0" fontId="35" fillId="2" borderId="21" xfId="0" applyFont="1" applyFill="1" applyBorder="1" applyAlignment="1" applyProtection="1">
      <alignment horizontal="justify" vertical="center" wrapText="1"/>
      <protection locked="0"/>
    </xf>
    <xf numFmtId="0" fontId="35" fillId="2" borderId="10" xfId="0" applyFont="1" applyFill="1" applyBorder="1" applyAlignment="1" applyProtection="1">
      <alignment horizontal="justify" vertical="center" wrapText="1"/>
      <protection locked="0"/>
    </xf>
    <xf numFmtId="0" fontId="35" fillId="0" borderId="4"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2" borderId="10" xfId="0" applyFont="1" applyFill="1" applyBorder="1" applyAlignment="1">
      <alignment horizontal="justify" vertical="center" wrapText="1"/>
    </xf>
    <xf numFmtId="0" fontId="35" fillId="2" borderId="4"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0" borderId="4" xfId="0" applyFont="1" applyBorder="1" applyAlignment="1" applyProtection="1">
      <alignment horizontal="justify" vertical="center" wrapText="1"/>
      <protection locked="0"/>
    </xf>
    <xf numFmtId="0" fontId="35" fillId="0" borderId="10" xfId="0" applyFont="1" applyBorder="1" applyAlignment="1" applyProtection="1">
      <alignment horizontal="justify"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4" xfId="0" applyFont="1" applyBorder="1" applyAlignment="1">
      <alignment horizontal="justify" vertical="center" wrapText="1"/>
    </xf>
    <xf numFmtId="0" fontId="35" fillId="0" borderId="10" xfId="0" applyFont="1" applyBorder="1" applyAlignment="1">
      <alignment horizontal="justify" vertical="center" wrapText="1"/>
    </xf>
    <xf numFmtId="0" fontId="35" fillId="2" borderId="5" xfId="0" applyFont="1" applyFill="1" applyBorder="1" applyAlignment="1" applyProtection="1">
      <alignment horizontal="left" vertical="center" wrapText="1"/>
      <protection locked="0"/>
    </xf>
    <xf numFmtId="0" fontId="35" fillId="0" borderId="5" xfId="0" applyFont="1" applyBorder="1" applyAlignment="1" applyProtection="1">
      <alignment horizontal="justify" vertical="center" wrapText="1"/>
      <protection locked="0"/>
    </xf>
    <xf numFmtId="0" fontId="35" fillId="0" borderId="5" xfId="0" applyFont="1" applyBorder="1" applyAlignment="1" applyProtection="1">
      <alignment horizontal="center" vertical="center" wrapText="1"/>
      <protection locked="0"/>
    </xf>
    <xf numFmtId="0" fontId="35" fillId="0" borderId="5" xfId="0" applyFont="1" applyBorder="1" applyAlignment="1">
      <alignment horizontal="justify" vertical="center" wrapText="1"/>
    </xf>
    <xf numFmtId="0" fontId="35" fillId="0" borderId="4"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5"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4" xfId="0" applyFont="1" applyBorder="1" applyAlignment="1" applyProtection="1">
      <alignment horizontal="justify" vertical="center" wrapText="1"/>
      <protection hidden="1"/>
    </xf>
    <xf numFmtId="0" fontId="35" fillId="0" borderId="10"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164" fontId="35" fillId="2" borderId="4" xfId="0" applyNumberFormat="1" applyFont="1" applyFill="1" applyBorder="1" applyAlignment="1" applyProtection="1">
      <alignment horizontal="center" vertical="center" wrapText="1"/>
      <protection hidden="1"/>
    </xf>
    <xf numFmtId="0" fontId="35" fillId="5" borderId="1" xfId="0" applyFont="1" applyFill="1" applyBorder="1" applyAlignment="1" applyProtection="1">
      <alignment horizontal="center" vertical="center" wrapText="1"/>
      <protection hidden="1"/>
    </xf>
    <xf numFmtId="164" fontId="35" fillId="0" borderId="10" xfId="0" applyNumberFormat="1" applyFont="1" applyBorder="1" applyAlignment="1" applyProtection="1">
      <alignment horizontal="center" vertical="center" wrapText="1"/>
      <protection hidden="1"/>
    </xf>
    <xf numFmtId="164" fontId="35" fillId="0" borderId="1" xfId="0" applyNumberFormat="1" applyFont="1" applyBorder="1" applyAlignment="1" applyProtection="1">
      <alignment horizontal="center" vertical="center" wrapText="1"/>
      <protection hidden="1"/>
    </xf>
    <xf numFmtId="0" fontId="35" fillId="21" borderId="1" xfId="0" applyFont="1" applyFill="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hidden="1"/>
    </xf>
    <xf numFmtId="164" fontId="35" fillId="2" borderId="5"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5" xfId="0" applyFont="1" applyBorder="1" applyAlignment="1">
      <alignment horizontal="center" vertical="center" wrapText="1"/>
    </xf>
    <xf numFmtId="17" fontId="35" fillId="2" borderId="1" xfId="0" applyNumberFormat="1" applyFont="1" applyFill="1" applyBorder="1" applyAlignment="1" applyProtection="1">
      <alignment horizontal="center" vertical="center" wrapText="1"/>
      <protection hidden="1"/>
    </xf>
    <xf numFmtId="0" fontId="35" fillId="19" borderId="1" xfId="0" applyFont="1" applyFill="1" applyBorder="1" applyAlignment="1" applyProtection="1">
      <alignment horizontal="center" vertical="center" wrapText="1"/>
      <protection hidden="1"/>
    </xf>
    <xf numFmtId="17" fontId="35" fillId="0" borderId="1" xfId="0" applyNumberFormat="1" applyFont="1" applyBorder="1" applyAlignment="1" applyProtection="1">
      <alignment horizontal="center" vertical="center" wrapText="1"/>
      <protection hidden="1"/>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0" fillId="14" borderId="20" xfId="0" applyFont="1" applyFill="1" applyBorder="1" applyAlignment="1">
      <alignment horizontal="center"/>
    </xf>
    <xf numFmtId="0" fontId="20" fillId="14" borderId="6" xfId="0" applyFont="1" applyFill="1" applyBorder="1" applyAlignment="1">
      <alignment horizontal="center"/>
    </xf>
    <xf numFmtId="0" fontId="20" fillId="14" borderId="3" xfId="0" applyFont="1" applyFill="1" applyBorder="1" applyAlignment="1">
      <alignment horizontal="center"/>
    </xf>
    <xf numFmtId="0" fontId="20" fillId="14" borderId="21" xfId="0" applyFont="1" applyFill="1" applyBorder="1" applyAlignment="1">
      <alignment horizontal="center"/>
    </xf>
    <xf numFmtId="0" fontId="20" fillId="14" borderId="0" xfId="0" applyFont="1" applyFill="1" applyAlignment="1">
      <alignment horizontal="center"/>
    </xf>
    <xf numFmtId="0" fontId="20" fillId="14" borderId="8" xfId="0" applyFont="1" applyFill="1" applyBorder="1" applyAlignment="1">
      <alignment horizont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xf>
    <xf numFmtId="0" fontId="7" fillId="7" borderId="1" xfId="1" applyFill="1" applyBorder="1" applyAlignment="1">
      <alignment horizontal="center" vertical="center"/>
    </xf>
    <xf numFmtId="0" fontId="0" fillId="2" borderId="0" xfId="0" applyFill="1" applyAlignment="1">
      <alignment horizontal="center"/>
    </xf>
    <xf numFmtId="0" fontId="7" fillId="7" borderId="1" xfId="1" applyFill="1" applyBorder="1" applyAlignment="1">
      <alignment horizontal="center" vertical="center" wrapText="1"/>
    </xf>
    <xf numFmtId="0" fontId="0"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3" fillId="0" borderId="0" xfId="0"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4" borderId="1"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14" fontId="0" fillId="2" borderId="4" xfId="0" applyNumberFormat="1" applyFill="1" applyBorder="1" applyAlignment="1">
      <alignment vertical="center"/>
    </xf>
    <xf numFmtId="0" fontId="0" fillId="2" borderId="5" xfId="0" applyFill="1" applyBorder="1" applyAlignment="1">
      <alignment vertical="center"/>
    </xf>
    <xf numFmtId="0" fontId="0" fillId="17" borderId="1" xfId="0" applyFill="1" applyBorder="1" applyAlignment="1">
      <alignment horizontal="center" vertical="center" wrapText="1"/>
    </xf>
    <xf numFmtId="0" fontId="32" fillId="2" borderId="1" xfId="0" applyFont="1" applyFill="1" applyBorder="1" applyAlignment="1">
      <alignment horizontal="justify" vertical="center" wrapText="1"/>
    </xf>
    <xf numFmtId="0" fontId="0" fillId="0" borderId="10" xfId="0" applyBorder="1" applyAlignment="1" applyProtection="1">
      <alignment horizontal="left" vertical="center" wrapText="1"/>
      <protection hidden="1"/>
    </xf>
    <xf numFmtId="0" fontId="0" fillId="19" borderId="4" xfId="0"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17" fontId="0" fillId="2" borderId="4" xfId="0" applyNumberFormat="1"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wrapText="1"/>
      <protection hidden="1"/>
    </xf>
    <xf numFmtId="14" fontId="0" fillId="2" borderId="10"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0" fillId="19" borderId="5" xfId="0" applyFill="1" applyBorder="1" applyAlignment="1" applyProtection="1">
      <alignment horizontal="center" vertical="center" wrapText="1"/>
      <protection hidden="1"/>
    </xf>
    <xf numFmtId="0" fontId="0" fillId="5" borderId="20"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2" xfId="0" applyFill="1" applyBorder="1" applyAlignment="1" applyProtection="1">
      <alignment horizontal="center" vertical="center" wrapText="1"/>
      <protection hidden="1"/>
    </xf>
    <xf numFmtId="14" fontId="0" fillId="2" borderId="3" xfId="0" applyNumberFormat="1" applyFill="1" applyBorder="1" applyAlignment="1" applyProtection="1">
      <alignment horizontal="center" vertical="center"/>
      <protection hidden="1"/>
    </xf>
    <xf numFmtId="14" fontId="0" fillId="2" borderId="23" xfId="0" applyNumberFormat="1" applyFill="1" applyBorder="1" applyAlignment="1" applyProtection="1">
      <alignment horizontal="center" vertical="center"/>
      <protection hidden="1"/>
    </xf>
    <xf numFmtId="0" fontId="0" fillId="2" borderId="20" xfId="0" applyFill="1" applyBorder="1" applyAlignment="1" applyProtection="1">
      <alignment horizontal="justify" vertical="center" wrapText="1"/>
      <protection hidden="1"/>
    </xf>
    <xf numFmtId="0" fontId="0" fillId="2" borderId="22" xfId="0" applyFill="1" applyBorder="1" applyAlignment="1" applyProtection="1">
      <alignment horizontal="justify" vertical="center" wrapText="1"/>
      <protection hidden="1"/>
    </xf>
    <xf numFmtId="0" fontId="0" fillId="2" borderId="3" xfId="0" applyFill="1" applyBorder="1" applyAlignment="1" applyProtection="1">
      <alignment horizontal="center" vertical="center" wrapText="1"/>
      <protection hidden="1"/>
    </xf>
    <xf numFmtId="0" fontId="0" fillId="2" borderId="23" xfId="0" applyFill="1" applyBorder="1" applyAlignment="1" applyProtection="1">
      <alignment horizontal="center" vertical="center" wrapText="1"/>
      <protection hidden="1"/>
    </xf>
    <xf numFmtId="0" fontId="0" fillId="2" borderId="4" xfId="0" applyFill="1" applyBorder="1" applyAlignment="1" applyProtection="1">
      <alignment vertical="center" wrapText="1"/>
      <protection hidden="1"/>
    </xf>
    <xf numFmtId="0" fontId="0" fillId="0" borderId="10" xfId="0" applyBorder="1" applyProtection="1">
      <protection hidden="1"/>
    </xf>
    <xf numFmtId="0" fontId="0" fillId="0" borderId="5" xfId="0" applyBorder="1" applyProtection="1">
      <protection hidden="1"/>
    </xf>
    <xf numFmtId="0" fontId="36" fillId="2" borderId="4" xfId="0" applyFont="1" applyFill="1" applyBorder="1" applyAlignment="1" applyProtection="1">
      <alignment horizontal="justify" vertical="center" wrapText="1"/>
      <protection hidden="1"/>
    </xf>
    <xf numFmtId="0" fontId="0" fillId="0" borderId="10" xfId="0" applyBorder="1" applyAlignment="1" applyProtection="1">
      <alignment horizontal="justify" wrapText="1"/>
      <protection hidden="1"/>
    </xf>
    <xf numFmtId="0" fontId="0" fillId="0" borderId="5" xfId="0" applyBorder="1" applyAlignment="1" applyProtection="1">
      <alignment horizontal="justify" wrapTex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wrapText="1"/>
      <protection hidden="1"/>
    </xf>
    <xf numFmtId="0" fontId="0" fillId="0" borderId="5" xfId="0" applyBorder="1" applyAlignment="1" applyProtection="1">
      <alignment wrapText="1"/>
      <protection hidden="1"/>
    </xf>
    <xf numFmtId="14" fontId="0" fillId="2" borderId="1" xfId="0" applyNumberFormat="1" applyFill="1" applyBorder="1" applyAlignment="1" applyProtection="1">
      <alignment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0" fillId="2" borderId="7" xfId="0" applyFill="1" applyBorder="1" applyAlignment="1" applyProtection="1">
      <alignment horizontal="justify" vertical="center" wrapText="1"/>
      <protection hidden="1"/>
    </xf>
    <xf numFmtId="14" fontId="0" fillId="2" borderId="8" xfId="0" applyNumberFormat="1" applyFill="1" applyBorder="1" applyAlignment="1" applyProtection="1">
      <alignment horizontal="center" vertical="center"/>
      <protection hidden="1"/>
    </xf>
    <xf numFmtId="14" fontId="0" fillId="2" borderId="21" xfId="0" applyNumberFormat="1" applyFill="1" applyBorder="1" applyAlignment="1" applyProtection="1">
      <alignment horizontal="center" vertical="center"/>
      <protection hidden="1"/>
    </xf>
    <xf numFmtId="14" fontId="0" fillId="2" borderId="22" xfId="0" applyNumberFormat="1" applyFill="1" applyBorder="1" applyAlignment="1" applyProtection="1">
      <alignment horizontal="center" vertical="center"/>
      <protection hidden="1"/>
    </xf>
    <xf numFmtId="14" fontId="0" fillId="2" borderId="20" xfId="0" applyNumberFormat="1" applyFill="1" applyBorder="1" applyAlignment="1" applyProtection="1">
      <alignment horizontal="center" vertical="center"/>
      <protection hidden="1"/>
    </xf>
    <xf numFmtId="0" fontId="0" fillId="19" borderId="10" xfId="0" applyFill="1" applyBorder="1" applyAlignment="1" applyProtection="1">
      <alignment horizontal="center" vertical="center" wrapText="1"/>
      <protection hidden="1"/>
    </xf>
    <xf numFmtId="0" fontId="1" fillId="2" borderId="1" xfId="0" applyFont="1" applyFill="1" applyBorder="1" applyAlignment="1" applyProtection="1">
      <alignment horizontal="justify" vertical="center" wrapText="1"/>
      <protection hidden="1"/>
    </xf>
    <xf numFmtId="0" fontId="35" fillId="2" borderId="1" xfId="0" applyFont="1" applyFill="1" applyBorder="1" applyAlignment="1">
      <alignment horizontal="justify" vertical="center" wrapText="1"/>
    </xf>
    <xf numFmtId="164" fontId="0" fillId="0" borderId="1" xfId="0" applyNumberFormat="1" applyBorder="1" applyAlignment="1" applyProtection="1">
      <alignment horizontal="center" vertical="center" wrapText="1"/>
      <protection hidden="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2" borderId="4" xfId="0" applyFill="1" applyBorder="1" applyAlignment="1">
      <alignment horizontal="center"/>
    </xf>
    <xf numFmtId="0" fontId="0" fillId="2" borderId="10" xfId="0" applyFill="1" applyBorder="1" applyAlignment="1">
      <alignment horizontal="center"/>
    </xf>
    <xf numFmtId="14" fontId="0" fillId="0" borderId="4" xfId="0" applyNumberForma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17" fontId="0" fillId="2" borderId="1" xfId="0" applyNumberForma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18" borderId="4" xfId="0" applyFill="1" applyBorder="1" applyAlignment="1" applyProtection="1">
      <alignment horizontal="center" vertical="center" wrapText="1"/>
      <protection hidden="1"/>
    </xf>
    <xf numFmtId="0" fontId="0" fillId="18" borderId="5" xfId="0" applyFill="1" applyBorder="1" applyAlignment="1" applyProtection="1">
      <alignment horizontal="center" vertical="center" wrapText="1"/>
      <protection hidden="1"/>
    </xf>
    <xf numFmtId="0" fontId="0" fillId="5"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35" fillId="2" borderId="0" xfId="0" applyFont="1" applyFill="1" applyAlignment="1" applyProtection="1">
      <alignment horizontal="center" vertical="center" wrapText="1"/>
      <protection locked="0"/>
    </xf>
    <xf numFmtId="17" fontId="35" fillId="2" borderId="4" xfId="0" applyNumberFormat="1" applyFont="1" applyFill="1" applyBorder="1" applyAlignment="1">
      <alignment horizontal="center" vertical="center" wrapText="1"/>
    </xf>
    <xf numFmtId="17" fontId="35" fillId="2" borderId="5" xfId="0" applyNumberFormat="1" applyFont="1" applyFill="1" applyBorder="1" applyAlignment="1">
      <alignment horizontal="center" vertical="center" wrapText="1"/>
    </xf>
    <xf numFmtId="17" fontId="35" fillId="2" borderId="10" xfId="0" applyNumberFormat="1" applyFont="1" applyFill="1" applyBorder="1" applyAlignment="1">
      <alignment horizontal="center" vertical="center" wrapText="1"/>
    </xf>
    <xf numFmtId="0" fontId="35" fillId="0" borderId="22" xfId="0" applyFont="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17" fontId="35" fillId="2" borderId="4" xfId="0" applyNumberFormat="1" applyFont="1" applyFill="1" applyBorder="1" applyAlignment="1">
      <alignment horizontal="center" vertical="center"/>
    </xf>
    <xf numFmtId="17" fontId="35" fillId="2" borderId="5" xfId="0" applyNumberFormat="1" applyFont="1" applyFill="1" applyBorder="1" applyAlignment="1">
      <alignment horizontal="center" vertical="center"/>
    </xf>
    <xf numFmtId="14" fontId="0" fillId="2" borderId="4" xfId="0" applyNumberForma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10" xfId="0" applyFill="1" applyBorder="1" applyAlignment="1" applyProtection="1">
      <alignment horizontal="center" vertical="center"/>
      <protection hidden="1"/>
    </xf>
    <xf numFmtId="0" fontId="0" fillId="2" borderId="4" xfId="0" applyFill="1" applyBorder="1" applyAlignment="1" applyProtection="1">
      <alignment horizontal="center"/>
      <protection hidden="1"/>
    </xf>
    <xf numFmtId="14" fontId="0" fillId="2" borderId="2" xfId="0" applyNumberFormat="1" applyFill="1" applyBorder="1" applyAlignment="1" applyProtection="1">
      <alignment horizontal="center" vertical="center"/>
      <protection hidden="1"/>
    </xf>
    <xf numFmtId="0" fontId="0" fillId="0" borderId="7" xfId="0" applyBorder="1" applyAlignment="1" applyProtection="1">
      <alignment horizontal="justify" vertical="center" wrapText="1"/>
      <protection hidden="1"/>
    </xf>
    <xf numFmtId="0" fontId="35" fillId="2" borderId="22" xfId="0" applyFont="1" applyFill="1" applyBorder="1" applyAlignment="1" applyProtection="1">
      <alignment horizontal="center" vertical="center" wrapText="1"/>
      <protection locked="0"/>
    </xf>
    <xf numFmtId="0" fontId="0" fillId="2" borderId="0" xfId="0" applyFill="1" applyAlignment="1" applyProtection="1">
      <alignment horizontal="justify" vertical="center" wrapText="1"/>
      <protection hidden="1"/>
    </xf>
    <xf numFmtId="164" fontId="0" fillId="0" borderId="4"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5" xfId="0" applyNumberFormat="1" applyBorder="1" applyAlignment="1">
      <alignment horizontal="center" vertical="center" wrapText="1"/>
    </xf>
    <xf numFmtId="14" fontId="0" fillId="0" borderId="1" xfId="0" applyNumberFormat="1" applyBorder="1" applyAlignment="1" applyProtection="1">
      <alignment horizontal="center" vertical="center" wrapText="1"/>
      <protection hidden="1"/>
    </xf>
    <xf numFmtId="0" fontId="35" fillId="2" borderId="0" xfId="0" applyFont="1" applyFill="1" applyAlignment="1" applyProtection="1">
      <alignment horizontal="justify" vertical="center" wrapText="1"/>
      <protection hidden="1"/>
    </xf>
    <xf numFmtId="0" fontId="0" fillId="2" borderId="21"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2" xfId="0" applyFill="1" applyBorder="1" applyAlignment="1" applyProtection="1">
      <alignment horizontal="justify" vertical="center" wrapText="1"/>
      <protection hidden="1"/>
    </xf>
    <xf numFmtId="0" fontId="0" fillId="5" borderId="7" xfId="0" applyFill="1" applyBorder="1" applyAlignment="1" applyProtection="1">
      <alignment horizontal="center" vertical="center" wrapText="1"/>
      <protection hidden="1"/>
    </xf>
    <xf numFmtId="17" fontId="0" fillId="2" borderId="2" xfId="0" applyNumberFormat="1" applyFill="1" applyBorder="1" applyAlignment="1" applyProtection="1">
      <alignment horizontal="center" vertical="center" wrapText="1"/>
      <protection hidden="1"/>
    </xf>
    <xf numFmtId="17" fontId="0" fillId="0" borderId="1" xfId="0" applyNumberFormat="1" applyBorder="1" applyAlignment="1" applyProtection="1">
      <alignment horizontal="center" vertical="center" wrapText="1"/>
      <protection hidden="1"/>
    </xf>
    <xf numFmtId="164" fontId="0" fillId="0" borderId="10" xfId="0" applyNumberFormat="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justify" vertical="center"/>
      <protection hidden="1"/>
    </xf>
    <xf numFmtId="0" fontId="0" fillId="0" borderId="4" xfId="0" applyBorder="1" applyAlignment="1" applyProtection="1">
      <alignment horizontal="justify" vertical="center"/>
      <protection hidden="1"/>
    </xf>
    <xf numFmtId="3" fontId="0" fillId="2" borderId="4" xfId="0" applyNumberFormat="1" applyFill="1" applyBorder="1" applyAlignment="1" applyProtection="1">
      <alignment horizontal="center" vertical="center" wrapText="1"/>
      <protection hidden="1"/>
    </xf>
    <xf numFmtId="14" fontId="0" fillId="0" borderId="4" xfId="0" applyNumberFormat="1" applyBorder="1" applyAlignment="1" applyProtection="1">
      <alignment horizontal="center" vertical="center"/>
      <protection hidden="1"/>
    </xf>
    <xf numFmtId="14" fontId="0" fillId="0" borderId="10" xfId="0" applyNumberFormat="1" applyBorder="1" applyAlignment="1" applyProtection="1">
      <alignment horizontal="center" vertical="center"/>
      <protection hidden="1"/>
    </xf>
    <xf numFmtId="0" fontId="0" fillId="2" borderId="1" xfId="0" applyFill="1" applyBorder="1" applyAlignment="1" applyProtection="1">
      <alignment horizontal="justify" vertical="center"/>
      <protection hidden="1"/>
    </xf>
    <xf numFmtId="0" fontId="0" fillId="2" borderId="10" xfId="0" applyFill="1" applyBorder="1" applyAlignment="1" applyProtection="1">
      <alignment vertical="center" wrapText="1"/>
      <protection hidden="1"/>
    </xf>
    <xf numFmtId="0" fontId="30" fillId="2" borderId="4"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0" fontId="0" fillId="2" borderId="21" xfId="0" applyFill="1" applyBorder="1" applyAlignment="1" applyProtection="1">
      <alignment horizontal="justify" vertical="center" wrapText="1"/>
      <protection hidden="1"/>
    </xf>
    <xf numFmtId="0" fontId="0" fillId="17" borderId="4" xfId="0" applyFill="1" applyBorder="1" applyAlignment="1" applyProtection="1">
      <alignment horizontal="center" vertical="center" wrapText="1"/>
      <protection hidden="1"/>
    </xf>
    <xf numFmtId="0" fontId="0" fillId="17" borderId="10" xfId="0" applyFill="1" applyBorder="1" applyAlignment="1" applyProtection="1">
      <alignment horizontal="center" vertical="center" wrapText="1"/>
      <protection hidden="1"/>
    </xf>
    <xf numFmtId="0" fontId="0" fillId="17" borderId="5"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justify" vertical="center" wrapText="1"/>
      <protection hidden="1"/>
    </xf>
    <xf numFmtId="14" fontId="0" fillId="2" borderId="10" xfId="0" applyNumberFormat="1" applyFill="1" applyBorder="1" applyAlignment="1" applyProtection="1">
      <alignment horizontal="justify" vertical="center" wrapText="1"/>
      <protection hidden="1"/>
    </xf>
    <xf numFmtId="14" fontId="0" fillId="2" borderId="5" xfId="0" applyNumberFormat="1" applyFill="1" applyBorder="1" applyAlignment="1" applyProtection="1">
      <alignment horizontal="justify" vertical="center" wrapText="1"/>
      <protection hidden="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43" fillId="0" borderId="1" xfId="0" applyFont="1" applyBorder="1" applyAlignment="1">
      <alignment horizontal="center" vertical="center" wrapText="1"/>
    </xf>
    <xf numFmtId="17"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7" fontId="0" fillId="2" borderId="4"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lignment horizontal="center"/>
    </xf>
    <xf numFmtId="0" fontId="0" fillId="0" borderId="5" xfId="0" applyBorder="1" applyAlignment="1">
      <alignment horizont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0" borderId="10" xfId="0" applyBorder="1" applyAlignment="1">
      <alignment horizontal="justify"/>
    </xf>
    <xf numFmtId="0" fontId="0" fillId="0" borderId="5" xfId="0" applyBorder="1" applyAlignment="1">
      <alignment horizontal="justify"/>
    </xf>
    <xf numFmtId="0" fontId="0" fillId="0" borderId="4" xfId="0" applyBorder="1" applyAlignment="1">
      <alignment horizontal="center" vertical="center"/>
    </xf>
    <xf numFmtId="0" fontId="36" fillId="0" borderId="1" xfId="0" applyFont="1" applyBorder="1" applyAlignment="1">
      <alignment horizontal="center" vertical="center"/>
    </xf>
    <xf numFmtId="0" fontId="0" fillId="0" borderId="35" xfId="0" applyBorder="1" applyAlignment="1">
      <alignment horizontal="justify" vertical="center" wrapText="1"/>
    </xf>
    <xf numFmtId="0" fontId="0" fillId="0" borderId="37" xfId="0" applyBorder="1" applyAlignment="1">
      <alignment horizontal="justify" vertical="center" wrapText="1"/>
    </xf>
    <xf numFmtId="0" fontId="0" fillId="2" borderId="20"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7"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4" fontId="0" fillId="2" borderId="2" xfId="0" applyNumberFormat="1" applyFill="1" applyBorder="1" applyAlignment="1">
      <alignment horizontal="center" vertical="center"/>
    </xf>
    <xf numFmtId="0" fontId="22" fillId="14" borderId="24" xfId="3" applyFont="1" applyFill="1" applyBorder="1" applyAlignment="1">
      <alignment horizontal="center" vertical="center" wrapText="1"/>
    </xf>
    <xf numFmtId="0" fontId="22" fillId="14" borderId="25"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xf>
    <xf numFmtId="0" fontId="28" fillId="4"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 fillId="2" borderId="0" xfId="0" applyFont="1" applyFill="1" applyAlignment="1">
      <alignment horizontal="left" vertical="center" wrapText="1"/>
    </xf>
    <xf numFmtId="0" fontId="8"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840">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1382662</xdr:colOff>
      <xdr:row>0</xdr:row>
      <xdr:rowOff>102419</xdr:rowOff>
    </xdr:from>
    <xdr:to>
      <xdr:col>2</xdr:col>
      <xdr:colOff>389193</xdr:colOff>
      <xdr:row>3</xdr:row>
      <xdr:rowOff>291862</xdr:rowOff>
    </xdr:to>
    <xdr:pic>
      <xdr:nvPicPr>
        <xdr:cNvPr id="3" name="Imagen 2">
          <a:extLst>
            <a:ext uri="{FF2B5EF4-FFF2-40B4-BE49-F238E27FC236}">
              <a16:creationId xmlns:a16="http://schemas.microsoft.com/office/drawing/2014/main" id="{0D11FD54-19B4-A68D-3466-B6A927408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178" y="102419"/>
          <a:ext cx="1269999" cy="120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persons/person.xml><?xml version="1.0" encoding="utf-8"?>
<personList xmlns="http://schemas.microsoft.com/office/spreadsheetml/2018/threadedcomments" xmlns:x="http://schemas.openxmlformats.org/spreadsheetml/2006/main">
  <person displayName="César Lozano Villa" id="{8443222C-C327-4044-BC1E-40F66565925A}" userId="5116ba9774e2b5d8" providerId="Windows Live"/>
  <person displayName="Cesar Hernando Lozano Villa" id="{A1AB3CBE-CD83-4F5B-A8E0-ED69A40B3CC1}" userId="S::cesar.lozano@unidadvictimas.gov.co::092e3044-844f-4917-8a20-d16756ad9b36" providerId="AD"/>
  <person displayName="Sara Melissa Gonzalez Palacio" id="{DF0CD09D-D5D6-432E-A563-4584671419CA}" userId="S::sara.gonzalez@unidadvictimas.gov.co::04a78721-1012-46cf-9ff2-4d480a1d0791" providerId="AD"/>
  <person displayName="Jaime Guerrero Clavijo" id="{4E977826-7103-4A85-9E70-E64C52F3A8CF}" userId="S::jaime.guerrerocla@unidadvictimas.gov.co::07bc94e8-ac48-4be5-9054-b2b7b67de92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187" dT="2024-11-28T19:25:32.25" personId="{4E977826-7103-4A85-9E70-E64C52F3A8CF}" id="{B59E00DD-37AE-4F0E-9789-1478F88EC1B4}">
    <text xml:space="preserve">Revisar la calificación puesto que el riesgo residual debió bajar </text>
  </threadedComment>
  <threadedComment ref="N248" dT="2024-11-07T15:06:44.20" personId="{A1AB3CBE-CD83-4F5B-A8E0-ED69A40B3CC1}" id="{9F84F542-3B24-4652-B0F0-C2FF5C883874}">
    <text>Revisar si hay activos críticos asociados</text>
  </threadedComment>
  <threadedComment ref="L260" dT="2024-11-07T15:47:15.93" personId="{A1AB3CBE-CD83-4F5B-A8E0-ED69A40B3CC1}" id="{EFCA1A9C-156B-4519-8C94-6D8DDCAB18BD}">
    <text>Ajustar riesgo</text>
  </threadedComment>
  <threadedComment ref="L295" dT="2024-11-08T14:20:23.56" personId="{8443222C-C327-4044-BC1E-40F66565925A}" id="{29B577EE-5924-4BC9-A948-4C2B4D58506D}">
    <text>Quitar la parte que habla sobre el objetivo del proyecto, ya que esto no tiene que ver con el planteamiento del riesgo</text>
  </threadedComment>
  <threadedComment ref="W428" dT="2024-11-18T19:10:47.30" personId="{DF0CD09D-D5D6-432E-A563-4584671419CA}" id="{E44DE6A7-DE69-46DC-983F-61B6E624CA2D}">
    <text>En caso de no realizarse la actividad qué es lo que se haría. Evidencia del control.</text>
  </threadedComment>
  <threadedComment ref="W429" dT="2024-11-18T19:11:31.38" personId="{DF0CD09D-D5D6-432E-A563-4584671419CA}" id="{58583107-D44C-41E2-80B9-9A28E7015EBA}">
    <text>Quien realiza la actividad, periodicidad, propósito explicar con mayor detalle como se realiza la actividad y desviación. Evidencia del control</text>
  </threadedComment>
  <threadedComment ref="W489" dT="2024-11-18T19:10:47.30" personId="{DF0CD09D-D5D6-432E-A563-4584671419CA}" id="{7EE20D25-A319-49F5-8385-8D774FA4D684}">
    <text>En caso de no realizarse la actividad qué es lo que se haría. Evidencia del control.</text>
  </threadedComment>
  <threadedComment ref="W491" dT="2024-11-18T19:10:47.30" personId="{DF0CD09D-D5D6-432E-A563-4584671419CA}" id="{2C3458D0-9F92-4ED4-9F13-7074374D122A}">
    <text>En caso de no realizarse la actividad qué es lo que se haría. Evidencia del control.</text>
  </threadedComment>
  <threadedComment ref="W509" dT="2024-11-13T20:18:49.91" personId="{A1AB3CBE-CD83-4F5B-A8E0-ED69A40B3CC1}" id="{DE9BF11D-DBEE-4A6E-870B-629D538843F6}">
    <text>Ajustar la periodicidad en la que se aplica este control</text>
  </threadedComment>
  <threadedComment ref="W579" dT="2024-11-13T13:26:14.38" personId="{8443222C-C327-4044-BC1E-40F66565925A}" id="{F274778D-A38F-47F9-8E56-743A08D8526E}">
    <text>Hace falta incluir cada cuanto se realiza este control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703"/>
  <sheetViews>
    <sheetView tabSelected="1" zoomScale="70" zoomScaleNormal="70" workbookViewId="0">
      <selection activeCell="V9" sqref="V9:V10"/>
    </sheetView>
  </sheetViews>
  <sheetFormatPr baseColWidth="10" defaultColWidth="11.42578125" defaultRowHeight="15"/>
  <cols>
    <col min="1" max="1" width="9.28515625" style="1" customWidth="1"/>
    <col min="2" max="2" width="34" style="1" customWidth="1"/>
    <col min="3" max="3" width="64.85546875" style="1" customWidth="1"/>
    <col min="4" max="4" width="152.7109375" style="1" customWidth="1"/>
    <col min="5" max="5" width="35.140625" style="30" hidden="1" customWidth="1"/>
    <col min="6" max="6" width="30.5703125" style="30" hidden="1" customWidth="1"/>
    <col min="7" max="7" width="31.5703125" style="30" hidden="1" customWidth="1"/>
    <col min="8" max="11" width="23.5703125" style="30" hidden="1" customWidth="1"/>
    <col min="12" max="12" width="44.140625" style="30" customWidth="1"/>
    <col min="13" max="14" width="26.85546875" style="30" customWidth="1"/>
    <col min="15" max="15" width="20.85546875" style="1" customWidth="1"/>
    <col min="16" max="17" width="17.42578125" style="1" customWidth="1"/>
    <col min="18" max="19" width="13.7109375" style="1" customWidth="1"/>
    <col min="20" max="20" width="14.28515625" style="1" customWidth="1"/>
    <col min="21" max="21" width="11.7109375" style="1" customWidth="1"/>
    <col min="22" max="22" width="16.42578125" style="1" customWidth="1"/>
    <col min="23" max="23" width="157.7109375" style="30" customWidth="1"/>
    <col min="24" max="24" width="17.140625" style="1" customWidth="1"/>
    <col min="25" max="25" width="15.28515625" style="1" customWidth="1"/>
    <col min="26" max="26" width="15.85546875" style="1" customWidth="1"/>
    <col min="27" max="27" width="15.5703125" style="1" customWidth="1"/>
    <col min="28" max="29" width="11.42578125" style="1"/>
    <col min="30" max="30" width="13.7109375" style="1" customWidth="1"/>
    <col min="31" max="34" width="8.5703125" style="1" hidden="1" customWidth="1"/>
    <col min="35" max="35" width="13.7109375" style="1" customWidth="1"/>
    <col min="36" max="36" width="13.140625" style="1" hidden="1" customWidth="1"/>
    <col min="37" max="37" width="16.28515625" style="1" hidden="1" customWidth="1"/>
    <col min="38" max="38" width="8.7109375" style="1" hidden="1" customWidth="1"/>
    <col min="39" max="39" width="8.42578125" style="1" hidden="1" customWidth="1"/>
    <col min="40" max="40" width="20.5703125" style="1" customWidth="1"/>
    <col min="41" max="42" width="16.85546875" style="1" customWidth="1"/>
    <col min="43" max="43" width="41.42578125" style="1" customWidth="1"/>
    <col min="44" max="44" width="11.42578125" style="1"/>
    <col min="45" max="45" width="12.42578125" style="1" customWidth="1"/>
    <col min="46" max="46" width="18.85546875" style="1" customWidth="1"/>
    <col min="47" max="47" width="19.140625" style="1" customWidth="1"/>
    <col min="48" max="16384" width="11.42578125" style="1"/>
  </cols>
  <sheetData>
    <row r="1" spans="1:47" ht="26.25">
      <c r="A1" s="452"/>
      <c r="B1" s="453"/>
      <c r="C1" s="453"/>
      <c r="D1" s="456" t="s">
        <v>0</v>
      </c>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8"/>
      <c r="AR1" s="474" t="s">
        <v>1</v>
      </c>
      <c r="AS1" s="475"/>
      <c r="AT1" s="475"/>
      <c r="AU1" s="475"/>
    </row>
    <row r="2" spans="1:47" ht="26.25" customHeight="1">
      <c r="A2" s="454"/>
      <c r="B2" s="455"/>
      <c r="C2" s="455"/>
      <c r="D2" s="459" t="s">
        <v>2</v>
      </c>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1"/>
      <c r="AR2" s="474" t="s">
        <v>3</v>
      </c>
      <c r="AS2" s="475"/>
      <c r="AT2" s="475"/>
      <c r="AU2" s="475"/>
    </row>
    <row r="3" spans="1:47" ht="26.25">
      <c r="A3" s="454"/>
      <c r="B3" s="455"/>
      <c r="C3" s="455"/>
      <c r="D3" s="462" t="s">
        <v>4</v>
      </c>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4"/>
      <c r="AR3" s="474" t="s">
        <v>2220</v>
      </c>
      <c r="AS3" s="475"/>
      <c r="AT3" s="475"/>
      <c r="AU3" s="475"/>
    </row>
    <row r="4" spans="1:47" ht="26.25">
      <c r="A4" s="454"/>
      <c r="B4" s="455"/>
      <c r="C4" s="455"/>
      <c r="D4" s="5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60"/>
      <c r="AR4" s="478" t="s">
        <v>2219</v>
      </c>
      <c r="AS4" s="479"/>
      <c r="AT4" s="479"/>
      <c r="AU4" s="480"/>
    </row>
    <row r="5" spans="1:47" ht="26.25">
      <c r="A5" s="476" t="s">
        <v>2221</v>
      </c>
      <c r="B5" s="476"/>
      <c r="C5" s="477"/>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3"/>
      <c r="AR5" s="481"/>
      <c r="AS5" s="482"/>
      <c r="AT5" s="482"/>
      <c r="AU5" s="483"/>
    </row>
    <row r="6" spans="1:47" ht="15.75">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7"/>
      <c r="AR6" s="473"/>
      <c r="AS6" s="473"/>
    </row>
    <row r="7" spans="1:47">
      <c r="A7" s="465" t="s">
        <v>5</v>
      </c>
      <c r="B7" s="465" t="s">
        <v>6</v>
      </c>
      <c r="C7" s="466" t="s">
        <v>7</v>
      </c>
      <c r="D7" s="466" t="s">
        <v>8</v>
      </c>
      <c r="E7" s="467" t="s">
        <v>9</v>
      </c>
      <c r="F7" s="467"/>
      <c r="G7" s="467"/>
      <c r="H7" s="467" t="s">
        <v>10</v>
      </c>
      <c r="I7" s="467"/>
      <c r="J7" s="467"/>
      <c r="K7" s="467"/>
      <c r="L7" s="468" t="s">
        <v>11</v>
      </c>
      <c r="M7" s="466" t="s">
        <v>12</v>
      </c>
      <c r="N7" s="466" t="s">
        <v>13</v>
      </c>
      <c r="O7" s="466" t="s">
        <v>14</v>
      </c>
      <c r="P7" s="470" t="s">
        <v>15</v>
      </c>
      <c r="Q7" s="484" t="s">
        <v>16</v>
      </c>
      <c r="R7" s="470" t="s">
        <v>17</v>
      </c>
      <c r="S7" s="485" t="s">
        <v>18</v>
      </c>
      <c r="T7" s="470" t="s">
        <v>19</v>
      </c>
      <c r="U7" s="485" t="s">
        <v>20</v>
      </c>
      <c r="V7" s="470" t="s">
        <v>21</v>
      </c>
      <c r="W7" s="466" t="s">
        <v>22</v>
      </c>
      <c r="X7" s="465" t="s">
        <v>23</v>
      </c>
      <c r="Y7" s="468" t="s">
        <v>24</v>
      </c>
      <c r="Z7" s="466" t="s">
        <v>25</v>
      </c>
      <c r="AA7" s="466" t="s">
        <v>26</v>
      </c>
      <c r="AB7" s="466" t="s">
        <v>27</v>
      </c>
      <c r="AC7" s="466" t="s">
        <v>28</v>
      </c>
      <c r="AD7" s="470" t="s">
        <v>29</v>
      </c>
      <c r="AE7" s="471" t="s">
        <v>30</v>
      </c>
      <c r="AF7" s="73"/>
      <c r="AG7" s="73"/>
      <c r="AH7" s="73"/>
      <c r="AI7" s="472" t="s">
        <v>31</v>
      </c>
      <c r="AJ7" s="73"/>
      <c r="AK7" s="73"/>
      <c r="AL7" s="73"/>
      <c r="AM7" s="73"/>
      <c r="AN7" s="470" t="s">
        <v>32</v>
      </c>
      <c r="AO7" s="465" t="s">
        <v>33</v>
      </c>
      <c r="AP7" s="465" t="s">
        <v>34</v>
      </c>
      <c r="AQ7" s="465" t="s">
        <v>35</v>
      </c>
      <c r="AR7" s="465" t="s">
        <v>36</v>
      </c>
      <c r="AS7" s="465" t="s">
        <v>37</v>
      </c>
      <c r="AT7" s="465" t="s">
        <v>38</v>
      </c>
      <c r="AU7" s="465" t="s">
        <v>39</v>
      </c>
    </row>
    <row r="8" spans="1:47" ht="58.5" customHeight="1">
      <c r="A8" s="465"/>
      <c r="B8" s="465"/>
      <c r="C8" s="466"/>
      <c r="D8" s="466"/>
      <c r="E8" s="70" t="s">
        <v>40</v>
      </c>
      <c r="F8" s="70" t="s">
        <v>41</v>
      </c>
      <c r="G8" s="70" t="s">
        <v>42</v>
      </c>
      <c r="H8" s="70" t="s">
        <v>43</v>
      </c>
      <c r="I8" s="70" t="s">
        <v>44</v>
      </c>
      <c r="J8" s="9" t="s">
        <v>45</v>
      </c>
      <c r="K8" s="9" t="s">
        <v>46</v>
      </c>
      <c r="L8" s="468"/>
      <c r="M8" s="466"/>
      <c r="N8" s="466"/>
      <c r="O8" s="466"/>
      <c r="P8" s="470"/>
      <c r="Q8" s="484"/>
      <c r="R8" s="470"/>
      <c r="S8" s="485"/>
      <c r="T8" s="470"/>
      <c r="U8" s="485"/>
      <c r="V8" s="470"/>
      <c r="W8" s="466"/>
      <c r="X8" s="465"/>
      <c r="Y8" s="468"/>
      <c r="Z8" s="466"/>
      <c r="AA8" s="466"/>
      <c r="AB8" s="466"/>
      <c r="AC8" s="466"/>
      <c r="AD8" s="470"/>
      <c r="AE8" s="471"/>
      <c r="AF8" s="72" t="s">
        <v>47</v>
      </c>
      <c r="AG8" s="71" t="s">
        <v>48</v>
      </c>
      <c r="AH8" s="72" t="s">
        <v>49</v>
      </c>
      <c r="AI8" s="472"/>
      <c r="AJ8" s="72" t="s">
        <v>50</v>
      </c>
      <c r="AK8" s="72" t="s">
        <v>51</v>
      </c>
      <c r="AL8" s="72" t="s">
        <v>52</v>
      </c>
      <c r="AM8" s="72" t="s">
        <v>53</v>
      </c>
      <c r="AN8" s="470"/>
      <c r="AO8" s="465"/>
      <c r="AP8" s="465"/>
      <c r="AQ8" s="465"/>
      <c r="AR8" s="465"/>
      <c r="AS8" s="465"/>
      <c r="AT8" s="465"/>
      <c r="AU8" s="465"/>
    </row>
    <row r="9" spans="1:47" s="8" customFormat="1" ht="257.25" customHeight="1">
      <c r="A9" s="282">
        <v>1</v>
      </c>
      <c r="B9" s="282" t="s">
        <v>54</v>
      </c>
      <c r="C9" s="296" t="s">
        <v>55</v>
      </c>
      <c r="D9" s="302" t="s">
        <v>56</v>
      </c>
      <c r="E9" s="341" t="s">
        <v>57</v>
      </c>
      <c r="F9" s="302" t="s">
        <v>58</v>
      </c>
      <c r="G9" s="302" t="s">
        <v>59</v>
      </c>
      <c r="H9" s="302"/>
      <c r="I9" s="302"/>
      <c r="J9" s="302"/>
      <c r="K9" s="302"/>
      <c r="L9" s="308" t="str">
        <f>IF(F9&lt;&gt;"",CONCATENATE(E9," ",F9),CONCATENATE(H9," ",I9," ",J9," ",K9))</f>
        <v xml:space="preserve">Posibilidad de pérdida económica y reputacional ante nuestras partes interesadas por quejas o sanciones ocasionados por la generación de comunicación externa y/o interna inadecuada  </v>
      </c>
      <c r="M9" s="305" t="s">
        <v>60</v>
      </c>
      <c r="N9" s="305"/>
      <c r="O9" s="282" t="s">
        <v>61</v>
      </c>
      <c r="P9" s="282" t="s">
        <v>62</v>
      </c>
      <c r="Q9" s="282" t="s">
        <v>63</v>
      </c>
      <c r="R9" s="282" t="s">
        <v>64</v>
      </c>
      <c r="S9" s="293">
        <f>IF(R9="Muy alta",100,IF(R9="Alta",80,IF(R9="Media",60,IF(R9="Baja",40,IF(R9="Muy baja",20,IF(R9="Casi Seguro",100,IF(R9="Probable",80,IF(R9="Posible",60,IF(R9="Improbable",40,IF(R9="Rara vez",20,0))))))))))</f>
        <v>60</v>
      </c>
      <c r="T9" s="282" t="s">
        <v>65</v>
      </c>
      <c r="U9" s="293">
        <f>IF(T9="Catastrófico",100,IF(T9="Mayor",80,IF(T9="Moderado",60,IF(T9="Menor",40,IF(T9="Leve",20,0)))))</f>
        <v>80</v>
      </c>
      <c r="V9" s="282" t="s">
        <v>66</v>
      </c>
      <c r="W9" s="77" t="s">
        <v>67</v>
      </c>
      <c r="X9" s="16" t="str">
        <f>IF(OR(Y9="Preventivo",Y9="Detectivo"),"Probabilidad",IF(Y9="Correctivo","Impacto"," "))</f>
        <v>Probabilidad</v>
      </c>
      <c r="Y9" s="33" t="s">
        <v>68</v>
      </c>
      <c r="Z9" s="33" t="s">
        <v>69</v>
      </c>
      <c r="AA9" s="33" t="s">
        <v>70</v>
      </c>
      <c r="AB9" s="33" t="s">
        <v>71</v>
      </c>
      <c r="AC9" s="33" t="s">
        <v>72</v>
      </c>
      <c r="AD9" s="279">
        <f>AH10</f>
        <v>36</v>
      </c>
      <c r="AE9" s="16">
        <f>IF(Y9="Preventivo",25,IF(Y9="Detectivo",15,0))</f>
        <v>25</v>
      </c>
      <c r="AF9" s="16">
        <f>IF(Y9="Correctivo",0,IF(Z9="Automatizado",25,IF(Z9="Manual",15,0)))</f>
        <v>15</v>
      </c>
      <c r="AG9" s="16">
        <f>($S$9*((AE9+AF9))/100)</f>
        <v>24</v>
      </c>
      <c r="AH9" s="16">
        <f>S9-AG9</f>
        <v>36</v>
      </c>
      <c r="AI9" s="279">
        <f>AM10</f>
        <v>60</v>
      </c>
      <c r="AJ9" s="16">
        <f>IF(Y9="Correctivo",10,0)</f>
        <v>0</v>
      </c>
      <c r="AK9" s="16">
        <f>IF(X9="Probabilidad",0,IF(Z9="Automatizado",25,IF(Z9="Manual",15,0)))</f>
        <v>0</v>
      </c>
      <c r="AL9" s="16">
        <f>($U$9*((AJ9+AK9))/100)</f>
        <v>0</v>
      </c>
      <c r="AM9" s="16">
        <f>U9-AL9</f>
        <v>80</v>
      </c>
      <c r="AN9" s="282" t="s">
        <v>73</v>
      </c>
      <c r="AO9" s="282" t="s">
        <v>74</v>
      </c>
      <c r="AP9" s="341" t="s">
        <v>75</v>
      </c>
      <c r="AQ9" s="341" t="s">
        <v>76</v>
      </c>
      <c r="AR9" s="314">
        <v>45658</v>
      </c>
      <c r="AS9" s="314">
        <v>46022</v>
      </c>
      <c r="AT9" s="293" t="s">
        <v>77</v>
      </c>
      <c r="AU9" s="293" t="s">
        <v>78</v>
      </c>
    </row>
    <row r="10" spans="1:47" ht="222.75" customHeight="1">
      <c r="A10" s="283"/>
      <c r="B10" s="283"/>
      <c r="C10" s="297"/>
      <c r="D10" s="303"/>
      <c r="E10" s="342"/>
      <c r="F10" s="303"/>
      <c r="G10" s="303"/>
      <c r="H10" s="303"/>
      <c r="I10" s="303"/>
      <c r="J10" s="303"/>
      <c r="K10" s="303"/>
      <c r="L10" s="309"/>
      <c r="M10" s="306"/>
      <c r="N10" s="306"/>
      <c r="O10" s="283"/>
      <c r="P10" s="283"/>
      <c r="Q10" s="283"/>
      <c r="R10" s="283"/>
      <c r="S10" s="294"/>
      <c r="T10" s="283"/>
      <c r="U10" s="294"/>
      <c r="V10" s="283"/>
      <c r="W10" s="31" t="s">
        <v>79</v>
      </c>
      <c r="X10" s="16" t="str">
        <f t="shared" ref="X10:X23" si="0">IF(OR(Y10="Preventivo",Y10="Detectivo"),"Probabilidad",IF(Y10="Correctivo","Impacto"," "))</f>
        <v>Impacto</v>
      </c>
      <c r="Y10" s="33" t="s">
        <v>80</v>
      </c>
      <c r="Z10" s="33" t="s">
        <v>69</v>
      </c>
      <c r="AA10" s="33" t="s">
        <v>70</v>
      </c>
      <c r="AB10" s="33" t="s">
        <v>71</v>
      </c>
      <c r="AC10" s="33" t="s">
        <v>72</v>
      </c>
      <c r="AD10" s="280"/>
      <c r="AE10" s="16">
        <f t="shared" ref="AE10:AE44" si="1">IF(Y10="Preventivo",25,IF(Y10="Detectivo",15,0))</f>
        <v>0</v>
      </c>
      <c r="AF10" s="16">
        <f t="shared" ref="AF10:AF44" si="2">IF(Y10="Correctivo",0,IF(Z10="Automatizado",25,IF(Z10="Manual",15,0)))</f>
        <v>0</v>
      </c>
      <c r="AG10" s="16">
        <f>($AH$9*((AE10+AF10))/100)</f>
        <v>0</v>
      </c>
      <c r="AH10" s="16">
        <f>AH9-AG10</f>
        <v>36</v>
      </c>
      <c r="AI10" s="280"/>
      <c r="AJ10" s="16">
        <f t="shared" ref="AJ10:AJ44" si="3">IF(Y10="Correctivo",10,0)</f>
        <v>10</v>
      </c>
      <c r="AK10" s="16">
        <f t="shared" ref="AK10:AK44" si="4">IF(X10="Probabilidad",0,IF(Z10="Automatizado",25,IF(Z10="Manual",15,0)))</f>
        <v>15</v>
      </c>
      <c r="AL10" s="16">
        <f>($AM$9*((AJ10+AK10))/100)</f>
        <v>20</v>
      </c>
      <c r="AM10" s="16">
        <f>AM9-AL10</f>
        <v>60</v>
      </c>
      <c r="AN10" s="283"/>
      <c r="AO10" s="283"/>
      <c r="AP10" s="342"/>
      <c r="AQ10" s="342"/>
      <c r="AR10" s="295"/>
      <c r="AS10" s="295"/>
      <c r="AT10" s="295"/>
      <c r="AU10" s="295"/>
    </row>
    <row r="11" spans="1:47" ht="267.75" customHeight="1">
      <c r="A11" s="282">
        <v>2</v>
      </c>
      <c r="B11" s="282" t="s">
        <v>54</v>
      </c>
      <c r="C11" s="296" t="s">
        <v>55</v>
      </c>
      <c r="D11" s="302" t="s">
        <v>56</v>
      </c>
      <c r="E11" s="341"/>
      <c r="F11" s="302"/>
      <c r="G11" s="302"/>
      <c r="H11" s="296" t="s">
        <v>81</v>
      </c>
      <c r="I11" s="296" t="s">
        <v>82</v>
      </c>
      <c r="J11" s="296" t="s">
        <v>83</v>
      </c>
      <c r="K11" s="296" t="s">
        <v>84</v>
      </c>
      <c r="L11" s="308" t="str">
        <f t="shared" ref="L11" si="5">IF(F11&lt;&gt;"",CONCATENATE(E11," ",F11),CONCATENATE(H11," ",I11," ",J11," ",K11))</f>
        <v>Uso indebido de información  por parte de funcionarios y contratistas  que tienen acceso a obras literarias, artísticas, musicales, científicas o didácticas publicadas o inéditas pertenecientes a una víctima  para beneficio propio y/o de terceros</v>
      </c>
      <c r="M11" s="305" t="s">
        <v>85</v>
      </c>
      <c r="N11" s="305"/>
      <c r="O11" s="282" t="s">
        <v>86</v>
      </c>
      <c r="P11" s="282" t="s">
        <v>87</v>
      </c>
      <c r="Q11" s="282" t="s">
        <v>63</v>
      </c>
      <c r="R11" s="282" t="s">
        <v>88</v>
      </c>
      <c r="S11" s="293">
        <f t="shared" ref="S11" si="6">IF(R11="Muy alta",100,IF(R11="Alta",80,IF(R11="Media",60,IF(R11="Baja",40,IF(R11="Muy baja",20,IF(R11="Casi Seguro",100,IF(R11="Probable",80,IF(R11="Posible",60,IF(R11="Improbable",40,IF(R11="Rara vez",20,0))))))))))</f>
        <v>60</v>
      </c>
      <c r="T11" s="282" t="s">
        <v>65</v>
      </c>
      <c r="U11" s="293">
        <f t="shared" ref="U11" si="7">IF(T11="Catastrófico",100,IF(T11="Mayor",80,IF(T11="Moderado",60,IF(T11="Menor",40,IF(T11="Leve",20,0)))))</f>
        <v>80</v>
      </c>
      <c r="V11" s="282" t="s">
        <v>66</v>
      </c>
      <c r="W11" s="31" t="s">
        <v>89</v>
      </c>
      <c r="X11" s="16" t="str">
        <f t="shared" si="0"/>
        <v>Probabilidad</v>
      </c>
      <c r="Y11" s="33" t="s">
        <v>90</v>
      </c>
      <c r="Z11" s="33" t="s">
        <v>69</v>
      </c>
      <c r="AA11" s="33" t="s">
        <v>70</v>
      </c>
      <c r="AB11" s="33" t="s">
        <v>91</v>
      </c>
      <c r="AC11" s="33" t="s">
        <v>72</v>
      </c>
      <c r="AD11" s="279">
        <f>AH12</f>
        <v>25.2</v>
      </c>
      <c r="AE11" s="16">
        <f t="shared" si="1"/>
        <v>15</v>
      </c>
      <c r="AF11" s="16">
        <f t="shared" si="2"/>
        <v>15</v>
      </c>
      <c r="AG11" s="16">
        <f>($S$11*((AE11+AF11))/100)</f>
        <v>18</v>
      </c>
      <c r="AH11" s="16">
        <f>S11-AG11</f>
        <v>42</v>
      </c>
      <c r="AI11" s="279">
        <f>AM12</f>
        <v>80</v>
      </c>
      <c r="AJ11" s="16">
        <f t="shared" si="3"/>
        <v>0</v>
      </c>
      <c r="AK11" s="16">
        <f t="shared" si="4"/>
        <v>0</v>
      </c>
      <c r="AL11" s="16">
        <f>($U$11*((AJ11+AK11))/100)</f>
        <v>0</v>
      </c>
      <c r="AM11" s="16">
        <f>U11-AL11</f>
        <v>80</v>
      </c>
      <c r="AN11" s="282" t="s">
        <v>66</v>
      </c>
      <c r="AO11" s="282" t="s">
        <v>74</v>
      </c>
      <c r="AP11" s="341" t="s">
        <v>75</v>
      </c>
      <c r="AQ11" s="341" t="s">
        <v>92</v>
      </c>
      <c r="AR11" s="486">
        <v>45658</v>
      </c>
      <c r="AS11" s="486">
        <v>46022</v>
      </c>
      <c r="AT11" s="293" t="s">
        <v>93</v>
      </c>
      <c r="AU11" s="293" t="s">
        <v>78</v>
      </c>
    </row>
    <row r="12" spans="1:47" ht="273" customHeight="1">
      <c r="A12" s="283"/>
      <c r="B12" s="283"/>
      <c r="C12" s="297"/>
      <c r="D12" s="303"/>
      <c r="E12" s="342"/>
      <c r="F12" s="303"/>
      <c r="G12" s="303"/>
      <c r="H12" s="297"/>
      <c r="I12" s="297"/>
      <c r="J12" s="297"/>
      <c r="K12" s="297"/>
      <c r="L12" s="309"/>
      <c r="M12" s="306"/>
      <c r="N12" s="306"/>
      <c r="O12" s="283"/>
      <c r="P12" s="283"/>
      <c r="Q12" s="283"/>
      <c r="R12" s="283"/>
      <c r="S12" s="294"/>
      <c r="T12" s="283"/>
      <c r="U12" s="294"/>
      <c r="V12" s="283"/>
      <c r="W12" s="77" t="s">
        <v>67</v>
      </c>
      <c r="X12" s="16" t="str">
        <f t="shared" si="0"/>
        <v>Probabilidad</v>
      </c>
      <c r="Y12" s="33" t="s">
        <v>68</v>
      </c>
      <c r="Z12" s="33" t="s">
        <v>69</v>
      </c>
      <c r="AA12" s="33" t="s">
        <v>70</v>
      </c>
      <c r="AB12" s="33" t="s">
        <v>91</v>
      </c>
      <c r="AC12" s="33" t="s">
        <v>72</v>
      </c>
      <c r="AD12" s="280"/>
      <c r="AE12" s="16">
        <f t="shared" si="1"/>
        <v>25</v>
      </c>
      <c r="AF12" s="16">
        <f t="shared" si="2"/>
        <v>15</v>
      </c>
      <c r="AG12" s="16">
        <f>($AH$11*((AE12+AF12))/100)</f>
        <v>16.8</v>
      </c>
      <c r="AH12" s="16">
        <f>AH11-AG12</f>
        <v>25.2</v>
      </c>
      <c r="AI12" s="280"/>
      <c r="AJ12" s="16">
        <f t="shared" si="3"/>
        <v>0</v>
      </c>
      <c r="AK12" s="16">
        <f t="shared" si="4"/>
        <v>0</v>
      </c>
      <c r="AL12" s="16">
        <f>($AM$11*((AJ12+AK12))/100)</f>
        <v>0</v>
      </c>
      <c r="AM12" s="16">
        <f>AM11-AL12</f>
        <v>80</v>
      </c>
      <c r="AN12" s="283"/>
      <c r="AO12" s="283"/>
      <c r="AP12" s="342"/>
      <c r="AQ12" s="342"/>
      <c r="AR12" s="487"/>
      <c r="AS12" s="487"/>
      <c r="AT12" s="295"/>
      <c r="AU12" s="295"/>
    </row>
    <row r="13" spans="1:47" ht="255.75" customHeight="1">
      <c r="A13" s="282">
        <v>3</v>
      </c>
      <c r="B13" s="282" t="s">
        <v>54</v>
      </c>
      <c r="C13" s="296" t="s">
        <v>55</v>
      </c>
      <c r="D13" s="341" t="s">
        <v>94</v>
      </c>
      <c r="E13" s="341"/>
      <c r="F13" s="302"/>
      <c r="G13" s="302"/>
      <c r="H13" s="296" t="s">
        <v>95</v>
      </c>
      <c r="I13" s="296" t="s">
        <v>96</v>
      </c>
      <c r="J13" s="296" t="s">
        <v>97</v>
      </c>
      <c r="K13" s="296" t="s">
        <v>98</v>
      </c>
      <c r="L13" s="308" t="str">
        <f t="shared" ref="L13" si="8">IF(F13&lt;&gt;"",CONCATENATE(E13," ",F13),CONCATENATE(H13," ",I13," ",J13," ",K13))</f>
        <v>Utilización indebida de los productos de comunicación de la oficina  por parte de los funcionarios y/o contratistas  que los producen y divulgan para lograr beneficios personales.</v>
      </c>
      <c r="M13" s="305" t="s">
        <v>85</v>
      </c>
      <c r="N13" s="305"/>
      <c r="O13" s="282" t="s">
        <v>86</v>
      </c>
      <c r="P13" s="282" t="s">
        <v>99</v>
      </c>
      <c r="Q13" s="282" t="s">
        <v>63</v>
      </c>
      <c r="R13" s="282" t="s">
        <v>88</v>
      </c>
      <c r="S13" s="293">
        <f t="shared" ref="S13" si="9">IF(R13="Muy alta",100,IF(R13="Alta",80,IF(R13="Media",60,IF(R13="Baja",40,IF(R13="Muy baja",20,IF(R13="Casi Seguro",100,IF(R13="Probable",80,IF(R13="Posible",60,IF(R13="Improbable",40,IF(R13="Rara vez",20,0))))))))))</f>
        <v>60</v>
      </c>
      <c r="T13" s="282" t="s">
        <v>65</v>
      </c>
      <c r="U13" s="293">
        <f t="shared" ref="U13" si="10">IF(T13="Catastrófico",100,IF(T13="Mayor",80,IF(T13="Moderado",60,IF(T13="Menor",40,IF(T13="Leve",20,0)))))</f>
        <v>80</v>
      </c>
      <c r="V13" s="282" t="s">
        <v>66</v>
      </c>
      <c r="W13" s="31" t="s">
        <v>100</v>
      </c>
      <c r="X13" s="16" t="str">
        <f t="shared" si="0"/>
        <v>Probabilidad</v>
      </c>
      <c r="Y13" s="33" t="s">
        <v>68</v>
      </c>
      <c r="Z13" s="33" t="s">
        <v>69</v>
      </c>
      <c r="AA13" s="33" t="s">
        <v>70</v>
      </c>
      <c r="AB13" s="33" t="s">
        <v>71</v>
      </c>
      <c r="AC13" s="33" t="s">
        <v>72</v>
      </c>
      <c r="AD13" s="279">
        <f>AH15</f>
        <v>25.2</v>
      </c>
      <c r="AE13" s="16">
        <f t="shared" si="1"/>
        <v>25</v>
      </c>
      <c r="AF13" s="16">
        <f t="shared" si="2"/>
        <v>15</v>
      </c>
      <c r="AG13" s="16">
        <f>($S$13*((AE13+AF13))/100)</f>
        <v>24</v>
      </c>
      <c r="AH13" s="16">
        <f>S13-AG13</f>
        <v>36</v>
      </c>
      <c r="AI13" s="279">
        <f>AM15</f>
        <v>60</v>
      </c>
      <c r="AJ13" s="16">
        <f t="shared" si="3"/>
        <v>0</v>
      </c>
      <c r="AK13" s="16">
        <f t="shared" si="4"/>
        <v>0</v>
      </c>
      <c r="AL13" s="16">
        <f>($U$13*((AJ13+AK13))/100)</f>
        <v>0</v>
      </c>
      <c r="AM13" s="16">
        <f>U13-AL13</f>
        <v>80</v>
      </c>
      <c r="AN13" s="282" t="s">
        <v>73</v>
      </c>
      <c r="AO13" s="282"/>
      <c r="AP13" s="341" t="s">
        <v>75</v>
      </c>
      <c r="AQ13" s="341" t="s">
        <v>101</v>
      </c>
      <c r="AR13" s="285">
        <v>45658</v>
      </c>
      <c r="AS13" s="285">
        <v>46022</v>
      </c>
      <c r="AT13" s="344" t="s">
        <v>77</v>
      </c>
      <c r="AU13" s="293" t="s">
        <v>78</v>
      </c>
    </row>
    <row r="14" spans="1:47" ht="222.75" customHeight="1">
      <c r="A14" s="283"/>
      <c r="B14" s="283"/>
      <c r="C14" s="297"/>
      <c r="D14" s="342"/>
      <c r="E14" s="342"/>
      <c r="F14" s="303"/>
      <c r="G14" s="303"/>
      <c r="H14" s="297"/>
      <c r="I14" s="297"/>
      <c r="J14" s="297"/>
      <c r="K14" s="297"/>
      <c r="L14" s="309"/>
      <c r="M14" s="306"/>
      <c r="N14" s="306"/>
      <c r="O14" s="283"/>
      <c r="P14" s="283"/>
      <c r="Q14" s="283"/>
      <c r="R14" s="283"/>
      <c r="S14" s="294"/>
      <c r="T14" s="283"/>
      <c r="U14" s="294"/>
      <c r="V14" s="283"/>
      <c r="W14" s="31" t="s">
        <v>102</v>
      </c>
      <c r="X14" s="16" t="str">
        <f t="shared" si="0"/>
        <v>Probabilidad</v>
      </c>
      <c r="Y14" s="33" t="s">
        <v>90</v>
      </c>
      <c r="Z14" s="33" t="s">
        <v>69</v>
      </c>
      <c r="AA14" s="33" t="s">
        <v>70</v>
      </c>
      <c r="AB14" s="33" t="s">
        <v>71</v>
      </c>
      <c r="AC14" s="33" t="s">
        <v>72</v>
      </c>
      <c r="AD14" s="280"/>
      <c r="AE14" s="16">
        <f t="shared" si="1"/>
        <v>15</v>
      </c>
      <c r="AF14" s="16">
        <f t="shared" si="2"/>
        <v>15</v>
      </c>
      <c r="AG14" s="16">
        <f>($AH$13*((AE14+AF14))/100)</f>
        <v>10.8</v>
      </c>
      <c r="AH14" s="16">
        <f>AH13-AG14</f>
        <v>25.2</v>
      </c>
      <c r="AI14" s="280"/>
      <c r="AJ14" s="16">
        <f t="shared" si="3"/>
        <v>0</v>
      </c>
      <c r="AK14" s="16">
        <f t="shared" si="4"/>
        <v>0</v>
      </c>
      <c r="AL14" s="16">
        <f>($AM$13*((AJ14+AK14))/100)</f>
        <v>0</v>
      </c>
      <c r="AM14" s="16">
        <f>AM13-AL14</f>
        <v>80</v>
      </c>
      <c r="AN14" s="283"/>
      <c r="AO14" s="283"/>
      <c r="AP14" s="342"/>
      <c r="AQ14" s="342"/>
      <c r="AR14" s="286"/>
      <c r="AS14" s="286"/>
      <c r="AT14" s="286"/>
      <c r="AU14" s="294"/>
    </row>
    <row r="15" spans="1:47" ht="252" customHeight="1">
      <c r="A15" s="284"/>
      <c r="B15" s="284"/>
      <c r="C15" s="298"/>
      <c r="D15" s="343"/>
      <c r="E15" s="343"/>
      <c r="F15" s="304"/>
      <c r="G15" s="304"/>
      <c r="H15" s="298"/>
      <c r="I15" s="298"/>
      <c r="J15" s="298"/>
      <c r="K15" s="298"/>
      <c r="L15" s="310"/>
      <c r="M15" s="307"/>
      <c r="N15" s="307"/>
      <c r="O15" s="284"/>
      <c r="P15" s="284"/>
      <c r="Q15" s="284"/>
      <c r="R15" s="284"/>
      <c r="S15" s="295"/>
      <c r="T15" s="284"/>
      <c r="U15" s="295"/>
      <c r="V15" s="284"/>
      <c r="W15" s="31" t="s">
        <v>103</v>
      </c>
      <c r="X15" s="16" t="str">
        <f t="shared" si="0"/>
        <v>Impacto</v>
      </c>
      <c r="Y15" s="33" t="s">
        <v>80</v>
      </c>
      <c r="Z15" s="33" t="s">
        <v>69</v>
      </c>
      <c r="AA15" s="33" t="s">
        <v>70</v>
      </c>
      <c r="AB15" s="33" t="s">
        <v>71</v>
      </c>
      <c r="AC15" s="33" t="s">
        <v>72</v>
      </c>
      <c r="AD15" s="281"/>
      <c r="AE15" s="16">
        <f t="shared" si="1"/>
        <v>0</v>
      </c>
      <c r="AF15" s="16">
        <f t="shared" si="2"/>
        <v>0</v>
      </c>
      <c r="AG15" s="16">
        <f>($AH$14*((AE15+AF15))/100)</f>
        <v>0</v>
      </c>
      <c r="AH15" s="16">
        <f>AH14-AG15</f>
        <v>25.2</v>
      </c>
      <c r="AI15" s="281"/>
      <c r="AJ15" s="16">
        <f t="shared" si="3"/>
        <v>10</v>
      </c>
      <c r="AK15" s="16">
        <f t="shared" si="4"/>
        <v>15</v>
      </c>
      <c r="AL15" s="16">
        <f>($AM$14*((AJ15+AK15))/100)</f>
        <v>20</v>
      </c>
      <c r="AM15" s="16">
        <f>AM14-AL15</f>
        <v>60</v>
      </c>
      <c r="AN15" s="284"/>
      <c r="AO15" s="284"/>
      <c r="AP15" s="343"/>
      <c r="AQ15" s="343"/>
      <c r="AR15" s="287"/>
      <c r="AS15" s="287"/>
      <c r="AT15" s="287"/>
      <c r="AU15" s="295"/>
    </row>
    <row r="16" spans="1:47" s="110" customFormat="1" ht="216" customHeight="1">
      <c r="A16" s="101">
        <v>4</v>
      </c>
      <c r="B16" s="101" t="s">
        <v>162</v>
      </c>
      <c r="C16" s="108" t="s">
        <v>163</v>
      </c>
      <c r="D16" s="108" t="s">
        <v>1947</v>
      </c>
      <c r="E16" s="184" t="s">
        <v>164</v>
      </c>
      <c r="F16" s="116" t="s">
        <v>1948</v>
      </c>
      <c r="G16" s="183" t="s">
        <v>1949</v>
      </c>
      <c r="H16" s="183"/>
      <c r="I16" s="183"/>
      <c r="J16" s="183"/>
      <c r="K16" s="183"/>
      <c r="L16" s="116" t="str">
        <f t="shared" ref="L16:L20" si="11">IF(F16&lt;&gt;"",CONCATENATE(E16," ",F16),CONCATENATE(H16," ",I16," ",J16," ",K16))</f>
        <v>Posibilidad de pérdida reputacional ante las partes interesadas  por no efectuar una correcta evaluación de la noticia disciplinaria</v>
      </c>
      <c r="M16" s="183" t="s">
        <v>60</v>
      </c>
      <c r="N16" s="183"/>
      <c r="O16" s="101" t="s">
        <v>61</v>
      </c>
      <c r="P16" s="101" t="s">
        <v>173</v>
      </c>
      <c r="Q16" s="101">
        <v>133</v>
      </c>
      <c r="R16" s="101" t="s">
        <v>126</v>
      </c>
      <c r="S16" s="101">
        <f t="shared" ref="S16:S21" si="12">IF(R16="Muy alta",100,IF(R16="Alta",80,IF(R16="Media",60,IF(R16="Baja",40,IF(R16="Muy baja",20,IF(R16="Casi Seguro",100,IF(R16="Probable",80,IF(R16="Posible",60,IF(R16="Improbable",40,IF(R16="Rara vez",20,0))))))))))</f>
        <v>40</v>
      </c>
      <c r="T16" s="101" t="s">
        <v>114</v>
      </c>
      <c r="U16" s="101">
        <f t="shared" ref="U16:U21" si="13">IF(T16="Catastrófico",100,IF(T16="Mayor",80,IF(T16="Moderado",60,IF(T16="Menor",40,IF(T16="Leve",20,0)))))</f>
        <v>40</v>
      </c>
      <c r="V16" s="101" t="s">
        <v>73</v>
      </c>
      <c r="W16" s="116" t="s">
        <v>1950</v>
      </c>
      <c r="X16" s="99" t="str">
        <f t="shared" si="0"/>
        <v>Probabilidad</v>
      </c>
      <c r="Y16" s="99" t="s">
        <v>68</v>
      </c>
      <c r="Z16" s="99" t="s">
        <v>69</v>
      </c>
      <c r="AA16" s="99" t="s">
        <v>70</v>
      </c>
      <c r="AB16" s="99" t="s">
        <v>71</v>
      </c>
      <c r="AC16" s="99" t="s">
        <v>184</v>
      </c>
      <c r="AD16" s="122">
        <f t="shared" ref="AD16:AD20" si="14">AH16</f>
        <v>16</v>
      </c>
      <c r="AE16" s="99">
        <f t="shared" si="1"/>
        <v>25</v>
      </c>
      <c r="AF16" s="99">
        <f t="shared" si="2"/>
        <v>15</v>
      </c>
      <c r="AG16" s="99">
        <f>($S$9*((AE16+AF16))/100)</f>
        <v>24</v>
      </c>
      <c r="AH16" s="99">
        <f t="shared" ref="AH16:AH20" si="15">S16-AG16</f>
        <v>16</v>
      </c>
      <c r="AI16" s="122">
        <f>AM16</f>
        <v>40</v>
      </c>
      <c r="AJ16" s="99">
        <f t="shared" si="3"/>
        <v>0</v>
      </c>
      <c r="AK16" s="99">
        <f t="shared" si="4"/>
        <v>0</v>
      </c>
      <c r="AL16" s="99">
        <f>($U$9*((AJ16+AK16))/100)</f>
        <v>0</v>
      </c>
      <c r="AM16" s="99">
        <f t="shared" ref="AM16:AM20" si="16">U16-AL16</f>
        <v>40</v>
      </c>
      <c r="AN16" s="101" t="s">
        <v>73</v>
      </c>
      <c r="AO16" s="101" t="s">
        <v>74</v>
      </c>
      <c r="AP16" s="101" t="s">
        <v>75</v>
      </c>
      <c r="AQ16" s="246" t="s">
        <v>1951</v>
      </c>
      <c r="AR16" s="118">
        <v>45658</v>
      </c>
      <c r="AS16" s="118">
        <v>46022</v>
      </c>
      <c r="AT16" s="120" t="s">
        <v>77</v>
      </c>
      <c r="AU16" s="99" t="s">
        <v>1952</v>
      </c>
    </row>
    <row r="17" spans="1:47" s="110" customFormat="1" ht="201.75" customHeight="1">
      <c r="A17" s="101">
        <v>5</v>
      </c>
      <c r="B17" s="101" t="s">
        <v>162</v>
      </c>
      <c r="C17" s="108" t="s">
        <v>163</v>
      </c>
      <c r="D17" s="108" t="s">
        <v>1947</v>
      </c>
      <c r="E17" s="184" t="s">
        <v>164</v>
      </c>
      <c r="F17" s="108" t="s">
        <v>1953</v>
      </c>
      <c r="G17" s="108" t="s">
        <v>1954</v>
      </c>
      <c r="H17" s="183"/>
      <c r="I17" s="183"/>
      <c r="J17" s="183"/>
      <c r="K17" s="183"/>
      <c r="L17" s="116" t="str">
        <f t="shared" si="11"/>
        <v>Posibilidad de pérdida reputacional ante las partes interesadas, por la indebida aplicación por parte de los sustanciadores de los criterios de pertinencia, utilidad y necesidad de las pruebas recuadas dentro del proceso disciplinario</v>
      </c>
      <c r="M17" s="183" t="s">
        <v>60</v>
      </c>
      <c r="N17" s="183"/>
      <c r="O17" s="101" t="s">
        <v>61</v>
      </c>
      <c r="P17" s="101" t="s">
        <v>173</v>
      </c>
      <c r="Q17" s="101">
        <v>133</v>
      </c>
      <c r="R17" s="101" t="s">
        <v>126</v>
      </c>
      <c r="S17" s="101">
        <f t="shared" si="12"/>
        <v>40</v>
      </c>
      <c r="T17" s="101" t="s">
        <v>114</v>
      </c>
      <c r="U17" s="101">
        <f t="shared" si="13"/>
        <v>40</v>
      </c>
      <c r="V17" s="101" t="s">
        <v>73</v>
      </c>
      <c r="W17" s="117" t="s">
        <v>1955</v>
      </c>
      <c r="X17" s="99" t="str">
        <f t="shared" si="0"/>
        <v>Probabilidad</v>
      </c>
      <c r="Y17" s="99" t="s">
        <v>68</v>
      </c>
      <c r="Z17" s="99" t="s">
        <v>69</v>
      </c>
      <c r="AA17" s="99" t="s">
        <v>70</v>
      </c>
      <c r="AB17" s="99" t="s">
        <v>71</v>
      </c>
      <c r="AC17" s="99" t="s">
        <v>72</v>
      </c>
      <c r="AD17" s="122">
        <f t="shared" si="14"/>
        <v>40</v>
      </c>
      <c r="AE17" s="99">
        <f t="shared" si="1"/>
        <v>25</v>
      </c>
      <c r="AF17" s="99">
        <f t="shared" si="2"/>
        <v>15</v>
      </c>
      <c r="AG17" s="99">
        <f>($S$10*((AE17+AF17))/100)</f>
        <v>0</v>
      </c>
      <c r="AH17" s="99">
        <f t="shared" si="15"/>
        <v>40</v>
      </c>
      <c r="AI17" s="122">
        <f t="shared" ref="AI17:AI20" si="17">AM17</f>
        <v>40</v>
      </c>
      <c r="AJ17" s="99">
        <f t="shared" si="3"/>
        <v>0</v>
      </c>
      <c r="AK17" s="99">
        <f t="shared" si="4"/>
        <v>0</v>
      </c>
      <c r="AL17" s="99">
        <f>($U$10*((AJ17+AK17))/100)</f>
        <v>0</v>
      </c>
      <c r="AM17" s="99">
        <f t="shared" si="16"/>
        <v>40</v>
      </c>
      <c r="AN17" s="101" t="s">
        <v>73</v>
      </c>
      <c r="AO17" s="101" t="s">
        <v>74</v>
      </c>
      <c r="AP17" s="101" t="s">
        <v>75</v>
      </c>
      <c r="AQ17" s="246" t="s">
        <v>1956</v>
      </c>
      <c r="AR17" s="118">
        <v>45658</v>
      </c>
      <c r="AS17" s="118">
        <v>46022</v>
      </c>
      <c r="AT17" s="120" t="s">
        <v>77</v>
      </c>
      <c r="AU17" s="100" t="s">
        <v>1957</v>
      </c>
    </row>
    <row r="18" spans="1:47" s="110" customFormat="1" ht="213.75" customHeight="1">
      <c r="A18" s="101">
        <v>6</v>
      </c>
      <c r="B18" s="101" t="s">
        <v>162</v>
      </c>
      <c r="C18" s="108" t="s">
        <v>163</v>
      </c>
      <c r="D18" s="108" t="s">
        <v>1947</v>
      </c>
      <c r="E18" s="184" t="s">
        <v>164</v>
      </c>
      <c r="F18" s="236" t="s">
        <v>1958</v>
      </c>
      <c r="G18" s="116" t="s">
        <v>1959</v>
      </c>
      <c r="H18" s="183"/>
      <c r="I18" s="183"/>
      <c r="J18" s="183"/>
      <c r="K18" s="183"/>
      <c r="L18" s="116" t="str">
        <f t="shared" si="11"/>
        <v>Posibilidad de pérdida reputacional ante las partes interesadas, por la materialización de la Institución de la prescripción en los procesos disciplinarios a cargo del Grupo Control Interno Disciplinario de la Unidad</v>
      </c>
      <c r="M18" s="183" t="s">
        <v>60</v>
      </c>
      <c r="N18" s="183"/>
      <c r="O18" s="101" t="s">
        <v>61</v>
      </c>
      <c r="P18" s="101" t="s">
        <v>173</v>
      </c>
      <c r="Q18" s="101">
        <v>133</v>
      </c>
      <c r="R18" s="101" t="s">
        <v>126</v>
      </c>
      <c r="S18" s="101">
        <f t="shared" si="12"/>
        <v>40</v>
      </c>
      <c r="T18" s="101" t="s">
        <v>114</v>
      </c>
      <c r="U18" s="101">
        <f t="shared" si="13"/>
        <v>40</v>
      </c>
      <c r="V18" s="101" t="s">
        <v>73</v>
      </c>
      <c r="W18" s="116" t="s">
        <v>1960</v>
      </c>
      <c r="X18" s="99" t="str">
        <f t="shared" si="0"/>
        <v>Probabilidad</v>
      </c>
      <c r="Y18" s="99" t="s">
        <v>68</v>
      </c>
      <c r="Z18" s="99" t="s">
        <v>69</v>
      </c>
      <c r="AA18" s="99" t="s">
        <v>70</v>
      </c>
      <c r="AB18" s="99" t="s">
        <v>71</v>
      </c>
      <c r="AC18" s="99" t="s">
        <v>72</v>
      </c>
      <c r="AD18" s="122">
        <f t="shared" si="14"/>
        <v>16</v>
      </c>
      <c r="AE18" s="99">
        <f t="shared" si="1"/>
        <v>25</v>
      </c>
      <c r="AF18" s="99">
        <f t="shared" si="2"/>
        <v>15</v>
      </c>
      <c r="AG18" s="99">
        <f>($S$11*((AE18+AF18))/100)</f>
        <v>24</v>
      </c>
      <c r="AH18" s="99">
        <f t="shared" si="15"/>
        <v>16</v>
      </c>
      <c r="AI18" s="122">
        <f t="shared" si="17"/>
        <v>40</v>
      </c>
      <c r="AJ18" s="99">
        <f t="shared" si="3"/>
        <v>0</v>
      </c>
      <c r="AK18" s="99">
        <f t="shared" si="4"/>
        <v>0</v>
      </c>
      <c r="AL18" s="99">
        <f>($U$11*((AJ18+AK18))/100)</f>
        <v>0</v>
      </c>
      <c r="AM18" s="99">
        <f t="shared" si="16"/>
        <v>40</v>
      </c>
      <c r="AN18" s="101" t="s">
        <v>73</v>
      </c>
      <c r="AO18" s="101" t="s">
        <v>74</v>
      </c>
      <c r="AP18" s="101" t="s">
        <v>75</v>
      </c>
      <c r="AQ18" s="100" t="s">
        <v>1961</v>
      </c>
      <c r="AR18" s="118">
        <v>45658</v>
      </c>
      <c r="AS18" s="118">
        <v>46022</v>
      </c>
      <c r="AT18" s="120" t="s">
        <v>77</v>
      </c>
      <c r="AU18" s="100" t="s">
        <v>1962</v>
      </c>
    </row>
    <row r="19" spans="1:47" s="110" customFormat="1" ht="203.25" customHeight="1">
      <c r="A19" s="101">
        <v>7</v>
      </c>
      <c r="B19" s="101" t="s">
        <v>162</v>
      </c>
      <c r="C19" s="108" t="s">
        <v>163</v>
      </c>
      <c r="D19" s="108" t="s">
        <v>1947</v>
      </c>
      <c r="E19" s="184"/>
      <c r="F19" s="116"/>
      <c r="G19" s="116"/>
      <c r="H19" s="183" t="s">
        <v>1963</v>
      </c>
      <c r="I19" s="183" t="s">
        <v>1964</v>
      </c>
      <c r="J19" s="183" t="s">
        <v>1965</v>
      </c>
      <c r="K19" s="183" t="s">
        <v>1966</v>
      </c>
      <c r="L19" s="116" t="str">
        <f t="shared" si="11"/>
        <v xml:space="preserve">Solicitar o aceptar sobornos o dádivas   por parte de los integrantes del GCID que implique la toma de decisiones en el proceso disciplinario que beneficie a cualquiera de las partes intervinientes en el proceso.  </v>
      </c>
      <c r="M19" s="183" t="s">
        <v>85</v>
      </c>
      <c r="N19" s="183"/>
      <c r="O19" s="101" t="s">
        <v>86</v>
      </c>
      <c r="P19" s="101" t="s">
        <v>87</v>
      </c>
      <c r="Q19" s="101"/>
      <c r="R19" s="101" t="s">
        <v>140</v>
      </c>
      <c r="S19" s="101">
        <f t="shared" si="12"/>
        <v>40</v>
      </c>
      <c r="T19" s="101" t="s">
        <v>141</v>
      </c>
      <c r="U19" s="101">
        <f t="shared" si="13"/>
        <v>100</v>
      </c>
      <c r="V19" s="101" t="s">
        <v>142</v>
      </c>
      <c r="W19" s="116" t="s">
        <v>1967</v>
      </c>
      <c r="X19" s="99" t="str">
        <f t="shared" si="0"/>
        <v>Probabilidad</v>
      </c>
      <c r="Y19" s="99" t="s">
        <v>68</v>
      </c>
      <c r="Z19" s="99" t="s">
        <v>69</v>
      </c>
      <c r="AA19" s="99" t="s">
        <v>70</v>
      </c>
      <c r="AB19" s="99" t="s">
        <v>71</v>
      </c>
      <c r="AC19" s="99" t="s">
        <v>72</v>
      </c>
      <c r="AD19" s="122">
        <f t="shared" si="14"/>
        <v>40</v>
      </c>
      <c r="AE19" s="99">
        <f t="shared" si="1"/>
        <v>25</v>
      </c>
      <c r="AF19" s="99">
        <f t="shared" si="2"/>
        <v>15</v>
      </c>
      <c r="AG19" s="99">
        <f>($S$12*((AE19+AF19))/100)</f>
        <v>0</v>
      </c>
      <c r="AH19" s="99">
        <f t="shared" si="15"/>
        <v>40</v>
      </c>
      <c r="AI19" s="122">
        <f t="shared" si="17"/>
        <v>100</v>
      </c>
      <c r="AJ19" s="99">
        <f t="shared" si="3"/>
        <v>0</v>
      </c>
      <c r="AK19" s="99">
        <f t="shared" si="4"/>
        <v>0</v>
      </c>
      <c r="AL19" s="99">
        <f>($U$12*((AJ19+AK19))/100)</f>
        <v>0</v>
      </c>
      <c r="AM19" s="99">
        <f t="shared" si="16"/>
        <v>100</v>
      </c>
      <c r="AN19" s="101" t="s">
        <v>142</v>
      </c>
      <c r="AO19" s="101" t="s">
        <v>74</v>
      </c>
      <c r="AP19" s="101" t="s">
        <v>1968</v>
      </c>
      <c r="AQ19" s="100" t="s">
        <v>1969</v>
      </c>
      <c r="AR19" s="118">
        <v>45658</v>
      </c>
      <c r="AS19" s="118">
        <v>46022</v>
      </c>
      <c r="AT19" s="120" t="s">
        <v>146</v>
      </c>
      <c r="AU19" s="100" t="s">
        <v>1970</v>
      </c>
    </row>
    <row r="20" spans="1:47" s="110" customFormat="1" ht="203.25" customHeight="1">
      <c r="A20" s="101">
        <v>8</v>
      </c>
      <c r="B20" s="101" t="s">
        <v>162</v>
      </c>
      <c r="C20" s="108" t="s">
        <v>163</v>
      </c>
      <c r="D20" s="108" t="s">
        <v>1947</v>
      </c>
      <c r="E20" s="184"/>
      <c r="F20" s="116"/>
      <c r="G20" s="116"/>
      <c r="H20" s="183" t="s">
        <v>1971</v>
      </c>
      <c r="I20" s="183" t="s">
        <v>1972</v>
      </c>
      <c r="J20" s="183" t="s">
        <v>1973</v>
      </c>
      <c r="K20" s="183" t="s">
        <v>1974</v>
      </c>
      <c r="L20" s="116" t="str">
        <f t="shared" si="11"/>
        <v>Materialización de la extinción de la acción disciplinaria   en contraprestación de dádivas o amenazas por el vencimiento de términos  con el propósito de favorecer a cualquiera de los sujetos procesales</v>
      </c>
      <c r="M20" s="183" t="s">
        <v>85</v>
      </c>
      <c r="N20" s="183"/>
      <c r="O20" s="101" t="s">
        <v>86</v>
      </c>
      <c r="P20" s="101" t="s">
        <v>87</v>
      </c>
      <c r="Q20" s="101"/>
      <c r="R20" s="101" t="s">
        <v>140</v>
      </c>
      <c r="S20" s="101">
        <f t="shared" si="12"/>
        <v>40</v>
      </c>
      <c r="T20" s="101" t="s">
        <v>141</v>
      </c>
      <c r="U20" s="101">
        <f t="shared" si="13"/>
        <v>100</v>
      </c>
      <c r="V20" s="101" t="s">
        <v>142</v>
      </c>
      <c r="W20" s="116" t="s">
        <v>1975</v>
      </c>
      <c r="X20" s="101" t="str">
        <f t="shared" si="0"/>
        <v>Probabilidad</v>
      </c>
      <c r="Y20" s="101" t="s">
        <v>68</v>
      </c>
      <c r="Z20" s="101" t="s">
        <v>69</v>
      </c>
      <c r="AA20" s="101" t="s">
        <v>70</v>
      </c>
      <c r="AB20" s="101" t="s">
        <v>71</v>
      </c>
      <c r="AC20" s="101" t="s">
        <v>72</v>
      </c>
      <c r="AD20" s="122">
        <f t="shared" si="14"/>
        <v>16</v>
      </c>
      <c r="AE20" s="99">
        <f t="shared" si="1"/>
        <v>25</v>
      </c>
      <c r="AF20" s="99">
        <f t="shared" si="2"/>
        <v>15</v>
      </c>
      <c r="AG20" s="99">
        <f>($S$13*((AE20+AF20))/100)</f>
        <v>24</v>
      </c>
      <c r="AH20" s="99">
        <f t="shared" si="15"/>
        <v>16</v>
      </c>
      <c r="AI20" s="122">
        <f t="shared" si="17"/>
        <v>100</v>
      </c>
      <c r="AJ20" s="99">
        <f t="shared" si="3"/>
        <v>0</v>
      </c>
      <c r="AK20" s="99">
        <f t="shared" si="4"/>
        <v>0</v>
      </c>
      <c r="AL20" s="99">
        <f>($U$13*((AJ20+AK20))/100)</f>
        <v>0</v>
      </c>
      <c r="AM20" s="99">
        <f t="shared" si="16"/>
        <v>100</v>
      </c>
      <c r="AN20" s="101" t="s">
        <v>142</v>
      </c>
      <c r="AO20" s="101" t="s">
        <v>74</v>
      </c>
      <c r="AP20" s="101" t="s">
        <v>1968</v>
      </c>
      <c r="AQ20" s="108" t="s">
        <v>1976</v>
      </c>
      <c r="AR20" s="234">
        <v>45658</v>
      </c>
      <c r="AS20" s="234">
        <v>46022</v>
      </c>
      <c r="AT20" s="120" t="s">
        <v>146</v>
      </c>
      <c r="AU20" s="108" t="s">
        <v>1970</v>
      </c>
    </row>
    <row r="21" spans="1:47" s="110" customFormat="1" ht="203.25" customHeight="1">
      <c r="A21" s="266">
        <v>9</v>
      </c>
      <c r="B21" s="266" t="s">
        <v>162</v>
      </c>
      <c r="C21" s="273" t="s">
        <v>104</v>
      </c>
      <c r="D21" s="273" t="s">
        <v>1947</v>
      </c>
      <c r="E21" s="502" t="s">
        <v>57</v>
      </c>
      <c r="F21" s="325" t="s">
        <v>1977</v>
      </c>
      <c r="G21" s="325" t="s">
        <v>265</v>
      </c>
      <c r="H21" s="323"/>
      <c r="I21" s="323"/>
      <c r="J21" s="323"/>
      <c r="K21" s="323"/>
      <c r="L21" s="361" t="str">
        <f t="shared" ref="L21" si="18">IF(F21&lt;&gt;"",CONCATENATE(E21," ",F21,"",G21),CONCATENATE(H21," ",I21," ",J21," ",K21))</f>
        <v>Posibilidad de pérdida económica y reputacional por pérdida de la Confidencialidad de la Información de la Entidad,  debido a la falla o ausencia de controles relacionados con el acceso a información clasificada y/o reservada.</v>
      </c>
      <c r="M21" s="323" t="s">
        <v>105</v>
      </c>
      <c r="N21" s="323" t="s">
        <v>1978</v>
      </c>
      <c r="O21" s="311" t="s">
        <v>61</v>
      </c>
      <c r="P21" s="311" t="s">
        <v>62</v>
      </c>
      <c r="Q21" s="311" t="s">
        <v>273</v>
      </c>
      <c r="R21" s="311" t="s">
        <v>126</v>
      </c>
      <c r="S21" s="315">
        <f t="shared" si="12"/>
        <v>40</v>
      </c>
      <c r="T21" s="311" t="s">
        <v>73</v>
      </c>
      <c r="U21" s="315">
        <f t="shared" si="13"/>
        <v>60</v>
      </c>
      <c r="V21" s="626" t="s">
        <v>73</v>
      </c>
      <c r="W21" s="32" t="s">
        <v>1979</v>
      </c>
      <c r="X21" s="230" t="str">
        <f t="shared" si="0"/>
        <v>Probabilidad</v>
      </c>
      <c r="Y21" s="33" t="s">
        <v>68</v>
      </c>
      <c r="Z21" s="33" t="s">
        <v>69</v>
      </c>
      <c r="AA21" s="33" t="s">
        <v>70</v>
      </c>
      <c r="AB21" s="33" t="s">
        <v>71</v>
      </c>
      <c r="AC21" s="33" t="s">
        <v>72</v>
      </c>
      <c r="AD21" s="312">
        <f>AH22</f>
        <v>32.44</v>
      </c>
      <c r="AE21" s="99">
        <f t="shared" si="1"/>
        <v>25</v>
      </c>
      <c r="AF21" s="99">
        <f t="shared" si="2"/>
        <v>15</v>
      </c>
      <c r="AG21" s="99">
        <f>($S$14*((AE21+AF21))/100)</f>
        <v>0</v>
      </c>
      <c r="AH21" s="99">
        <f>S21-AG21</f>
        <v>40</v>
      </c>
      <c r="AI21" s="312">
        <f>AM22</f>
        <v>60</v>
      </c>
      <c r="AJ21" s="99">
        <f t="shared" si="3"/>
        <v>0</v>
      </c>
      <c r="AK21" s="99">
        <f t="shared" si="4"/>
        <v>0</v>
      </c>
      <c r="AL21" s="99">
        <f>($U$14*((AJ21+AK21))/100)</f>
        <v>0</v>
      </c>
      <c r="AM21" s="99">
        <f>U21-AL21</f>
        <v>60</v>
      </c>
      <c r="AN21" s="275" t="s">
        <v>73</v>
      </c>
      <c r="AO21" s="311" t="s">
        <v>74</v>
      </c>
      <c r="AP21" s="626" t="s">
        <v>269</v>
      </c>
      <c r="AQ21" s="354" t="s">
        <v>1984</v>
      </c>
      <c r="AR21" s="628">
        <v>45658</v>
      </c>
      <c r="AS21" s="353">
        <v>46022</v>
      </c>
      <c r="AT21" s="315" t="s">
        <v>77</v>
      </c>
      <c r="AU21" s="315" t="s">
        <v>1980</v>
      </c>
    </row>
    <row r="22" spans="1:47" s="110" customFormat="1" ht="203.25" customHeight="1">
      <c r="A22" s="272"/>
      <c r="B22" s="272"/>
      <c r="C22" s="327"/>
      <c r="D22" s="327"/>
      <c r="E22" s="572"/>
      <c r="F22" s="302"/>
      <c r="G22" s="302"/>
      <c r="H22" s="305"/>
      <c r="I22" s="305"/>
      <c r="J22" s="305"/>
      <c r="K22" s="305"/>
      <c r="L22" s="308"/>
      <c r="M22" s="305"/>
      <c r="N22" s="305"/>
      <c r="O22" s="282"/>
      <c r="P22" s="282"/>
      <c r="Q22" s="282"/>
      <c r="R22" s="282"/>
      <c r="S22" s="293"/>
      <c r="T22" s="282"/>
      <c r="U22" s="293"/>
      <c r="V22" s="627"/>
      <c r="W22" s="32" t="s">
        <v>1981</v>
      </c>
      <c r="X22" s="244" t="str">
        <f t="shared" si="0"/>
        <v>Probabilidad</v>
      </c>
      <c r="Y22" s="233" t="s">
        <v>90</v>
      </c>
      <c r="Z22" s="75" t="s">
        <v>69</v>
      </c>
      <c r="AA22" s="75" t="s">
        <v>179</v>
      </c>
      <c r="AB22" s="75" t="s">
        <v>71</v>
      </c>
      <c r="AC22" s="75" t="s">
        <v>72</v>
      </c>
      <c r="AD22" s="313"/>
      <c r="AE22" s="99">
        <f t="shared" si="1"/>
        <v>15</v>
      </c>
      <c r="AF22" s="99">
        <f t="shared" si="2"/>
        <v>15</v>
      </c>
      <c r="AG22" s="99">
        <f>($AH$14*((AE22+AF22))/100)</f>
        <v>7.56</v>
      </c>
      <c r="AH22" s="99">
        <f>AH21-AG22</f>
        <v>32.44</v>
      </c>
      <c r="AI22" s="313"/>
      <c r="AJ22" s="99">
        <f t="shared" si="3"/>
        <v>0</v>
      </c>
      <c r="AK22" s="99">
        <f t="shared" si="4"/>
        <v>0</v>
      </c>
      <c r="AL22" s="99">
        <f>($AM$14*((AJ22+AK22))/100)</f>
        <v>0</v>
      </c>
      <c r="AM22" s="99">
        <f>AM21-AL22</f>
        <v>60</v>
      </c>
      <c r="AN22" s="275"/>
      <c r="AO22" s="282"/>
      <c r="AP22" s="627"/>
      <c r="AQ22" s="354"/>
      <c r="AR22" s="628"/>
      <c r="AS22" s="353"/>
      <c r="AT22" s="315"/>
      <c r="AU22" s="315"/>
    </row>
    <row r="23" spans="1:47" s="110" customFormat="1" ht="203.25" customHeight="1">
      <c r="A23" s="99">
        <v>10</v>
      </c>
      <c r="B23" s="99" t="s">
        <v>162</v>
      </c>
      <c r="C23" s="100" t="s">
        <v>104</v>
      </c>
      <c r="D23" s="100" t="s">
        <v>1947</v>
      </c>
      <c r="E23" s="32" t="s">
        <v>57</v>
      </c>
      <c r="F23" s="133" t="s">
        <v>549</v>
      </c>
      <c r="G23" s="133" t="s">
        <v>308</v>
      </c>
      <c r="H23" s="133"/>
      <c r="I23" s="133"/>
      <c r="J23" s="133"/>
      <c r="K23" s="133"/>
      <c r="L23" s="77" t="str">
        <f t="shared" ref="L23" si="19">IF(F23&lt;&gt;"",CONCATENATE(E23," ",F23,"",G23),CONCATENATE(H23," ",I23," ",J23," ",K23))</f>
        <v>Posibilidad de pérdida económica y reputacional por pérdida de la Disponibilidad de la Información de la Entidad, debido a la falla o ausencia de controles de seguridad aplicables.</v>
      </c>
      <c r="M23" s="80" t="s">
        <v>105</v>
      </c>
      <c r="N23" s="80" t="s">
        <v>1982</v>
      </c>
      <c r="O23" s="33" t="s">
        <v>61</v>
      </c>
      <c r="P23" s="33" t="s">
        <v>62</v>
      </c>
      <c r="Q23" s="33" t="s">
        <v>273</v>
      </c>
      <c r="R23" s="33" t="s">
        <v>113</v>
      </c>
      <c r="S23" s="16">
        <f t="shared" ref="S23" si="20">IF(R23="Muy alta",100,IF(R23="Alta",80,IF(R23="Media",60,IF(R23="Baja",40,IF(R23="Muy baja",20,IF(R23="Casi Seguro",100,IF(R23="Probable",80,IF(R23="Posible",60,IF(R23="Improbable",40,IF(R23="Rara vez",20,0))))))))))</f>
        <v>20</v>
      </c>
      <c r="T23" s="33" t="s">
        <v>114</v>
      </c>
      <c r="U23" s="16">
        <f t="shared" ref="U23" si="21">IF(T23="Catastrófico",100,IF(T23="Mayor",80,IF(T23="Moderado",60,IF(T23="Menor",40,IF(T23="Leve",20,0)))))</f>
        <v>40</v>
      </c>
      <c r="V23" s="229" t="s">
        <v>115</v>
      </c>
      <c r="W23" s="32" t="s">
        <v>1983</v>
      </c>
      <c r="X23" s="230" t="str">
        <f t="shared" si="0"/>
        <v>Probabilidad</v>
      </c>
      <c r="Y23" s="33" t="s">
        <v>68</v>
      </c>
      <c r="Z23" s="33" t="s">
        <v>106</v>
      </c>
      <c r="AA23" s="33" t="s">
        <v>70</v>
      </c>
      <c r="AB23" s="33" t="s">
        <v>71</v>
      </c>
      <c r="AC23" s="33" t="s">
        <v>72</v>
      </c>
      <c r="AD23" s="104">
        <f>AH23</f>
        <v>0</v>
      </c>
      <c r="AE23" s="99">
        <f t="shared" si="1"/>
        <v>25</v>
      </c>
      <c r="AF23" s="99">
        <f t="shared" si="2"/>
        <v>25</v>
      </c>
      <c r="AG23" s="99">
        <f>($S$16*((AE23+AF23))/100)</f>
        <v>20</v>
      </c>
      <c r="AH23" s="99">
        <f>S23-AG23</f>
        <v>0</v>
      </c>
      <c r="AI23" s="104">
        <f>AM23</f>
        <v>40</v>
      </c>
      <c r="AJ23" s="99">
        <f t="shared" si="3"/>
        <v>0</v>
      </c>
      <c r="AK23" s="99">
        <f t="shared" si="4"/>
        <v>0</v>
      </c>
      <c r="AL23" s="99">
        <f>($U$16*((AJ23+AK23))/100)</f>
        <v>0</v>
      </c>
      <c r="AM23" s="99">
        <f>U23-AL23</f>
        <v>40</v>
      </c>
      <c r="AN23" s="99" t="s">
        <v>115</v>
      </c>
      <c r="AO23" s="99" t="s">
        <v>118</v>
      </c>
      <c r="AP23" s="79" t="s">
        <v>236</v>
      </c>
      <c r="AQ23" s="237" t="s">
        <v>120</v>
      </c>
      <c r="AR23" s="118" t="s">
        <v>120</v>
      </c>
      <c r="AS23" s="118" t="s">
        <v>120</v>
      </c>
      <c r="AT23" s="120" t="s">
        <v>120</v>
      </c>
      <c r="AU23" s="99" t="s">
        <v>120</v>
      </c>
    </row>
    <row r="24" spans="1:47" s="8" customFormat="1" ht="103.5" customHeight="1">
      <c r="A24" s="282">
        <v>11</v>
      </c>
      <c r="B24" s="341" t="s">
        <v>199</v>
      </c>
      <c r="C24" s="296" t="s">
        <v>2142</v>
      </c>
      <c r="D24" s="282" t="s">
        <v>2097</v>
      </c>
      <c r="E24" s="299" t="s">
        <v>57</v>
      </c>
      <c r="F24" s="302" t="s">
        <v>2098</v>
      </c>
      <c r="G24" s="302" t="s">
        <v>2099</v>
      </c>
      <c r="H24" s="305"/>
      <c r="I24" s="305"/>
      <c r="J24" s="305"/>
      <c r="K24" s="305"/>
      <c r="L24" s="308" t="str">
        <f>IF(F24&lt;&gt;"",CONCATENATE(E24," ",F24),CONCATENATE(H24," ",I24," ",J24," ",K24))</f>
        <v xml:space="preserve">Posibilidad de pérdida económica y reputacional por la inoportunidad  en la ejecución efectiva de los recursos de la Entidad </v>
      </c>
      <c r="M24" s="305" t="s">
        <v>60</v>
      </c>
      <c r="N24" s="305" t="s">
        <v>278</v>
      </c>
      <c r="O24" s="282" t="s">
        <v>61</v>
      </c>
      <c r="P24" s="282" t="s">
        <v>62</v>
      </c>
      <c r="Q24" s="282">
        <v>96</v>
      </c>
      <c r="R24" s="282" t="s">
        <v>126</v>
      </c>
      <c r="S24" s="293">
        <f>IF(R24="Muy alta",100,IF(R24="Alta",80,IF(R24="Media",60,IF(R24="Baja",40,IF(R24="Muy baja",20,IF(R24="Casi Seguro",100,IF(R24="Probable",80,IF(R24="Posible",60,IF(R24="Improbable",40,IF(R24="Rara vez",20,0))))))))))</f>
        <v>40</v>
      </c>
      <c r="T24" s="282" t="s">
        <v>65</v>
      </c>
      <c r="U24" s="293">
        <f>IF(T24="Catastrófico",100,IF(T24="Mayor",80,IF(T24="Moderado",60,IF(T24="Menor",40,IF(T24="Leve",20,0)))))</f>
        <v>80</v>
      </c>
      <c r="V24" s="282" t="s">
        <v>66</v>
      </c>
      <c r="W24" s="143" t="s">
        <v>2100</v>
      </c>
      <c r="X24" s="16" t="str">
        <f>IF(OR(Y24="Preventivo",Y24="Detectivo"),"Probabilidad",IF(Y24="Correctivo","Impacto"," "))</f>
        <v>Probabilidad</v>
      </c>
      <c r="Y24" s="33" t="s">
        <v>68</v>
      </c>
      <c r="Z24" s="33" t="s">
        <v>106</v>
      </c>
      <c r="AA24" s="33" t="s">
        <v>70</v>
      </c>
      <c r="AB24" s="33" t="s">
        <v>71</v>
      </c>
      <c r="AC24" s="33" t="s">
        <v>72</v>
      </c>
      <c r="AD24" s="279">
        <f>AH26</f>
        <v>8.4</v>
      </c>
      <c r="AE24" s="16">
        <f>IF(Y24="Preventivo",25,IF(Y24="Detectivo",15,0))</f>
        <v>25</v>
      </c>
      <c r="AF24" s="16">
        <f>IF(Y24="Correctivo",0,IF(Z24="Automatizado",25,IF(Z24="Manual",15,0)))</f>
        <v>25</v>
      </c>
      <c r="AG24" s="16">
        <f>($S$24*((AE24+AF24))/100)</f>
        <v>20</v>
      </c>
      <c r="AH24" s="16">
        <f>S24-AG24</f>
        <v>20</v>
      </c>
      <c r="AI24" s="279">
        <f>AM26</f>
        <v>80</v>
      </c>
      <c r="AJ24" s="16">
        <f>IF(Y24="Correctivo",10,0)</f>
        <v>0</v>
      </c>
      <c r="AK24" s="16">
        <f>IF(X24="Probabilidad",0,IF(Z24="Automatizado",25,IF(Z24="Manual",15,0)))</f>
        <v>0</v>
      </c>
      <c r="AL24" s="16">
        <f>($U$24*((AJ24+AK24))/100)</f>
        <v>0</v>
      </c>
      <c r="AM24" s="16">
        <f>U24-AL24</f>
        <v>80</v>
      </c>
      <c r="AN24" s="282" t="s">
        <v>66</v>
      </c>
      <c r="AO24" s="282" t="s">
        <v>74</v>
      </c>
      <c r="AP24" s="341" t="s">
        <v>75</v>
      </c>
      <c r="AQ24" s="341" t="s">
        <v>2101</v>
      </c>
      <c r="AR24" s="314">
        <v>45658</v>
      </c>
      <c r="AS24" s="314">
        <v>46022</v>
      </c>
      <c r="AT24" s="293" t="s">
        <v>93</v>
      </c>
      <c r="AU24" s="296" t="s">
        <v>2102</v>
      </c>
    </row>
    <row r="25" spans="1:47" ht="121.5" customHeight="1">
      <c r="A25" s="283"/>
      <c r="B25" s="342"/>
      <c r="C25" s="297"/>
      <c r="D25" s="283"/>
      <c r="E25" s="300"/>
      <c r="F25" s="303"/>
      <c r="G25" s="303"/>
      <c r="H25" s="306"/>
      <c r="I25" s="306"/>
      <c r="J25" s="306"/>
      <c r="K25" s="306"/>
      <c r="L25" s="309"/>
      <c r="M25" s="306"/>
      <c r="N25" s="306"/>
      <c r="O25" s="283"/>
      <c r="P25" s="283"/>
      <c r="Q25" s="283"/>
      <c r="R25" s="283"/>
      <c r="S25" s="294"/>
      <c r="T25" s="283"/>
      <c r="U25" s="294"/>
      <c r="V25" s="283"/>
      <c r="W25" s="143" t="s">
        <v>2103</v>
      </c>
      <c r="X25" s="16" t="str">
        <f t="shared" ref="X25:X39" si="22">IF(OR(Y25="Preventivo",Y25="Detectivo"),"Probabilidad",IF(Y25="Correctivo","Impacto"," "))</f>
        <v>Probabilidad</v>
      </c>
      <c r="Y25" s="33" t="s">
        <v>90</v>
      </c>
      <c r="Z25" s="33" t="s">
        <v>69</v>
      </c>
      <c r="AA25" s="33" t="s">
        <v>70</v>
      </c>
      <c r="AB25" s="33" t="s">
        <v>71</v>
      </c>
      <c r="AC25" s="33" t="s">
        <v>72</v>
      </c>
      <c r="AD25" s="280"/>
      <c r="AE25" s="16">
        <f t="shared" ref="AE25:AE39" si="23">IF(Y25="Preventivo",25,IF(Y25="Detectivo",15,0))</f>
        <v>15</v>
      </c>
      <c r="AF25" s="16">
        <f t="shared" ref="AF25:AF39" si="24">IF(Y25="Correctivo",0,IF(Z25="Automatizado",25,IF(Z25="Manual",15,0)))</f>
        <v>15</v>
      </c>
      <c r="AG25" s="16">
        <f>($AH$24*((AE25+AF25))/100)</f>
        <v>6</v>
      </c>
      <c r="AH25" s="16">
        <f>AH24-AG25</f>
        <v>14</v>
      </c>
      <c r="AI25" s="280"/>
      <c r="AJ25" s="16">
        <f t="shared" ref="AJ25:AJ39" si="25">IF(Y25="Correctivo",10,0)</f>
        <v>0</v>
      </c>
      <c r="AK25" s="16">
        <f t="shared" ref="AK25:AK39" si="26">IF(X25="Probabilidad",0,IF(Z25="Automatizado",25,IF(Z25="Manual",15,0)))</f>
        <v>0</v>
      </c>
      <c r="AL25" s="16">
        <f>($AM$24*((AJ25+AK25))/100)</f>
        <v>0</v>
      </c>
      <c r="AM25" s="16">
        <f>AM24-AL25</f>
        <v>80</v>
      </c>
      <c r="AN25" s="283"/>
      <c r="AO25" s="283"/>
      <c r="AP25" s="342"/>
      <c r="AQ25" s="342"/>
      <c r="AR25" s="294"/>
      <c r="AS25" s="294"/>
      <c r="AT25" s="294"/>
      <c r="AU25" s="297"/>
    </row>
    <row r="26" spans="1:47" ht="162.75" customHeight="1">
      <c r="A26" s="284"/>
      <c r="B26" s="343"/>
      <c r="C26" s="298"/>
      <c r="D26" s="284"/>
      <c r="E26" s="301"/>
      <c r="F26" s="304"/>
      <c r="G26" s="304"/>
      <c r="H26" s="307"/>
      <c r="I26" s="307"/>
      <c r="J26" s="307"/>
      <c r="K26" s="307"/>
      <c r="L26" s="310"/>
      <c r="M26" s="307"/>
      <c r="N26" s="307"/>
      <c r="O26" s="284"/>
      <c r="P26" s="284"/>
      <c r="Q26" s="284"/>
      <c r="R26" s="284"/>
      <c r="S26" s="295"/>
      <c r="T26" s="284"/>
      <c r="U26" s="295"/>
      <c r="V26" s="284"/>
      <c r="W26" s="143" t="s">
        <v>2104</v>
      </c>
      <c r="X26" s="16" t="str">
        <f t="shared" si="22"/>
        <v>Probabilidad</v>
      </c>
      <c r="Y26" s="33" t="s">
        <v>68</v>
      </c>
      <c r="Z26" s="33" t="s">
        <v>69</v>
      </c>
      <c r="AA26" s="33" t="s">
        <v>70</v>
      </c>
      <c r="AB26" s="33" t="s">
        <v>71</v>
      </c>
      <c r="AC26" s="33" t="s">
        <v>72</v>
      </c>
      <c r="AD26" s="281"/>
      <c r="AE26" s="16">
        <f t="shared" si="23"/>
        <v>25</v>
      </c>
      <c r="AF26" s="16">
        <f t="shared" si="24"/>
        <v>15</v>
      </c>
      <c r="AG26" s="16">
        <f>($AH$25*((AE26+AF26))/100)</f>
        <v>5.6</v>
      </c>
      <c r="AH26" s="16">
        <f>AH25-AG26</f>
        <v>8.4</v>
      </c>
      <c r="AI26" s="281"/>
      <c r="AJ26" s="16">
        <f t="shared" si="25"/>
        <v>0</v>
      </c>
      <c r="AK26" s="16">
        <f t="shared" si="26"/>
        <v>0</v>
      </c>
      <c r="AL26" s="16">
        <f>($AM$25*((AJ26+AK26))/100)</f>
        <v>0</v>
      </c>
      <c r="AM26" s="16">
        <f>AM25-AL26</f>
        <v>80</v>
      </c>
      <c r="AN26" s="284"/>
      <c r="AO26" s="284"/>
      <c r="AP26" s="343"/>
      <c r="AQ26" s="343"/>
      <c r="AR26" s="295"/>
      <c r="AS26" s="295"/>
      <c r="AT26" s="295"/>
      <c r="AU26" s="298"/>
    </row>
    <row r="27" spans="1:47" ht="186.75" customHeight="1">
      <c r="A27" s="282">
        <v>12</v>
      </c>
      <c r="B27" s="341" t="s">
        <v>199</v>
      </c>
      <c r="C27" s="296" t="s">
        <v>2142</v>
      </c>
      <c r="D27" s="276" t="s">
        <v>2105</v>
      </c>
      <c r="E27" s="299" t="s">
        <v>57</v>
      </c>
      <c r="F27" s="302" t="s">
        <v>2106</v>
      </c>
      <c r="G27" s="302" t="s">
        <v>2107</v>
      </c>
      <c r="H27" s="305"/>
      <c r="I27" s="305"/>
      <c r="J27" s="305"/>
      <c r="K27" s="305"/>
      <c r="L27" s="308" t="str">
        <f t="shared" ref="L27" si="27">IF(F27&lt;&gt;"",CONCATENATE(E27," ",F27),CONCATENATE(H27," ",I27," ",J27," ",K27))</f>
        <v>Posibilidad de pérdida económica y reputacional ante las partes interesadas por el incumplimiento en la consecución de recursos técnicos o financieros apoyados por los Aliados Estratégicos y Cooperación Internacional</v>
      </c>
      <c r="M27" s="305" t="s">
        <v>60</v>
      </c>
      <c r="N27" s="305" t="s">
        <v>278</v>
      </c>
      <c r="O27" s="282" t="s">
        <v>61</v>
      </c>
      <c r="P27" s="282" t="s">
        <v>62</v>
      </c>
      <c r="Q27" s="282">
        <v>110</v>
      </c>
      <c r="R27" s="282" t="s">
        <v>126</v>
      </c>
      <c r="S27" s="293">
        <f t="shared" ref="S27" si="28">IF(R27="Muy alta",100,IF(R27="Alta",80,IF(R27="Media",60,IF(R27="Baja",40,IF(R27="Muy baja",20,IF(R27="Casi Seguro",100,IF(R27="Probable",80,IF(R27="Posible",60,IF(R27="Improbable",40,IF(R27="Rara vez",20,0))))))))))</f>
        <v>40</v>
      </c>
      <c r="T27" s="282" t="s">
        <v>141</v>
      </c>
      <c r="U27" s="293">
        <f t="shared" ref="U27" si="29">IF(T27="Catastrófico",100,IF(T27="Mayor",80,IF(T27="Moderado",60,IF(T27="Menor",40,IF(T27="Leve",20,0)))))</f>
        <v>100</v>
      </c>
      <c r="V27" s="282" t="s">
        <v>142</v>
      </c>
      <c r="W27" s="143" t="s">
        <v>2108</v>
      </c>
      <c r="X27" s="16" t="str">
        <f t="shared" si="22"/>
        <v>Probabilidad</v>
      </c>
      <c r="Y27" s="33" t="s">
        <v>68</v>
      </c>
      <c r="Z27" s="33" t="s">
        <v>69</v>
      </c>
      <c r="AA27" s="33" t="s">
        <v>70</v>
      </c>
      <c r="AB27" s="33" t="s">
        <v>71</v>
      </c>
      <c r="AC27" s="33" t="s">
        <v>72</v>
      </c>
      <c r="AD27" s="279">
        <f>AH29</f>
        <v>10.080000000000002</v>
      </c>
      <c r="AE27" s="16">
        <f t="shared" si="23"/>
        <v>25</v>
      </c>
      <c r="AF27" s="16">
        <f t="shared" si="24"/>
        <v>15</v>
      </c>
      <c r="AG27" s="16">
        <f>($S$27*((AE27+AF27))/100)</f>
        <v>16</v>
      </c>
      <c r="AH27" s="16">
        <f>S27-AG27</f>
        <v>24</v>
      </c>
      <c r="AI27" s="279">
        <f>AM29</f>
        <v>100</v>
      </c>
      <c r="AJ27" s="16">
        <f t="shared" si="25"/>
        <v>0</v>
      </c>
      <c r="AK27" s="16">
        <f t="shared" si="26"/>
        <v>0</v>
      </c>
      <c r="AL27" s="16">
        <f>($U$27*((AJ27+AK27))/100)</f>
        <v>0</v>
      </c>
      <c r="AM27" s="16">
        <f>U27-AL27</f>
        <v>100</v>
      </c>
      <c r="AN27" s="282" t="s">
        <v>142</v>
      </c>
      <c r="AO27" s="282" t="s">
        <v>74</v>
      </c>
      <c r="AP27" s="341" t="s">
        <v>75</v>
      </c>
      <c r="AQ27" s="341" t="s">
        <v>2109</v>
      </c>
      <c r="AR27" s="314">
        <v>45658</v>
      </c>
      <c r="AS27" s="314">
        <v>46022</v>
      </c>
      <c r="AT27" s="293" t="s">
        <v>146</v>
      </c>
      <c r="AU27" s="326" t="s">
        <v>2110</v>
      </c>
    </row>
    <row r="28" spans="1:47" ht="103.5" customHeight="1">
      <c r="A28" s="283"/>
      <c r="B28" s="342"/>
      <c r="C28" s="297"/>
      <c r="D28" s="277"/>
      <c r="E28" s="300"/>
      <c r="F28" s="303"/>
      <c r="G28" s="303"/>
      <c r="H28" s="306"/>
      <c r="I28" s="306"/>
      <c r="J28" s="306"/>
      <c r="K28" s="306"/>
      <c r="L28" s="309"/>
      <c r="M28" s="306"/>
      <c r="N28" s="306"/>
      <c r="O28" s="283"/>
      <c r="P28" s="283"/>
      <c r="Q28" s="283"/>
      <c r="R28" s="283"/>
      <c r="S28" s="294"/>
      <c r="T28" s="283"/>
      <c r="U28" s="294"/>
      <c r="V28" s="283"/>
      <c r="W28" s="143" t="s">
        <v>2111</v>
      </c>
      <c r="X28" s="16" t="str">
        <f t="shared" si="22"/>
        <v>Probabilidad</v>
      </c>
      <c r="Y28" s="33" t="s">
        <v>90</v>
      </c>
      <c r="Z28" s="33" t="s">
        <v>69</v>
      </c>
      <c r="AA28" s="33" t="s">
        <v>70</v>
      </c>
      <c r="AB28" s="33" t="s">
        <v>71</v>
      </c>
      <c r="AC28" s="33" t="s">
        <v>72</v>
      </c>
      <c r="AD28" s="280"/>
      <c r="AE28" s="16">
        <f t="shared" si="23"/>
        <v>15</v>
      </c>
      <c r="AF28" s="16">
        <f t="shared" si="24"/>
        <v>15</v>
      </c>
      <c r="AG28" s="16">
        <f>($AH$27*((AE28+AF28))/100)</f>
        <v>7.2</v>
      </c>
      <c r="AH28" s="16">
        <f>AH27-AG28</f>
        <v>16.8</v>
      </c>
      <c r="AI28" s="280"/>
      <c r="AJ28" s="16">
        <f t="shared" si="25"/>
        <v>0</v>
      </c>
      <c r="AK28" s="16">
        <f t="shared" si="26"/>
        <v>0</v>
      </c>
      <c r="AL28" s="16">
        <f>($AM$27*((AJ28+AK28))/100)</f>
        <v>0</v>
      </c>
      <c r="AM28" s="16">
        <f>AM27-AL28</f>
        <v>100</v>
      </c>
      <c r="AN28" s="283"/>
      <c r="AO28" s="283"/>
      <c r="AP28" s="342"/>
      <c r="AQ28" s="342"/>
      <c r="AR28" s="294"/>
      <c r="AS28" s="294"/>
      <c r="AT28" s="294"/>
      <c r="AU28" s="297"/>
    </row>
    <row r="29" spans="1:47" ht="131.25" customHeight="1">
      <c r="A29" s="284"/>
      <c r="B29" s="343"/>
      <c r="C29" s="298"/>
      <c r="D29" s="278"/>
      <c r="E29" s="301"/>
      <c r="F29" s="304"/>
      <c r="G29" s="304"/>
      <c r="H29" s="307"/>
      <c r="I29" s="307"/>
      <c r="J29" s="307"/>
      <c r="K29" s="307"/>
      <c r="L29" s="310"/>
      <c r="M29" s="307"/>
      <c r="N29" s="307"/>
      <c r="O29" s="284"/>
      <c r="P29" s="284"/>
      <c r="Q29" s="284"/>
      <c r="R29" s="284"/>
      <c r="S29" s="295"/>
      <c r="T29" s="284"/>
      <c r="U29" s="295"/>
      <c r="V29" s="284"/>
      <c r="W29" s="143" t="s">
        <v>2112</v>
      </c>
      <c r="X29" s="16" t="str">
        <f t="shared" si="22"/>
        <v>Probabilidad</v>
      </c>
      <c r="Y29" s="33" t="s">
        <v>68</v>
      </c>
      <c r="Z29" s="33" t="s">
        <v>69</v>
      </c>
      <c r="AA29" s="33" t="s">
        <v>70</v>
      </c>
      <c r="AB29" s="33" t="s">
        <v>71</v>
      </c>
      <c r="AC29" s="33" t="s">
        <v>72</v>
      </c>
      <c r="AD29" s="281"/>
      <c r="AE29" s="16">
        <f t="shared" si="23"/>
        <v>25</v>
      </c>
      <c r="AF29" s="16">
        <f t="shared" si="24"/>
        <v>15</v>
      </c>
      <c r="AG29" s="16">
        <f>($AH$28*((AE29+AF29))/100)</f>
        <v>6.72</v>
      </c>
      <c r="AH29" s="16">
        <f>AH28-AG29</f>
        <v>10.080000000000002</v>
      </c>
      <c r="AI29" s="281"/>
      <c r="AJ29" s="16">
        <f t="shared" si="25"/>
        <v>0</v>
      </c>
      <c r="AK29" s="16">
        <f t="shared" si="26"/>
        <v>0</v>
      </c>
      <c r="AL29" s="16">
        <f>($AM$28*((AJ29+AK29))/100)</f>
        <v>0</v>
      </c>
      <c r="AM29" s="16">
        <f>AM28-AL29</f>
        <v>100</v>
      </c>
      <c r="AN29" s="284"/>
      <c r="AO29" s="284"/>
      <c r="AP29" s="343"/>
      <c r="AQ29" s="343"/>
      <c r="AR29" s="295"/>
      <c r="AS29" s="295"/>
      <c r="AT29" s="295"/>
      <c r="AU29" s="298"/>
    </row>
    <row r="30" spans="1:47" ht="123" customHeight="1">
      <c r="A30" s="282">
        <v>13</v>
      </c>
      <c r="B30" s="341" t="s">
        <v>199</v>
      </c>
      <c r="C30" s="296" t="s">
        <v>2142</v>
      </c>
      <c r="D30" s="282" t="s">
        <v>2113</v>
      </c>
      <c r="E30" s="299" t="s">
        <v>164</v>
      </c>
      <c r="F30" s="302" t="s">
        <v>2114</v>
      </c>
      <c r="G30" s="302" t="s">
        <v>2115</v>
      </c>
      <c r="H30" s="305"/>
      <c r="I30" s="305"/>
      <c r="J30" s="305"/>
      <c r="K30" s="305"/>
      <c r="L30" s="308" t="str">
        <f t="shared" ref="L30" si="30">IF(F30&lt;&gt;"",CONCATENATE(E30," ",F30),CONCATENATE(H30," ",I30," ",J30," ",K30))</f>
        <v>Posibilidad de pérdida reputacional ante las partes interesadas por el incumplimiento en las metas establecidas en el Plan de Acción Institucional de acuerdo con la programación y criterios establecidos</v>
      </c>
      <c r="M30" s="305" t="s">
        <v>60</v>
      </c>
      <c r="N30" s="305" t="s">
        <v>278</v>
      </c>
      <c r="O30" s="282" t="s">
        <v>61</v>
      </c>
      <c r="P30" s="282" t="s">
        <v>62</v>
      </c>
      <c r="Q30" s="282">
        <v>309</v>
      </c>
      <c r="R30" s="282" t="s">
        <v>126</v>
      </c>
      <c r="S30" s="293">
        <f t="shared" ref="S30" si="31">IF(R30="Muy alta",100,IF(R30="Alta",80,IF(R30="Media",60,IF(R30="Baja",40,IF(R30="Muy baja",20,IF(R30="Casi Seguro",100,IF(R30="Probable",80,IF(R30="Posible",60,IF(R30="Improbable",40,IF(R30="Rara vez",20,0))))))))))</f>
        <v>40</v>
      </c>
      <c r="T30" s="282" t="s">
        <v>65</v>
      </c>
      <c r="U30" s="293">
        <f t="shared" ref="U30" si="32">IF(T30="Catastrófico",100,IF(T30="Mayor",80,IF(T30="Moderado",60,IF(T30="Menor",40,IF(T30="Leve",20,0)))))</f>
        <v>80</v>
      </c>
      <c r="V30" s="282" t="s">
        <v>66</v>
      </c>
      <c r="W30" s="143" t="s">
        <v>2116</v>
      </c>
      <c r="X30" s="16" t="str">
        <f t="shared" si="22"/>
        <v>Probabilidad</v>
      </c>
      <c r="Y30" s="33" t="s">
        <v>90</v>
      </c>
      <c r="Z30" s="33" t="s">
        <v>69</v>
      </c>
      <c r="AA30" s="33" t="s">
        <v>70</v>
      </c>
      <c r="AB30" s="33" t="s">
        <v>71</v>
      </c>
      <c r="AC30" s="33" t="s">
        <v>72</v>
      </c>
      <c r="AD30" s="279">
        <f>AH32</f>
        <v>16.8</v>
      </c>
      <c r="AE30" s="16">
        <f t="shared" si="23"/>
        <v>15</v>
      </c>
      <c r="AF30" s="16">
        <f t="shared" si="24"/>
        <v>15</v>
      </c>
      <c r="AG30" s="16">
        <f>($S$30*((AE30+AF30))/100)</f>
        <v>12</v>
      </c>
      <c r="AH30" s="16">
        <f>S30-AG30</f>
        <v>28</v>
      </c>
      <c r="AI30" s="279">
        <f>AM32</f>
        <v>65</v>
      </c>
      <c r="AJ30" s="16">
        <f t="shared" si="25"/>
        <v>0</v>
      </c>
      <c r="AK30" s="16">
        <f t="shared" si="26"/>
        <v>0</v>
      </c>
      <c r="AL30" s="16">
        <f>($U$30*((AJ30+AK30))/100)</f>
        <v>0</v>
      </c>
      <c r="AM30" s="16">
        <f>U30-AL30</f>
        <v>80</v>
      </c>
      <c r="AN30" s="282" t="s">
        <v>73</v>
      </c>
      <c r="AO30" s="282" t="s">
        <v>74</v>
      </c>
      <c r="AP30" s="341" t="s">
        <v>75</v>
      </c>
      <c r="AQ30" s="341" t="s">
        <v>2117</v>
      </c>
      <c r="AR30" s="314">
        <v>45658</v>
      </c>
      <c r="AS30" s="314">
        <v>46022</v>
      </c>
      <c r="AT30" s="344" t="s">
        <v>77</v>
      </c>
      <c r="AU30" s="296" t="s">
        <v>2118</v>
      </c>
    </row>
    <row r="31" spans="1:47" ht="166.5" customHeight="1">
      <c r="A31" s="283"/>
      <c r="B31" s="342"/>
      <c r="C31" s="297"/>
      <c r="D31" s="283"/>
      <c r="E31" s="300"/>
      <c r="F31" s="303"/>
      <c r="G31" s="303"/>
      <c r="H31" s="306"/>
      <c r="I31" s="306"/>
      <c r="J31" s="306"/>
      <c r="K31" s="306"/>
      <c r="L31" s="309"/>
      <c r="M31" s="306"/>
      <c r="N31" s="306"/>
      <c r="O31" s="283"/>
      <c r="P31" s="283"/>
      <c r="Q31" s="283"/>
      <c r="R31" s="283"/>
      <c r="S31" s="294"/>
      <c r="T31" s="283"/>
      <c r="U31" s="294"/>
      <c r="V31" s="283"/>
      <c r="W31" s="143" t="s">
        <v>2119</v>
      </c>
      <c r="X31" s="16" t="str">
        <f t="shared" si="22"/>
        <v>Impacto</v>
      </c>
      <c r="Y31" s="33" t="s">
        <v>80</v>
      </c>
      <c r="Z31" s="33" t="s">
        <v>69</v>
      </c>
      <c r="AA31" s="33" t="s">
        <v>70</v>
      </c>
      <c r="AB31" s="33" t="s">
        <v>71</v>
      </c>
      <c r="AC31" s="33" t="s">
        <v>72</v>
      </c>
      <c r="AD31" s="280"/>
      <c r="AE31" s="16">
        <f t="shared" si="23"/>
        <v>0</v>
      </c>
      <c r="AF31" s="16">
        <f t="shared" si="24"/>
        <v>0</v>
      </c>
      <c r="AG31" s="16">
        <f>($AH$30*((AE31+AF31))/100)</f>
        <v>0</v>
      </c>
      <c r="AH31" s="16">
        <f>AH30-AG31</f>
        <v>28</v>
      </c>
      <c r="AI31" s="280"/>
      <c r="AJ31" s="16">
        <f t="shared" si="25"/>
        <v>10</v>
      </c>
      <c r="AK31" s="16">
        <f t="shared" si="26"/>
        <v>15</v>
      </c>
      <c r="AL31" s="16">
        <f>($AM$122*((AJ31+AK31))/100)</f>
        <v>15</v>
      </c>
      <c r="AM31" s="16">
        <f>AM30-AL31</f>
        <v>65</v>
      </c>
      <c r="AN31" s="283"/>
      <c r="AO31" s="283"/>
      <c r="AP31" s="342"/>
      <c r="AQ31" s="342"/>
      <c r="AR31" s="294"/>
      <c r="AS31" s="294"/>
      <c r="AT31" s="286"/>
      <c r="AU31" s="297"/>
    </row>
    <row r="32" spans="1:47" ht="136.5" customHeight="1">
      <c r="A32" s="284"/>
      <c r="B32" s="343"/>
      <c r="C32" s="298"/>
      <c r="D32" s="284"/>
      <c r="E32" s="301"/>
      <c r="F32" s="304"/>
      <c r="G32" s="304"/>
      <c r="H32" s="307"/>
      <c r="I32" s="307"/>
      <c r="J32" s="307"/>
      <c r="K32" s="307"/>
      <c r="L32" s="310"/>
      <c r="M32" s="307"/>
      <c r="N32" s="307"/>
      <c r="O32" s="284"/>
      <c r="P32" s="284"/>
      <c r="Q32" s="284"/>
      <c r="R32" s="284"/>
      <c r="S32" s="295"/>
      <c r="T32" s="284"/>
      <c r="U32" s="295"/>
      <c r="V32" s="284"/>
      <c r="W32" s="143" t="s">
        <v>2120</v>
      </c>
      <c r="X32" s="16" t="str">
        <f t="shared" si="22"/>
        <v>Probabilidad</v>
      </c>
      <c r="Y32" s="33" t="s">
        <v>68</v>
      </c>
      <c r="Z32" s="33" t="s">
        <v>69</v>
      </c>
      <c r="AA32" s="33" t="s">
        <v>70</v>
      </c>
      <c r="AB32" s="33" t="s">
        <v>71</v>
      </c>
      <c r="AC32" s="33" t="s">
        <v>72</v>
      </c>
      <c r="AD32" s="281"/>
      <c r="AE32" s="16">
        <f t="shared" si="23"/>
        <v>25</v>
      </c>
      <c r="AF32" s="16">
        <f t="shared" si="24"/>
        <v>15</v>
      </c>
      <c r="AG32" s="16">
        <f>($AH$31*((AE32+AF32))/100)</f>
        <v>11.2</v>
      </c>
      <c r="AH32" s="16">
        <f>AH31-AG32</f>
        <v>16.8</v>
      </c>
      <c r="AI32" s="281"/>
      <c r="AJ32" s="16">
        <f t="shared" si="25"/>
        <v>0</v>
      </c>
      <c r="AK32" s="16">
        <f t="shared" si="26"/>
        <v>0</v>
      </c>
      <c r="AL32" s="16">
        <f>($AM$31*((AJ32+AK32))/100)</f>
        <v>0</v>
      </c>
      <c r="AM32" s="16">
        <f>AM31-AL32</f>
        <v>65</v>
      </c>
      <c r="AN32" s="284"/>
      <c r="AO32" s="284"/>
      <c r="AP32" s="343"/>
      <c r="AQ32" s="343"/>
      <c r="AR32" s="295"/>
      <c r="AS32" s="295"/>
      <c r="AT32" s="287"/>
      <c r="AU32" s="298"/>
    </row>
    <row r="33" spans="1:47" ht="141" customHeight="1">
      <c r="A33" s="282">
        <v>14</v>
      </c>
      <c r="B33" s="341" t="s">
        <v>199</v>
      </c>
      <c r="C33" s="296" t="s">
        <v>2142</v>
      </c>
      <c r="D33" s="282" t="s">
        <v>2121</v>
      </c>
      <c r="E33" s="299" t="s">
        <v>164</v>
      </c>
      <c r="F33" s="341" t="s">
        <v>2122</v>
      </c>
      <c r="G33" s="341" t="s">
        <v>2123</v>
      </c>
      <c r="H33" s="305"/>
      <c r="I33" s="305"/>
      <c r="J33" s="305"/>
      <c r="K33" s="305"/>
      <c r="L33" s="308" t="str">
        <f t="shared" ref="L33" si="33">IF(F33&lt;&gt;"",CONCATENATE(E33," ",F33),CONCATENATE(H33," ",I33," ",J33," ",K33))</f>
        <v>Posibilidad de pérdida reputacional por el incumplimiento de las actividades asociadas a la  implementación del Sistema Integrado de Gestión</v>
      </c>
      <c r="M33" s="305" t="s">
        <v>60</v>
      </c>
      <c r="N33" s="305" t="s">
        <v>278</v>
      </c>
      <c r="O33" s="282" t="s">
        <v>61</v>
      </c>
      <c r="P33" s="282" t="s">
        <v>62</v>
      </c>
      <c r="Q33" s="282">
        <v>4</v>
      </c>
      <c r="R33" s="282" t="s">
        <v>113</v>
      </c>
      <c r="S33" s="293">
        <f t="shared" ref="S33" si="34">IF(R33="Muy alta",100,IF(R33="Alta",80,IF(R33="Media",60,IF(R33="Baja",40,IF(R33="Muy baja",20,IF(R33="Casi Seguro",100,IF(R33="Probable",80,IF(R33="Posible",60,IF(R33="Improbable",40,IF(R33="Rara vez",20,0))))))))))</f>
        <v>20</v>
      </c>
      <c r="T33" s="282" t="s">
        <v>73</v>
      </c>
      <c r="U33" s="293">
        <f t="shared" ref="U33" si="35">IF(T33="Catastrófico",100,IF(T33="Mayor",80,IF(T33="Moderado",60,IF(T33="Menor",40,IF(T33="Leve",20,0)))))</f>
        <v>60</v>
      </c>
      <c r="V33" s="282" t="s">
        <v>73</v>
      </c>
      <c r="W33" s="32" t="s">
        <v>2124</v>
      </c>
      <c r="X33" s="16" t="str">
        <f t="shared" si="22"/>
        <v>Probabilidad</v>
      </c>
      <c r="Y33" s="33" t="s">
        <v>68</v>
      </c>
      <c r="Z33" s="33" t="s">
        <v>69</v>
      </c>
      <c r="AA33" s="33" t="s">
        <v>70</v>
      </c>
      <c r="AB33" s="33" t="s">
        <v>71</v>
      </c>
      <c r="AC33" s="33" t="s">
        <v>72</v>
      </c>
      <c r="AD33" s="279">
        <f>AH35</f>
        <v>4.32</v>
      </c>
      <c r="AE33" s="16">
        <f t="shared" si="23"/>
        <v>25</v>
      </c>
      <c r="AF33" s="16">
        <f t="shared" si="24"/>
        <v>15</v>
      </c>
      <c r="AG33" s="16">
        <f>($S$33*((AE33+AF33))/100)</f>
        <v>8</v>
      </c>
      <c r="AH33" s="16">
        <f>S33-AG33</f>
        <v>12</v>
      </c>
      <c r="AI33" s="279">
        <f>AM35</f>
        <v>60</v>
      </c>
      <c r="AJ33" s="16">
        <f t="shared" si="25"/>
        <v>0</v>
      </c>
      <c r="AK33" s="16">
        <f t="shared" si="26"/>
        <v>0</v>
      </c>
      <c r="AL33" s="16">
        <f>($U$33*((AJ33+AK33))/100)</f>
        <v>0</v>
      </c>
      <c r="AM33" s="16">
        <f>U33-AL33</f>
        <v>60</v>
      </c>
      <c r="AN33" s="282" t="s">
        <v>73</v>
      </c>
      <c r="AO33" s="282" t="s">
        <v>74</v>
      </c>
      <c r="AP33" s="341" t="s">
        <v>75</v>
      </c>
      <c r="AQ33" s="341" t="s">
        <v>2125</v>
      </c>
      <c r="AR33" s="314">
        <v>45658</v>
      </c>
      <c r="AS33" s="314">
        <v>46022</v>
      </c>
      <c r="AT33" s="314" t="s">
        <v>77</v>
      </c>
      <c r="AU33" s="326" t="s">
        <v>2126</v>
      </c>
    </row>
    <row r="34" spans="1:47" ht="165.75" customHeight="1">
      <c r="A34" s="283"/>
      <c r="B34" s="342"/>
      <c r="C34" s="297"/>
      <c r="D34" s="283"/>
      <c r="E34" s="300"/>
      <c r="F34" s="342"/>
      <c r="G34" s="342"/>
      <c r="H34" s="306"/>
      <c r="I34" s="306"/>
      <c r="J34" s="306"/>
      <c r="K34" s="306"/>
      <c r="L34" s="309"/>
      <c r="M34" s="306"/>
      <c r="N34" s="306"/>
      <c r="O34" s="283"/>
      <c r="P34" s="283"/>
      <c r="Q34" s="283"/>
      <c r="R34" s="283"/>
      <c r="S34" s="294"/>
      <c r="T34" s="283"/>
      <c r="U34" s="294"/>
      <c r="V34" s="283"/>
      <c r="W34" s="32" t="s">
        <v>2127</v>
      </c>
      <c r="X34" s="16" t="str">
        <f t="shared" si="22"/>
        <v>Probabilidad</v>
      </c>
      <c r="Y34" s="33" t="s">
        <v>68</v>
      </c>
      <c r="Z34" s="33" t="s">
        <v>69</v>
      </c>
      <c r="AA34" s="33" t="s">
        <v>70</v>
      </c>
      <c r="AB34" s="33" t="s">
        <v>71</v>
      </c>
      <c r="AC34" s="33" t="s">
        <v>72</v>
      </c>
      <c r="AD34" s="280"/>
      <c r="AE34" s="16">
        <f t="shared" si="23"/>
        <v>25</v>
      </c>
      <c r="AF34" s="16">
        <f t="shared" si="24"/>
        <v>15</v>
      </c>
      <c r="AG34" s="16">
        <f>($AH$33*((AE34+AF34))/100)</f>
        <v>4.8</v>
      </c>
      <c r="AH34" s="16">
        <f>AH33-AG34</f>
        <v>7.2</v>
      </c>
      <c r="AI34" s="280"/>
      <c r="AJ34" s="16">
        <f t="shared" si="25"/>
        <v>0</v>
      </c>
      <c r="AK34" s="16">
        <f t="shared" si="26"/>
        <v>0</v>
      </c>
      <c r="AL34" s="16">
        <f>($AM$33*((AJ34+AK34))/100)</f>
        <v>0</v>
      </c>
      <c r="AM34" s="16">
        <f>AM33-AL34</f>
        <v>60</v>
      </c>
      <c r="AN34" s="283"/>
      <c r="AO34" s="283"/>
      <c r="AP34" s="342"/>
      <c r="AQ34" s="342"/>
      <c r="AR34" s="294"/>
      <c r="AS34" s="294"/>
      <c r="AT34" s="294"/>
      <c r="AU34" s="297"/>
    </row>
    <row r="35" spans="1:47" ht="129.75" customHeight="1">
      <c r="A35" s="284"/>
      <c r="B35" s="343"/>
      <c r="C35" s="298"/>
      <c r="D35" s="284"/>
      <c r="E35" s="301"/>
      <c r="F35" s="343"/>
      <c r="G35" s="343"/>
      <c r="H35" s="307"/>
      <c r="I35" s="307"/>
      <c r="J35" s="307"/>
      <c r="K35" s="307"/>
      <c r="L35" s="310"/>
      <c r="M35" s="307"/>
      <c r="N35" s="307"/>
      <c r="O35" s="284"/>
      <c r="P35" s="284"/>
      <c r="Q35" s="284"/>
      <c r="R35" s="284"/>
      <c r="S35" s="295"/>
      <c r="T35" s="284"/>
      <c r="U35" s="295"/>
      <c r="V35" s="284"/>
      <c r="W35" s="32" t="s">
        <v>2128</v>
      </c>
      <c r="X35" s="16" t="str">
        <f t="shared" si="22"/>
        <v>Probabilidad</v>
      </c>
      <c r="Y35" s="33" t="s">
        <v>68</v>
      </c>
      <c r="Z35" s="33" t="s">
        <v>69</v>
      </c>
      <c r="AA35" s="33" t="s">
        <v>70</v>
      </c>
      <c r="AB35" s="33" t="s">
        <v>71</v>
      </c>
      <c r="AC35" s="33" t="s">
        <v>72</v>
      </c>
      <c r="AD35" s="281"/>
      <c r="AE35" s="16">
        <f t="shared" si="23"/>
        <v>25</v>
      </c>
      <c r="AF35" s="16">
        <f t="shared" si="24"/>
        <v>15</v>
      </c>
      <c r="AG35" s="16">
        <f>($AH$34*((AE35+AF35))/100)</f>
        <v>2.88</v>
      </c>
      <c r="AH35" s="16">
        <f>AH34-AG35</f>
        <v>4.32</v>
      </c>
      <c r="AI35" s="281"/>
      <c r="AJ35" s="16">
        <f t="shared" si="25"/>
        <v>0</v>
      </c>
      <c r="AK35" s="16">
        <f t="shared" si="26"/>
        <v>0</v>
      </c>
      <c r="AL35" s="16">
        <f>($AM$34*((AJ35+AK35))/100)</f>
        <v>0</v>
      </c>
      <c r="AM35" s="16">
        <f>AM34-AL35</f>
        <v>60</v>
      </c>
      <c r="AN35" s="284"/>
      <c r="AO35" s="284"/>
      <c r="AP35" s="343"/>
      <c r="AQ35" s="343"/>
      <c r="AR35" s="295"/>
      <c r="AS35" s="295"/>
      <c r="AT35" s="295"/>
      <c r="AU35" s="298"/>
    </row>
    <row r="36" spans="1:47" ht="138" customHeight="1">
      <c r="A36" s="282">
        <v>15</v>
      </c>
      <c r="B36" s="341" t="s">
        <v>199</v>
      </c>
      <c r="C36" s="296" t="s">
        <v>2142</v>
      </c>
      <c r="D36" s="282" t="s">
        <v>2129</v>
      </c>
      <c r="E36" s="299"/>
      <c r="F36" s="341"/>
      <c r="G36" s="341"/>
      <c r="H36" s="305" t="s">
        <v>2130</v>
      </c>
      <c r="I36" s="305" t="s">
        <v>2131</v>
      </c>
      <c r="J36" s="305" t="s">
        <v>2132</v>
      </c>
      <c r="K36" s="305" t="s">
        <v>2133</v>
      </c>
      <c r="L36" s="308" t="str">
        <f t="shared" ref="L36" si="36">IF(F36&lt;&gt;"",CONCATENATE(E36," ",F36),CONCATENATE(H36," ",I36," ",J36," ",K36))</f>
        <v xml:space="preserve">Uso del poder por parte de los funcionarios  para tomar decisiones sobre recursos que favorezcan a un tercero o en beneficio propio. </v>
      </c>
      <c r="M36" s="305" t="s">
        <v>85</v>
      </c>
      <c r="N36" s="305" t="s">
        <v>278</v>
      </c>
      <c r="O36" s="282" t="s">
        <v>86</v>
      </c>
      <c r="P36" s="282" t="s">
        <v>186</v>
      </c>
      <c r="Q36" s="282">
        <v>1</v>
      </c>
      <c r="R36" s="282" t="s">
        <v>871</v>
      </c>
      <c r="S36" s="293">
        <f t="shared" ref="S36" si="37">IF(R36="Muy alta",100,IF(R36="Alta",80,IF(R36="Media",60,IF(R36="Baja",40,IF(R36="Muy baja",20,IF(R36="Casi Seguro",100,IF(R36="Probable",80,IF(R36="Posible",60,IF(R36="Improbable",40,IF(R36="Rara vez",20,0))))))))))</f>
        <v>20</v>
      </c>
      <c r="T36" s="282" t="s">
        <v>141</v>
      </c>
      <c r="U36" s="293">
        <f t="shared" ref="U36" si="38">IF(T36="Catastrófico",100,IF(T36="Mayor",80,IF(T36="Moderado",60,IF(T36="Menor",40,IF(T36="Leve",20,0)))))</f>
        <v>100</v>
      </c>
      <c r="V36" s="282" t="s">
        <v>142</v>
      </c>
      <c r="W36" s="32" t="s">
        <v>2143</v>
      </c>
      <c r="X36" s="16" t="str">
        <f t="shared" si="22"/>
        <v>Probabilidad</v>
      </c>
      <c r="Y36" s="33" t="s">
        <v>68</v>
      </c>
      <c r="Z36" s="33" t="s">
        <v>69</v>
      </c>
      <c r="AA36" s="33" t="s">
        <v>70</v>
      </c>
      <c r="AB36" s="33" t="s">
        <v>71</v>
      </c>
      <c r="AC36" s="33" t="s">
        <v>72</v>
      </c>
      <c r="AD36" s="279">
        <f t="shared" ref="AD36" si="39">AH38</f>
        <v>-18.399999999999999</v>
      </c>
      <c r="AE36" s="16">
        <f t="shared" si="23"/>
        <v>25</v>
      </c>
      <c r="AF36" s="16">
        <f t="shared" si="24"/>
        <v>15</v>
      </c>
      <c r="AG36" s="16">
        <f>($S$16*((AE36+AF36))/100)</f>
        <v>16</v>
      </c>
      <c r="AH36" s="16">
        <f>S36-AG36</f>
        <v>4</v>
      </c>
      <c r="AI36" s="279">
        <f t="shared" ref="AI36" si="40">AM38</f>
        <v>100</v>
      </c>
      <c r="AJ36" s="16">
        <f t="shared" si="25"/>
        <v>0</v>
      </c>
      <c r="AK36" s="16">
        <f t="shared" si="26"/>
        <v>0</v>
      </c>
      <c r="AL36" s="16">
        <f>($U$16*((AJ36+AK36))/100)</f>
        <v>0</v>
      </c>
      <c r="AM36" s="16">
        <f>U36-AL36</f>
        <v>100</v>
      </c>
      <c r="AN36" s="282" t="s">
        <v>142</v>
      </c>
      <c r="AO36" s="282" t="s">
        <v>74</v>
      </c>
      <c r="AP36" s="341" t="s">
        <v>75</v>
      </c>
      <c r="AQ36" s="273" t="s">
        <v>2134</v>
      </c>
      <c r="AR36" s="285">
        <v>45658</v>
      </c>
      <c r="AS36" s="285">
        <v>46022</v>
      </c>
      <c r="AT36" s="344" t="s">
        <v>146</v>
      </c>
      <c r="AU36" s="296" t="s">
        <v>2135</v>
      </c>
    </row>
    <row r="37" spans="1:47" ht="105.75" customHeight="1">
      <c r="A37" s="283"/>
      <c r="B37" s="342"/>
      <c r="C37" s="297"/>
      <c r="D37" s="283"/>
      <c r="E37" s="300"/>
      <c r="F37" s="342"/>
      <c r="G37" s="342"/>
      <c r="H37" s="306"/>
      <c r="I37" s="306"/>
      <c r="J37" s="306"/>
      <c r="K37" s="306"/>
      <c r="L37" s="309"/>
      <c r="M37" s="306"/>
      <c r="N37" s="306"/>
      <c r="O37" s="283"/>
      <c r="P37" s="283"/>
      <c r="Q37" s="283"/>
      <c r="R37" s="283"/>
      <c r="S37" s="294"/>
      <c r="T37" s="283"/>
      <c r="U37" s="294"/>
      <c r="V37" s="283"/>
      <c r="W37" s="32" t="s">
        <v>2144</v>
      </c>
      <c r="X37" s="16" t="str">
        <f t="shared" si="22"/>
        <v>Probabilidad</v>
      </c>
      <c r="Y37" s="33" t="s">
        <v>68</v>
      </c>
      <c r="Z37" s="33" t="s">
        <v>69</v>
      </c>
      <c r="AA37" s="33" t="s">
        <v>70</v>
      </c>
      <c r="AB37" s="33" t="s">
        <v>71</v>
      </c>
      <c r="AC37" s="33" t="s">
        <v>72</v>
      </c>
      <c r="AD37" s="280"/>
      <c r="AE37" s="16">
        <f t="shared" si="23"/>
        <v>25</v>
      </c>
      <c r="AF37" s="16">
        <f t="shared" si="24"/>
        <v>15</v>
      </c>
      <c r="AG37" s="16">
        <f>($AH$16*((AE37+AF37))/100)</f>
        <v>6.4</v>
      </c>
      <c r="AH37" s="16">
        <f>AH36-AG37</f>
        <v>-2.4000000000000004</v>
      </c>
      <c r="AI37" s="280"/>
      <c r="AJ37" s="16">
        <f t="shared" si="25"/>
        <v>0</v>
      </c>
      <c r="AK37" s="16">
        <f t="shared" si="26"/>
        <v>0</v>
      </c>
      <c r="AL37" s="16">
        <f>($AM$73*((AJ37+AK37))/100)</f>
        <v>0</v>
      </c>
      <c r="AM37" s="16">
        <f>AM36-AL37</f>
        <v>100</v>
      </c>
      <c r="AN37" s="283"/>
      <c r="AO37" s="283"/>
      <c r="AP37" s="342"/>
      <c r="AQ37" s="274"/>
      <c r="AR37" s="328"/>
      <c r="AS37" s="328"/>
      <c r="AT37" s="286"/>
      <c r="AU37" s="297"/>
    </row>
    <row r="38" spans="1:47" ht="92.25" customHeight="1">
      <c r="A38" s="284"/>
      <c r="B38" s="343"/>
      <c r="C38" s="298"/>
      <c r="D38" s="284"/>
      <c r="E38" s="301"/>
      <c r="F38" s="343"/>
      <c r="G38" s="343"/>
      <c r="H38" s="307"/>
      <c r="I38" s="307"/>
      <c r="J38" s="307"/>
      <c r="K38" s="307"/>
      <c r="L38" s="310"/>
      <c r="M38" s="307"/>
      <c r="N38" s="307"/>
      <c r="O38" s="284"/>
      <c r="P38" s="284"/>
      <c r="Q38" s="284"/>
      <c r="R38" s="284"/>
      <c r="S38" s="295"/>
      <c r="T38" s="284"/>
      <c r="U38" s="295"/>
      <c r="V38" s="284"/>
      <c r="W38" s="138" t="s">
        <v>2145</v>
      </c>
      <c r="X38" s="16" t="str">
        <f t="shared" si="22"/>
        <v>Probabilidad</v>
      </c>
      <c r="Y38" s="33" t="s">
        <v>68</v>
      </c>
      <c r="Z38" s="33" t="s">
        <v>69</v>
      </c>
      <c r="AA38" s="33" t="s">
        <v>70</v>
      </c>
      <c r="AB38" s="33" t="s">
        <v>71</v>
      </c>
      <c r="AC38" s="33" t="s">
        <v>72</v>
      </c>
      <c r="AD38" s="281"/>
      <c r="AE38" s="16">
        <f t="shared" si="23"/>
        <v>25</v>
      </c>
      <c r="AF38" s="16">
        <f t="shared" si="24"/>
        <v>15</v>
      </c>
      <c r="AG38" s="16">
        <f>($S$17*((AE38+AF38))/100)</f>
        <v>16</v>
      </c>
      <c r="AH38" s="16">
        <f>AH37-AG38</f>
        <v>-18.399999999999999</v>
      </c>
      <c r="AI38" s="281"/>
      <c r="AJ38" s="16">
        <f t="shared" si="25"/>
        <v>0</v>
      </c>
      <c r="AK38" s="16">
        <f t="shared" si="26"/>
        <v>0</v>
      </c>
      <c r="AL38" s="16">
        <f>($AM$17*((AJ38+AK38))/100)</f>
        <v>0</v>
      </c>
      <c r="AM38" s="16">
        <f>AM37-AL38</f>
        <v>100</v>
      </c>
      <c r="AN38" s="284"/>
      <c r="AO38" s="284"/>
      <c r="AP38" s="343"/>
      <c r="AQ38" s="327"/>
      <c r="AR38" s="329"/>
      <c r="AS38" s="329"/>
      <c r="AT38" s="287"/>
      <c r="AU38" s="298"/>
    </row>
    <row r="39" spans="1:47" ht="229.5" customHeight="1">
      <c r="A39" s="75">
        <v>16</v>
      </c>
      <c r="B39" s="138" t="s">
        <v>199</v>
      </c>
      <c r="C39" s="206" t="s">
        <v>104</v>
      </c>
      <c r="D39" s="75" t="s">
        <v>2136</v>
      </c>
      <c r="E39" s="209" t="s">
        <v>156</v>
      </c>
      <c r="F39" s="254" t="s">
        <v>2137</v>
      </c>
      <c r="G39" s="210" t="s">
        <v>2138</v>
      </c>
      <c r="H39" s="211"/>
      <c r="I39" s="211"/>
      <c r="J39" s="211"/>
      <c r="K39" s="211"/>
      <c r="L39" s="212" t="str">
        <f t="shared" ref="L39" si="41">IF(F39&lt;&gt;"",CONCATENATE(E39," ",F39),CONCATENATE(H39," ",I39," ",J39," ",K39))</f>
        <v xml:space="preserve">Posibilidad de pérdida de disponibilidad de los Activos de Información del Proceso de Direccionamiento Estrategico, </v>
      </c>
      <c r="M39" s="211" t="s">
        <v>105</v>
      </c>
      <c r="N39" s="211" t="s">
        <v>2139</v>
      </c>
      <c r="O39" s="75" t="s">
        <v>61</v>
      </c>
      <c r="P39" s="75" t="s">
        <v>62</v>
      </c>
      <c r="Q39" s="75">
        <v>240</v>
      </c>
      <c r="R39" s="75" t="s">
        <v>126</v>
      </c>
      <c r="S39" s="76">
        <f t="shared" ref="S39" si="42">IF(R39="Muy alta",100,IF(R39="Alta",80,IF(R39="Media",60,IF(R39="Baja",40,IF(R39="Muy baja",20,IF(R39="Casi Seguro",100,IF(R39="Probable",80,IF(R39="Posible",60,IF(R39="Improbable",40,IF(R39="Rara vez",20,0))))))))))</f>
        <v>40</v>
      </c>
      <c r="T39" s="75" t="s">
        <v>65</v>
      </c>
      <c r="U39" s="76">
        <f t="shared" ref="U39" si="43">IF(T39="Catastrófico",100,IF(T39="Mayor",80,IF(T39="Moderado",60,IF(T39="Menor",40,IF(T39="Leve",20,0)))))</f>
        <v>80</v>
      </c>
      <c r="V39" s="255" t="s">
        <v>66</v>
      </c>
      <c r="W39" s="32" t="s">
        <v>2140</v>
      </c>
      <c r="X39" s="230" t="str">
        <f t="shared" si="22"/>
        <v>Probabilidad</v>
      </c>
      <c r="Y39" s="33" t="s">
        <v>68</v>
      </c>
      <c r="Z39" s="33" t="s">
        <v>69</v>
      </c>
      <c r="AA39" s="33" t="s">
        <v>179</v>
      </c>
      <c r="AB39" s="33" t="s">
        <v>71</v>
      </c>
      <c r="AC39" s="33" t="s">
        <v>184</v>
      </c>
      <c r="AD39" s="207">
        <f>AH39</f>
        <v>24</v>
      </c>
      <c r="AE39" s="16">
        <f t="shared" si="23"/>
        <v>25</v>
      </c>
      <c r="AF39" s="16">
        <f t="shared" si="24"/>
        <v>15</v>
      </c>
      <c r="AG39" s="16">
        <f>($S$39*((AE39+AF39))/100)</f>
        <v>16</v>
      </c>
      <c r="AH39" s="16">
        <f t="shared" ref="AH39" si="44">S39-AG39</f>
        <v>24</v>
      </c>
      <c r="AI39" s="207">
        <f>AM39</f>
        <v>80</v>
      </c>
      <c r="AJ39" s="16">
        <f t="shared" si="25"/>
        <v>0</v>
      </c>
      <c r="AK39" s="16">
        <f t="shared" si="26"/>
        <v>0</v>
      </c>
      <c r="AL39" s="16">
        <f>($U$39*((AJ39+AK39))/100)</f>
        <v>0</v>
      </c>
      <c r="AM39" s="16">
        <f t="shared" ref="AM39" si="45">U39-AL39</f>
        <v>80</v>
      </c>
      <c r="AN39" s="75" t="s">
        <v>66</v>
      </c>
      <c r="AO39" s="75" t="s">
        <v>74</v>
      </c>
      <c r="AP39" s="138" t="s">
        <v>75</v>
      </c>
      <c r="AQ39" s="32" t="s">
        <v>2141</v>
      </c>
      <c r="AR39" s="193">
        <v>45658</v>
      </c>
      <c r="AS39" s="193">
        <v>46022</v>
      </c>
      <c r="AT39" s="76" t="s">
        <v>93</v>
      </c>
      <c r="AU39" s="206" t="s">
        <v>1683</v>
      </c>
    </row>
    <row r="40" spans="1:47" ht="281.25" customHeight="1">
      <c r="A40" s="311">
        <v>17</v>
      </c>
      <c r="B40" s="311" t="s">
        <v>107</v>
      </c>
      <c r="C40" s="362" t="str">
        <f>LOOKUP(B40,$E$44:$E$81,$F$44:$F$81)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0" s="362" t="s">
        <v>108</v>
      </c>
      <c r="E40" s="362" t="s">
        <v>109</v>
      </c>
      <c r="F40" s="362" t="s">
        <v>110</v>
      </c>
      <c r="G40" s="362" t="s">
        <v>111</v>
      </c>
      <c r="H40" s="360"/>
      <c r="I40" s="360"/>
      <c r="J40" s="360"/>
      <c r="K40" s="360"/>
      <c r="L40" s="361" t="str">
        <f>CONCATENATE(E40," ",F40," ",G40," ",)</f>
        <v xml:space="preserve">Posibilidad de pérdida reputacional (gestión de auditorias) por la dificultad en el cumplimiento de la  ejecución  del plan anual de auditorias aprobado por el comité institucional de coordinación  de Control Interno,  debido a  cambios  o cancelaciones programadas e inconsistencia en el conocimiento por parte de los auditores en la aplicación de los  lineamientos  suministrados para el desarrollo de las auditorias </v>
      </c>
      <c r="M40" s="315" t="s">
        <v>60</v>
      </c>
      <c r="N40" s="315" t="s">
        <v>112</v>
      </c>
      <c r="O40" s="315" t="s">
        <v>61</v>
      </c>
      <c r="P40" s="315" t="s">
        <v>62</v>
      </c>
      <c r="Q40" s="293">
        <v>1</v>
      </c>
      <c r="R40" s="315" t="s">
        <v>113</v>
      </c>
      <c r="S40" s="293">
        <v>20</v>
      </c>
      <c r="T40" s="315" t="s">
        <v>114</v>
      </c>
      <c r="U40" s="293">
        <v>40</v>
      </c>
      <c r="V40" s="488" t="s">
        <v>115</v>
      </c>
      <c r="W40" s="77" t="s">
        <v>116</v>
      </c>
      <c r="X40" s="31" t="s">
        <v>117</v>
      </c>
      <c r="Y40" s="31" t="s">
        <v>68</v>
      </c>
      <c r="Z40" s="31" t="s">
        <v>69</v>
      </c>
      <c r="AA40" s="31" t="s">
        <v>70</v>
      </c>
      <c r="AB40" s="31" t="s">
        <v>71</v>
      </c>
      <c r="AC40" s="31" t="s">
        <v>72</v>
      </c>
      <c r="AD40" s="78">
        <f>AH40</f>
        <v>12</v>
      </c>
      <c r="AE40" s="16">
        <f t="shared" si="1"/>
        <v>25</v>
      </c>
      <c r="AF40" s="16">
        <f t="shared" si="2"/>
        <v>15</v>
      </c>
      <c r="AG40" s="16">
        <f>($S$40*((AE40+AF40))/100)</f>
        <v>8</v>
      </c>
      <c r="AH40" s="16">
        <f t="shared" ref="AH40:AH44" si="46">S40-AG40</f>
        <v>12</v>
      </c>
      <c r="AI40" s="78">
        <f>AM40</f>
        <v>40</v>
      </c>
      <c r="AJ40" s="16">
        <f t="shared" si="3"/>
        <v>0</v>
      </c>
      <c r="AK40" s="16">
        <f t="shared" si="4"/>
        <v>0</v>
      </c>
      <c r="AL40" s="16">
        <f>($U$40*((AJ40+AK40))/100)</f>
        <v>0</v>
      </c>
      <c r="AM40" s="16">
        <f t="shared" ref="AM40:AM44" si="47">U40-AL40</f>
        <v>40</v>
      </c>
      <c r="AN40" s="82" t="s">
        <v>115</v>
      </c>
      <c r="AO40" s="16" t="s">
        <v>118</v>
      </c>
      <c r="AP40" s="315" t="s">
        <v>119</v>
      </c>
      <c r="AQ40" s="315" t="s">
        <v>120</v>
      </c>
      <c r="AR40" s="315"/>
      <c r="AS40" s="315"/>
      <c r="AT40" s="315"/>
      <c r="AU40" s="315"/>
    </row>
    <row r="41" spans="1:47" ht="303.75" customHeight="1">
      <c r="A41" s="311"/>
      <c r="B41" s="311"/>
      <c r="C41" s="362"/>
      <c r="D41" s="362"/>
      <c r="E41" s="362"/>
      <c r="F41" s="362"/>
      <c r="G41" s="362"/>
      <c r="H41" s="360"/>
      <c r="I41" s="360"/>
      <c r="J41" s="360"/>
      <c r="K41" s="360"/>
      <c r="L41" s="361"/>
      <c r="M41" s="315"/>
      <c r="N41" s="315"/>
      <c r="O41" s="315"/>
      <c r="P41" s="315"/>
      <c r="Q41" s="295"/>
      <c r="R41" s="315"/>
      <c r="S41" s="295"/>
      <c r="T41" s="315"/>
      <c r="U41" s="295"/>
      <c r="V41" s="488"/>
      <c r="W41" s="77" t="s">
        <v>121</v>
      </c>
      <c r="X41" s="31" t="s">
        <v>117</v>
      </c>
      <c r="Y41" s="31" t="s">
        <v>68</v>
      </c>
      <c r="Z41" s="31" t="s">
        <v>69</v>
      </c>
      <c r="AA41" s="31" t="s">
        <v>70</v>
      </c>
      <c r="AB41" s="31" t="s">
        <v>71</v>
      </c>
      <c r="AC41" s="31" t="s">
        <v>72</v>
      </c>
      <c r="AD41" s="78">
        <f t="shared" ref="AD41:AD44" si="48">AH41</f>
        <v>4</v>
      </c>
      <c r="AE41" s="16">
        <f t="shared" si="1"/>
        <v>25</v>
      </c>
      <c r="AF41" s="16">
        <f t="shared" si="2"/>
        <v>15</v>
      </c>
      <c r="AG41" s="16">
        <f>($S$40*((AE41+AF41))/100)</f>
        <v>8</v>
      </c>
      <c r="AH41" s="16">
        <f>AH40-AG41</f>
        <v>4</v>
      </c>
      <c r="AI41" s="78">
        <f t="shared" ref="AI41:AI44" si="49">AM41</f>
        <v>40</v>
      </c>
      <c r="AJ41" s="16">
        <f t="shared" si="3"/>
        <v>0</v>
      </c>
      <c r="AK41" s="16">
        <f t="shared" si="4"/>
        <v>0</v>
      </c>
      <c r="AL41" s="16">
        <f>($U$40*((AJ41+AK41))/100)</f>
        <v>0</v>
      </c>
      <c r="AM41" s="16">
        <f>AM40-AL41</f>
        <v>40</v>
      </c>
      <c r="AN41" s="82" t="s">
        <v>115</v>
      </c>
      <c r="AO41" s="16" t="s">
        <v>118</v>
      </c>
      <c r="AP41" s="315"/>
      <c r="AQ41" s="315"/>
      <c r="AR41" s="315"/>
      <c r="AS41" s="315"/>
      <c r="AT41" s="315"/>
      <c r="AU41" s="315"/>
    </row>
    <row r="42" spans="1:47" ht="184.5" customHeight="1">
      <c r="A42" s="33">
        <v>18</v>
      </c>
      <c r="B42" s="33" t="s">
        <v>107</v>
      </c>
      <c r="C42" s="31" t="str">
        <f>LOOKUP(B42,$E$44:$E$81,$F$44:$F$81)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2" s="31" t="s">
        <v>122</v>
      </c>
      <c r="E42" s="31" t="s">
        <v>123</v>
      </c>
      <c r="F42" s="31" t="s">
        <v>124</v>
      </c>
      <c r="G42" s="31" t="s">
        <v>125</v>
      </c>
      <c r="H42" s="31"/>
      <c r="I42" s="31"/>
      <c r="J42" s="31"/>
      <c r="K42" s="31"/>
      <c r="L42" s="77" t="str">
        <f>CONCATENATE(E42," ",F42," ",G42," ",)</f>
        <v xml:space="preserve">Posibilidad de pérdida reputacional (relación con entes de control, administración de riesgos y otras partes interesadas) por no cumplir los planes de mejoramiento de los hallazgos por parte de los entes de control y auditorias de gestión, debido al incumplimiento de la emisión de las acciones en los tiempos establecidos y la entrega de los informes de Ley contemplados en el plan anual de auditorias. </v>
      </c>
      <c r="M42" s="16" t="s">
        <v>60</v>
      </c>
      <c r="N42" s="16" t="s">
        <v>112</v>
      </c>
      <c r="O42" s="16" t="s">
        <v>61</v>
      </c>
      <c r="P42" s="16" t="s">
        <v>62</v>
      </c>
      <c r="Q42" s="16">
        <v>126</v>
      </c>
      <c r="R42" s="16" t="s">
        <v>126</v>
      </c>
      <c r="S42" s="16">
        <v>40</v>
      </c>
      <c r="T42" s="16" t="s">
        <v>127</v>
      </c>
      <c r="U42" s="16">
        <v>20</v>
      </c>
      <c r="V42" s="82" t="s">
        <v>115</v>
      </c>
      <c r="W42" s="77" t="s">
        <v>128</v>
      </c>
      <c r="X42" s="31" t="s">
        <v>117</v>
      </c>
      <c r="Y42" s="31" t="s">
        <v>68</v>
      </c>
      <c r="Z42" s="31" t="s">
        <v>69</v>
      </c>
      <c r="AA42" s="31" t="s">
        <v>70</v>
      </c>
      <c r="AB42" s="31" t="s">
        <v>71</v>
      </c>
      <c r="AC42" s="31" t="s">
        <v>72</v>
      </c>
      <c r="AD42" s="78">
        <f t="shared" si="48"/>
        <v>16</v>
      </c>
      <c r="AE42" s="16">
        <f t="shared" si="1"/>
        <v>25</v>
      </c>
      <c r="AF42" s="16">
        <f t="shared" si="2"/>
        <v>15</v>
      </c>
      <c r="AG42" s="16">
        <f t="shared" ref="AG42:AG44" si="50">($S$9*((AE42+AF42))/100)</f>
        <v>24</v>
      </c>
      <c r="AH42" s="16">
        <f t="shared" si="46"/>
        <v>16</v>
      </c>
      <c r="AI42" s="78">
        <f t="shared" si="49"/>
        <v>20</v>
      </c>
      <c r="AJ42" s="16">
        <f t="shared" si="3"/>
        <v>0</v>
      </c>
      <c r="AK42" s="16">
        <f t="shared" si="4"/>
        <v>0</v>
      </c>
      <c r="AL42" s="16">
        <f>($U$11*((AJ42+AK42))/100)</f>
        <v>0</v>
      </c>
      <c r="AM42" s="16">
        <f t="shared" si="47"/>
        <v>20</v>
      </c>
      <c r="AN42" s="82" t="s">
        <v>115</v>
      </c>
      <c r="AO42" s="16" t="s">
        <v>118</v>
      </c>
      <c r="AP42" s="31" t="s">
        <v>119</v>
      </c>
      <c r="AQ42" s="16" t="s">
        <v>120</v>
      </c>
      <c r="AR42" s="16"/>
      <c r="AS42" s="16"/>
      <c r="AT42" s="16"/>
      <c r="AU42" s="16"/>
    </row>
    <row r="43" spans="1:47" ht="246.75" customHeight="1">
      <c r="A43" s="33">
        <v>19</v>
      </c>
      <c r="B43" s="33" t="s">
        <v>107</v>
      </c>
      <c r="C43" s="31" t="str">
        <f>LOOKUP(B43,$E$44:$E$81,$F$44:$F$81)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3" s="31" t="s">
        <v>129</v>
      </c>
      <c r="E43" s="31" t="s">
        <v>130</v>
      </c>
      <c r="F43" s="31" t="s">
        <v>131</v>
      </c>
      <c r="G43" s="31" t="s">
        <v>132</v>
      </c>
      <c r="H43" s="31"/>
      <c r="I43" s="31"/>
      <c r="J43" s="31"/>
      <c r="K43" s="31"/>
      <c r="L43" s="77" t="str">
        <f>CONCATENATE(E43," ",F43," ",G43," ",)</f>
        <v xml:space="preserve">Posibilidad de pérdida reputacional (liderazgo estratégico y prevención) por el incumplimiento en la aplicación de las directrices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 </v>
      </c>
      <c r="M43" s="16" t="s">
        <v>60</v>
      </c>
      <c r="N43" s="16" t="s">
        <v>112</v>
      </c>
      <c r="O43" s="16" t="s">
        <v>61</v>
      </c>
      <c r="P43" s="16" t="s">
        <v>62</v>
      </c>
      <c r="Q43" s="16">
        <v>5</v>
      </c>
      <c r="R43" s="16" t="s">
        <v>113</v>
      </c>
      <c r="S43" s="16">
        <v>40</v>
      </c>
      <c r="T43" s="16" t="s">
        <v>127</v>
      </c>
      <c r="U43" s="16">
        <v>20</v>
      </c>
      <c r="V43" s="82" t="s">
        <v>115</v>
      </c>
      <c r="W43" s="77" t="s">
        <v>133</v>
      </c>
      <c r="X43" s="31" t="s">
        <v>117</v>
      </c>
      <c r="Y43" s="31" t="s">
        <v>68</v>
      </c>
      <c r="Z43" s="31" t="s">
        <v>69</v>
      </c>
      <c r="AA43" s="31" t="s">
        <v>70</v>
      </c>
      <c r="AB43" s="31" t="s">
        <v>71</v>
      </c>
      <c r="AC43" s="31" t="s">
        <v>72</v>
      </c>
      <c r="AD43" s="78">
        <f t="shared" si="48"/>
        <v>16</v>
      </c>
      <c r="AE43" s="16">
        <f t="shared" si="1"/>
        <v>25</v>
      </c>
      <c r="AF43" s="16">
        <f t="shared" si="2"/>
        <v>15</v>
      </c>
      <c r="AG43" s="16">
        <f t="shared" si="50"/>
        <v>24</v>
      </c>
      <c r="AH43" s="16">
        <f t="shared" si="46"/>
        <v>16</v>
      </c>
      <c r="AI43" s="78">
        <f t="shared" si="49"/>
        <v>20</v>
      </c>
      <c r="AJ43" s="16">
        <f t="shared" si="3"/>
        <v>0</v>
      </c>
      <c r="AK43" s="16">
        <f t="shared" si="4"/>
        <v>0</v>
      </c>
      <c r="AL43" s="16">
        <f>($U$12*((AJ43+AK43))/100)</f>
        <v>0</v>
      </c>
      <c r="AM43" s="16">
        <f t="shared" si="47"/>
        <v>20</v>
      </c>
      <c r="AN43" s="82" t="s">
        <v>115</v>
      </c>
      <c r="AO43" s="16" t="s">
        <v>118</v>
      </c>
      <c r="AP43" s="31" t="s">
        <v>119</v>
      </c>
      <c r="AQ43" s="16" t="s">
        <v>120</v>
      </c>
      <c r="AR43" s="16"/>
      <c r="AS43" s="16"/>
      <c r="AT43" s="16"/>
      <c r="AU43" s="16"/>
    </row>
    <row r="44" spans="1:47" ht="273" customHeight="1">
      <c r="A44" s="33">
        <v>20</v>
      </c>
      <c r="B44" s="33" t="s">
        <v>107</v>
      </c>
      <c r="C44" s="31" t="str">
        <f>LOOKUP(B44,$E$44:$E$81,$F$44:$F$81)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4" s="31" t="s">
        <v>134</v>
      </c>
      <c r="E44" s="31"/>
      <c r="F44" s="31"/>
      <c r="G44" s="31"/>
      <c r="H44" s="31" t="s">
        <v>135</v>
      </c>
      <c r="I44" s="31" t="s">
        <v>136</v>
      </c>
      <c r="J44" s="31" t="s">
        <v>137</v>
      </c>
      <c r="K44" s="31" t="s">
        <v>138</v>
      </c>
      <c r="L44" s="31" t="s">
        <v>139</v>
      </c>
      <c r="M44" s="16" t="s">
        <v>85</v>
      </c>
      <c r="N44" s="16" t="s">
        <v>112</v>
      </c>
      <c r="O44" s="16" t="s">
        <v>86</v>
      </c>
      <c r="P44" s="16" t="s">
        <v>87</v>
      </c>
      <c r="Q44" s="16">
        <v>179</v>
      </c>
      <c r="R44" s="16" t="s">
        <v>140</v>
      </c>
      <c r="S44" s="16">
        <v>40</v>
      </c>
      <c r="T44" s="16" t="s">
        <v>141</v>
      </c>
      <c r="U44" s="16">
        <v>100</v>
      </c>
      <c r="V44" s="83" t="s">
        <v>142</v>
      </c>
      <c r="W44" s="77" t="s">
        <v>143</v>
      </c>
      <c r="X44" s="31" t="s">
        <v>117</v>
      </c>
      <c r="Y44" s="31" t="s">
        <v>68</v>
      </c>
      <c r="Z44" s="31" t="s">
        <v>69</v>
      </c>
      <c r="AA44" s="31" t="s">
        <v>70</v>
      </c>
      <c r="AB44" s="31" t="s">
        <v>71</v>
      </c>
      <c r="AC44" s="31" t="s">
        <v>72</v>
      </c>
      <c r="AD44" s="78">
        <f t="shared" si="48"/>
        <v>16</v>
      </c>
      <c r="AE44" s="16">
        <f t="shared" si="1"/>
        <v>25</v>
      </c>
      <c r="AF44" s="16">
        <f t="shared" si="2"/>
        <v>15</v>
      </c>
      <c r="AG44" s="16">
        <f t="shared" si="50"/>
        <v>24</v>
      </c>
      <c r="AH44" s="16">
        <f t="shared" si="46"/>
        <v>16</v>
      </c>
      <c r="AI44" s="78">
        <f t="shared" si="49"/>
        <v>100</v>
      </c>
      <c r="AJ44" s="16">
        <f t="shared" si="3"/>
        <v>0</v>
      </c>
      <c r="AK44" s="16">
        <f t="shared" si="4"/>
        <v>0</v>
      </c>
      <c r="AL44" s="16">
        <f>($U$13*((AJ44+AK44))/100)</f>
        <v>0</v>
      </c>
      <c r="AM44" s="16">
        <f t="shared" si="47"/>
        <v>100</v>
      </c>
      <c r="AN44" s="83" t="s">
        <v>142</v>
      </c>
      <c r="AO44" s="16" t="s">
        <v>74</v>
      </c>
      <c r="AP44" s="31" t="s">
        <v>144</v>
      </c>
      <c r="AQ44" s="31" t="s">
        <v>145</v>
      </c>
      <c r="AR44" s="84">
        <v>45658</v>
      </c>
      <c r="AS44" s="84">
        <v>45992</v>
      </c>
      <c r="AT44" s="16" t="s">
        <v>146</v>
      </c>
      <c r="AU44" s="16" t="s">
        <v>147</v>
      </c>
    </row>
    <row r="45" spans="1:47" ht="45" hidden="1">
      <c r="A45" s="33"/>
      <c r="B45" s="85"/>
      <c r="C45" s="86"/>
      <c r="D45" s="86"/>
      <c r="E45" s="87"/>
      <c r="F45" s="87"/>
      <c r="G45" s="87"/>
      <c r="H45" s="87"/>
      <c r="I45" s="87"/>
      <c r="J45" s="87"/>
      <c r="K45" s="87"/>
      <c r="L45" s="87"/>
      <c r="M45" s="87" t="s">
        <v>148</v>
      </c>
      <c r="N45" s="87" t="s">
        <v>149</v>
      </c>
      <c r="O45" s="88"/>
      <c r="P45" s="88"/>
      <c r="Q45" s="88"/>
      <c r="R45" s="88"/>
      <c r="S45" s="88"/>
      <c r="T45" s="88"/>
      <c r="U45" s="88"/>
      <c r="V45" s="88"/>
      <c r="W45" s="87"/>
      <c r="X45" s="88"/>
      <c r="Y45" s="89"/>
      <c r="Z45" s="89"/>
      <c r="AA45" s="89"/>
      <c r="AB45" s="89"/>
      <c r="AC45" s="89"/>
      <c r="AD45" s="88"/>
      <c r="AE45" s="88"/>
      <c r="AF45" s="88"/>
      <c r="AG45" s="88"/>
      <c r="AH45" s="88"/>
      <c r="AI45" s="88"/>
      <c r="AJ45" s="88"/>
      <c r="AK45" s="88"/>
      <c r="AL45" s="88"/>
      <c r="AM45" s="88"/>
      <c r="AN45" s="88"/>
      <c r="AO45" s="88"/>
      <c r="AP45" s="88"/>
      <c r="AQ45" s="16"/>
      <c r="AR45" s="88"/>
      <c r="AS45" s="88"/>
      <c r="AT45" s="88"/>
      <c r="AU45" s="88"/>
    </row>
    <row r="46" spans="1:47" ht="60" hidden="1">
      <c r="A46" s="33"/>
      <c r="B46" s="85"/>
      <c r="C46" s="86"/>
      <c r="D46" s="86"/>
      <c r="E46" s="87"/>
      <c r="F46" s="87"/>
      <c r="G46" s="87"/>
      <c r="H46" s="87"/>
      <c r="I46" s="87"/>
      <c r="J46" s="87"/>
      <c r="K46" s="87"/>
      <c r="L46" s="87"/>
      <c r="M46" s="87" t="s">
        <v>85</v>
      </c>
      <c r="N46" s="87" t="s">
        <v>150</v>
      </c>
      <c r="O46" s="88"/>
      <c r="P46" s="88"/>
      <c r="Q46" s="88"/>
      <c r="R46" s="88"/>
      <c r="S46" s="88"/>
      <c r="T46" s="88"/>
      <c r="U46" s="88"/>
      <c r="V46" s="88"/>
      <c r="W46" s="87"/>
      <c r="X46" s="88"/>
      <c r="Y46" s="89"/>
      <c r="Z46" s="89"/>
      <c r="AA46" s="89"/>
      <c r="AB46" s="89"/>
      <c r="AC46" s="89"/>
      <c r="AD46" s="88"/>
      <c r="AE46" s="88"/>
      <c r="AF46" s="88"/>
      <c r="AG46" s="88"/>
      <c r="AH46" s="88"/>
      <c r="AI46" s="88"/>
      <c r="AJ46" s="88"/>
      <c r="AK46" s="88"/>
      <c r="AL46" s="88"/>
      <c r="AM46" s="88"/>
      <c r="AN46" s="88"/>
      <c r="AO46" s="88"/>
      <c r="AP46" s="88"/>
      <c r="AQ46" s="315"/>
      <c r="AR46" s="88"/>
      <c r="AS46" s="88"/>
      <c r="AT46" s="88"/>
      <c r="AU46" s="88"/>
    </row>
    <row r="47" spans="1:47" ht="45" hidden="1">
      <c r="A47" s="33"/>
      <c r="B47" s="85"/>
      <c r="C47" s="86"/>
      <c r="D47" s="86"/>
      <c r="E47" s="87"/>
      <c r="F47" s="87"/>
      <c r="G47" s="87"/>
      <c r="H47" s="87"/>
      <c r="I47" s="87"/>
      <c r="J47" s="87"/>
      <c r="K47" s="87"/>
      <c r="L47" s="87"/>
      <c r="M47" s="87" t="s">
        <v>151</v>
      </c>
      <c r="N47" s="87" t="s">
        <v>152</v>
      </c>
      <c r="O47" s="88"/>
      <c r="P47" s="88"/>
      <c r="Q47" s="88"/>
      <c r="R47" s="88"/>
      <c r="S47" s="88"/>
      <c r="T47" s="88"/>
      <c r="U47" s="88"/>
      <c r="V47" s="88"/>
      <c r="W47" s="87"/>
      <c r="X47" s="88"/>
      <c r="Y47" s="89"/>
      <c r="Z47" s="89"/>
      <c r="AA47" s="89"/>
      <c r="AB47" s="89"/>
      <c r="AC47" s="89"/>
      <c r="AD47" s="88"/>
      <c r="AE47" s="88"/>
      <c r="AF47" s="88"/>
      <c r="AG47" s="88"/>
      <c r="AH47" s="88"/>
      <c r="AI47" s="88"/>
      <c r="AJ47" s="88"/>
      <c r="AK47" s="88"/>
      <c r="AL47" s="88"/>
      <c r="AM47" s="88"/>
      <c r="AN47" s="88"/>
      <c r="AO47" s="88"/>
      <c r="AP47" s="88"/>
      <c r="AQ47" s="315"/>
      <c r="AR47" s="88"/>
      <c r="AS47" s="88"/>
      <c r="AT47" s="88"/>
      <c r="AU47" s="88"/>
    </row>
    <row r="48" spans="1:47" ht="30" hidden="1" customHeight="1">
      <c r="A48" s="33"/>
      <c r="B48" s="85"/>
      <c r="C48" s="86"/>
      <c r="D48" s="86"/>
      <c r="E48" s="87"/>
      <c r="F48" s="87"/>
      <c r="G48" s="87"/>
      <c r="H48" s="87"/>
      <c r="I48" s="87"/>
      <c r="J48" s="87"/>
      <c r="K48" s="87"/>
      <c r="L48" s="87"/>
      <c r="M48" s="87" t="s">
        <v>153</v>
      </c>
      <c r="N48" s="87" t="s">
        <v>154</v>
      </c>
      <c r="O48" s="88"/>
      <c r="P48" s="88"/>
      <c r="Q48" s="88"/>
      <c r="R48" s="88"/>
      <c r="S48" s="88"/>
      <c r="T48" s="88"/>
      <c r="U48" s="88"/>
      <c r="V48" s="88"/>
      <c r="W48" s="87"/>
      <c r="X48" s="88"/>
      <c r="Y48" s="89"/>
      <c r="Z48" s="89"/>
      <c r="AA48" s="89"/>
      <c r="AB48" s="89"/>
      <c r="AC48" s="89"/>
      <c r="AD48" s="88"/>
      <c r="AE48" s="88"/>
      <c r="AF48" s="88"/>
      <c r="AG48" s="88"/>
      <c r="AH48" s="88"/>
      <c r="AI48" s="88"/>
      <c r="AJ48" s="88"/>
      <c r="AK48" s="88"/>
      <c r="AL48" s="88"/>
      <c r="AM48" s="88"/>
      <c r="AN48" s="88"/>
      <c r="AO48" s="88"/>
      <c r="AP48" s="88"/>
      <c r="AQ48" s="315"/>
      <c r="AR48" s="88"/>
      <c r="AS48" s="88"/>
      <c r="AT48" s="88"/>
      <c r="AU48" s="88"/>
    </row>
    <row r="49" spans="1:47" ht="30" hidden="1">
      <c r="A49" s="33"/>
      <c r="B49" s="88"/>
      <c r="C49" s="87"/>
      <c r="D49" s="87"/>
      <c r="E49" s="87"/>
      <c r="F49" s="87"/>
      <c r="G49" s="87"/>
      <c r="H49" s="87"/>
      <c r="I49" s="87"/>
      <c r="J49" s="87"/>
      <c r="K49" s="87"/>
      <c r="L49" s="87"/>
      <c r="M49" s="87" t="s">
        <v>155</v>
      </c>
      <c r="N49" s="87" t="s">
        <v>156</v>
      </c>
      <c r="O49" s="88"/>
      <c r="P49" s="88"/>
      <c r="Q49" s="88"/>
      <c r="R49" s="88"/>
      <c r="S49" s="88"/>
      <c r="T49" s="88"/>
      <c r="U49" s="88"/>
      <c r="V49" s="88"/>
      <c r="W49" s="87"/>
      <c r="X49" s="88"/>
      <c r="Y49" s="89"/>
      <c r="Z49" s="89"/>
      <c r="AA49" s="89"/>
      <c r="AB49" s="89"/>
      <c r="AC49" s="89"/>
      <c r="AD49" s="88"/>
      <c r="AE49" s="88"/>
      <c r="AF49" s="88"/>
      <c r="AG49" s="88"/>
      <c r="AH49" s="88"/>
      <c r="AI49" s="88"/>
      <c r="AJ49" s="88"/>
      <c r="AK49" s="88"/>
      <c r="AL49" s="88"/>
      <c r="AM49" s="88"/>
      <c r="AN49" s="88"/>
      <c r="AO49" s="88"/>
      <c r="AP49" s="88"/>
      <c r="AQ49" s="315"/>
      <c r="AR49" s="88"/>
      <c r="AS49" s="88"/>
      <c r="AT49" s="88"/>
      <c r="AU49" s="88"/>
    </row>
    <row r="50" spans="1:47" ht="30" hidden="1">
      <c r="A50" s="85"/>
      <c r="B50" s="88"/>
      <c r="C50" s="87"/>
      <c r="D50" s="87"/>
      <c r="E50" s="489" t="s">
        <v>157</v>
      </c>
      <c r="F50" s="489" t="s">
        <v>158</v>
      </c>
      <c r="G50" s="87"/>
      <c r="H50" s="87"/>
      <c r="I50" s="87"/>
      <c r="J50" s="87"/>
      <c r="K50" s="87"/>
      <c r="L50" s="87"/>
      <c r="M50" s="87" t="s">
        <v>60</v>
      </c>
      <c r="N50" s="87" t="s">
        <v>159</v>
      </c>
      <c r="O50" s="88"/>
      <c r="P50" s="88"/>
      <c r="Q50" s="88"/>
      <c r="R50" s="88"/>
      <c r="S50" s="88"/>
      <c r="T50" s="88"/>
      <c r="U50" s="88"/>
      <c r="V50" s="88"/>
      <c r="W50" s="87"/>
      <c r="X50" s="88"/>
      <c r="Y50" s="89"/>
      <c r="Z50" s="89"/>
      <c r="AA50" s="89"/>
      <c r="AB50" s="89"/>
      <c r="AC50" s="89"/>
      <c r="AD50" s="88"/>
      <c r="AE50" s="88"/>
      <c r="AF50" s="88"/>
      <c r="AG50" s="88"/>
      <c r="AH50" s="88"/>
      <c r="AI50" s="88"/>
      <c r="AJ50" s="88"/>
      <c r="AK50" s="88"/>
      <c r="AL50" s="88"/>
      <c r="AM50" s="88"/>
      <c r="AN50" s="88"/>
      <c r="AO50" s="88"/>
      <c r="AP50" s="88"/>
      <c r="AQ50" s="315"/>
      <c r="AR50" s="88"/>
      <c r="AS50" s="88"/>
      <c r="AT50" s="88"/>
      <c r="AU50" s="88"/>
    </row>
    <row r="51" spans="1:47" ht="30" hidden="1">
      <c r="A51" s="85"/>
      <c r="B51" s="88"/>
      <c r="C51" s="87"/>
      <c r="D51" s="87"/>
      <c r="E51" s="489"/>
      <c r="F51" s="489"/>
      <c r="G51" s="87"/>
      <c r="H51" s="87"/>
      <c r="I51" s="87"/>
      <c r="J51" s="87"/>
      <c r="K51" s="87"/>
      <c r="L51" s="87"/>
      <c r="M51" s="87" t="s">
        <v>105</v>
      </c>
      <c r="N51" s="87" t="s">
        <v>160</v>
      </c>
      <c r="O51" s="88"/>
      <c r="P51" s="88"/>
      <c r="Q51" s="88"/>
      <c r="R51" s="88"/>
      <c r="S51" s="88"/>
      <c r="T51" s="88"/>
      <c r="U51" s="88"/>
      <c r="V51" s="88"/>
      <c r="W51" s="87"/>
      <c r="X51" s="88"/>
      <c r="Y51" s="89"/>
      <c r="Z51" s="89"/>
      <c r="AA51" s="89"/>
      <c r="AB51" s="89"/>
      <c r="AC51" s="89"/>
      <c r="AD51" s="88"/>
      <c r="AE51" s="88"/>
      <c r="AF51" s="88"/>
      <c r="AG51" s="88"/>
      <c r="AH51" s="88"/>
      <c r="AI51" s="88"/>
      <c r="AJ51" s="88"/>
      <c r="AK51" s="88"/>
      <c r="AL51" s="88"/>
      <c r="AM51" s="88"/>
      <c r="AN51" s="88"/>
      <c r="AO51" s="88"/>
      <c r="AP51" s="88"/>
      <c r="AQ51" s="315"/>
      <c r="AR51" s="88"/>
      <c r="AS51" s="88"/>
      <c r="AT51" s="88"/>
      <c r="AU51" s="88"/>
    </row>
    <row r="52" spans="1:47" ht="225" hidden="1">
      <c r="A52" s="85"/>
      <c r="B52" s="88"/>
      <c r="C52" s="87"/>
      <c r="D52" s="87"/>
      <c r="E52" s="31" t="s">
        <v>54</v>
      </c>
      <c r="F52" s="171" t="s">
        <v>55</v>
      </c>
      <c r="G52" s="87"/>
      <c r="H52" s="87"/>
      <c r="I52" s="87"/>
      <c r="J52" s="87"/>
      <c r="K52" s="87"/>
      <c r="L52" s="87" t="s">
        <v>86</v>
      </c>
      <c r="M52" s="87" t="s">
        <v>161</v>
      </c>
      <c r="N52" s="87" t="s">
        <v>57</v>
      </c>
      <c r="O52" s="88"/>
      <c r="P52" s="88"/>
      <c r="Q52" s="88"/>
      <c r="R52" s="88"/>
      <c r="S52" s="88"/>
      <c r="T52" s="88"/>
      <c r="U52" s="88"/>
      <c r="V52" s="88"/>
      <c r="W52" s="87"/>
      <c r="X52" s="88"/>
      <c r="Y52" s="89"/>
      <c r="Z52" s="89"/>
      <c r="AA52" s="89"/>
      <c r="AB52" s="89"/>
      <c r="AC52" s="89"/>
      <c r="AD52" s="88"/>
      <c r="AE52" s="88"/>
      <c r="AF52" s="88"/>
      <c r="AG52" s="88"/>
      <c r="AH52" s="88"/>
      <c r="AI52" s="88"/>
      <c r="AJ52" s="88"/>
      <c r="AK52" s="88"/>
      <c r="AL52" s="88"/>
      <c r="AM52" s="88"/>
      <c r="AN52" s="88"/>
      <c r="AO52" s="88"/>
      <c r="AP52" s="88"/>
      <c r="AQ52" s="16"/>
      <c r="AR52" s="88"/>
      <c r="AS52" s="88"/>
      <c r="AT52" s="88"/>
      <c r="AU52" s="88"/>
    </row>
    <row r="53" spans="1:47" ht="180" hidden="1">
      <c r="A53" s="85"/>
      <c r="B53" s="88"/>
      <c r="C53" s="87"/>
      <c r="D53" s="87"/>
      <c r="E53" s="31" t="s">
        <v>162</v>
      </c>
      <c r="F53" s="31" t="s">
        <v>163</v>
      </c>
      <c r="G53" s="87"/>
      <c r="H53" s="87"/>
      <c r="I53" s="87"/>
      <c r="J53" s="87"/>
      <c r="K53" s="87"/>
      <c r="L53" s="87" t="s">
        <v>61</v>
      </c>
      <c r="M53" s="87"/>
      <c r="N53" s="87" t="s">
        <v>164</v>
      </c>
      <c r="O53" s="88"/>
      <c r="P53" s="88"/>
      <c r="Q53" s="88"/>
      <c r="R53" s="88"/>
      <c r="S53" s="88"/>
      <c r="T53" s="88"/>
      <c r="U53" s="88"/>
      <c r="V53" s="88"/>
      <c r="W53" s="87"/>
      <c r="X53" s="88"/>
      <c r="Y53" s="89"/>
      <c r="Z53" s="89"/>
      <c r="AA53" s="89"/>
      <c r="AB53" s="89"/>
      <c r="AC53" s="89"/>
      <c r="AD53" s="88"/>
      <c r="AE53" s="88"/>
      <c r="AF53" s="88"/>
      <c r="AG53" s="88"/>
      <c r="AH53" s="88"/>
      <c r="AI53" s="88"/>
      <c r="AJ53" s="88"/>
      <c r="AK53" s="88"/>
      <c r="AL53" s="88"/>
      <c r="AM53" s="88"/>
      <c r="AN53" s="88"/>
      <c r="AO53" s="88"/>
      <c r="AP53" s="88"/>
      <c r="AQ53" s="16"/>
      <c r="AR53" s="88"/>
      <c r="AS53" s="88"/>
      <c r="AT53" s="88"/>
      <c r="AU53" s="88"/>
    </row>
    <row r="54" spans="1:47" hidden="1">
      <c r="A54" s="88"/>
      <c r="B54" s="88"/>
      <c r="C54" s="87"/>
      <c r="D54" s="87"/>
      <c r="E54" s="31" t="s">
        <v>165</v>
      </c>
      <c r="F54" s="31"/>
      <c r="G54" s="87"/>
      <c r="H54" s="87"/>
      <c r="I54" s="87"/>
      <c r="J54" s="87"/>
      <c r="K54" s="87"/>
      <c r="L54" s="87" t="s">
        <v>166</v>
      </c>
      <c r="M54" s="87"/>
      <c r="N54" s="87"/>
      <c r="O54" s="88"/>
      <c r="P54" s="88"/>
      <c r="Q54" s="88"/>
      <c r="R54" s="88"/>
      <c r="S54" s="88"/>
      <c r="T54" s="88"/>
      <c r="U54" s="88"/>
      <c r="V54" s="88"/>
      <c r="W54" s="87"/>
      <c r="X54" s="88"/>
      <c r="Y54" s="89"/>
      <c r="Z54" s="89"/>
      <c r="AA54" s="89"/>
      <c r="AB54" s="89"/>
      <c r="AC54" s="89"/>
      <c r="AD54" s="88"/>
      <c r="AE54" s="88"/>
      <c r="AF54" s="88"/>
      <c r="AG54" s="88"/>
      <c r="AH54" s="88"/>
      <c r="AI54" s="88"/>
      <c r="AJ54" s="88"/>
      <c r="AK54" s="88"/>
      <c r="AL54" s="88"/>
      <c r="AM54" s="88"/>
      <c r="AN54" s="88"/>
      <c r="AO54" s="88"/>
      <c r="AP54" s="88"/>
      <c r="AQ54" s="16"/>
      <c r="AR54" s="88"/>
      <c r="AS54" s="88"/>
      <c r="AT54" s="88"/>
      <c r="AU54" s="88"/>
    </row>
    <row r="55" spans="1:47" ht="75" hidden="1" customHeight="1">
      <c r="A55" s="88"/>
      <c r="B55" s="88"/>
      <c r="C55" s="87"/>
      <c r="D55" s="87"/>
      <c r="E55" s="31" t="s">
        <v>167</v>
      </c>
      <c r="F55" s="31"/>
      <c r="G55" s="87"/>
      <c r="H55" s="87"/>
      <c r="I55" s="87"/>
      <c r="J55" s="87"/>
      <c r="K55" s="87"/>
      <c r="L55" s="87" t="s">
        <v>168</v>
      </c>
      <c r="M55" s="87"/>
      <c r="N55" s="87"/>
      <c r="O55" s="88"/>
      <c r="P55" s="88"/>
      <c r="Q55" s="88"/>
      <c r="R55" s="88"/>
      <c r="S55" s="88"/>
      <c r="T55" s="88"/>
      <c r="U55" s="88"/>
      <c r="V55" s="88"/>
      <c r="W55" s="87"/>
      <c r="X55" s="88"/>
      <c r="Y55" s="89"/>
      <c r="Z55" s="89"/>
      <c r="AA55" s="89"/>
      <c r="AB55" s="89"/>
      <c r="AC55" s="89"/>
      <c r="AD55" s="88"/>
      <c r="AE55" s="88"/>
      <c r="AF55" s="88"/>
      <c r="AG55" s="88"/>
      <c r="AH55" s="88"/>
      <c r="AI55" s="88"/>
      <c r="AJ55" s="88"/>
      <c r="AK55" s="88"/>
      <c r="AL55" s="88"/>
      <c r="AM55" s="88"/>
      <c r="AN55" s="88"/>
      <c r="AO55" s="88"/>
      <c r="AP55" s="88"/>
      <c r="AQ55" s="16"/>
      <c r="AR55" s="88"/>
      <c r="AS55" s="88"/>
      <c r="AT55" s="88"/>
      <c r="AU55" s="88"/>
    </row>
    <row r="56" spans="1:47" ht="30" hidden="1">
      <c r="A56" s="88"/>
      <c r="B56" s="88"/>
      <c r="C56" s="87"/>
      <c r="D56" s="87"/>
      <c r="E56" s="31" t="s">
        <v>169</v>
      </c>
      <c r="F56" s="171"/>
      <c r="G56" s="87"/>
      <c r="H56" s="87"/>
      <c r="I56" s="87"/>
      <c r="J56" s="87"/>
      <c r="K56" s="87"/>
      <c r="L56" s="87" t="s">
        <v>170</v>
      </c>
      <c r="M56" s="87"/>
      <c r="N56" s="87"/>
      <c r="O56" s="88"/>
      <c r="P56" s="88"/>
      <c r="Q56" s="88"/>
      <c r="R56" s="88"/>
      <c r="S56" s="88"/>
      <c r="T56" s="88"/>
      <c r="U56" s="88"/>
      <c r="V56" s="88"/>
      <c r="W56" s="87"/>
      <c r="X56" s="88"/>
      <c r="Y56" s="89"/>
      <c r="Z56" s="89"/>
      <c r="AA56" s="89"/>
      <c r="AB56" s="89"/>
      <c r="AC56" s="89"/>
      <c r="AD56" s="88"/>
      <c r="AE56" s="88"/>
      <c r="AF56" s="88"/>
      <c r="AG56" s="88"/>
      <c r="AH56" s="88"/>
      <c r="AI56" s="88"/>
      <c r="AJ56" s="88"/>
      <c r="AK56" s="88"/>
      <c r="AL56" s="88"/>
      <c r="AM56" s="88"/>
      <c r="AN56" s="88"/>
      <c r="AO56" s="88"/>
      <c r="AP56" s="88"/>
      <c r="AQ56" s="16"/>
      <c r="AR56" s="88"/>
      <c r="AS56" s="88"/>
      <c r="AT56" s="88"/>
      <c r="AU56" s="88"/>
    </row>
    <row r="57" spans="1:47" ht="15.75" hidden="1">
      <c r="A57" s="88"/>
      <c r="B57" s="88"/>
      <c r="C57" s="87"/>
      <c r="D57" s="87"/>
      <c r="E57" s="31" t="s">
        <v>171</v>
      </c>
      <c r="F57" s="171"/>
      <c r="G57" s="87"/>
      <c r="H57" s="87"/>
      <c r="I57" s="87"/>
      <c r="J57" s="87"/>
      <c r="K57" s="87"/>
      <c r="L57" s="90" t="s">
        <v>172</v>
      </c>
      <c r="M57" s="90"/>
      <c r="N57" s="90"/>
      <c r="O57" s="91" t="s">
        <v>141</v>
      </c>
      <c r="P57" s="91"/>
      <c r="Q57" s="91"/>
      <c r="R57" s="89" t="s">
        <v>115</v>
      </c>
      <c r="S57" s="89"/>
      <c r="T57" s="92" t="s">
        <v>68</v>
      </c>
      <c r="U57" s="92"/>
      <c r="V57" s="89" t="s">
        <v>69</v>
      </c>
      <c r="W57" s="93" t="s">
        <v>71</v>
      </c>
      <c r="X57" s="94" t="s">
        <v>173</v>
      </c>
      <c r="Y57" s="89"/>
      <c r="Z57" s="89"/>
      <c r="AA57" s="89"/>
      <c r="AB57" s="89"/>
      <c r="AC57" s="89"/>
      <c r="AD57" s="88"/>
      <c r="AE57" s="88"/>
      <c r="AF57" s="88"/>
      <c r="AG57" s="88"/>
      <c r="AH57" s="88"/>
      <c r="AI57" s="88"/>
      <c r="AJ57" s="88"/>
      <c r="AK57" s="88"/>
      <c r="AL57" s="88"/>
      <c r="AM57" s="88"/>
      <c r="AN57" s="88"/>
      <c r="AO57" s="88"/>
      <c r="AP57" s="88"/>
      <c r="AQ57" s="16"/>
      <c r="AR57" s="88"/>
      <c r="AS57" s="88"/>
      <c r="AT57" s="88"/>
      <c r="AU57" s="88"/>
    </row>
    <row r="58" spans="1:47" ht="31.5" hidden="1">
      <c r="A58" s="88"/>
      <c r="B58" s="88"/>
      <c r="C58" s="87"/>
      <c r="D58" s="87"/>
      <c r="E58" s="31" t="s">
        <v>174</v>
      </c>
      <c r="F58" s="171"/>
      <c r="G58" s="87"/>
      <c r="H58" s="87"/>
      <c r="I58" s="87"/>
      <c r="J58" s="87"/>
      <c r="K58" s="87"/>
      <c r="L58" s="90" t="s">
        <v>175</v>
      </c>
      <c r="M58" s="90"/>
      <c r="N58" s="90"/>
      <c r="O58" s="91" t="s">
        <v>65</v>
      </c>
      <c r="P58" s="91"/>
      <c r="Q58" s="91"/>
      <c r="R58" s="89" t="s">
        <v>73</v>
      </c>
      <c r="S58" s="89"/>
      <c r="T58" s="92" t="s">
        <v>90</v>
      </c>
      <c r="U58" s="92"/>
      <c r="V58" s="89" t="s">
        <v>106</v>
      </c>
      <c r="W58" s="93" t="s">
        <v>91</v>
      </c>
      <c r="X58" s="95" t="s">
        <v>176</v>
      </c>
      <c r="Y58" s="89"/>
      <c r="Z58" s="89"/>
      <c r="AA58" s="89"/>
      <c r="AB58" s="89"/>
      <c r="AC58" s="89"/>
      <c r="AD58" s="88"/>
      <c r="AE58" s="88"/>
      <c r="AF58" s="88"/>
      <c r="AG58" s="88"/>
      <c r="AH58" s="88"/>
      <c r="AI58" s="88"/>
      <c r="AJ58" s="88"/>
      <c r="AK58" s="88"/>
      <c r="AL58" s="88"/>
      <c r="AM58" s="88"/>
      <c r="AN58" s="88"/>
      <c r="AO58" s="88"/>
      <c r="AP58" s="88"/>
      <c r="AQ58" s="16"/>
      <c r="AR58" s="88"/>
      <c r="AS58" s="88"/>
      <c r="AT58" s="88"/>
      <c r="AU58" s="88"/>
    </row>
    <row r="59" spans="1:47" ht="47.25" hidden="1">
      <c r="A59" s="88"/>
      <c r="B59" s="88"/>
      <c r="C59" s="87"/>
      <c r="D59" s="87"/>
      <c r="E59" s="31" t="s">
        <v>177</v>
      </c>
      <c r="F59" s="171"/>
      <c r="G59" s="87"/>
      <c r="H59" s="87"/>
      <c r="I59" s="87"/>
      <c r="J59" s="87"/>
      <c r="K59" s="87"/>
      <c r="L59" s="90" t="s">
        <v>64</v>
      </c>
      <c r="M59" s="90"/>
      <c r="N59" s="90"/>
      <c r="O59" s="91" t="s">
        <v>73</v>
      </c>
      <c r="P59" s="91"/>
      <c r="Q59" s="91"/>
      <c r="R59" s="89" t="s">
        <v>66</v>
      </c>
      <c r="S59" s="89"/>
      <c r="T59" s="92" t="s">
        <v>80</v>
      </c>
      <c r="U59" s="92"/>
      <c r="V59" s="89" t="s">
        <v>70</v>
      </c>
      <c r="W59" s="93"/>
      <c r="X59" s="94" t="s">
        <v>62</v>
      </c>
      <c r="Y59" s="89"/>
      <c r="Z59" s="89"/>
      <c r="AA59" s="89"/>
      <c r="AB59" s="89"/>
      <c r="AC59" s="89"/>
      <c r="AD59" s="88"/>
      <c r="AE59" s="88"/>
      <c r="AF59" s="88"/>
      <c r="AG59" s="88"/>
      <c r="AH59" s="88"/>
      <c r="AI59" s="88"/>
      <c r="AJ59" s="88"/>
      <c r="AK59" s="88"/>
      <c r="AL59" s="88"/>
      <c r="AM59" s="88"/>
      <c r="AN59" s="88"/>
      <c r="AO59" s="88"/>
      <c r="AP59" s="88"/>
      <c r="AQ59" s="16"/>
      <c r="AR59" s="88"/>
      <c r="AS59" s="88"/>
      <c r="AT59" s="88"/>
      <c r="AU59" s="88"/>
    </row>
    <row r="60" spans="1:47" ht="31.5" hidden="1">
      <c r="A60" s="88"/>
      <c r="B60" s="88"/>
      <c r="C60" s="87"/>
      <c r="D60" s="87"/>
      <c r="E60" s="31" t="s">
        <v>178</v>
      </c>
      <c r="F60" s="31"/>
      <c r="G60" s="87"/>
      <c r="H60" s="87"/>
      <c r="I60" s="87"/>
      <c r="J60" s="87"/>
      <c r="K60" s="87"/>
      <c r="L60" s="90" t="s">
        <v>126</v>
      </c>
      <c r="M60" s="90"/>
      <c r="N60" s="90"/>
      <c r="O60" s="91" t="s">
        <v>114</v>
      </c>
      <c r="P60" s="91"/>
      <c r="Q60" s="91"/>
      <c r="R60" s="89" t="s">
        <v>142</v>
      </c>
      <c r="S60" s="89"/>
      <c r="T60" s="89" t="s">
        <v>40</v>
      </c>
      <c r="U60" s="89"/>
      <c r="V60" s="89" t="s">
        <v>179</v>
      </c>
      <c r="W60" s="87"/>
      <c r="X60" s="95" t="s">
        <v>180</v>
      </c>
      <c r="Y60" s="89"/>
      <c r="Z60" s="89"/>
      <c r="AA60" s="89"/>
      <c r="AB60" s="89"/>
      <c r="AC60" s="89"/>
      <c r="AD60" s="88"/>
      <c r="AE60" s="88"/>
      <c r="AF60" s="88"/>
      <c r="AG60" s="88"/>
      <c r="AH60" s="88"/>
      <c r="AI60" s="88"/>
      <c r="AJ60" s="88"/>
      <c r="AK60" s="88"/>
      <c r="AL60" s="88"/>
      <c r="AM60" s="88"/>
      <c r="AN60" s="88"/>
      <c r="AO60" s="88"/>
      <c r="AP60" s="88"/>
      <c r="AQ60" s="16"/>
      <c r="AR60" s="88"/>
      <c r="AS60" s="88"/>
      <c r="AT60" s="88"/>
      <c r="AU60" s="88"/>
    </row>
    <row r="61" spans="1:47" ht="15.75" hidden="1">
      <c r="A61" s="88"/>
      <c r="B61" s="88"/>
      <c r="C61" s="87"/>
      <c r="D61" s="87"/>
      <c r="E61" s="31" t="s">
        <v>181</v>
      </c>
      <c r="F61" s="31"/>
      <c r="G61" s="87"/>
      <c r="H61" s="87"/>
      <c r="I61" s="87"/>
      <c r="J61" s="87"/>
      <c r="K61" s="87"/>
      <c r="L61" s="90" t="s">
        <v>113</v>
      </c>
      <c r="M61" s="90"/>
      <c r="N61" s="90"/>
      <c r="O61" s="91" t="s">
        <v>127</v>
      </c>
      <c r="P61" s="91"/>
      <c r="Q61" s="91"/>
      <c r="R61" s="96"/>
      <c r="S61" s="96"/>
      <c r="T61" s="89" t="s">
        <v>117</v>
      </c>
      <c r="U61" s="89"/>
      <c r="V61" s="88"/>
      <c r="W61" s="87" t="s">
        <v>72</v>
      </c>
      <c r="X61" s="94" t="s">
        <v>99</v>
      </c>
      <c r="Y61" s="89"/>
      <c r="Z61" s="89"/>
      <c r="AA61" s="89"/>
      <c r="AB61" s="89"/>
      <c r="AC61" s="89"/>
      <c r="AD61" s="88"/>
      <c r="AE61" s="88"/>
      <c r="AF61" s="88"/>
      <c r="AG61" s="88"/>
      <c r="AH61" s="88"/>
      <c r="AI61" s="88"/>
      <c r="AJ61" s="88"/>
      <c r="AK61" s="88"/>
      <c r="AL61" s="88"/>
      <c r="AM61" s="88"/>
      <c r="AN61" s="88"/>
      <c r="AO61" s="88"/>
      <c r="AP61" s="88"/>
      <c r="AQ61" s="16"/>
      <c r="AR61" s="88"/>
      <c r="AS61" s="88"/>
      <c r="AT61" s="88"/>
      <c r="AU61" s="88"/>
    </row>
    <row r="62" spans="1:47" ht="15.75" hidden="1">
      <c r="A62" s="88"/>
      <c r="B62" s="88"/>
      <c r="C62" s="87"/>
      <c r="D62" s="87"/>
      <c r="E62" s="31" t="s">
        <v>182</v>
      </c>
      <c r="F62" s="31"/>
      <c r="G62" s="87"/>
      <c r="H62" s="87"/>
      <c r="I62" s="87"/>
      <c r="J62" s="87"/>
      <c r="K62" s="87"/>
      <c r="L62" s="87"/>
      <c r="M62" s="87"/>
      <c r="N62" s="87"/>
      <c r="O62" s="89" t="s">
        <v>183</v>
      </c>
      <c r="P62" s="89"/>
      <c r="Q62" s="89"/>
      <c r="R62" s="88"/>
      <c r="S62" s="88"/>
      <c r="T62" s="88"/>
      <c r="U62" s="88"/>
      <c r="V62" s="88"/>
      <c r="W62" s="87" t="s">
        <v>184</v>
      </c>
      <c r="X62" s="94" t="s">
        <v>87</v>
      </c>
      <c r="Y62" s="89"/>
      <c r="Z62" s="89"/>
      <c r="AA62" s="89"/>
      <c r="AB62" s="89"/>
      <c r="AC62" s="89"/>
      <c r="AD62" s="88"/>
      <c r="AE62" s="88"/>
      <c r="AF62" s="88"/>
      <c r="AG62" s="88"/>
      <c r="AH62" s="88"/>
      <c r="AI62" s="88"/>
      <c r="AJ62" s="88"/>
      <c r="AK62" s="88"/>
      <c r="AL62" s="88"/>
      <c r="AM62" s="88"/>
      <c r="AN62" s="88"/>
      <c r="AO62" s="88"/>
      <c r="AP62" s="88"/>
      <c r="AQ62" s="16"/>
      <c r="AR62" s="88"/>
      <c r="AS62" s="88"/>
      <c r="AT62" s="88"/>
      <c r="AU62" s="88"/>
    </row>
    <row r="63" spans="1:47" ht="78.75" hidden="1">
      <c r="A63" s="88"/>
      <c r="B63" s="88"/>
      <c r="C63" s="87"/>
      <c r="D63" s="87"/>
      <c r="E63" s="31" t="s">
        <v>185</v>
      </c>
      <c r="F63" s="31"/>
      <c r="G63" s="87"/>
      <c r="H63" s="87"/>
      <c r="I63" s="87"/>
      <c r="J63" s="87"/>
      <c r="K63" s="87"/>
      <c r="L63" s="87"/>
      <c r="M63" s="87"/>
      <c r="N63" s="87"/>
      <c r="O63" s="89" t="s">
        <v>74</v>
      </c>
      <c r="P63" s="89"/>
      <c r="Q63" s="89"/>
      <c r="R63" s="88"/>
      <c r="S63" s="88"/>
      <c r="T63" s="88"/>
      <c r="U63" s="88"/>
      <c r="V63" s="88"/>
      <c r="W63" s="87"/>
      <c r="X63" s="94" t="s">
        <v>186</v>
      </c>
      <c r="Y63" s="89"/>
      <c r="Z63" s="89"/>
      <c r="AA63" s="89"/>
      <c r="AB63" s="89"/>
      <c r="AC63" s="89"/>
      <c r="AD63" s="88"/>
      <c r="AE63" s="88"/>
      <c r="AF63" s="88"/>
      <c r="AG63" s="88"/>
      <c r="AH63" s="88"/>
      <c r="AI63" s="88"/>
      <c r="AJ63" s="88"/>
      <c r="AK63" s="88"/>
      <c r="AL63" s="88"/>
      <c r="AM63" s="88"/>
      <c r="AN63" s="88"/>
      <c r="AO63" s="88"/>
      <c r="AP63" s="88"/>
      <c r="AQ63" s="88"/>
      <c r="AR63" s="88"/>
      <c r="AS63" s="88"/>
      <c r="AT63" s="88"/>
      <c r="AU63" s="88"/>
    </row>
    <row r="64" spans="1:47" ht="31.5" hidden="1">
      <c r="A64" s="88"/>
      <c r="B64" s="88"/>
      <c r="C64" s="87"/>
      <c r="D64" s="87"/>
      <c r="E64" s="31" t="s">
        <v>187</v>
      </c>
      <c r="F64" s="31"/>
      <c r="G64" s="87"/>
      <c r="H64" s="87"/>
      <c r="I64" s="87"/>
      <c r="J64" s="87"/>
      <c r="K64" s="87"/>
      <c r="L64" s="87"/>
      <c r="M64" s="87"/>
      <c r="N64" s="87"/>
      <c r="O64" s="89" t="s">
        <v>118</v>
      </c>
      <c r="P64" s="89"/>
      <c r="Q64" s="89"/>
      <c r="R64" s="88"/>
      <c r="S64" s="88"/>
      <c r="T64" s="88"/>
      <c r="U64" s="88"/>
      <c r="V64" s="88"/>
      <c r="W64" s="87"/>
      <c r="X64" s="94" t="s">
        <v>188</v>
      </c>
      <c r="Y64" s="89"/>
      <c r="Z64" s="89"/>
      <c r="AA64" s="89"/>
      <c r="AB64" s="89"/>
      <c r="AC64" s="89"/>
      <c r="AD64" s="88"/>
      <c r="AE64" s="88"/>
      <c r="AF64" s="88"/>
      <c r="AG64" s="88"/>
      <c r="AH64" s="88"/>
      <c r="AI64" s="88"/>
      <c r="AJ64" s="88"/>
      <c r="AK64" s="88"/>
      <c r="AL64" s="88"/>
      <c r="AM64" s="88"/>
      <c r="AN64" s="88"/>
      <c r="AO64" s="88"/>
      <c r="AP64" s="88"/>
      <c r="AQ64" s="88"/>
      <c r="AR64" s="88"/>
      <c r="AS64" s="88"/>
      <c r="AT64" s="88"/>
      <c r="AU64" s="88"/>
    </row>
    <row r="65" spans="1:47" ht="30" hidden="1">
      <c r="A65" s="88"/>
      <c r="B65" s="88"/>
      <c r="C65" s="87"/>
      <c r="D65" s="87"/>
      <c r="E65" s="31" t="s">
        <v>189</v>
      </c>
      <c r="F65" s="31"/>
      <c r="G65" s="87"/>
      <c r="H65" s="87"/>
      <c r="I65" s="87"/>
      <c r="J65" s="87"/>
      <c r="K65" s="87"/>
      <c r="L65" s="87"/>
      <c r="M65" s="87"/>
      <c r="N65" s="87"/>
      <c r="O65" s="89" t="s">
        <v>190</v>
      </c>
      <c r="P65" s="89"/>
      <c r="Q65" s="89"/>
      <c r="R65" s="88"/>
      <c r="S65" s="88"/>
      <c r="T65" s="88"/>
      <c r="U65" s="88"/>
      <c r="V65" s="88"/>
      <c r="W65" s="87"/>
      <c r="X65" s="88"/>
      <c r="Y65" s="89"/>
      <c r="Z65" s="89"/>
      <c r="AA65" s="89"/>
      <c r="AB65" s="89"/>
      <c r="AC65" s="89"/>
      <c r="AD65" s="88"/>
      <c r="AE65" s="88"/>
      <c r="AF65" s="88"/>
      <c r="AG65" s="88"/>
      <c r="AH65" s="88"/>
      <c r="AI65" s="88"/>
      <c r="AJ65" s="88"/>
      <c r="AK65" s="88"/>
      <c r="AL65" s="88"/>
      <c r="AM65" s="88"/>
      <c r="AN65" s="88"/>
      <c r="AO65" s="88"/>
      <c r="AP65" s="88"/>
      <c r="AQ65" s="88"/>
      <c r="AR65" s="88"/>
      <c r="AS65" s="88"/>
      <c r="AT65" s="88"/>
      <c r="AU65" s="88"/>
    </row>
    <row r="66" spans="1:47" ht="30" hidden="1">
      <c r="A66" s="88"/>
      <c r="B66" s="88"/>
      <c r="C66" s="87"/>
      <c r="D66" s="87"/>
      <c r="E66" s="31" t="s">
        <v>191</v>
      </c>
      <c r="F66" s="31"/>
      <c r="G66" s="87"/>
      <c r="H66" s="87"/>
      <c r="I66" s="87"/>
      <c r="J66" s="87"/>
      <c r="K66" s="87"/>
      <c r="L66" s="87"/>
      <c r="M66" s="87"/>
      <c r="N66" s="87"/>
      <c r="O66" s="88"/>
      <c r="P66" s="88"/>
      <c r="Q66" s="88"/>
      <c r="R66" s="88"/>
      <c r="S66" s="88"/>
      <c r="T66" s="88"/>
      <c r="U66" s="88"/>
      <c r="V66" s="88"/>
      <c r="W66" s="87"/>
      <c r="X66" s="88"/>
      <c r="Y66" s="89"/>
      <c r="Z66" s="89"/>
      <c r="AA66" s="89"/>
      <c r="AB66" s="89"/>
      <c r="AC66" s="89"/>
      <c r="AD66" s="88"/>
      <c r="AE66" s="88"/>
      <c r="AF66" s="88"/>
      <c r="AG66" s="88"/>
      <c r="AH66" s="88"/>
      <c r="AI66" s="88"/>
      <c r="AJ66" s="88"/>
      <c r="AK66" s="88"/>
      <c r="AL66" s="88"/>
      <c r="AM66" s="88"/>
      <c r="AN66" s="88"/>
      <c r="AO66" s="88"/>
      <c r="AP66" s="88"/>
      <c r="AQ66" s="88"/>
      <c r="AR66" s="88"/>
      <c r="AS66" s="88"/>
      <c r="AT66" s="88"/>
      <c r="AU66" s="88"/>
    </row>
    <row r="67" spans="1:47" ht="15.75" hidden="1">
      <c r="A67" s="88"/>
      <c r="B67" s="88"/>
      <c r="C67" s="87"/>
      <c r="D67" s="87"/>
      <c r="E67" s="31" t="s">
        <v>192</v>
      </c>
      <c r="F67" s="31"/>
      <c r="G67" s="87"/>
      <c r="H67" s="87"/>
      <c r="I67" s="87"/>
      <c r="J67" s="87"/>
      <c r="K67" s="87"/>
      <c r="L67" s="87"/>
      <c r="M67" s="87"/>
      <c r="N67" s="87"/>
      <c r="O67" s="88"/>
      <c r="P67" s="88"/>
      <c r="Q67" s="88"/>
      <c r="R67" s="88"/>
      <c r="S67" s="88"/>
      <c r="T67" s="88"/>
      <c r="U67" s="88"/>
      <c r="V67" s="88"/>
      <c r="W67" s="87"/>
      <c r="X67" s="94"/>
      <c r="Y67" s="89"/>
      <c r="Z67" s="89"/>
      <c r="AA67" s="89"/>
      <c r="AB67" s="89"/>
      <c r="AC67" s="89"/>
      <c r="AD67" s="88"/>
      <c r="AE67" s="88"/>
      <c r="AF67" s="88"/>
      <c r="AG67" s="88"/>
      <c r="AH67" s="88"/>
      <c r="AI67" s="88"/>
      <c r="AJ67" s="88"/>
      <c r="AK67" s="88"/>
      <c r="AL67" s="88"/>
      <c r="AM67" s="88"/>
      <c r="AN67" s="88"/>
      <c r="AO67" s="88"/>
      <c r="AP67" s="88"/>
      <c r="AQ67" s="88"/>
      <c r="AR67" s="88"/>
      <c r="AS67" s="88"/>
      <c r="AT67" s="88"/>
      <c r="AU67" s="88"/>
    </row>
    <row r="68" spans="1:47" ht="30" hidden="1">
      <c r="A68" s="88"/>
      <c r="B68" s="88"/>
      <c r="C68" s="87"/>
      <c r="D68" s="87"/>
      <c r="E68" s="31" t="s">
        <v>193</v>
      </c>
      <c r="F68" s="31"/>
      <c r="G68" s="87"/>
      <c r="H68" s="87"/>
      <c r="I68" s="87"/>
      <c r="J68" s="87"/>
      <c r="K68" s="87"/>
      <c r="L68" s="87"/>
      <c r="M68" s="87"/>
      <c r="N68" s="87"/>
      <c r="O68" s="88"/>
      <c r="P68" s="88"/>
      <c r="Q68" s="88"/>
      <c r="R68" s="88"/>
      <c r="S68" s="88"/>
      <c r="T68" s="88"/>
      <c r="U68" s="88"/>
      <c r="V68" s="88"/>
      <c r="W68" s="87"/>
      <c r="X68" s="97"/>
      <c r="Y68" s="89"/>
      <c r="Z68" s="89"/>
      <c r="AA68" s="89"/>
      <c r="AB68" s="89"/>
      <c r="AC68" s="89"/>
      <c r="AD68" s="88"/>
      <c r="AE68" s="88"/>
      <c r="AF68" s="88"/>
      <c r="AG68" s="88"/>
      <c r="AH68" s="88"/>
      <c r="AI68" s="88"/>
      <c r="AJ68" s="88"/>
      <c r="AK68" s="88"/>
      <c r="AL68" s="88"/>
      <c r="AM68" s="88"/>
      <c r="AN68" s="88"/>
      <c r="AO68" s="88"/>
      <c r="AP68" s="88"/>
      <c r="AQ68" s="88"/>
      <c r="AR68" s="88"/>
      <c r="AS68" s="88"/>
      <c r="AT68" s="88"/>
      <c r="AU68" s="88"/>
    </row>
    <row r="69" spans="1:47" hidden="1">
      <c r="A69" s="88"/>
      <c r="B69" s="88"/>
      <c r="C69" s="87"/>
      <c r="D69" s="87"/>
      <c r="E69" s="31" t="s">
        <v>194</v>
      </c>
      <c r="F69" s="31"/>
      <c r="G69" s="87"/>
      <c r="H69" s="87"/>
      <c r="I69" s="87"/>
      <c r="J69" s="87"/>
      <c r="K69" s="87"/>
      <c r="L69" s="87"/>
      <c r="M69" s="87"/>
      <c r="N69" s="87"/>
      <c r="O69" s="88"/>
      <c r="P69" s="88"/>
      <c r="Q69" s="88"/>
      <c r="R69" s="88"/>
      <c r="S69" s="88"/>
      <c r="T69" s="88"/>
      <c r="U69" s="88"/>
      <c r="V69" s="88"/>
      <c r="W69" s="87"/>
      <c r="X69" s="88"/>
      <c r="Y69" s="89"/>
      <c r="Z69" s="89"/>
      <c r="AA69" s="89"/>
      <c r="AB69" s="89"/>
      <c r="AC69" s="89"/>
      <c r="AD69" s="88"/>
      <c r="AE69" s="88"/>
      <c r="AF69" s="88"/>
      <c r="AG69" s="88"/>
      <c r="AH69" s="88"/>
      <c r="AI69" s="88"/>
      <c r="AJ69" s="88"/>
      <c r="AK69" s="88"/>
      <c r="AL69" s="88"/>
      <c r="AM69" s="88"/>
      <c r="AN69" s="88"/>
      <c r="AO69" s="88"/>
      <c r="AP69" s="88"/>
      <c r="AQ69" s="88"/>
      <c r="AR69" s="88"/>
      <c r="AS69" s="88"/>
      <c r="AT69" s="88"/>
      <c r="AU69" s="88"/>
    </row>
    <row r="70" spans="1:47" hidden="1">
      <c r="A70" s="88"/>
      <c r="B70" s="88"/>
      <c r="C70" s="87"/>
      <c r="D70" s="87"/>
      <c r="E70" s="31" t="s">
        <v>195</v>
      </c>
      <c r="F70" s="31"/>
      <c r="G70" s="87"/>
      <c r="H70" s="87"/>
      <c r="I70" s="87"/>
      <c r="J70" s="87"/>
      <c r="K70" s="87"/>
      <c r="L70" s="87"/>
      <c r="M70" s="87"/>
      <c r="N70" s="87"/>
      <c r="O70" s="88"/>
      <c r="P70" s="88"/>
      <c r="Q70" s="88"/>
      <c r="R70" s="88"/>
      <c r="S70" s="88"/>
      <c r="T70" s="88"/>
      <c r="U70" s="88"/>
      <c r="V70" s="88"/>
      <c r="W70" s="87"/>
      <c r="X70" s="88"/>
      <c r="Y70" s="89"/>
      <c r="Z70" s="89"/>
      <c r="AA70" s="89"/>
      <c r="AB70" s="89"/>
      <c r="AC70" s="89"/>
      <c r="AD70" s="88"/>
      <c r="AE70" s="88"/>
      <c r="AF70" s="88"/>
      <c r="AG70" s="88"/>
      <c r="AH70" s="88"/>
      <c r="AI70" s="88"/>
      <c r="AJ70" s="88"/>
      <c r="AK70" s="88"/>
      <c r="AL70" s="88"/>
      <c r="AM70" s="88"/>
      <c r="AN70" s="88"/>
      <c r="AO70" s="88"/>
      <c r="AP70" s="88"/>
      <c r="AQ70" s="88"/>
      <c r="AR70" s="88"/>
      <c r="AS70" s="88"/>
      <c r="AT70" s="88"/>
      <c r="AU70" s="88"/>
    </row>
    <row r="71" spans="1:47" ht="15" hidden="1" customHeight="1">
      <c r="A71" s="88"/>
      <c r="B71" s="88"/>
      <c r="C71" s="87"/>
      <c r="D71" s="87"/>
      <c r="E71" s="31" t="s">
        <v>196</v>
      </c>
      <c r="F71" s="87"/>
      <c r="G71" s="87"/>
      <c r="H71" s="87"/>
      <c r="I71" s="87"/>
      <c r="J71" s="87"/>
      <c r="K71" s="87"/>
      <c r="L71" s="87"/>
      <c r="M71" s="87"/>
      <c r="N71" s="87"/>
      <c r="O71" s="88"/>
      <c r="P71" s="88"/>
      <c r="Q71" s="88"/>
      <c r="R71" s="88"/>
      <c r="S71" s="88"/>
      <c r="T71" s="88"/>
      <c r="U71" s="88"/>
      <c r="V71" s="88"/>
      <c r="W71" s="87"/>
      <c r="X71" s="88"/>
      <c r="Y71" s="89"/>
      <c r="Z71" s="89"/>
      <c r="AA71" s="89"/>
      <c r="AB71" s="89"/>
      <c r="AC71" s="89"/>
      <c r="AD71" s="88"/>
      <c r="AE71" s="88"/>
      <c r="AF71" s="88"/>
      <c r="AG71" s="88"/>
      <c r="AH71" s="88"/>
      <c r="AI71" s="88"/>
      <c r="AJ71" s="88"/>
      <c r="AK71" s="88"/>
      <c r="AL71" s="88"/>
      <c r="AM71" s="88"/>
      <c r="AN71" s="88"/>
      <c r="AO71" s="88"/>
      <c r="AP71" s="88"/>
      <c r="AQ71" s="88"/>
      <c r="AR71" s="88"/>
      <c r="AS71" s="88"/>
      <c r="AT71" s="88"/>
      <c r="AU71" s="88"/>
    </row>
    <row r="72" spans="1:47" hidden="1">
      <c r="A72" s="88"/>
      <c r="B72" s="88"/>
      <c r="C72" s="87"/>
      <c r="D72" s="87"/>
      <c r="E72" s="31" t="s">
        <v>197</v>
      </c>
      <c r="F72" s="87"/>
      <c r="G72" s="87"/>
      <c r="H72" s="87"/>
      <c r="I72" s="87"/>
      <c r="J72" s="87"/>
      <c r="K72" s="87"/>
      <c r="L72" s="87"/>
      <c r="M72" s="87"/>
      <c r="N72" s="87"/>
      <c r="O72" s="88"/>
      <c r="P72" s="88"/>
      <c r="Q72" s="88"/>
      <c r="R72" s="88"/>
      <c r="S72" s="88"/>
      <c r="T72" s="88"/>
      <c r="U72" s="88"/>
      <c r="V72" s="88"/>
      <c r="W72" s="87"/>
      <c r="X72" s="88"/>
      <c r="Y72" s="89"/>
      <c r="Z72" s="89"/>
      <c r="AA72" s="89"/>
      <c r="AB72" s="89"/>
      <c r="AC72" s="89"/>
      <c r="AD72" s="88"/>
      <c r="AE72" s="88"/>
      <c r="AF72" s="88"/>
      <c r="AG72" s="88"/>
      <c r="AH72" s="88"/>
      <c r="AI72" s="88"/>
      <c r="AJ72" s="88"/>
      <c r="AK72" s="88"/>
      <c r="AL72" s="88"/>
      <c r="AM72" s="88"/>
      <c r="AN72" s="88"/>
      <c r="AO72" s="88"/>
      <c r="AP72" s="88"/>
      <c r="AQ72" s="88"/>
      <c r="AR72" s="88"/>
      <c r="AS72" s="88"/>
      <c r="AT72" s="88"/>
      <c r="AU72" s="88"/>
    </row>
    <row r="73" spans="1:47" hidden="1">
      <c r="A73" s="88"/>
      <c r="B73" s="88"/>
      <c r="C73" s="87"/>
      <c r="D73" s="87"/>
      <c r="E73" s="31" t="s">
        <v>198</v>
      </c>
      <c r="F73" s="87"/>
      <c r="G73" s="87"/>
      <c r="H73" s="87"/>
      <c r="I73" s="87"/>
      <c r="J73" s="87"/>
      <c r="K73" s="87"/>
      <c r="L73" s="87"/>
      <c r="M73" s="87"/>
      <c r="N73" s="87"/>
      <c r="O73" s="88"/>
      <c r="P73" s="88"/>
      <c r="Q73" s="88"/>
      <c r="R73" s="88"/>
      <c r="S73" s="88"/>
      <c r="T73" s="88"/>
      <c r="U73" s="88"/>
      <c r="V73" s="88"/>
      <c r="W73" s="87"/>
      <c r="X73" s="88"/>
      <c r="Y73" s="89"/>
      <c r="Z73" s="89"/>
      <c r="AA73" s="89"/>
      <c r="AB73" s="89"/>
      <c r="AC73" s="89"/>
      <c r="AD73" s="88"/>
      <c r="AE73" s="88"/>
      <c r="AF73" s="88"/>
      <c r="AG73" s="88"/>
      <c r="AH73" s="88"/>
      <c r="AI73" s="88"/>
      <c r="AJ73" s="88"/>
      <c r="AK73" s="88"/>
      <c r="AL73" s="88"/>
      <c r="AM73" s="88"/>
      <c r="AN73" s="88"/>
      <c r="AO73" s="88"/>
      <c r="AP73" s="88"/>
      <c r="AQ73" s="88"/>
      <c r="AR73" s="88"/>
      <c r="AS73" s="88"/>
      <c r="AT73" s="88"/>
      <c r="AU73" s="88"/>
    </row>
    <row r="74" spans="1:47" ht="405" hidden="1">
      <c r="A74" s="88"/>
      <c r="B74" s="88"/>
      <c r="C74" s="87"/>
      <c r="D74" s="87"/>
      <c r="E74" s="31" t="s">
        <v>199</v>
      </c>
      <c r="F74" s="31" t="s">
        <v>200</v>
      </c>
      <c r="G74" s="87"/>
      <c r="H74" s="87"/>
      <c r="I74" s="87"/>
      <c r="J74" s="87"/>
      <c r="K74" s="87"/>
      <c r="L74" s="87"/>
      <c r="M74" s="87"/>
      <c r="N74" s="87"/>
      <c r="O74" s="88"/>
      <c r="P74" s="88"/>
      <c r="Q74" s="88"/>
      <c r="R74" s="88"/>
      <c r="S74" s="88"/>
      <c r="T74" s="88"/>
      <c r="U74" s="88"/>
      <c r="V74" s="88"/>
      <c r="W74" s="87"/>
      <c r="X74" s="88"/>
      <c r="Y74" s="89"/>
      <c r="Z74" s="89"/>
      <c r="AA74" s="89"/>
      <c r="AB74" s="89"/>
      <c r="AC74" s="89"/>
      <c r="AD74" s="88"/>
      <c r="AE74" s="88"/>
      <c r="AF74" s="88"/>
      <c r="AG74" s="88"/>
      <c r="AH74" s="88"/>
      <c r="AI74" s="88"/>
      <c r="AJ74" s="88"/>
      <c r="AK74" s="88"/>
      <c r="AL74" s="88"/>
      <c r="AM74" s="88"/>
      <c r="AN74" s="88"/>
      <c r="AO74" s="88"/>
      <c r="AP74" s="88"/>
      <c r="AQ74" s="88"/>
      <c r="AR74" s="88"/>
      <c r="AS74" s="88"/>
      <c r="AT74" s="88"/>
      <c r="AU74" s="88"/>
    </row>
    <row r="75" spans="1:47" ht="165" hidden="1">
      <c r="A75" s="88"/>
      <c r="B75" s="88"/>
      <c r="C75" s="87"/>
      <c r="D75" s="87"/>
      <c r="E75" s="31" t="s">
        <v>107</v>
      </c>
      <c r="F75" s="171" t="s">
        <v>201</v>
      </c>
      <c r="G75" s="87"/>
      <c r="H75" s="87"/>
      <c r="I75" s="87"/>
      <c r="J75" s="87"/>
      <c r="K75" s="87"/>
      <c r="L75" s="87"/>
      <c r="M75" s="87"/>
      <c r="N75" s="87"/>
      <c r="O75" s="88"/>
      <c r="P75" s="88"/>
      <c r="Q75" s="88"/>
      <c r="R75" s="88"/>
      <c r="S75" s="88"/>
      <c r="T75" s="88"/>
      <c r="U75" s="88"/>
      <c r="V75" s="88"/>
      <c r="W75" s="87"/>
      <c r="X75" s="88"/>
      <c r="Y75" s="89"/>
      <c r="Z75" s="89"/>
      <c r="AA75" s="89"/>
      <c r="AB75" s="89"/>
      <c r="AC75" s="89"/>
      <c r="AD75" s="88"/>
      <c r="AE75" s="88"/>
      <c r="AF75" s="88"/>
      <c r="AG75" s="88"/>
      <c r="AH75" s="88"/>
      <c r="AI75" s="88"/>
      <c r="AJ75" s="88"/>
      <c r="AK75" s="88"/>
      <c r="AL75" s="88"/>
      <c r="AM75" s="88"/>
      <c r="AN75" s="88"/>
      <c r="AO75" s="88"/>
      <c r="AP75" s="88"/>
      <c r="AQ75" s="88"/>
      <c r="AR75" s="88"/>
      <c r="AS75" s="88"/>
      <c r="AT75" s="88"/>
      <c r="AU75" s="88"/>
    </row>
    <row r="76" spans="1:47" ht="285" hidden="1">
      <c r="A76" s="88"/>
      <c r="B76" s="88"/>
      <c r="C76" s="87"/>
      <c r="D76" s="87"/>
      <c r="E76" s="31" t="s">
        <v>202</v>
      </c>
      <c r="F76" s="171" t="s">
        <v>203</v>
      </c>
      <c r="G76" s="87"/>
      <c r="H76" s="87"/>
      <c r="I76" s="87"/>
      <c r="J76" s="87"/>
      <c r="K76" s="87"/>
      <c r="L76" s="87"/>
      <c r="M76" s="87"/>
      <c r="N76" s="87"/>
      <c r="O76" s="88"/>
      <c r="P76" s="88"/>
      <c r="Q76" s="88"/>
      <c r="R76" s="88"/>
      <c r="S76" s="88"/>
      <c r="T76" s="88"/>
      <c r="U76" s="88"/>
      <c r="V76" s="88"/>
      <c r="W76" s="87"/>
      <c r="X76" s="88"/>
      <c r="Y76" s="89"/>
      <c r="Z76" s="89"/>
      <c r="AA76" s="89"/>
      <c r="AB76" s="89"/>
      <c r="AC76" s="89"/>
      <c r="AD76" s="88"/>
      <c r="AE76" s="88"/>
      <c r="AF76" s="88"/>
      <c r="AG76" s="88"/>
      <c r="AH76" s="88"/>
      <c r="AI76" s="88"/>
      <c r="AJ76" s="88"/>
      <c r="AK76" s="88"/>
      <c r="AL76" s="88"/>
      <c r="AM76" s="88"/>
      <c r="AN76" s="88"/>
      <c r="AO76" s="88"/>
      <c r="AP76" s="88"/>
      <c r="AQ76" s="88"/>
      <c r="AR76" s="88"/>
      <c r="AS76" s="88"/>
      <c r="AT76" s="88"/>
      <c r="AU76" s="88"/>
    </row>
    <row r="77" spans="1:47" ht="225" hidden="1">
      <c r="A77" s="88"/>
      <c r="B77" s="88"/>
      <c r="C77" s="87"/>
      <c r="D77" s="87"/>
      <c r="E77" s="31" t="s">
        <v>204</v>
      </c>
      <c r="F77" s="171" t="s">
        <v>205</v>
      </c>
      <c r="G77" s="87"/>
      <c r="H77" s="87"/>
      <c r="I77" s="87"/>
      <c r="J77" s="87"/>
      <c r="K77" s="87"/>
      <c r="L77" s="87"/>
      <c r="M77" s="87"/>
      <c r="N77" s="87"/>
      <c r="O77" s="88"/>
      <c r="P77" s="88"/>
      <c r="Q77" s="88"/>
      <c r="R77" s="88"/>
      <c r="S77" s="88"/>
      <c r="T77" s="88"/>
      <c r="U77" s="88"/>
      <c r="V77" s="88"/>
      <c r="W77" s="87"/>
      <c r="X77" s="88"/>
      <c r="Y77" s="89"/>
      <c r="Z77" s="89"/>
      <c r="AA77" s="89"/>
      <c r="AB77" s="89"/>
      <c r="AC77" s="89"/>
      <c r="AD77" s="88"/>
      <c r="AE77" s="88"/>
      <c r="AF77" s="88"/>
      <c r="AG77" s="88"/>
      <c r="AH77" s="88"/>
      <c r="AI77" s="88"/>
      <c r="AJ77" s="88"/>
      <c r="AK77" s="88"/>
      <c r="AL77" s="88"/>
      <c r="AM77" s="88"/>
      <c r="AN77" s="88"/>
      <c r="AO77" s="88"/>
      <c r="AP77" s="88"/>
      <c r="AQ77" s="88"/>
      <c r="AR77" s="88"/>
      <c r="AS77" s="88"/>
      <c r="AT77" s="88"/>
      <c r="AU77" s="88"/>
    </row>
    <row r="78" spans="1:47" ht="409.5" hidden="1">
      <c r="A78" s="88"/>
      <c r="B78" s="88"/>
      <c r="C78" s="87"/>
      <c r="D78" s="87"/>
      <c r="E78" s="31" t="s">
        <v>206</v>
      </c>
      <c r="F78" s="171" t="s">
        <v>207</v>
      </c>
      <c r="G78" s="87"/>
      <c r="H78" s="87"/>
      <c r="I78" s="87"/>
      <c r="J78" s="87"/>
      <c r="K78" s="87"/>
      <c r="L78" s="87"/>
      <c r="M78" s="87"/>
      <c r="N78" s="87"/>
      <c r="O78" s="88"/>
      <c r="P78" s="88"/>
      <c r="Q78" s="88"/>
      <c r="R78" s="88"/>
      <c r="S78" s="88"/>
      <c r="T78" s="88"/>
      <c r="U78" s="88"/>
      <c r="V78" s="88"/>
      <c r="W78" s="87"/>
      <c r="X78" s="88"/>
      <c r="Y78" s="89"/>
      <c r="Z78" s="89"/>
      <c r="AA78" s="89"/>
      <c r="AB78" s="89"/>
      <c r="AC78" s="89"/>
      <c r="AD78" s="88"/>
      <c r="AE78" s="88"/>
      <c r="AF78" s="88"/>
      <c r="AG78" s="88"/>
      <c r="AH78" s="88"/>
      <c r="AI78" s="88"/>
      <c r="AJ78" s="88"/>
      <c r="AK78" s="88"/>
      <c r="AL78" s="88"/>
      <c r="AM78" s="88"/>
      <c r="AN78" s="88"/>
      <c r="AO78" s="88"/>
      <c r="AP78" s="88"/>
      <c r="AQ78" s="88"/>
      <c r="AR78" s="88"/>
      <c r="AS78" s="88"/>
      <c r="AT78" s="88"/>
      <c r="AU78" s="88"/>
    </row>
    <row r="79" spans="1:47" ht="285" hidden="1">
      <c r="A79" s="88"/>
      <c r="B79" s="88"/>
      <c r="C79" s="87"/>
      <c r="D79" s="87"/>
      <c r="E79" s="31" t="s">
        <v>208</v>
      </c>
      <c r="F79" s="171" t="s">
        <v>209</v>
      </c>
      <c r="G79" s="87"/>
      <c r="H79" s="87"/>
      <c r="I79" s="87"/>
      <c r="J79" s="87"/>
      <c r="K79" s="87"/>
      <c r="L79" s="87"/>
      <c r="M79" s="87"/>
      <c r="N79" s="87"/>
      <c r="O79" s="88"/>
      <c r="P79" s="88"/>
      <c r="Q79" s="88"/>
      <c r="R79" s="88"/>
      <c r="S79" s="88"/>
      <c r="T79" s="88"/>
      <c r="U79" s="88"/>
      <c r="V79" s="88"/>
      <c r="W79" s="87"/>
      <c r="X79" s="88"/>
      <c r="Y79" s="89"/>
      <c r="Z79" s="89"/>
      <c r="AA79" s="89"/>
      <c r="AB79" s="89"/>
      <c r="AC79" s="89"/>
      <c r="AD79" s="88"/>
      <c r="AE79" s="88"/>
      <c r="AF79" s="88"/>
      <c r="AG79" s="88"/>
      <c r="AH79" s="88"/>
      <c r="AI79" s="88"/>
      <c r="AJ79" s="88"/>
      <c r="AK79" s="88"/>
      <c r="AL79" s="88"/>
      <c r="AM79" s="88"/>
      <c r="AN79" s="88"/>
      <c r="AO79" s="88"/>
      <c r="AP79" s="88"/>
      <c r="AQ79" s="88"/>
      <c r="AR79" s="88"/>
      <c r="AS79" s="88"/>
      <c r="AT79" s="88"/>
      <c r="AU79" s="88"/>
    </row>
    <row r="80" spans="1:47" ht="409.5" hidden="1">
      <c r="A80" s="88"/>
      <c r="B80" s="88"/>
      <c r="C80" s="87"/>
      <c r="D80" s="87"/>
      <c r="E80" s="31" t="s">
        <v>210</v>
      </c>
      <c r="F80" s="171" t="s">
        <v>211</v>
      </c>
      <c r="G80" s="87"/>
      <c r="H80" s="87"/>
      <c r="I80" s="87"/>
      <c r="J80" s="87"/>
      <c r="K80" s="87"/>
      <c r="L80" s="87"/>
      <c r="M80" s="87"/>
      <c r="N80" s="87"/>
      <c r="O80" s="88"/>
      <c r="P80" s="88"/>
      <c r="Q80" s="88"/>
      <c r="R80" s="88"/>
      <c r="S80" s="88"/>
      <c r="T80" s="88"/>
      <c r="U80" s="88"/>
      <c r="V80" s="88"/>
      <c r="W80" s="87"/>
      <c r="X80" s="88"/>
      <c r="Y80" s="89"/>
      <c r="Z80" s="89"/>
      <c r="AA80" s="89"/>
      <c r="AB80" s="89"/>
      <c r="AC80" s="89"/>
      <c r="AD80" s="88"/>
      <c r="AE80" s="88"/>
      <c r="AF80" s="88"/>
      <c r="AG80" s="88"/>
      <c r="AH80" s="88"/>
      <c r="AI80" s="88"/>
      <c r="AJ80" s="88"/>
      <c r="AK80" s="88"/>
      <c r="AL80" s="88"/>
      <c r="AM80" s="88"/>
      <c r="AN80" s="88"/>
      <c r="AO80" s="88"/>
      <c r="AP80" s="88"/>
      <c r="AQ80" s="88"/>
      <c r="AR80" s="88"/>
      <c r="AS80" s="88"/>
      <c r="AT80" s="88"/>
      <c r="AU80" s="88"/>
    </row>
    <row r="81" spans="1:47" ht="225" hidden="1">
      <c r="A81" s="88"/>
      <c r="B81" s="88"/>
      <c r="C81" s="87"/>
      <c r="D81" s="87"/>
      <c r="E81" s="31" t="s">
        <v>212</v>
      </c>
      <c r="F81" s="171" t="s">
        <v>213</v>
      </c>
      <c r="G81" s="87"/>
      <c r="H81" s="87"/>
      <c r="I81" s="87"/>
      <c r="J81" s="87"/>
      <c r="K81" s="87"/>
      <c r="L81" s="87"/>
      <c r="M81" s="87"/>
      <c r="N81" s="87"/>
      <c r="O81" s="88"/>
      <c r="P81" s="88"/>
      <c r="Q81" s="88"/>
      <c r="R81" s="88"/>
      <c r="S81" s="88"/>
      <c r="T81" s="88"/>
      <c r="U81" s="88"/>
      <c r="V81" s="88"/>
      <c r="W81" s="87"/>
      <c r="X81" s="88"/>
      <c r="Y81" s="89"/>
      <c r="Z81" s="89"/>
      <c r="AA81" s="89"/>
      <c r="AB81" s="89"/>
      <c r="AC81" s="89"/>
      <c r="AD81" s="88"/>
      <c r="AE81" s="88"/>
      <c r="AF81" s="88"/>
      <c r="AG81" s="88"/>
      <c r="AH81" s="88"/>
      <c r="AI81" s="88"/>
      <c r="AJ81" s="88"/>
      <c r="AK81" s="88"/>
      <c r="AL81" s="88"/>
      <c r="AM81" s="88"/>
      <c r="AN81" s="88"/>
      <c r="AO81" s="88"/>
      <c r="AP81" s="88"/>
      <c r="AQ81" s="88"/>
      <c r="AR81" s="88"/>
      <c r="AS81" s="88"/>
      <c r="AT81" s="88"/>
      <c r="AU81" s="88"/>
    </row>
    <row r="82" spans="1:47" ht="285" hidden="1">
      <c r="A82" s="88"/>
      <c r="B82" s="88"/>
      <c r="C82" s="87"/>
      <c r="D82" s="87"/>
      <c r="E82" s="31" t="s">
        <v>214</v>
      </c>
      <c r="F82" s="171" t="s">
        <v>215</v>
      </c>
      <c r="G82" s="87"/>
      <c r="H82" s="87"/>
      <c r="I82" s="87"/>
      <c r="J82" s="87"/>
      <c r="K82" s="87"/>
      <c r="L82" s="87"/>
      <c r="M82" s="87"/>
      <c r="N82" s="87"/>
      <c r="O82" s="88"/>
      <c r="P82" s="88"/>
      <c r="Q82" s="88"/>
      <c r="R82" s="88"/>
      <c r="S82" s="88"/>
      <c r="T82" s="88"/>
      <c r="U82" s="88"/>
      <c r="V82" s="88"/>
      <c r="W82" s="87"/>
      <c r="X82" s="88"/>
      <c r="Y82" s="89"/>
      <c r="Z82" s="89"/>
      <c r="AA82" s="89"/>
      <c r="AB82" s="89"/>
      <c r="AC82" s="89"/>
      <c r="AD82" s="88"/>
      <c r="AE82" s="88"/>
      <c r="AF82" s="88"/>
      <c r="AG82" s="88"/>
      <c r="AH82" s="88"/>
      <c r="AI82" s="88"/>
      <c r="AJ82" s="88"/>
      <c r="AK82" s="88"/>
      <c r="AL82" s="88"/>
      <c r="AM82" s="88"/>
      <c r="AN82" s="88"/>
      <c r="AO82" s="88"/>
      <c r="AP82" s="88"/>
      <c r="AQ82" s="88"/>
      <c r="AR82" s="88"/>
      <c r="AS82" s="88"/>
      <c r="AT82" s="88"/>
      <c r="AU82" s="88"/>
    </row>
    <row r="83" spans="1:47" ht="135" hidden="1">
      <c r="A83" s="88"/>
      <c r="B83" s="88"/>
      <c r="C83" s="87"/>
      <c r="D83" s="87"/>
      <c r="E83" s="31" t="s">
        <v>216</v>
      </c>
      <c r="F83" s="171" t="s">
        <v>217</v>
      </c>
      <c r="G83" s="87"/>
      <c r="H83" s="87"/>
      <c r="I83" s="87"/>
      <c r="J83" s="87"/>
      <c r="K83" s="87"/>
      <c r="L83" s="87"/>
      <c r="M83" s="87"/>
      <c r="N83" s="87"/>
      <c r="O83" s="88"/>
      <c r="P83" s="88"/>
      <c r="Q83" s="88"/>
      <c r="R83" s="88"/>
      <c r="S83" s="88"/>
      <c r="T83" s="88"/>
      <c r="U83" s="88"/>
      <c r="V83" s="88"/>
      <c r="W83" s="87"/>
      <c r="X83" s="88"/>
      <c r="Y83" s="89"/>
      <c r="Z83" s="89"/>
      <c r="AA83" s="89"/>
      <c r="AB83" s="89"/>
      <c r="AC83" s="89"/>
      <c r="AD83" s="88"/>
      <c r="AE83" s="88"/>
      <c r="AF83" s="88"/>
      <c r="AG83" s="88"/>
      <c r="AH83" s="88"/>
      <c r="AI83" s="88"/>
      <c r="AJ83" s="88"/>
      <c r="AK83" s="88"/>
      <c r="AL83" s="88"/>
      <c r="AM83" s="88"/>
      <c r="AN83" s="88"/>
      <c r="AO83" s="88"/>
      <c r="AP83" s="88"/>
      <c r="AQ83" s="88"/>
      <c r="AR83" s="88"/>
      <c r="AS83" s="88"/>
      <c r="AT83" s="88"/>
      <c r="AU83" s="88"/>
    </row>
    <row r="84" spans="1:47" ht="210" hidden="1">
      <c r="A84" s="88"/>
      <c r="B84" s="88"/>
      <c r="C84" s="87"/>
      <c r="D84" s="87"/>
      <c r="E84" s="31" t="s">
        <v>218</v>
      </c>
      <c r="F84" s="171" t="s">
        <v>219</v>
      </c>
      <c r="G84" s="87"/>
      <c r="H84" s="87"/>
      <c r="I84" s="87"/>
      <c r="J84" s="87"/>
      <c r="K84" s="87"/>
      <c r="L84" s="87"/>
      <c r="M84" s="87"/>
      <c r="N84" s="87"/>
      <c r="O84" s="88"/>
      <c r="P84" s="88"/>
      <c r="Q84" s="88"/>
      <c r="R84" s="88"/>
      <c r="S84" s="88"/>
      <c r="T84" s="88"/>
      <c r="U84" s="88"/>
      <c r="V84" s="88"/>
      <c r="W84" s="87"/>
      <c r="X84" s="88"/>
      <c r="Y84" s="89"/>
      <c r="Z84" s="89"/>
      <c r="AA84" s="89"/>
      <c r="AB84" s="89"/>
      <c r="AC84" s="89"/>
      <c r="AD84" s="88"/>
      <c r="AE84" s="88"/>
      <c r="AF84" s="88"/>
      <c r="AG84" s="88"/>
      <c r="AH84" s="88"/>
      <c r="AI84" s="88"/>
      <c r="AJ84" s="88"/>
      <c r="AK84" s="88"/>
      <c r="AL84" s="88"/>
      <c r="AM84" s="88"/>
      <c r="AN84" s="88"/>
      <c r="AO84" s="88"/>
      <c r="AP84" s="88"/>
      <c r="AQ84" s="88"/>
      <c r="AR84" s="88"/>
      <c r="AS84" s="88"/>
      <c r="AT84" s="88"/>
      <c r="AU84" s="88"/>
    </row>
    <row r="85" spans="1:47" ht="75" hidden="1">
      <c r="A85" s="88"/>
      <c r="B85" s="88"/>
      <c r="C85" s="87"/>
      <c r="D85" s="87"/>
      <c r="E85" s="31" t="s">
        <v>220</v>
      </c>
      <c r="F85" s="171" t="s">
        <v>221</v>
      </c>
      <c r="G85" s="87"/>
      <c r="H85" s="87"/>
      <c r="I85" s="87"/>
      <c r="J85" s="87"/>
      <c r="K85" s="87"/>
      <c r="L85" s="87"/>
      <c r="M85" s="87"/>
      <c r="N85" s="87"/>
      <c r="O85" s="88"/>
      <c r="P85" s="88"/>
      <c r="Q85" s="88"/>
      <c r="R85" s="88"/>
      <c r="S85" s="88"/>
      <c r="T85" s="88"/>
      <c r="U85" s="88"/>
      <c r="V85" s="88"/>
      <c r="W85" s="87"/>
      <c r="X85" s="88"/>
      <c r="Y85" s="89"/>
      <c r="Z85" s="89"/>
      <c r="AA85" s="89"/>
      <c r="AB85" s="89"/>
      <c r="AC85" s="89"/>
      <c r="AD85" s="88"/>
      <c r="AE85" s="88"/>
      <c r="AF85" s="88"/>
      <c r="AG85" s="88"/>
      <c r="AH85" s="88"/>
      <c r="AI85" s="88"/>
      <c r="AJ85" s="88"/>
      <c r="AK85" s="88"/>
      <c r="AL85" s="88"/>
      <c r="AM85" s="88"/>
      <c r="AN85" s="88"/>
      <c r="AO85" s="88"/>
      <c r="AP85" s="88"/>
      <c r="AQ85" s="88"/>
      <c r="AR85" s="88"/>
      <c r="AS85" s="88"/>
      <c r="AT85" s="88"/>
      <c r="AU85" s="88"/>
    </row>
    <row r="86" spans="1:47" ht="409.5" hidden="1">
      <c r="A86" s="88"/>
      <c r="B86" s="88"/>
      <c r="C86" s="87"/>
      <c r="D86" s="87"/>
      <c r="E86" s="31" t="s">
        <v>222</v>
      </c>
      <c r="F86" s="171" t="s">
        <v>223</v>
      </c>
      <c r="G86" s="87"/>
      <c r="H86" s="87"/>
      <c r="I86" s="87"/>
      <c r="J86" s="87"/>
      <c r="K86" s="87"/>
      <c r="L86" s="87"/>
      <c r="M86" s="87"/>
      <c r="N86" s="87"/>
      <c r="O86" s="88"/>
      <c r="P86" s="88"/>
      <c r="Q86" s="88"/>
      <c r="R86" s="88"/>
      <c r="S86" s="88"/>
      <c r="T86" s="88"/>
      <c r="U86" s="88"/>
      <c r="V86" s="88"/>
      <c r="W86" s="87"/>
      <c r="X86" s="88"/>
      <c r="Y86" s="89"/>
      <c r="Z86" s="89"/>
      <c r="AA86" s="89"/>
      <c r="AB86" s="89"/>
      <c r="AC86" s="89"/>
      <c r="AD86" s="88"/>
      <c r="AE86" s="88"/>
      <c r="AF86" s="88"/>
      <c r="AG86" s="88"/>
      <c r="AH86" s="88"/>
      <c r="AI86" s="88"/>
      <c r="AJ86" s="88"/>
      <c r="AK86" s="88"/>
      <c r="AL86" s="88"/>
      <c r="AM86" s="88"/>
      <c r="AN86" s="88"/>
      <c r="AO86" s="88"/>
      <c r="AP86" s="88"/>
      <c r="AQ86" s="88"/>
      <c r="AR86" s="88"/>
      <c r="AS86" s="88"/>
      <c r="AT86" s="88"/>
      <c r="AU86" s="88"/>
    </row>
    <row r="87" spans="1:47" ht="409.5" hidden="1">
      <c r="A87" s="88"/>
      <c r="B87" s="88"/>
      <c r="C87" s="87"/>
      <c r="D87" s="87"/>
      <c r="E87" s="31" t="s">
        <v>224</v>
      </c>
      <c r="F87" s="171" t="s">
        <v>225</v>
      </c>
      <c r="G87" s="87"/>
      <c r="H87" s="87"/>
      <c r="I87" s="87"/>
      <c r="J87" s="87"/>
      <c r="K87" s="87"/>
      <c r="L87" s="87"/>
      <c r="M87" s="87"/>
      <c r="N87" s="87"/>
      <c r="O87" s="88"/>
      <c r="P87" s="88"/>
      <c r="Q87" s="88"/>
      <c r="R87" s="88"/>
      <c r="S87" s="88"/>
      <c r="T87" s="88"/>
      <c r="U87" s="88"/>
      <c r="V87" s="88"/>
      <c r="W87" s="87"/>
      <c r="X87" s="88"/>
      <c r="Y87" s="89"/>
      <c r="Z87" s="89"/>
      <c r="AA87" s="89"/>
      <c r="AB87" s="89"/>
      <c r="AC87" s="89"/>
      <c r="AD87" s="88"/>
      <c r="AE87" s="88"/>
      <c r="AF87" s="88"/>
      <c r="AG87" s="88"/>
      <c r="AH87" s="88"/>
      <c r="AI87" s="88"/>
      <c r="AJ87" s="88"/>
      <c r="AK87" s="88"/>
      <c r="AL87" s="88"/>
      <c r="AM87" s="88"/>
      <c r="AN87" s="88"/>
      <c r="AO87" s="88"/>
      <c r="AP87" s="88"/>
      <c r="AQ87" s="88"/>
      <c r="AR87" s="88"/>
      <c r="AS87" s="88"/>
      <c r="AT87" s="88"/>
      <c r="AU87" s="88"/>
    </row>
    <row r="88" spans="1:47" ht="285" hidden="1">
      <c r="A88" s="88"/>
      <c r="B88" s="88"/>
      <c r="C88" s="87"/>
      <c r="D88" s="87"/>
      <c r="E88" s="31" t="s">
        <v>226</v>
      </c>
      <c r="F88" s="171" t="s">
        <v>227</v>
      </c>
      <c r="G88" s="87"/>
      <c r="H88" s="87"/>
      <c r="I88" s="87"/>
      <c r="J88" s="87"/>
      <c r="K88" s="87"/>
      <c r="L88" s="87"/>
      <c r="M88" s="87"/>
      <c r="N88" s="87"/>
      <c r="O88" s="88"/>
      <c r="P88" s="88"/>
      <c r="Q88" s="88"/>
      <c r="R88" s="88"/>
      <c r="S88" s="88"/>
      <c r="T88" s="88"/>
      <c r="U88" s="88"/>
      <c r="V88" s="88"/>
      <c r="W88" s="87"/>
      <c r="X88" s="88"/>
      <c r="Y88" s="89"/>
      <c r="Z88" s="89"/>
      <c r="AA88" s="89"/>
      <c r="AB88" s="89"/>
      <c r="AC88" s="89"/>
      <c r="AD88" s="88"/>
      <c r="AE88" s="88"/>
      <c r="AF88" s="88"/>
      <c r="AG88" s="88"/>
      <c r="AH88" s="88"/>
      <c r="AI88" s="88"/>
      <c r="AJ88" s="88"/>
      <c r="AK88" s="88"/>
      <c r="AL88" s="88"/>
      <c r="AM88" s="88"/>
      <c r="AN88" s="88"/>
      <c r="AO88" s="88"/>
      <c r="AP88" s="88"/>
      <c r="AQ88" s="88"/>
      <c r="AR88" s="88"/>
      <c r="AS88" s="88"/>
      <c r="AT88" s="88"/>
      <c r="AU88" s="88"/>
    </row>
    <row r="89" spans="1:47" ht="210" hidden="1">
      <c r="A89" s="88"/>
      <c r="B89" s="88"/>
      <c r="C89" s="87"/>
      <c r="D89" s="87"/>
      <c r="E89" s="31" t="s">
        <v>228</v>
      </c>
      <c r="F89" s="171" t="s">
        <v>229</v>
      </c>
      <c r="G89" s="87"/>
      <c r="H89" s="87"/>
      <c r="I89" s="87"/>
      <c r="J89" s="87"/>
      <c r="K89" s="87"/>
      <c r="L89" s="87"/>
      <c r="M89" s="87"/>
      <c r="N89" s="87"/>
      <c r="O89" s="88"/>
      <c r="P89" s="88"/>
      <c r="Q89" s="88"/>
      <c r="R89" s="88"/>
      <c r="S89" s="88"/>
      <c r="T89" s="88"/>
      <c r="U89" s="88"/>
      <c r="V89" s="88"/>
      <c r="W89" s="87"/>
      <c r="X89" s="88"/>
      <c r="Y89" s="89"/>
      <c r="Z89" s="89"/>
      <c r="AA89" s="89"/>
      <c r="AB89" s="89"/>
      <c r="AC89" s="89"/>
      <c r="AD89" s="88"/>
      <c r="AE89" s="88"/>
      <c r="AF89" s="88"/>
      <c r="AG89" s="88"/>
      <c r="AH89" s="88"/>
      <c r="AI89" s="88"/>
      <c r="AJ89" s="88"/>
      <c r="AK89" s="88"/>
      <c r="AL89" s="88"/>
      <c r="AM89" s="88"/>
      <c r="AN89" s="88"/>
      <c r="AO89" s="88"/>
      <c r="AP89" s="88"/>
      <c r="AQ89" s="88"/>
      <c r="AR89" s="88"/>
      <c r="AS89" s="88"/>
      <c r="AT89" s="88"/>
      <c r="AU89" s="88"/>
    </row>
    <row r="90" spans="1:47" hidden="1">
      <c r="A90" s="88"/>
      <c r="B90" s="88"/>
      <c r="C90" s="87"/>
      <c r="D90" s="87"/>
      <c r="E90" s="87"/>
      <c r="F90" s="87"/>
      <c r="G90" s="87"/>
      <c r="H90" s="87"/>
      <c r="I90" s="87"/>
      <c r="J90" s="87"/>
      <c r="K90" s="87"/>
      <c r="L90" s="87"/>
      <c r="M90" s="87"/>
      <c r="N90" s="87"/>
      <c r="O90" s="88"/>
      <c r="P90" s="88"/>
      <c r="Q90" s="88"/>
      <c r="R90" s="88"/>
      <c r="S90" s="88"/>
      <c r="T90" s="88"/>
      <c r="U90" s="88"/>
      <c r="V90" s="88"/>
      <c r="W90" s="228"/>
      <c r="X90" s="88"/>
      <c r="Y90" s="89"/>
      <c r="Z90" s="89"/>
      <c r="AA90" s="89"/>
      <c r="AB90" s="89"/>
      <c r="AC90" s="89"/>
      <c r="AD90" s="88"/>
      <c r="AE90" s="88"/>
      <c r="AF90" s="88"/>
      <c r="AG90" s="88"/>
      <c r="AH90" s="88"/>
      <c r="AI90" s="88"/>
      <c r="AJ90" s="88"/>
      <c r="AK90" s="88"/>
      <c r="AL90" s="88"/>
      <c r="AM90" s="88"/>
      <c r="AN90" s="88"/>
      <c r="AO90" s="88"/>
      <c r="AP90" s="88"/>
      <c r="AQ90" s="88"/>
      <c r="AR90" s="88"/>
      <c r="AS90" s="88"/>
      <c r="AT90" s="88"/>
      <c r="AU90" s="88"/>
    </row>
    <row r="91" spans="1:47" ht="273" customHeight="1">
      <c r="A91" s="33">
        <v>21</v>
      </c>
      <c r="B91" s="33" t="s">
        <v>107</v>
      </c>
      <c r="C91" s="31" t="s">
        <v>104</v>
      </c>
      <c r="D91" s="32" t="s">
        <v>230</v>
      </c>
      <c r="E91" s="32" t="s">
        <v>164</v>
      </c>
      <c r="F91" s="32" t="s">
        <v>231</v>
      </c>
      <c r="G91" s="32" t="s">
        <v>232</v>
      </c>
      <c r="H91" s="133"/>
      <c r="I91" s="133"/>
      <c r="J91" s="133"/>
      <c r="K91" s="133"/>
      <c r="L91" s="77" t="str">
        <f>IF(F91&lt;&gt;"",CONCATENATE(E91," ",F91,"",G91),CONCATENATE(H91," ",I91," ",J91," ",K91))</f>
        <v>Posibilidad de pérdida reputacional Incumplimiento de las  politicas de seguridad de la Información, por no disponer de los datos en los repositorios asignandos, desconocimiento de las herramientas y controles tecnologicos para el almacenamiento de la informacion gestionada por la Oficina de Control Interno,  lo anterior se presenta por el desconocimiento de los linemaientos y politicas de seguridad del proceso de la OCI.</v>
      </c>
      <c r="M91" s="80" t="s">
        <v>105</v>
      </c>
      <c r="N91" s="80" t="s">
        <v>233</v>
      </c>
      <c r="O91" s="33" t="s">
        <v>61</v>
      </c>
      <c r="P91" s="33" t="s">
        <v>62</v>
      </c>
      <c r="Q91" s="33" t="s">
        <v>234</v>
      </c>
      <c r="R91" s="33" t="s">
        <v>126</v>
      </c>
      <c r="S91" s="16">
        <f t="shared" ref="S91:S93" si="51">IF(R91="Muy alta",100,IF(R91="Alta",80,IF(R91="Media",60,IF(R91="Baja",40,IF(R91="Muy baja",20,IF(R91="Casi Seguro",100,IF(R91="Probable",80,IF(R91="Posible",60,IF(R91="Improbable",40,IF(R91="Rara vez",20,0))))))))))</f>
        <v>40</v>
      </c>
      <c r="T91" s="33" t="s">
        <v>114</v>
      </c>
      <c r="U91" s="16">
        <f t="shared" ref="U91:U93" si="52">IF(T91="Catastrófico",100,IF(T91="Mayor",80,IF(T91="Moderado",60,IF(T91="Menor",40,IF(T91="Leve",20,0)))))</f>
        <v>40</v>
      </c>
      <c r="V91" s="229" t="s">
        <v>73</v>
      </c>
      <c r="W91" s="32" t="s">
        <v>235</v>
      </c>
      <c r="X91" s="230" t="str">
        <f t="shared" ref="X91:X106" si="53">IF(OR(Y91="Preventivo",Y91="Detectivo"),"Probabilidad",IF(Y91="Correctivo","Impacto"," "))</f>
        <v>Probabilidad</v>
      </c>
      <c r="Y91" s="33" t="s">
        <v>68</v>
      </c>
      <c r="Z91" s="33" t="s">
        <v>69</v>
      </c>
      <c r="AA91" s="33" t="s">
        <v>70</v>
      </c>
      <c r="AB91" s="33" t="s">
        <v>71</v>
      </c>
      <c r="AC91" s="33" t="s">
        <v>72</v>
      </c>
      <c r="AD91" s="78">
        <f>AH91</f>
        <v>16</v>
      </c>
      <c r="AE91" s="16">
        <f t="shared" ref="AE91:AE257" si="54">IF(Y91="Preventivo",25,IF(Y91="Detectivo",15,0))</f>
        <v>25</v>
      </c>
      <c r="AF91" s="16">
        <f t="shared" ref="AF91:AF257" si="55">IF(Y91="Correctivo",0,IF(Z91="Automatizado",25,IF(Z91="Manual",15,0)))</f>
        <v>15</v>
      </c>
      <c r="AG91" s="81">
        <f>($S$9*((AE91+AF91))/100)</f>
        <v>24</v>
      </c>
      <c r="AH91" s="16">
        <f t="shared" ref="AH91:AH113" si="56">S91-AG91</f>
        <v>16</v>
      </c>
      <c r="AI91" s="78">
        <f>AM91</f>
        <v>40</v>
      </c>
      <c r="AJ91" s="16">
        <f t="shared" ref="AJ91:AJ412" si="57">IF(Y91="Correctivo",10,0)</f>
        <v>0</v>
      </c>
      <c r="AK91" s="16">
        <f t="shared" ref="AK91:AK412" si="58">IF(X91="Probabilidad",0,IF(Z91="Automatizado",25,IF(Z91="Manual",15,0)))</f>
        <v>0</v>
      </c>
      <c r="AL91" s="16">
        <f>($U$9*((AJ91+AK91))/100)</f>
        <v>0</v>
      </c>
      <c r="AM91" s="16">
        <f t="shared" ref="AM91:AM93" si="59">U91-AL91</f>
        <v>40</v>
      </c>
      <c r="AN91" s="33" t="s">
        <v>115</v>
      </c>
      <c r="AO91" s="33" t="s">
        <v>118</v>
      </c>
      <c r="AP91" s="33" t="s">
        <v>236</v>
      </c>
      <c r="AQ91" s="33" t="s">
        <v>120</v>
      </c>
      <c r="AR91" s="84"/>
      <c r="AS91" s="84"/>
      <c r="AT91" s="16"/>
      <c r="AU91" s="16"/>
    </row>
    <row r="92" spans="1:47" ht="273" customHeight="1">
      <c r="A92" s="33">
        <v>22</v>
      </c>
      <c r="B92" s="33" t="s">
        <v>107</v>
      </c>
      <c r="C92" s="31" t="s">
        <v>104</v>
      </c>
      <c r="D92" s="32" t="s">
        <v>230</v>
      </c>
      <c r="E92" s="32" t="s">
        <v>164</v>
      </c>
      <c r="F92" s="32" t="s">
        <v>237</v>
      </c>
      <c r="G92" s="32" t="s">
        <v>238</v>
      </c>
      <c r="H92" s="133"/>
      <c r="I92" s="133"/>
      <c r="J92" s="133"/>
      <c r="K92" s="133"/>
      <c r="L92" s="77" t="str">
        <f>IF(F92&lt;&gt;"",CONCATENATE(E92," ",F92,"",G92),CONCATENATE(H92," ",I92," ",J92," ",K92))</f>
        <v>Posibilidad de pérdida reputacional 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OCI,lo anterior por la falta de etica de los auditores.</v>
      </c>
      <c r="M92" s="80" t="s">
        <v>105</v>
      </c>
      <c r="N92" s="80" t="s">
        <v>239</v>
      </c>
      <c r="O92" s="33" t="s">
        <v>61</v>
      </c>
      <c r="P92" s="33" t="s">
        <v>62</v>
      </c>
      <c r="Q92" s="33" t="s">
        <v>234</v>
      </c>
      <c r="R92" s="33" t="s">
        <v>126</v>
      </c>
      <c r="S92" s="16">
        <f t="shared" si="51"/>
        <v>40</v>
      </c>
      <c r="T92" s="33" t="s">
        <v>127</v>
      </c>
      <c r="U92" s="16">
        <f t="shared" si="52"/>
        <v>20</v>
      </c>
      <c r="V92" s="229" t="s">
        <v>115</v>
      </c>
      <c r="W92" s="32" t="s">
        <v>240</v>
      </c>
      <c r="X92" s="230" t="str">
        <f t="shared" si="53"/>
        <v>Probabilidad</v>
      </c>
      <c r="Y92" s="33" t="s">
        <v>68</v>
      </c>
      <c r="Z92" s="33" t="s">
        <v>69</v>
      </c>
      <c r="AA92" s="33" t="s">
        <v>70</v>
      </c>
      <c r="AB92" s="33" t="s">
        <v>71</v>
      </c>
      <c r="AC92" s="33" t="s">
        <v>72</v>
      </c>
      <c r="AD92" s="78">
        <f>AH92</f>
        <v>40</v>
      </c>
      <c r="AE92" s="16">
        <f t="shared" si="54"/>
        <v>25</v>
      </c>
      <c r="AF92" s="16">
        <f t="shared" si="55"/>
        <v>15</v>
      </c>
      <c r="AG92" s="16">
        <f>($S$10*((AE92+AF92))/100)</f>
        <v>0</v>
      </c>
      <c r="AH92" s="16">
        <f t="shared" si="56"/>
        <v>40</v>
      </c>
      <c r="AI92" s="78">
        <f>AM92</f>
        <v>20</v>
      </c>
      <c r="AJ92" s="16">
        <f t="shared" si="57"/>
        <v>0</v>
      </c>
      <c r="AK92" s="16">
        <f t="shared" si="58"/>
        <v>0</v>
      </c>
      <c r="AL92" s="16">
        <f>($U$10*((AJ92+AK92))/100)</f>
        <v>0</v>
      </c>
      <c r="AM92" s="16">
        <f t="shared" si="59"/>
        <v>20</v>
      </c>
      <c r="AN92" s="33" t="s">
        <v>115</v>
      </c>
      <c r="AO92" s="33" t="s">
        <v>118</v>
      </c>
      <c r="AP92" s="33" t="s">
        <v>236</v>
      </c>
      <c r="AQ92" s="33" t="s">
        <v>120</v>
      </c>
      <c r="AR92" s="84"/>
      <c r="AS92" s="84"/>
      <c r="AT92" s="16"/>
      <c r="AU92" s="16"/>
    </row>
    <row r="93" spans="1:47" s="110" customFormat="1" ht="135" customHeight="1">
      <c r="A93" s="266">
        <v>23</v>
      </c>
      <c r="B93" s="266" t="s">
        <v>202</v>
      </c>
      <c r="C93" s="273" t="s">
        <v>203</v>
      </c>
      <c r="D93" s="385" t="s">
        <v>1838</v>
      </c>
      <c r="E93" s="331" t="s">
        <v>57</v>
      </c>
      <c r="F93" s="333" t="s">
        <v>1839</v>
      </c>
      <c r="G93" s="333" t="s">
        <v>1840</v>
      </c>
      <c r="H93" s="271"/>
      <c r="I93" s="271"/>
      <c r="J93" s="271"/>
      <c r="K93" s="271"/>
      <c r="L93" s="333" t="str">
        <f t="shared" ref="L93" si="60">IF(F93&lt;&gt;"",CONCATENATE(E93," ",F93),CONCATENATE(H93," ",I93," ",J93," ",K93))</f>
        <v>Posibilidad de pérdida económica y reputacional ante la Unidad y entes de control por sanciones ocasionadas por desactualización de información registrada en aplicativo de control de inventarios</v>
      </c>
      <c r="M93" s="271" t="s">
        <v>60</v>
      </c>
      <c r="N93" s="271" t="s">
        <v>120</v>
      </c>
      <c r="O93" s="266" t="s">
        <v>61</v>
      </c>
      <c r="P93" s="266" t="s">
        <v>62</v>
      </c>
      <c r="Q93" s="266">
        <v>365</v>
      </c>
      <c r="R93" s="266" t="s">
        <v>126</v>
      </c>
      <c r="S93" s="266">
        <f t="shared" si="51"/>
        <v>40</v>
      </c>
      <c r="T93" s="266" t="s">
        <v>65</v>
      </c>
      <c r="U93" s="266">
        <f t="shared" si="52"/>
        <v>80</v>
      </c>
      <c r="V93" s="266" t="s">
        <v>66</v>
      </c>
      <c r="W93" s="100" t="s">
        <v>1841</v>
      </c>
      <c r="X93" s="99" t="str">
        <f t="shared" si="53"/>
        <v>Probabilidad</v>
      </c>
      <c r="Y93" s="99" t="s">
        <v>90</v>
      </c>
      <c r="Z93" s="99" t="s">
        <v>69</v>
      </c>
      <c r="AA93" s="99" t="s">
        <v>70</v>
      </c>
      <c r="AB93" s="99" t="s">
        <v>71</v>
      </c>
      <c r="AC93" s="99" t="s">
        <v>72</v>
      </c>
      <c r="AD93" s="312">
        <f>AH94</f>
        <v>19.600000000000001</v>
      </c>
      <c r="AE93" s="99">
        <f t="shared" si="54"/>
        <v>15</v>
      </c>
      <c r="AF93" s="99">
        <f t="shared" si="55"/>
        <v>15</v>
      </c>
      <c r="AG93" s="99">
        <f>($S$93*((AE93+AF93))/100)</f>
        <v>12</v>
      </c>
      <c r="AH93" s="99">
        <f t="shared" si="56"/>
        <v>28</v>
      </c>
      <c r="AI93" s="312">
        <f>AM94</f>
        <v>80</v>
      </c>
      <c r="AJ93" s="99">
        <f t="shared" si="57"/>
        <v>0</v>
      </c>
      <c r="AK93" s="99">
        <f t="shared" si="58"/>
        <v>0</v>
      </c>
      <c r="AL93" s="99">
        <f>($U$93*((AJ93+AK93))/100)</f>
        <v>0</v>
      </c>
      <c r="AM93" s="99">
        <f t="shared" si="59"/>
        <v>80</v>
      </c>
      <c r="AN93" s="266" t="s">
        <v>66</v>
      </c>
      <c r="AO93" s="266" t="s">
        <v>74</v>
      </c>
      <c r="AP93" s="273" t="s">
        <v>75</v>
      </c>
      <c r="AQ93" s="273" t="s">
        <v>1842</v>
      </c>
      <c r="AR93" s="288">
        <v>45658</v>
      </c>
      <c r="AS93" s="288">
        <v>46022</v>
      </c>
      <c r="AT93" s="288" t="s">
        <v>93</v>
      </c>
      <c r="AU93" s="597" t="s">
        <v>1843</v>
      </c>
    </row>
    <row r="94" spans="1:47" s="110" customFormat="1" ht="135" customHeight="1">
      <c r="A94" s="267"/>
      <c r="B94" s="267"/>
      <c r="C94" s="274"/>
      <c r="D94" s="490"/>
      <c r="E94" s="388"/>
      <c r="F94" s="389"/>
      <c r="G94" s="389"/>
      <c r="H94" s="262"/>
      <c r="I94" s="262"/>
      <c r="J94" s="262"/>
      <c r="K94" s="262"/>
      <c r="L94" s="389"/>
      <c r="M94" s="262"/>
      <c r="N94" s="262"/>
      <c r="O94" s="267"/>
      <c r="P94" s="267"/>
      <c r="Q94" s="267"/>
      <c r="R94" s="267"/>
      <c r="S94" s="267"/>
      <c r="T94" s="267"/>
      <c r="U94" s="267"/>
      <c r="V94" s="267"/>
      <c r="W94" s="100" t="s">
        <v>1844</v>
      </c>
      <c r="X94" s="99" t="str">
        <f t="shared" si="53"/>
        <v>Probabilidad</v>
      </c>
      <c r="Y94" s="99" t="s">
        <v>90</v>
      </c>
      <c r="Z94" s="99" t="s">
        <v>69</v>
      </c>
      <c r="AA94" s="99" t="s">
        <v>70</v>
      </c>
      <c r="AB94" s="99" t="s">
        <v>71</v>
      </c>
      <c r="AC94" s="99" t="s">
        <v>72</v>
      </c>
      <c r="AD94" s="492"/>
      <c r="AE94" s="99">
        <f t="shared" si="54"/>
        <v>15</v>
      </c>
      <c r="AF94" s="99">
        <f t="shared" si="55"/>
        <v>15</v>
      </c>
      <c r="AG94" s="99">
        <f>($AH$93*((AE94+AF94))/100)</f>
        <v>8.4</v>
      </c>
      <c r="AH94" s="99">
        <f t="shared" ref="AH94" si="61">AH93-AG94</f>
        <v>19.600000000000001</v>
      </c>
      <c r="AI94" s="492"/>
      <c r="AJ94" s="99">
        <f t="shared" si="57"/>
        <v>0</v>
      </c>
      <c r="AK94" s="99">
        <f t="shared" si="58"/>
        <v>0</v>
      </c>
      <c r="AL94" s="99">
        <f>($AM$93*((AJ94+AK94))/100)</f>
        <v>0</v>
      </c>
      <c r="AM94" s="99">
        <f t="shared" ref="AM94" si="62">AM93-AL94</f>
        <v>80</v>
      </c>
      <c r="AN94" s="267"/>
      <c r="AO94" s="267"/>
      <c r="AP94" s="274"/>
      <c r="AQ94" s="274"/>
      <c r="AR94" s="289"/>
      <c r="AS94" s="289"/>
      <c r="AT94" s="289"/>
      <c r="AU94" s="598"/>
    </row>
    <row r="95" spans="1:47" s="110" customFormat="1" ht="141.75" customHeight="1">
      <c r="A95" s="266">
        <v>24</v>
      </c>
      <c r="B95" s="266" t="s">
        <v>202</v>
      </c>
      <c r="C95" s="273" t="s">
        <v>203</v>
      </c>
      <c r="D95" s="266" t="s">
        <v>1903</v>
      </c>
      <c r="E95" s="331" t="s">
        <v>164</v>
      </c>
      <c r="F95" s="333" t="s">
        <v>1845</v>
      </c>
      <c r="G95" s="333" t="s">
        <v>1846</v>
      </c>
      <c r="H95" s="271"/>
      <c r="I95" s="271"/>
      <c r="J95" s="271"/>
      <c r="K95" s="271"/>
      <c r="L95" s="333" t="str">
        <f t="shared" ref="L95" si="63">IF(F95&lt;&gt;"",CONCATENATE(E95," ",F95),CONCATENATE(H95," ",I95," ",J95," ",K95))</f>
        <v>Posibilidad de pérdida reputacional por demandas o quejas de nuestros grupos de valor por la no prestación del servicio administrativos</v>
      </c>
      <c r="M95" s="271" t="s">
        <v>60</v>
      </c>
      <c r="N95" s="271" t="s">
        <v>120</v>
      </c>
      <c r="O95" s="266" t="s">
        <v>61</v>
      </c>
      <c r="P95" s="266" t="s">
        <v>62</v>
      </c>
      <c r="Q95" s="266">
        <v>365</v>
      </c>
      <c r="R95" s="266" t="s">
        <v>126</v>
      </c>
      <c r="S95" s="266">
        <f t="shared" ref="S95" si="64">IF(R95="Muy alta",100,IF(R95="Alta",80,IF(R95="Media",60,IF(R95="Baja",40,IF(R95="Muy baja",20,IF(R95="Casi Seguro",100,IF(R95="Probable",80,IF(R95="Posible",60,IF(R95="Improbable",40,IF(R95="Rara vez",20,0))))))))))</f>
        <v>40</v>
      </c>
      <c r="T95" s="266" t="s">
        <v>65</v>
      </c>
      <c r="U95" s="266">
        <f t="shared" ref="U95" si="65">IF(T95="Catastrófico",100,IF(T95="Mayor",80,IF(T95="Moderado",60,IF(T95="Menor",40,IF(T95="Leve",20,0)))))</f>
        <v>80</v>
      </c>
      <c r="V95" s="266" t="s">
        <v>66</v>
      </c>
      <c r="W95" s="100" t="s">
        <v>1847</v>
      </c>
      <c r="X95" s="99" t="str">
        <f t="shared" si="53"/>
        <v>Probabilidad</v>
      </c>
      <c r="Y95" s="99" t="s">
        <v>68</v>
      </c>
      <c r="Z95" s="99" t="s">
        <v>69</v>
      </c>
      <c r="AA95" s="99" t="s">
        <v>70</v>
      </c>
      <c r="AB95" s="99" t="s">
        <v>71</v>
      </c>
      <c r="AC95" s="99" t="s">
        <v>72</v>
      </c>
      <c r="AD95" s="312">
        <f>AH96</f>
        <v>14.4</v>
      </c>
      <c r="AE95" s="99">
        <f t="shared" si="54"/>
        <v>25</v>
      </c>
      <c r="AF95" s="99">
        <f t="shared" si="55"/>
        <v>15</v>
      </c>
      <c r="AG95" s="99">
        <f>($S$95*((AE95+AF95))/100)</f>
        <v>16</v>
      </c>
      <c r="AH95" s="99">
        <f t="shared" ref="AH95" si="66">S95-AG95</f>
        <v>24</v>
      </c>
      <c r="AI95" s="312">
        <f>AM96</f>
        <v>80</v>
      </c>
      <c r="AJ95" s="99">
        <f t="shared" si="57"/>
        <v>0</v>
      </c>
      <c r="AK95" s="99">
        <f t="shared" si="58"/>
        <v>0</v>
      </c>
      <c r="AL95" s="99">
        <f>($U$95*((AJ95+AK95))/100)</f>
        <v>0</v>
      </c>
      <c r="AM95" s="99">
        <f t="shared" ref="AM95" si="67">U95-AL95</f>
        <v>80</v>
      </c>
      <c r="AN95" s="266" t="s">
        <v>66</v>
      </c>
      <c r="AO95" s="266" t="s">
        <v>74</v>
      </c>
      <c r="AP95" s="273" t="s">
        <v>75</v>
      </c>
      <c r="AQ95" s="273" t="s">
        <v>1848</v>
      </c>
      <c r="AR95" s="288">
        <v>45658</v>
      </c>
      <c r="AS95" s="288">
        <v>46022</v>
      </c>
      <c r="AT95" s="340" t="s">
        <v>93</v>
      </c>
      <c r="AU95" s="273" t="s">
        <v>1843</v>
      </c>
    </row>
    <row r="96" spans="1:47" s="110" customFormat="1" ht="141" customHeight="1">
      <c r="A96" s="267"/>
      <c r="B96" s="267"/>
      <c r="C96" s="274"/>
      <c r="D96" s="267"/>
      <c r="E96" s="388"/>
      <c r="F96" s="389"/>
      <c r="G96" s="389"/>
      <c r="H96" s="262"/>
      <c r="I96" s="262"/>
      <c r="J96" s="262"/>
      <c r="K96" s="262"/>
      <c r="L96" s="389"/>
      <c r="M96" s="262"/>
      <c r="N96" s="262"/>
      <c r="O96" s="267"/>
      <c r="P96" s="267"/>
      <c r="Q96" s="267"/>
      <c r="R96" s="267"/>
      <c r="S96" s="267"/>
      <c r="T96" s="267"/>
      <c r="U96" s="267"/>
      <c r="V96" s="267"/>
      <c r="W96" s="100" t="s">
        <v>1849</v>
      </c>
      <c r="X96" s="99" t="str">
        <f t="shared" si="53"/>
        <v>Probabilidad</v>
      </c>
      <c r="Y96" s="99" t="s">
        <v>68</v>
      </c>
      <c r="Z96" s="99" t="s">
        <v>69</v>
      </c>
      <c r="AA96" s="99" t="s">
        <v>70</v>
      </c>
      <c r="AB96" s="99" t="s">
        <v>71</v>
      </c>
      <c r="AC96" s="99" t="s">
        <v>72</v>
      </c>
      <c r="AD96" s="492"/>
      <c r="AE96" s="99">
        <f t="shared" si="54"/>
        <v>25</v>
      </c>
      <c r="AF96" s="99">
        <f t="shared" si="55"/>
        <v>15</v>
      </c>
      <c r="AG96" s="99">
        <f>($AH$95*((AE96+AF96))/100)</f>
        <v>9.6</v>
      </c>
      <c r="AH96" s="99">
        <f t="shared" ref="AH96" si="68">AH95-AG96</f>
        <v>14.4</v>
      </c>
      <c r="AI96" s="492"/>
      <c r="AJ96" s="99">
        <f t="shared" si="57"/>
        <v>0</v>
      </c>
      <c r="AK96" s="99">
        <f t="shared" si="58"/>
        <v>0</v>
      </c>
      <c r="AL96" s="99">
        <f>($AM$95*((AJ96+AK96))/100)</f>
        <v>0</v>
      </c>
      <c r="AM96" s="99">
        <f t="shared" ref="AM96" si="69">AM95-AL96</f>
        <v>80</v>
      </c>
      <c r="AN96" s="267"/>
      <c r="AO96" s="267"/>
      <c r="AP96" s="274"/>
      <c r="AQ96" s="274"/>
      <c r="AR96" s="561"/>
      <c r="AS96" s="561"/>
      <c r="AT96" s="561"/>
      <c r="AU96" s="274"/>
    </row>
    <row r="97" spans="1:47" s="110" customFormat="1" ht="145.5" customHeight="1">
      <c r="A97" s="266">
        <v>25</v>
      </c>
      <c r="B97" s="266" t="s">
        <v>202</v>
      </c>
      <c r="C97" s="273" t="s">
        <v>203</v>
      </c>
      <c r="D97" s="333" t="s">
        <v>1850</v>
      </c>
      <c r="E97" s="331" t="s">
        <v>57</v>
      </c>
      <c r="F97" s="333" t="s">
        <v>1851</v>
      </c>
      <c r="G97" s="333" t="s">
        <v>1852</v>
      </c>
      <c r="H97" s="271"/>
      <c r="I97" s="271"/>
      <c r="J97" s="271"/>
      <c r="K97" s="271"/>
      <c r="L97" s="333" t="str">
        <f t="shared" ref="L97" si="70">IF(F97&lt;&gt;"",CONCATENATE(E97," ",F97),CONCATENATE(H97," ",I97," ",J97," ",K97))</f>
        <v>Posibilidad de pérdida económica y reputacional por errores en la entrega de donaciones  en  eventos masivos, en los que participan población victima y población vulnerable</v>
      </c>
      <c r="M97" s="271" t="s">
        <v>60</v>
      </c>
      <c r="N97" s="271" t="s">
        <v>120</v>
      </c>
      <c r="O97" s="266" t="s">
        <v>61</v>
      </c>
      <c r="P97" s="266" t="s">
        <v>62</v>
      </c>
      <c r="Q97" s="266">
        <v>160</v>
      </c>
      <c r="R97" s="266" t="s">
        <v>126</v>
      </c>
      <c r="S97" s="266">
        <f t="shared" ref="S97" si="71">IF(R97="Muy alta",100,IF(R97="Alta",80,IF(R97="Media",60,IF(R97="Baja",40,IF(R97="Muy baja",20,IF(R97="Casi Seguro",100,IF(R97="Probable",80,IF(R97="Posible",60,IF(R97="Improbable",40,IF(R97="Rara vez",20,0))))))))))</f>
        <v>40</v>
      </c>
      <c r="T97" s="266" t="s">
        <v>73</v>
      </c>
      <c r="U97" s="266">
        <f t="shared" ref="U97" si="72">IF(T97="Catastrófico",100,IF(T97="Mayor",80,IF(T97="Moderado",60,IF(T97="Menor",40,IF(T97="Leve",20,0)))))</f>
        <v>60</v>
      </c>
      <c r="V97" s="266" t="s">
        <v>73</v>
      </c>
      <c r="W97" s="121" t="s">
        <v>1853</v>
      </c>
      <c r="X97" s="99" t="str">
        <f t="shared" si="53"/>
        <v>Probabilidad</v>
      </c>
      <c r="Y97" s="99" t="s">
        <v>68</v>
      </c>
      <c r="Z97" s="99" t="s">
        <v>69</v>
      </c>
      <c r="AA97" s="99" t="s">
        <v>70</v>
      </c>
      <c r="AB97" s="99" t="s">
        <v>71</v>
      </c>
      <c r="AC97" s="99" t="s">
        <v>72</v>
      </c>
      <c r="AD97" s="312">
        <f>AH98</f>
        <v>16.8</v>
      </c>
      <c r="AE97" s="99">
        <f t="shared" si="54"/>
        <v>25</v>
      </c>
      <c r="AF97" s="99">
        <f t="shared" si="55"/>
        <v>15</v>
      </c>
      <c r="AG97" s="99">
        <f>($S$97*((AE97+AF97))/100)</f>
        <v>16</v>
      </c>
      <c r="AH97" s="99">
        <f t="shared" ref="AH97" si="73">S97-AG97</f>
        <v>24</v>
      </c>
      <c r="AI97" s="312">
        <f>AM98</f>
        <v>60</v>
      </c>
      <c r="AJ97" s="99">
        <f t="shared" si="57"/>
        <v>0</v>
      </c>
      <c r="AK97" s="99">
        <f t="shared" si="58"/>
        <v>0</v>
      </c>
      <c r="AL97" s="99">
        <f>($U$97*((AJ97+AK97))/100)</f>
        <v>0</v>
      </c>
      <c r="AM97" s="99">
        <f t="shared" ref="AM97" si="74">U97-AL97</f>
        <v>60</v>
      </c>
      <c r="AN97" s="266" t="s">
        <v>73</v>
      </c>
      <c r="AO97" s="266" t="s">
        <v>74</v>
      </c>
      <c r="AP97" s="273" t="s">
        <v>75</v>
      </c>
      <c r="AQ97" s="273" t="s">
        <v>1854</v>
      </c>
      <c r="AR97" s="288">
        <v>45658</v>
      </c>
      <c r="AS97" s="288">
        <v>46022</v>
      </c>
      <c r="AT97" s="340" t="s">
        <v>77</v>
      </c>
      <c r="AU97" s="273" t="s">
        <v>1843</v>
      </c>
    </row>
    <row r="98" spans="1:47" s="110" customFormat="1" ht="117.75" customHeight="1">
      <c r="A98" s="267"/>
      <c r="B98" s="267"/>
      <c r="C98" s="274"/>
      <c r="D98" s="389"/>
      <c r="E98" s="388"/>
      <c r="F98" s="389"/>
      <c r="G98" s="389"/>
      <c r="H98" s="262"/>
      <c r="I98" s="262"/>
      <c r="J98" s="262"/>
      <c r="K98" s="262"/>
      <c r="L98" s="389"/>
      <c r="M98" s="262"/>
      <c r="N98" s="262"/>
      <c r="O98" s="267"/>
      <c r="P98" s="267"/>
      <c r="Q98" s="267"/>
      <c r="R98" s="267"/>
      <c r="S98" s="267"/>
      <c r="T98" s="267"/>
      <c r="U98" s="267"/>
      <c r="V98" s="267"/>
      <c r="W98" s="117" t="s">
        <v>1855</v>
      </c>
      <c r="X98" s="99" t="str">
        <f t="shared" si="53"/>
        <v>Probabilidad</v>
      </c>
      <c r="Y98" s="99" t="s">
        <v>90</v>
      </c>
      <c r="Z98" s="99" t="s">
        <v>69</v>
      </c>
      <c r="AA98" s="99" t="s">
        <v>70</v>
      </c>
      <c r="AB98" s="99" t="s">
        <v>71</v>
      </c>
      <c r="AC98" s="99" t="s">
        <v>72</v>
      </c>
      <c r="AD98" s="492"/>
      <c r="AE98" s="99">
        <f t="shared" si="54"/>
        <v>15</v>
      </c>
      <c r="AF98" s="99">
        <f t="shared" si="55"/>
        <v>15</v>
      </c>
      <c r="AG98" s="99">
        <f>($AH$97*((AE98+AF98))/100)</f>
        <v>7.2</v>
      </c>
      <c r="AH98" s="99">
        <f t="shared" ref="AH98" si="75">AH97-AG98</f>
        <v>16.8</v>
      </c>
      <c r="AI98" s="492"/>
      <c r="AJ98" s="99">
        <f t="shared" si="57"/>
        <v>0</v>
      </c>
      <c r="AK98" s="99">
        <f t="shared" si="58"/>
        <v>0</v>
      </c>
      <c r="AL98" s="99">
        <f>($AM$97*((AJ98+AK98))/100)</f>
        <v>0</v>
      </c>
      <c r="AM98" s="99">
        <f t="shared" ref="AM98" si="76">AM97-AL98</f>
        <v>60</v>
      </c>
      <c r="AN98" s="267"/>
      <c r="AO98" s="267"/>
      <c r="AP98" s="274"/>
      <c r="AQ98" s="327"/>
      <c r="AR98" s="358"/>
      <c r="AS98" s="358"/>
      <c r="AT98" s="358"/>
      <c r="AU98" s="327"/>
    </row>
    <row r="99" spans="1:47" s="110" customFormat="1" ht="168.75" customHeight="1">
      <c r="A99" s="266">
        <v>26</v>
      </c>
      <c r="B99" s="266" t="s">
        <v>202</v>
      </c>
      <c r="C99" s="273" t="s">
        <v>203</v>
      </c>
      <c r="D99" s="385" t="s">
        <v>1838</v>
      </c>
      <c r="E99" s="331"/>
      <c r="F99" s="273"/>
      <c r="G99" s="273"/>
      <c r="H99" s="271" t="s">
        <v>1856</v>
      </c>
      <c r="I99" s="271" t="s">
        <v>1857</v>
      </c>
      <c r="J99" s="271" t="s">
        <v>1858</v>
      </c>
      <c r="K99" s="271" t="s">
        <v>388</v>
      </c>
      <c r="L99" s="333" t="str">
        <f t="shared" ref="L99" si="77">IF(F99&lt;&gt;"",CONCATENATE(E99," ",F99),CONCATENATE(H99," ",I99," ",J99," ",K99))</f>
        <v>Hurto de bienes  por parte de un funcionario de la Unidad que se encuentren en el almacén para beneficio propio o de un tercero</v>
      </c>
      <c r="M99" s="271" t="s">
        <v>85</v>
      </c>
      <c r="N99" s="271" t="s">
        <v>120</v>
      </c>
      <c r="O99" s="266" t="s">
        <v>86</v>
      </c>
      <c r="P99" s="266" t="s">
        <v>87</v>
      </c>
      <c r="Q99" s="266"/>
      <c r="R99" s="266" t="s">
        <v>140</v>
      </c>
      <c r="S99" s="266">
        <f t="shared" ref="S99" si="78">IF(R99="Muy alta",100,IF(R99="Alta",80,IF(R99="Media",60,IF(R99="Baja",40,IF(R99="Muy baja",20,IF(R99="Casi Seguro",100,IF(R99="Probable",80,IF(R99="Posible",60,IF(R99="Improbable",40,IF(R99="Rara vez",20,0))))))))))</f>
        <v>40</v>
      </c>
      <c r="T99" s="266" t="s">
        <v>65</v>
      </c>
      <c r="U99" s="266">
        <f t="shared" ref="U99" si="79">IF(T99="Catastrófico",100,IF(T99="Mayor",80,IF(T99="Moderado",60,IF(T99="Menor",40,IF(T99="Leve",20,0)))))</f>
        <v>80</v>
      </c>
      <c r="V99" s="266" t="s">
        <v>66</v>
      </c>
      <c r="W99" s="117" t="s">
        <v>1859</v>
      </c>
      <c r="X99" s="99" t="str">
        <f t="shared" si="53"/>
        <v>Probabilidad</v>
      </c>
      <c r="Y99" s="99" t="s">
        <v>68</v>
      </c>
      <c r="Z99" s="99" t="s">
        <v>69</v>
      </c>
      <c r="AA99" s="99" t="s">
        <v>70</v>
      </c>
      <c r="AB99" s="99" t="s">
        <v>71</v>
      </c>
      <c r="AC99" s="99" t="s">
        <v>72</v>
      </c>
      <c r="AD99" s="312">
        <f t="shared" ref="AD99" si="80">AH101</f>
        <v>11.760000000000002</v>
      </c>
      <c r="AE99" s="99">
        <f t="shared" si="54"/>
        <v>25</v>
      </c>
      <c r="AF99" s="99">
        <f t="shared" si="55"/>
        <v>15</v>
      </c>
      <c r="AG99" s="99">
        <f>($S$99*((AE99+AF99))/100)</f>
        <v>16</v>
      </c>
      <c r="AH99" s="99">
        <f t="shared" ref="AH99" si="81">S99-AG99</f>
        <v>24</v>
      </c>
      <c r="AI99" s="312">
        <f t="shared" ref="AI99" si="82">AM101</f>
        <v>80</v>
      </c>
      <c r="AJ99" s="99">
        <f t="shared" si="57"/>
        <v>0</v>
      </c>
      <c r="AK99" s="99">
        <f t="shared" si="58"/>
        <v>0</v>
      </c>
      <c r="AL99" s="99">
        <f>($U$99*((AJ99+AK99))/100)</f>
        <v>0</v>
      </c>
      <c r="AM99" s="99">
        <f t="shared" ref="AM99" si="83">U99-AL99</f>
        <v>80</v>
      </c>
      <c r="AN99" s="266" t="s">
        <v>66</v>
      </c>
      <c r="AO99" s="266" t="s">
        <v>74</v>
      </c>
      <c r="AP99" s="273" t="s">
        <v>75</v>
      </c>
      <c r="AQ99" s="273" t="s">
        <v>1860</v>
      </c>
      <c r="AR99" s="288">
        <v>45658</v>
      </c>
      <c r="AS99" s="288">
        <v>46022</v>
      </c>
      <c r="AT99" s="340" t="s">
        <v>93</v>
      </c>
      <c r="AU99" s="273" t="s">
        <v>1843</v>
      </c>
    </row>
    <row r="100" spans="1:47" s="110" customFormat="1" ht="130.5" customHeight="1">
      <c r="A100" s="267"/>
      <c r="B100" s="267"/>
      <c r="C100" s="274"/>
      <c r="D100" s="490"/>
      <c r="E100" s="388"/>
      <c r="F100" s="274"/>
      <c r="G100" s="274"/>
      <c r="H100" s="262"/>
      <c r="I100" s="262"/>
      <c r="J100" s="262"/>
      <c r="K100" s="262"/>
      <c r="L100" s="389"/>
      <c r="M100" s="262"/>
      <c r="N100" s="262"/>
      <c r="O100" s="267"/>
      <c r="P100" s="267"/>
      <c r="Q100" s="267"/>
      <c r="R100" s="267"/>
      <c r="S100" s="267"/>
      <c r="T100" s="267"/>
      <c r="U100" s="267"/>
      <c r="V100" s="267"/>
      <c r="W100" s="121" t="s">
        <v>1861</v>
      </c>
      <c r="X100" s="99" t="str">
        <f t="shared" si="53"/>
        <v>Probabilidad</v>
      </c>
      <c r="Y100" s="99" t="s">
        <v>90</v>
      </c>
      <c r="Z100" s="99" t="s">
        <v>69</v>
      </c>
      <c r="AA100" s="99" t="s">
        <v>179</v>
      </c>
      <c r="AB100" s="99" t="s">
        <v>71</v>
      </c>
      <c r="AC100" s="99" t="s">
        <v>72</v>
      </c>
      <c r="AD100" s="492"/>
      <c r="AE100" s="99">
        <f t="shared" si="54"/>
        <v>15</v>
      </c>
      <c r="AF100" s="99">
        <f t="shared" si="55"/>
        <v>15</v>
      </c>
      <c r="AG100" s="99">
        <f>($AH$99*((AE100+AF100))/100)</f>
        <v>7.2</v>
      </c>
      <c r="AH100" s="99">
        <f t="shared" ref="AH100:AH101" si="84">AH99-AG100</f>
        <v>16.8</v>
      </c>
      <c r="AI100" s="492"/>
      <c r="AJ100" s="99">
        <f t="shared" si="57"/>
        <v>0</v>
      </c>
      <c r="AK100" s="99">
        <f t="shared" si="58"/>
        <v>0</v>
      </c>
      <c r="AL100" s="99">
        <f>($AM$790*((AJ100+AK100))/100)</f>
        <v>0</v>
      </c>
      <c r="AM100" s="99">
        <f t="shared" ref="AM100:AM101" si="85">AM99-AL100</f>
        <v>80</v>
      </c>
      <c r="AN100" s="267"/>
      <c r="AO100" s="267"/>
      <c r="AP100" s="274"/>
      <c r="AQ100" s="274"/>
      <c r="AR100" s="561"/>
      <c r="AS100" s="561"/>
      <c r="AT100" s="561"/>
      <c r="AU100" s="274"/>
    </row>
    <row r="101" spans="1:47" s="110" customFormat="1" ht="125.25" customHeight="1">
      <c r="A101" s="272"/>
      <c r="B101" s="272"/>
      <c r="C101" s="327"/>
      <c r="D101" s="386"/>
      <c r="E101" s="383"/>
      <c r="F101" s="327"/>
      <c r="G101" s="327"/>
      <c r="H101" s="263"/>
      <c r="I101" s="263"/>
      <c r="J101" s="263"/>
      <c r="K101" s="263"/>
      <c r="L101" s="384"/>
      <c r="M101" s="263"/>
      <c r="N101" s="263"/>
      <c r="O101" s="272"/>
      <c r="P101" s="272"/>
      <c r="Q101" s="272"/>
      <c r="R101" s="272"/>
      <c r="S101" s="272"/>
      <c r="T101" s="272"/>
      <c r="U101" s="272"/>
      <c r="V101" s="272"/>
      <c r="W101" s="117" t="s">
        <v>1862</v>
      </c>
      <c r="X101" s="99" t="str">
        <f t="shared" si="53"/>
        <v>Probabilidad</v>
      </c>
      <c r="Y101" s="99" t="s">
        <v>90</v>
      </c>
      <c r="Z101" s="99" t="s">
        <v>69</v>
      </c>
      <c r="AA101" s="99" t="s">
        <v>70</v>
      </c>
      <c r="AB101" s="99" t="s">
        <v>71</v>
      </c>
      <c r="AC101" s="99" t="s">
        <v>72</v>
      </c>
      <c r="AD101" s="313"/>
      <c r="AE101" s="99">
        <f t="shared" si="54"/>
        <v>15</v>
      </c>
      <c r="AF101" s="99">
        <f t="shared" si="55"/>
        <v>15</v>
      </c>
      <c r="AG101" s="99">
        <f>($AH$100*((AE101+AF101))/100)</f>
        <v>5.04</v>
      </c>
      <c r="AH101" s="99">
        <f t="shared" si="84"/>
        <v>11.760000000000002</v>
      </c>
      <c r="AI101" s="313"/>
      <c r="AJ101" s="99">
        <f t="shared" si="57"/>
        <v>0</v>
      </c>
      <c r="AK101" s="99">
        <f t="shared" si="58"/>
        <v>0</v>
      </c>
      <c r="AL101" s="99">
        <f>($AM$801*((AJ101+AK101))/100)</f>
        <v>0</v>
      </c>
      <c r="AM101" s="99">
        <f t="shared" si="85"/>
        <v>80</v>
      </c>
      <c r="AN101" s="272"/>
      <c r="AO101" s="272"/>
      <c r="AP101" s="327"/>
      <c r="AQ101" s="327"/>
      <c r="AR101" s="358"/>
      <c r="AS101" s="358"/>
      <c r="AT101" s="358"/>
      <c r="AU101" s="327"/>
    </row>
    <row r="102" spans="1:47" s="110" customFormat="1" ht="192.75" customHeight="1">
      <c r="A102" s="101">
        <v>27</v>
      </c>
      <c r="B102" s="101" t="s">
        <v>202</v>
      </c>
      <c r="C102" s="108" t="s">
        <v>1901</v>
      </c>
      <c r="D102" s="116" t="s">
        <v>1863</v>
      </c>
      <c r="E102" s="184" t="s">
        <v>57</v>
      </c>
      <c r="F102" s="108" t="s">
        <v>1864</v>
      </c>
      <c r="G102" s="108" t="s">
        <v>1865</v>
      </c>
      <c r="H102" s="183"/>
      <c r="I102" s="183"/>
      <c r="J102" s="183"/>
      <c r="K102" s="183"/>
      <c r="L102" s="116" t="str">
        <f>IF(F102&lt;&gt;"",CONCATENATE(E102," ",F102),CONCATENATE(H102," ",I102," ",J102," ",K102))</f>
        <v>Posibilidad de pérdida económica y reputacional ante las partes interesadas por incumplimiento de los objetivos del sistema de gestión ambiental</v>
      </c>
      <c r="M102" s="183" t="s">
        <v>148</v>
      </c>
      <c r="N102" s="183" t="s">
        <v>120</v>
      </c>
      <c r="O102" s="101" t="s">
        <v>61</v>
      </c>
      <c r="P102" s="101" t="s">
        <v>62</v>
      </c>
      <c r="Q102" s="101">
        <v>105</v>
      </c>
      <c r="R102" s="101" t="s">
        <v>126</v>
      </c>
      <c r="S102" s="101">
        <f t="shared" ref="S102:S103" si="86">IF(R102="Muy alta",100,IF(R102="Alta",80,IF(R102="Media",60,IF(R102="Baja",40,IF(R102="Muy baja",20,IF(R102="Casi Seguro",100,IF(R102="Probable",80,IF(R102="Posible",60,IF(R102="Improbable",40,IF(R102="Rara vez",20,0))))))))))</f>
        <v>40</v>
      </c>
      <c r="T102" s="101" t="s">
        <v>65</v>
      </c>
      <c r="U102" s="101">
        <f t="shared" ref="U102:U103" si="87">IF(T102="Catastrófico",100,IF(T102="Mayor",80,IF(T102="Moderado",60,IF(T102="Menor",40,IF(T102="Leve",20,0)))))</f>
        <v>80</v>
      </c>
      <c r="V102" s="101" t="s">
        <v>66</v>
      </c>
      <c r="W102" s="100" t="s">
        <v>1866</v>
      </c>
      <c r="X102" s="99" t="str">
        <f t="shared" si="53"/>
        <v>Probabilidad</v>
      </c>
      <c r="Y102" s="99" t="s">
        <v>68</v>
      </c>
      <c r="Z102" s="99" t="s">
        <v>69</v>
      </c>
      <c r="AA102" s="99" t="s">
        <v>70</v>
      </c>
      <c r="AB102" s="99" t="s">
        <v>71</v>
      </c>
      <c r="AC102" s="99" t="s">
        <v>72</v>
      </c>
      <c r="AD102" s="122">
        <f>AH102</f>
        <v>24</v>
      </c>
      <c r="AE102" s="99">
        <f t="shared" si="54"/>
        <v>25</v>
      </c>
      <c r="AF102" s="99">
        <f t="shared" si="55"/>
        <v>15</v>
      </c>
      <c r="AG102" s="99">
        <f>($S$102*((AE102+AF102))/100)</f>
        <v>16</v>
      </c>
      <c r="AH102" s="99">
        <f t="shared" ref="AH102:AH103" si="88">S102-AG102</f>
        <v>24</v>
      </c>
      <c r="AI102" s="122">
        <f>AM102</f>
        <v>80</v>
      </c>
      <c r="AJ102" s="99">
        <f t="shared" si="57"/>
        <v>0</v>
      </c>
      <c r="AK102" s="99">
        <f t="shared" si="58"/>
        <v>0</v>
      </c>
      <c r="AL102" s="99">
        <f>($U$102*((AJ102+AK102))/100)</f>
        <v>0</v>
      </c>
      <c r="AM102" s="99">
        <f t="shared" ref="AM102:AM103" si="89">U102-AL102</f>
        <v>80</v>
      </c>
      <c r="AN102" s="101" t="s">
        <v>66</v>
      </c>
      <c r="AO102" s="101" t="s">
        <v>74</v>
      </c>
      <c r="AP102" s="108" t="s">
        <v>75</v>
      </c>
      <c r="AQ102" s="100" t="s">
        <v>1867</v>
      </c>
      <c r="AR102" s="118">
        <v>45658</v>
      </c>
      <c r="AS102" s="118">
        <v>46022</v>
      </c>
      <c r="AT102" s="120" t="s">
        <v>93</v>
      </c>
      <c r="AU102" s="100" t="s">
        <v>1843</v>
      </c>
    </row>
    <row r="103" spans="1:47" s="110" customFormat="1" ht="115.5" customHeight="1">
      <c r="A103" s="266">
        <v>28</v>
      </c>
      <c r="B103" s="266" t="s">
        <v>202</v>
      </c>
      <c r="C103" s="273" t="s">
        <v>1901</v>
      </c>
      <c r="D103" s="273" t="s">
        <v>1868</v>
      </c>
      <c r="E103" s="331" t="s">
        <v>57</v>
      </c>
      <c r="F103" s="333" t="s">
        <v>1869</v>
      </c>
      <c r="G103" s="333" t="s">
        <v>1870</v>
      </c>
      <c r="H103" s="271"/>
      <c r="I103" s="271"/>
      <c r="J103" s="271"/>
      <c r="K103" s="271"/>
      <c r="L103" s="333" t="str">
        <f t="shared" ref="L103" si="90">IF(F103&lt;&gt;"",CONCATENATE(E103," ",F103),CONCATENATE(H103," ",I103," ",J103," ",K103))</f>
        <v>Posibilidad de pérdida económica y reputacional por sanciones de entes de control a causa de Incumplimiento de los requisitos legales ambientales aplicables a la entidad.</v>
      </c>
      <c r="M103" s="271" t="s">
        <v>148</v>
      </c>
      <c r="N103" s="271" t="s">
        <v>120</v>
      </c>
      <c r="O103" s="266" t="s">
        <v>61</v>
      </c>
      <c r="P103" s="266" t="s">
        <v>62</v>
      </c>
      <c r="Q103" s="266">
        <v>6</v>
      </c>
      <c r="R103" s="266" t="s">
        <v>113</v>
      </c>
      <c r="S103" s="266">
        <f t="shared" si="86"/>
        <v>20</v>
      </c>
      <c r="T103" s="266" t="s">
        <v>65</v>
      </c>
      <c r="U103" s="266">
        <f t="shared" si="87"/>
        <v>80</v>
      </c>
      <c r="V103" s="266" t="s">
        <v>66</v>
      </c>
      <c r="W103" s="100" t="s">
        <v>1871</v>
      </c>
      <c r="X103" s="99" t="str">
        <f t="shared" si="53"/>
        <v>Probabilidad</v>
      </c>
      <c r="Y103" s="99" t="s">
        <v>68</v>
      </c>
      <c r="Z103" s="99" t="s">
        <v>69</v>
      </c>
      <c r="AA103" s="99" t="s">
        <v>70</v>
      </c>
      <c r="AB103" s="99" t="s">
        <v>71</v>
      </c>
      <c r="AC103" s="99" t="s">
        <v>72</v>
      </c>
      <c r="AD103" s="312">
        <f>AH104</f>
        <v>7.2</v>
      </c>
      <c r="AE103" s="99">
        <f t="shared" si="54"/>
        <v>25</v>
      </c>
      <c r="AF103" s="99">
        <f t="shared" si="55"/>
        <v>15</v>
      </c>
      <c r="AG103" s="99">
        <f>($S$103*((AE103+AF103))/100)</f>
        <v>8</v>
      </c>
      <c r="AH103" s="99">
        <f t="shared" si="88"/>
        <v>12</v>
      </c>
      <c r="AI103" s="312">
        <f>AM104</f>
        <v>80</v>
      </c>
      <c r="AJ103" s="99">
        <f t="shared" si="57"/>
        <v>0</v>
      </c>
      <c r="AK103" s="99">
        <f t="shared" si="58"/>
        <v>0</v>
      </c>
      <c r="AL103" s="99">
        <f>($U$103*((AJ103+AK103))/100)</f>
        <v>0</v>
      </c>
      <c r="AM103" s="99">
        <f t="shared" si="89"/>
        <v>80</v>
      </c>
      <c r="AN103" s="266" t="s">
        <v>66</v>
      </c>
      <c r="AO103" s="266" t="s">
        <v>74</v>
      </c>
      <c r="AP103" s="273" t="s">
        <v>75</v>
      </c>
      <c r="AQ103" s="273" t="s">
        <v>1872</v>
      </c>
      <c r="AR103" s="288">
        <v>45658</v>
      </c>
      <c r="AS103" s="288">
        <v>46022</v>
      </c>
      <c r="AT103" s="340" t="s">
        <v>93</v>
      </c>
      <c r="AU103" s="273" t="s">
        <v>1843</v>
      </c>
    </row>
    <row r="104" spans="1:47" s="110" customFormat="1" ht="96.75" customHeight="1">
      <c r="A104" s="267"/>
      <c r="B104" s="267"/>
      <c r="C104" s="274"/>
      <c r="D104" s="327"/>
      <c r="E104" s="388"/>
      <c r="F104" s="389"/>
      <c r="G104" s="389"/>
      <c r="H104" s="262"/>
      <c r="I104" s="262"/>
      <c r="J104" s="262"/>
      <c r="K104" s="262"/>
      <c r="L104" s="389"/>
      <c r="M104" s="262"/>
      <c r="N104" s="262"/>
      <c r="O104" s="267"/>
      <c r="P104" s="267"/>
      <c r="Q104" s="267"/>
      <c r="R104" s="267"/>
      <c r="S104" s="267"/>
      <c r="T104" s="267"/>
      <c r="U104" s="267"/>
      <c r="V104" s="267"/>
      <c r="W104" s="100" t="s">
        <v>1873</v>
      </c>
      <c r="X104" s="99" t="str">
        <f t="shared" si="53"/>
        <v>Probabilidad</v>
      </c>
      <c r="Y104" s="99" t="s">
        <v>68</v>
      </c>
      <c r="Z104" s="99" t="s">
        <v>69</v>
      </c>
      <c r="AA104" s="99" t="s">
        <v>70</v>
      </c>
      <c r="AB104" s="99" t="s">
        <v>71</v>
      </c>
      <c r="AC104" s="99" t="s">
        <v>72</v>
      </c>
      <c r="AD104" s="492"/>
      <c r="AE104" s="99">
        <f t="shared" si="54"/>
        <v>25</v>
      </c>
      <c r="AF104" s="99">
        <f t="shared" si="55"/>
        <v>15</v>
      </c>
      <c r="AG104" s="99">
        <f>($AH$103*((AE104+AF104))/100)</f>
        <v>4.8</v>
      </c>
      <c r="AH104" s="99">
        <f t="shared" ref="AH104" si="91">AH103-AG104</f>
        <v>7.2</v>
      </c>
      <c r="AI104" s="492"/>
      <c r="AJ104" s="99">
        <f t="shared" si="57"/>
        <v>0</v>
      </c>
      <c r="AK104" s="99">
        <f t="shared" si="58"/>
        <v>0</v>
      </c>
      <c r="AL104" s="99">
        <f>($AM$103*((AJ104+AK104))/100)</f>
        <v>0</v>
      </c>
      <c r="AM104" s="99">
        <f t="shared" ref="AM104" si="92">AM103-AL104</f>
        <v>80</v>
      </c>
      <c r="AN104" s="267"/>
      <c r="AO104" s="267"/>
      <c r="AP104" s="274"/>
      <c r="AQ104" s="327"/>
      <c r="AR104" s="358"/>
      <c r="AS104" s="358"/>
      <c r="AT104" s="358"/>
      <c r="AU104" s="327"/>
    </row>
    <row r="105" spans="1:47" s="110" customFormat="1" ht="117" customHeight="1">
      <c r="A105" s="266">
        <v>29</v>
      </c>
      <c r="B105" s="266" t="s">
        <v>202</v>
      </c>
      <c r="C105" s="273" t="s">
        <v>1901</v>
      </c>
      <c r="D105" s="333" t="s">
        <v>1904</v>
      </c>
      <c r="E105" s="331" t="s">
        <v>57</v>
      </c>
      <c r="F105" s="333" t="s">
        <v>1874</v>
      </c>
      <c r="G105" s="333" t="s">
        <v>1875</v>
      </c>
      <c r="H105" s="271"/>
      <c r="I105" s="271"/>
      <c r="J105" s="271"/>
      <c r="K105" s="271"/>
      <c r="L105" s="333" t="str">
        <f t="shared" ref="L105" si="93">IF(F105&lt;&gt;"",CONCATENATE(E105," ",F105),CONCATENATE(H105," ",I105," ",J105," ",K105))</f>
        <v>Posibilidad de pérdida económica y reputacional ante nuestras partes interesadas internas y externas, por afectación en el desempeño ambiental y sanciones ante entes de control</v>
      </c>
      <c r="M105" s="271" t="s">
        <v>148</v>
      </c>
      <c r="N105" s="271" t="s">
        <v>120</v>
      </c>
      <c r="O105" s="266" t="s">
        <v>61</v>
      </c>
      <c r="P105" s="266" t="s">
        <v>62</v>
      </c>
      <c r="Q105" s="266">
        <v>365</v>
      </c>
      <c r="R105" s="266" t="s">
        <v>126</v>
      </c>
      <c r="S105" s="266">
        <f t="shared" ref="S105" si="94">IF(R105="Muy alta",100,IF(R105="Alta",80,IF(R105="Media",60,IF(R105="Baja",40,IF(R105="Muy baja",20,IF(R105="Casi Seguro",100,IF(R105="Probable",80,IF(R105="Posible",60,IF(R105="Improbable",40,IF(R105="Rara vez",20,0))))))))))</f>
        <v>40</v>
      </c>
      <c r="T105" s="266" t="s">
        <v>65</v>
      </c>
      <c r="U105" s="266">
        <f t="shared" ref="U105" si="95">IF(T105="Catastrófico",100,IF(T105="Mayor",80,IF(T105="Moderado",60,IF(T105="Menor",40,IF(T105="Leve",20,0)))))</f>
        <v>80</v>
      </c>
      <c r="V105" s="266" t="s">
        <v>66</v>
      </c>
      <c r="W105" s="100" t="s">
        <v>1876</v>
      </c>
      <c r="X105" s="99" t="str">
        <f t="shared" si="53"/>
        <v>Probabilidad</v>
      </c>
      <c r="Y105" s="99" t="s">
        <v>68</v>
      </c>
      <c r="Z105" s="99" t="s">
        <v>69</v>
      </c>
      <c r="AA105" s="99" t="s">
        <v>70</v>
      </c>
      <c r="AB105" s="99" t="s">
        <v>71</v>
      </c>
      <c r="AC105" s="99" t="s">
        <v>72</v>
      </c>
      <c r="AD105" s="312">
        <f>AH106</f>
        <v>14.4</v>
      </c>
      <c r="AE105" s="99">
        <f t="shared" si="54"/>
        <v>25</v>
      </c>
      <c r="AF105" s="99">
        <f t="shared" si="55"/>
        <v>15</v>
      </c>
      <c r="AG105" s="99">
        <f>($S$105*((AE105+AF105))/100)</f>
        <v>16</v>
      </c>
      <c r="AH105" s="99">
        <f t="shared" ref="AH105" si="96">S105-AG105</f>
        <v>24</v>
      </c>
      <c r="AI105" s="312">
        <f>AM106</f>
        <v>80</v>
      </c>
      <c r="AJ105" s="99">
        <f t="shared" si="57"/>
        <v>0</v>
      </c>
      <c r="AK105" s="99">
        <f t="shared" si="58"/>
        <v>0</v>
      </c>
      <c r="AL105" s="99">
        <f>($U$105*((AJ105+AK105))/100)</f>
        <v>0</v>
      </c>
      <c r="AM105" s="99">
        <f t="shared" ref="AM105" si="97">U105-AL105</f>
        <v>80</v>
      </c>
      <c r="AN105" s="266" t="s">
        <v>66</v>
      </c>
      <c r="AO105" s="266" t="s">
        <v>74</v>
      </c>
      <c r="AP105" s="273" t="s">
        <v>75</v>
      </c>
      <c r="AQ105" s="273" t="s">
        <v>1877</v>
      </c>
      <c r="AR105" s="288">
        <v>45658</v>
      </c>
      <c r="AS105" s="288">
        <v>46022</v>
      </c>
      <c r="AT105" s="340" t="s">
        <v>93</v>
      </c>
      <c r="AU105" s="273" t="s">
        <v>1843</v>
      </c>
    </row>
    <row r="106" spans="1:47" s="110" customFormat="1" ht="126.75" customHeight="1">
      <c r="A106" s="267"/>
      <c r="B106" s="267"/>
      <c r="C106" s="274"/>
      <c r="D106" s="389"/>
      <c r="E106" s="388"/>
      <c r="F106" s="389"/>
      <c r="G106" s="389"/>
      <c r="H106" s="262"/>
      <c r="I106" s="262"/>
      <c r="J106" s="262"/>
      <c r="K106" s="262"/>
      <c r="L106" s="389"/>
      <c r="M106" s="262"/>
      <c r="N106" s="262"/>
      <c r="O106" s="267"/>
      <c r="P106" s="267"/>
      <c r="Q106" s="267"/>
      <c r="R106" s="267"/>
      <c r="S106" s="267"/>
      <c r="T106" s="267"/>
      <c r="U106" s="267"/>
      <c r="V106" s="267"/>
      <c r="W106" s="100" t="s">
        <v>1878</v>
      </c>
      <c r="X106" s="99" t="str">
        <f t="shared" si="53"/>
        <v>Probabilidad</v>
      </c>
      <c r="Y106" s="99" t="s">
        <v>68</v>
      </c>
      <c r="Z106" s="99" t="s">
        <v>69</v>
      </c>
      <c r="AA106" s="99" t="s">
        <v>70</v>
      </c>
      <c r="AB106" s="99" t="s">
        <v>71</v>
      </c>
      <c r="AC106" s="99" t="s">
        <v>72</v>
      </c>
      <c r="AD106" s="492"/>
      <c r="AE106" s="99">
        <f t="shared" si="54"/>
        <v>25</v>
      </c>
      <c r="AF106" s="99">
        <f t="shared" si="55"/>
        <v>15</v>
      </c>
      <c r="AG106" s="99">
        <f>($AH$105*((AE106+AF106))/100)</f>
        <v>9.6</v>
      </c>
      <c r="AH106" s="99">
        <f t="shared" ref="AH106" si="98">AH105-AG106</f>
        <v>14.4</v>
      </c>
      <c r="AI106" s="492"/>
      <c r="AJ106" s="99">
        <f t="shared" si="57"/>
        <v>0</v>
      </c>
      <c r="AK106" s="99">
        <f t="shared" si="58"/>
        <v>0</v>
      </c>
      <c r="AL106" s="99">
        <f>($AM$105*((AJ106+AK106))/100)</f>
        <v>0</v>
      </c>
      <c r="AM106" s="99">
        <f t="shared" ref="AM106" si="99">AM105-AL106</f>
        <v>80</v>
      </c>
      <c r="AN106" s="267"/>
      <c r="AO106" s="267"/>
      <c r="AP106" s="274"/>
      <c r="AQ106" s="274"/>
      <c r="AR106" s="561"/>
      <c r="AS106" s="561"/>
      <c r="AT106" s="561"/>
      <c r="AU106" s="274"/>
    </row>
    <row r="107" spans="1:47" s="110" customFormat="1" ht="150" customHeight="1">
      <c r="A107" s="271">
        <v>30</v>
      </c>
      <c r="B107" s="266" t="s">
        <v>202</v>
      </c>
      <c r="C107" s="273" t="s">
        <v>104</v>
      </c>
      <c r="D107" s="332" t="s">
        <v>1879</v>
      </c>
      <c r="E107" s="322" t="s">
        <v>57</v>
      </c>
      <c r="F107" s="322" t="s">
        <v>1880</v>
      </c>
      <c r="G107" s="322" t="s">
        <v>1881</v>
      </c>
      <c r="H107" s="266"/>
      <c r="I107" s="266"/>
      <c r="J107" s="266"/>
      <c r="K107" s="266"/>
      <c r="L107" s="333" t="s">
        <v>1882</v>
      </c>
      <c r="M107" s="275" t="s">
        <v>105</v>
      </c>
      <c r="N107" s="275" t="s">
        <v>1883</v>
      </c>
      <c r="O107" s="275" t="s">
        <v>86</v>
      </c>
      <c r="P107" s="275" t="s">
        <v>87</v>
      </c>
      <c r="Q107" s="275">
        <v>365</v>
      </c>
      <c r="R107" s="275" t="s">
        <v>126</v>
      </c>
      <c r="S107" s="275">
        <v>40</v>
      </c>
      <c r="T107" s="275" t="s">
        <v>65</v>
      </c>
      <c r="U107" s="275">
        <v>80</v>
      </c>
      <c r="V107" s="502" t="s">
        <v>66</v>
      </c>
      <c r="W107" s="140" t="s">
        <v>1902</v>
      </c>
      <c r="X107" s="215" t="s">
        <v>40</v>
      </c>
      <c r="Y107" s="100" t="s">
        <v>68</v>
      </c>
      <c r="Z107" s="100" t="s">
        <v>69</v>
      </c>
      <c r="AA107" s="100" t="s">
        <v>70</v>
      </c>
      <c r="AB107" s="100" t="s">
        <v>71</v>
      </c>
      <c r="AC107" s="100" t="s">
        <v>72</v>
      </c>
      <c r="AD107" s="312">
        <f>AH108</f>
        <v>12</v>
      </c>
      <c r="AE107" s="99">
        <f t="shared" si="54"/>
        <v>25</v>
      </c>
      <c r="AF107" s="99">
        <f t="shared" si="55"/>
        <v>15</v>
      </c>
      <c r="AG107" s="99">
        <f>($S$107*((AE107+AF107))/100)</f>
        <v>16</v>
      </c>
      <c r="AH107" s="99">
        <f t="shared" ref="AH107" si="100">S107-AG107</f>
        <v>24</v>
      </c>
      <c r="AI107" s="312">
        <f>AM108</f>
        <v>68</v>
      </c>
      <c r="AJ107" s="99">
        <f t="shared" si="57"/>
        <v>0</v>
      </c>
      <c r="AK107" s="99">
        <f t="shared" si="58"/>
        <v>15</v>
      </c>
      <c r="AL107" s="99">
        <f>($U$107*((AJ107+AK107))/100)</f>
        <v>12</v>
      </c>
      <c r="AM107" s="99">
        <f t="shared" ref="AM107" si="101">U107-AL107</f>
        <v>68</v>
      </c>
      <c r="AN107" s="266" t="s">
        <v>73</v>
      </c>
      <c r="AO107" s="275" t="s">
        <v>74</v>
      </c>
      <c r="AP107" s="322" t="s">
        <v>75</v>
      </c>
      <c r="AQ107" s="273" t="s">
        <v>1884</v>
      </c>
      <c r="AR107" s="288">
        <v>45658</v>
      </c>
      <c r="AS107" s="288">
        <v>46022</v>
      </c>
      <c r="AT107" s="340" t="s">
        <v>77</v>
      </c>
      <c r="AU107" s="273" t="s">
        <v>1885</v>
      </c>
    </row>
    <row r="108" spans="1:47" s="110" customFormat="1" ht="147" customHeight="1">
      <c r="A108" s="262"/>
      <c r="B108" s="267"/>
      <c r="C108" s="274"/>
      <c r="D108" s="332"/>
      <c r="E108" s="322"/>
      <c r="F108" s="322"/>
      <c r="G108" s="322"/>
      <c r="H108" s="272"/>
      <c r="I108" s="272"/>
      <c r="J108" s="272"/>
      <c r="K108" s="272"/>
      <c r="L108" s="389"/>
      <c r="M108" s="275"/>
      <c r="N108" s="275"/>
      <c r="O108" s="275"/>
      <c r="P108" s="275"/>
      <c r="Q108" s="275"/>
      <c r="R108" s="275"/>
      <c r="S108" s="275"/>
      <c r="T108" s="275"/>
      <c r="U108" s="275"/>
      <c r="V108" s="572"/>
      <c r="W108" s="140" t="s">
        <v>1886</v>
      </c>
      <c r="X108" s="173" t="s">
        <v>117</v>
      </c>
      <c r="Y108" s="108" t="s">
        <v>68</v>
      </c>
      <c r="Z108" s="108" t="s">
        <v>106</v>
      </c>
      <c r="AA108" s="108" t="s">
        <v>70</v>
      </c>
      <c r="AB108" s="108" t="s">
        <v>71</v>
      </c>
      <c r="AC108" s="108" t="s">
        <v>72</v>
      </c>
      <c r="AD108" s="492"/>
      <c r="AE108" s="99">
        <f t="shared" si="54"/>
        <v>25</v>
      </c>
      <c r="AF108" s="99">
        <f t="shared" si="55"/>
        <v>25</v>
      </c>
      <c r="AG108" s="99">
        <f>($AH$107*((AE108+AF108))/100)</f>
        <v>12</v>
      </c>
      <c r="AH108" s="99">
        <f t="shared" ref="AH108" si="102">AH107-AG108</f>
        <v>12</v>
      </c>
      <c r="AI108" s="492"/>
      <c r="AJ108" s="99">
        <f t="shared" si="57"/>
        <v>0</v>
      </c>
      <c r="AK108" s="99">
        <f t="shared" si="58"/>
        <v>0</v>
      </c>
      <c r="AL108" s="99">
        <f>($AM$879*((AJ108+AK108))/100)</f>
        <v>0</v>
      </c>
      <c r="AM108" s="99">
        <f t="shared" ref="AM108" si="103">AM107-AL108</f>
        <v>68</v>
      </c>
      <c r="AN108" s="267"/>
      <c r="AO108" s="275"/>
      <c r="AP108" s="322"/>
      <c r="AQ108" s="327"/>
      <c r="AR108" s="290"/>
      <c r="AS108" s="290"/>
      <c r="AT108" s="358"/>
      <c r="AU108" s="274"/>
    </row>
    <row r="109" spans="1:47" s="110" customFormat="1" ht="155.25" customHeight="1">
      <c r="A109" s="271">
        <v>31</v>
      </c>
      <c r="B109" s="266" t="s">
        <v>202</v>
      </c>
      <c r="C109" s="273" t="s">
        <v>104</v>
      </c>
      <c r="D109" s="275" t="s">
        <v>1887</v>
      </c>
      <c r="E109" s="322" t="s">
        <v>156</v>
      </c>
      <c r="F109" s="322" t="s">
        <v>1888</v>
      </c>
      <c r="G109" s="322" t="s">
        <v>1889</v>
      </c>
      <c r="H109" s="266"/>
      <c r="I109" s="266"/>
      <c r="J109" s="266"/>
      <c r="K109" s="266"/>
      <c r="L109" s="622" t="str">
        <f>IF(F109&lt;&gt;"",CONCATENATE(E109," ",F109,"",G109),CONCATENATE(H109," ",I109," ",J109," ",K109))</f>
        <v xml:space="preserve">Posibilidad de pérdida de disponibilidad y/o continuidad del Servicio eléctrico, debido a falta o ausencia de mantenimiento preventivo de la planta eléctrica y ups del complejo empresarial San Cayetano donde opera la Entidad. </v>
      </c>
      <c r="M109" s="275" t="s">
        <v>105</v>
      </c>
      <c r="N109" s="275" t="s">
        <v>1890</v>
      </c>
      <c r="O109" s="275" t="s">
        <v>61</v>
      </c>
      <c r="P109" s="275" t="s">
        <v>176</v>
      </c>
      <c r="Q109" s="275" t="s">
        <v>1891</v>
      </c>
      <c r="R109" s="275" t="s">
        <v>113</v>
      </c>
      <c r="S109" s="275">
        <v>20</v>
      </c>
      <c r="T109" s="275" t="s">
        <v>73</v>
      </c>
      <c r="U109" s="275">
        <v>60</v>
      </c>
      <c r="V109" s="502" t="s">
        <v>73</v>
      </c>
      <c r="W109" s="140" t="s">
        <v>1892</v>
      </c>
      <c r="X109" s="230" t="str">
        <f t="shared" ref="X109:X111" si="104">IF(OR(Y109="Preventivo",Y109="Detectivo"),"Probabilidad",IF(Y109="Correctivo","Impacto"," "))</f>
        <v>Probabilidad</v>
      </c>
      <c r="Y109" s="33" t="s">
        <v>68</v>
      </c>
      <c r="Z109" s="33" t="s">
        <v>69</v>
      </c>
      <c r="AA109" s="33" t="s">
        <v>70</v>
      </c>
      <c r="AB109" s="33" t="s">
        <v>71</v>
      </c>
      <c r="AC109" s="33" t="s">
        <v>72</v>
      </c>
      <c r="AD109" s="312">
        <f>AH111</f>
        <v>7.2</v>
      </c>
      <c r="AE109" s="99">
        <f t="shared" si="54"/>
        <v>25</v>
      </c>
      <c r="AF109" s="99">
        <f t="shared" si="55"/>
        <v>15</v>
      </c>
      <c r="AG109" s="99">
        <f>($S109*((AE109+AF109))/100)</f>
        <v>8</v>
      </c>
      <c r="AH109" s="99">
        <f t="shared" ref="AH109" si="105">S109-AG109</f>
        <v>12</v>
      </c>
      <c r="AI109" s="312">
        <f>AM111</f>
        <v>60</v>
      </c>
      <c r="AJ109" s="99">
        <f t="shared" si="57"/>
        <v>0</v>
      </c>
      <c r="AK109" s="99">
        <f t="shared" si="58"/>
        <v>0</v>
      </c>
      <c r="AL109" s="99">
        <f>($U$109*((AJ109+AK109))/100)</f>
        <v>0</v>
      </c>
      <c r="AM109" s="99">
        <f t="shared" ref="AM109" si="106">U109-AL109</f>
        <v>60</v>
      </c>
      <c r="AN109" s="266" t="s">
        <v>73</v>
      </c>
      <c r="AO109" s="275" t="s">
        <v>74</v>
      </c>
      <c r="AP109" s="322" t="s">
        <v>75</v>
      </c>
      <c r="AQ109" s="322" t="s">
        <v>1893</v>
      </c>
      <c r="AR109" s="288">
        <v>45658</v>
      </c>
      <c r="AS109" s="288">
        <v>46022</v>
      </c>
      <c r="AT109" s="624" t="s">
        <v>77</v>
      </c>
      <c r="AU109" s="322" t="s">
        <v>1843</v>
      </c>
    </row>
    <row r="110" spans="1:47" s="110" customFormat="1" ht="159" customHeight="1">
      <c r="A110" s="262"/>
      <c r="B110" s="267"/>
      <c r="C110" s="274"/>
      <c r="D110" s="266"/>
      <c r="E110" s="273"/>
      <c r="F110" s="273"/>
      <c r="G110" s="273"/>
      <c r="H110" s="267"/>
      <c r="I110" s="267"/>
      <c r="J110" s="267"/>
      <c r="K110" s="267"/>
      <c r="L110" s="622"/>
      <c r="M110" s="275"/>
      <c r="N110" s="266"/>
      <c r="O110" s="266"/>
      <c r="P110" s="266"/>
      <c r="Q110" s="266"/>
      <c r="R110" s="266"/>
      <c r="S110" s="266"/>
      <c r="T110" s="266"/>
      <c r="U110" s="266"/>
      <c r="V110" s="572"/>
      <c r="W110" s="140" t="s">
        <v>1894</v>
      </c>
      <c r="X110" s="230" t="str">
        <f t="shared" si="104"/>
        <v>Probabilidad</v>
      </c>
      <c r="Y110" s="33" t="s">
        <v>68</v>
      </c>
      <c r="Z110" s="33" t="s">
        <v>69</v>
      </c>
      <c r="AA110" s="33" t="s">
        <v>70</v>
      </c>
      <c r="AB110" s="33" t="s">
        <v>71</v>
      </c>
      <c r="AC110" s="33" t="s">
        <v>72</v>
      </c>
      <c r="AD110" s="492"/>
      <c r="AE110" s="99">
        <f t="shared" si="54"/>
        <v>25</v>
      </c>
      <c r="AF110" s="99">
        <f t="shared" si="55"/>
        <v>15</v>
      </c>
      <c r="AG110" s="99">
        <f>($AH109*((AE110+AF110))/100)</f>
        <v>4.8</v>
      </c>
      <c r="AH110" s="99">
        <f t="shared" ref="AH110:AH111" si="107">AH109-AG110</f>
        <v>7.2</v>
      </c>
      <c r="AI110" s="492"/>
      <c r="AJ110" s="99">
        <f t="shared" ref="AJ110" si="108">IF(Y110="Correctivo",10,0)</f>
        <v>0</v>
      </c>
      <c r="AK110" s="99">
        <f t="shared" ref="AK110" si="109">IF(X110="Probabilidad",0,IF(Z110="Automatizado",25,IF(Z110="Manual",15,0)))</f>
        <v>0</v>
      </c>
      <c r="AL110" s="99">
        <f>($U$109*((AJ110+AK110))/100)</f>
        <v>0</v>
      </c>
      <c r="AM110" s="99">
        <f t="shared" ref="AM110" si="110">U110-AL110</f>
        <v>0</v>
      </c>
      <c r="AN110" s="267"/>
      <c r="AO110" s="266"/>
      <c r="AP110" s="273"/>
      <c r="AQ110" s="273"/>
      <c r="AR110" s="289"/>
      <c r="AS110" s="289"/>
      <c r="AT110" s="625"/>
      <c r="AU110" s="273"/>
    </row>
    <row r="111" spans="1:47" s="110" customFormat="1" ht="183" customHeight="1">
      <c r="A111" s="262"/>
      <c r="B111" s="267"/>
      <c r="C111" s="274"/>
      <c r="D111" s="266"/>
      <c r="E111" s="273"/>
      <c r="F111" s="273"/>
      <c r="G111" s="273"/>
      <c r="H111" s="267"/>
      <c r="I111" s="267"/>
      <c r="J111" s="267"/>
      <c r="K111" s="267"/>
      <c r="L111" s="623"/>
      <c r="M111" s="275"/>
      <c r="N111" s="266"/>
      <c r="O111" s="266"/>
      <c r="P111" s="266"/>
      <c r="Q111" s="266"/>
      <c r="R111" s="266"/>
      <c r="S111" s="266"/>
      <c r="T111" s="266"/>
      <c r="U111" s="266"/>
      <c r="V111" s="572"/>
      <c r="W111" s="140" t="s">
        <v>1895</v>
      </c>
      <c r="X111" s="244" t="str">
        <f t="shared" si="104"/>
        <v>Impacto</v>
      </c>
      <c r="Y111" s="75" t="s">
        <v>80</v>
      </c>
      <c r="Z111" s="75" t="s">
        <v>69</v>
      </c>
      <c r="AA111" s="75" t="s">
        <v>70</v>
      </c>
      <c r="AB111" s="75" t="s">
        <v>71</v>
      </c>
      <c r="AC111" s="75" t="s">
        <v>72</v>
      </c>
      <c r="AD111" s="492"/>
      <c r="AE111" s="101">
        <f t="shared" si="54"/>
        <v>0</v>
      </c>
      <c r="AF111" s="101">
        <f t="shared" si="55"/>
        <v>0</v>
      </c>
      <c r="AG111" s="101">
        <f>($AH110*((AE111+AF111))/100)</f>
        <v>0</v>
      </c>
      <c r="AH111" s="101">
        <f t="shared" si="107"/>
        <v>7.2</v>
      </c>
      <c r="AI111" s="492"/>
      <c r="AJ111" s="101">
        <f t="shared" si="57"/>
        <v>10</v>
      </c>
      <c r="AK111" s="101">
        <f t="shared" si="58"/>
        <v>15</v>
      </c>
      <c r="AL111" s="101">
        <f>($AM$110*((AJ111+AK111))/100)</f>
        <v>0</v>
      </c>
      <c r="AM111" s="101">
        <f>AM109-AL111</f>
        <v>60</v>
      </c>
      <c r="AN111" s="267"/>
      <c r="AO111" s="266"/>
      <c r="AP111" s="273"/>
      <c r="AQ111" s="273"/>
      <c r="AR111" s="289"/>
      <c r="AS111" s="289"/>
      <c r="AT111" s="625"/>
      <c r="AU111" s="273"/>
    </row>
    <row r="112" spans="1:47" s="110" customFormat="1" ht="257.25" customHeight="1">
      <c r="A112" s="99">
        <v>32</v>
      </c>
      <c r="B112" s="99" t="s">
        <v>202</v>
      </c>
      <c r="C112" s="171" t="s">
        <v>203</v>
      </c>
      <c r="D112" s="235" t="s">
        <v>1896</v>
      </c>
      <c r="E112" s="242"/>
      <c r="F112" s="240"/>
      <c r="G112" s="240"/>
      <c r="H112" s="239"/>
      <c r="I112" s="239"/>
      <c r="J112" s="239"/>
      <c r="K112" s="241"/>
      <c r="L112" s="100" t="s">
        <v>1897</v>
      </c>
      <c r="M112" s="99" t="s">
        <v>60</v>
      </c>
      <c r="N112" s="99" t="s">
        <v>120</v>
      </c>
      <c r="O112" s="99" t="s">
        <v>61</v>
      </c>
      <c r="P112" s="99" t="s">
        <v>62</v>
      </c>
      <c r="Q112" s="99">
        <v>96</v>
      </c>
      <c r="R112" s="99" t="s">
        <v>115</v>
      </c>
      <c r="S112" s="99">
        <v>40</v>
      </c>
      <c r="T112" s="99" t="s">
        <v>65</v>
      </c>
      <c r="U112" s="99">
        <v>80</v>
      </c>
      <c r="V112" s="245" t="s">
        <v>66</v>
      </c>
      <c r="W112" s="243" t="s">
        <v>1898</v>
      </c>
      <c r="X112" s="16" t="s">
        <v>117</v>
      </c>
      <c r="Y112" s="33" t="s">
        <v>68</v>
      </c>
      <c r="Z112" s="33" t="s">
        <v>69</v>
      </c>
      <c r="AA112" s="33" t="s">
        <v>70</v>
      </c>
      <c r="AB112" s="33" t="s">
        <v>71</v>
      </c>
      <c r="AC112" s="33" t="s">
        <v>72</v>
      </c>
      <c r="AD112" s="104">
        <f>AH112</f>
        <v>4.32</v>
      </c>
      <c r="AE112" s="99">
        <f t="shared" ref="AE112" si="111">IF(Y112="Preventivo",25,IF(Y112="Detectivo",15,0))</f>
        <v>25</v>
      </c>
      <c r="AF112" s="99">
        <f t="shared" ref="AF112" si="112">IF(Y112="Correctivo",0,IF(Z112="Automatizado",25,IF(Z112="Manual",15,0)))</f>
        <v>15</v>
      </c>
      <c r="AG112" s="99">
        <f>($AH111*((AE112+AF112))/100)</f>
        <v>2.88</v>
      </c>
      <c r="AH112" s="99">
        <f t="shared" ref="AH112" si="113">AH111-AG112</f>
        <v>4.32</v>
      </c>
      <c r="AI112" s="104">
        <f>AM112</f>
        <v>80</v>
      </c>
      <c r="AJ112" s="99">
        <f t="shared" ref="AJ112" si="114">IF(Y112="Correctivo",10,0)</f>
        <v>0</v>
      </c>
      <c r="AK112" s="99">
        <f t="shared" ref="AK112" si="115">IF(X112="Probabilidad",0,IF(Z112="Automatizado",25,IF(Z112="Manual",15,0)))</f>
        <v>0</v>
      </c>
      <c r="AL112" s="99">
        <f>($U$109*((AJ112+AK112))/100)</f>
        <v>0</v>
      </c>
      <c r="AM112" s="99">
        <f t="shared" ref="AM112" si="116">U112-AL112</f>
        <v>80</v>
      </c>
      <c r="AN112" s="102" t="s">
        <v>66</v>
      </c>
      <c r="AO112" s="99" t="s">
        <v>74</v>
      </c>
      <c r="AP112" s="100" t="s">
        <v>75</v>
      </c>
      <c r="AQ112" s="100" t="s">
        <v>1899</v>
      </c>
      <c r="AR112" s="118">
        <v>45658</v>
      </c>
      <c r="AS112" s="118">
        <v>46022</v>
      </c>
      <c r="AT112" s="120" t="s">
        <v>93</v>
      </c>
      <c r="AU112" s="100" t="s">
        <v>1900</v>
      </c>
    </row>
    <row r="113" spans="1:47" s="110" customFormat="1" ht="222.75" customHeight="1">
      <c r="A113" s="334">
        <v>33</v>
      </c>
      <c r="B113" s="275" t="s">
        <v>216</v>
      </c>
      <c r="C113" s="322" t="s">
        <v>217</v>
      </c>
      <c r="D113" s="322" t="s">
        <v>241</v>
      </c>
      <c r="E113" s="322"/>
      <c r="F113" s="322"/>
      <c r="G113" s="322"/>
      <c r="H113" s="273" t="s">
        <v>242</v>
      </c>
      <c r="I113" s="273" t="s">
        <v>243</v>
      </c>
      <c r="J113" s="273" t="s">
        <v>244</v>
      </c>
      <c r="K113" s="273" t="s">
        <v>245</v>
      </c>
      <c r="L113" s="322" t="s">
        <v>246</v>
      </c>
      <c r="M113" s="275" t="s">
        <v>85</v>
      </c>
      <c r="N113" s="275" t="s">
        <v>112</v>
      </c>
      <c r="O113" s="275" t="s">
        <v>86</v>
      </c>
      <c r="P113" s="275" t="s">
        <v>87</v>
      </c>
      <c r="Q113" s="275">
        <v>740000</v>
      </c>
      <c r="R113" s="275" t="s">
        <v>247</v>
      </c>
      <c r="S113" s="275">
        <v>100</v>
      </c>
      <c r="T113" s="275" t="s">
        <v>65</v>
      </c>
      <c r="U113" s="275">
        <v>80</v>
      </c>
      <c r="V113" s="351" t="s">
        <v>66</v>
      </c>
      <c r="W113" s="143" t="s">
        <v>248</v>
      </c>
      <c r="X113" s="100" t="s">
        <v>117</v>
      </c>
      <c r="Y113" s="100" t="s">
        <v>68</v>
      </c>
      <c r="Z113" s="100" t="s">
        <v>69</v>
      </c>
      <c r="AA113" s="100" t="s">
        <v>70</v>
      </c>
      <c r="AB113" s="100" t="s">
        <v>71</v>
      </c>
      <c r="AC113" s="100" t="s">
        <v>72</v>
      </c>
      <c r="AD113" s="316">
        <f>AH116</f>
        <v>25.2</v>
      </c>
      <c r="AE113" s="99">
        <f t="shared" si="54"/>
        <v>25</v>
      </c>
      <c r="AF113" s="99">
        <f t="shared" si="55"/>
        <v>15</v>
      </c>
      <c r="AG113" s="99">
        <f>($S113*((AE113+AF113))/100)</f>
        <v>40</v>
      </c>
      <c r="AH113" s="99">
        <f t="shared" si="56"/>
        <v>60</v>
      </c>
      <c r="AI113" s="316">
        <f>AM116</f>
        <v>60</v>
      </c>
      <c r="AJ113" s="99">
        <f t="shared" si="57"/>
        <v>0</v>
      </c>
      <c r="AK113" s="99">
        <f t="shared" si="58"/>
        <v>0</v>
      </c>
      <c r="AL113" s="99">
        <f>($U113*((AJ113+AK113))/100)</f>
        <v>0</v>
      </c>
      <c r="AM113" s="106">
        <f>U113-AL113</f>
        <v>80</v>
      </c>
      <c r="AN113" s="338" t="s">
        <v>73</v>
      </c>
      <c r="AO113" s="266" t="s">
        <v>74</v>
      </c>
      <c r="AP113" s="273" t="s">
        <v>249</v>
      </c>
      <c r="AQ113" s="273" t="s">
        <v>250</v>
      </c>
      <c r="AR113" s="493">
        <v>45658</v>
      </c>
      <c r="AS113" s="493">
        <v>46022</v>
      </c>
      <c r="AT113" s="495" t="s">
        <v>77</v>
      </c>
      <c r="AU113" s="273" t="s">
        <v>251</v>
      </c>
    </row>
    <row r="114" spans="1:47" s="110" customFormat="1" ht="126" customHeight="1">
      <c r="A114" s="334"/>
      <c r="B114" s="275"/>
      <c r="C114" s="322"/>
      <c r="D114" s="322"/>
      <c r="E114" s="322"/>
      <c r="F114" s="322"/>
      <c r="G114" s="322"/>
      <c r="H114" s="274"/>
      <c r="I114" s="274"/>
      <c r="J114" s="274"/>
      <c r="K114" s="274"/>
      <c r="L114" s="322"/>
      <c r="M114" s="275"/>
      <c r="N114" s="275"/>
      <c r="O114" s="275"/>
      <c r="P114" s="275"/>
      <c r="Q114" s="275"/>
      <c r="R114" s="275"/>
      <c r="S114" s="275"/>
      <c r="T114" s="275"/>
      <c r="U114" s="275"/>
      <c r="V114" s="351"/>
      <c r="W114" s="103" t="s">
        <v>252</v>
      </c>
      <c r="X114" s="100" t="s">
        <v>40</v>
      </c>
      <c r="Y114" s="100" t="s">
        <v>80</v>
      </c>
      <c r="Z114" s="100" t="s">
        <v>69</v>
      </c>
      <c r="AA114" s="100" t="s">
        <v>70</v>
      </c>
      <c r="AB114" s="100" t="s">
        <v>71</v>
      </c>
      <c r="AC114" s="100" t="s">
        <v>72</v>
      </c>
      <c r="AD114" s="316"/>
      <c r="AE114" s="99">
        <f t="shared" si="54"/>
        <v>0</v>
      </c>
      <c r="AF114" s="99">
        <f t="shared" si="55"/>
        <v>0</v>
      </c>
      <c r="AG114" s="99">
        <f>($AH113*((AE114+AF114))/100)</f>
        <v>0</v>
      </c>
      <c r="AH114" s="99">
        <f t="shared" ref="AH114:AH116" si="117">AH113-AG114</f>
        <v>60</v>
      </c>
      <c r="AI114" s="316"/>
      <c r="AJ114" s="99">
        <f t="shared" si="57"/>
        <v>10</v>
      </c>
      <c r="AK114" s="99">
        <f t="shared" si="58"/>
        <v>15</v>
      </c>
      <c r="AL114" s="99">
        <f t="shared" ref="AL114:AL116" si="118">($AM113*((AJ114+AK114))/100)</f>
        <v>20</v>
      </c>
      <c r="AM114" s="106">
        <f t="shared" ref="AM114:AM116" si="119">AM113-AL114</f>
        <v>60</v>
      </c>
      <c r="AN114" s="394"/>
      <c r="AO114" s="267"/>
      <c r="AP114" s="274"/>
      <c r="AQ114" s="274"/>
      <c r="AR114" s="494"/>
      <c r="AS114" s="494"/>
      <c r="AT114" s="496"/>
      <c r="AU114" s="274"/>
    </row>
    <row r="115" spans="1:47" s="110" customFormat="1" ht="60">
      <c r="A115" s="334"/>
      <c r="B115" s="275"/>
      <c r="C115" s="322"/>
      <c r="D115" s="322"/>
      <c r="E115" s="322"/>
      <c r="F115" s="322"/>
      <c r="G115" s="322"/>
      <c r="H115" s="274"/>
      <c r="I115" s="274"/>
      <c r="J115" s="274"/>
      <c r="K115" s="274"/>
      <c r="L115" s="322"/>
      <c r="M115" s="275"/>
      <c r="N115" s="275"/>
      <c r="O115" s="275"/>
      <c r="P115" s="275"/>
      <c r="Q115" s="275"/>
      <c r="R115" s="275"/>
      <c r="S115" s="275"/>
      <c r="T115" s="275"/>
      <c r="U115" s="275"/>
      <c r="V115" s="351"/>
      <c r="W115" s="113" t="s">
        <v>253</v>
      </c>
      <c r="X115" s="100" t="s">
        <v>117</v>
      </c>
      <c r="Y115" s="100" t="s">
        <v>90</v>
      </c>
      <c r="Z115" s="100" t="s">
        <v>69</v>
      </c>
      <c r="AA115" s="100" t="s">
        <v>179</v>
      </c>
      <c r="AB115" s="100" t="s">
        <v>71</v>
      </c>
      <c r="AC115" s="100" t="s">
        <v>72</v>
      </c>
      <c r="AD115" s="316"/>
      <c r="AE115" s="99">
        <f t="shared" si="54"/>
        <v>15</v>
      </c>
      <c r="AF115" s="99">
        <f t="shared" si="55"/>
        <v>15</v>
      </c>
      <c r="AG115" s="99">
        <f t="shared" ref="AG115:AG116" si="120">($AH114*((AE115+AF115))/100)</f>
        <v>18</v>
      </c>
      <c r="AH115" s="99">
        <f t="shared" si="117"/>
        <v>42</v>
      </c>
      <c r="AI115" s="316"/>
      <c r="AJ115" s="99">
        <f t="shared" si="57"/>
        <v>0</v>
      </c>
      <c r="AK115" s="99">
        <f t="shared" si="58"/>
        <v>0</v>
      </c>
      <c r="AL115" s="99">
        <f t="shared" si="118"/>
        <v>0</v>
      </c>
      <c r="AM115" s="106">
        <f t="shared" si="119"/>
        <v>60</v>
      </c>
      <c r="AN115" s="394"/>
      <c r="AO115" s="267"/>
      <c r="AP115" s="274"/>
      <c r="AQ115" s="274"/>
      <c r="AR115" s="494"/>
      <c r="AS115" s="494"/>
      <c r="AT115" s="496"/>
      <c r="AU115" s="274"/>
    </row>
    <row r="116" spans="1:47" s="110" customFormat="1" ht="120">
      <c r="A116" s="334"/>
      <c r="B116" s="275"/>
      <c r="C116" s="322"/>
      <c r="D116" s="322"/>
      <c r="E116" s="322"/>
      <c r="F116" s="322"/>
      <c r="G116" s="322"/>
      <c r="H116" s="327"/>
      <c r="I116" s="327"/>
      <c r="J116" s="327"/>
      <c r="K116" s="327"/>
      <c r="L116" s="322"/>
      <c r="M116" s="275"/>
      <c r="N116" s="275"/>
      <c r="O116" s="275"/>
      <c r="P116" s="275"/>
      <c r="Q116" s="275"/>
      <c r="R116" s="275"/>
      <c r="S116" s="275"/>
      <c r="T116" s="275"/>
      <c r="U116" s="275"/>
      <c r="V116" s="351"/>
      <c r="W116" s="103" t="s">
        <v>254</v>
      </c>
      <c r="X116" s="100" t="s">
        <v>117</v>
      </c>
      <c r="Y116" s="100" t="s">
        <v>68</v>
      </c>
      <c r="Z116" s="100" t="s">
        <v>69</v>
      </c>
      <c r="AA116" s="100" t="s">
        <v>70</v>
      </c>
      <c r="AB116" s="100" t="s">
        <v>71</v>
      </c>
      <c r="AC116" s="100" t="s">
        <v>72</v>
      </c>
      <c r="AD116" s="316"/>
      <c r="AE116" s="99">
        <f t="shared" si="54"/>
        <v>25</v>
      </c>
      <c r="AF116" s="99">
        <f t="shared" si="55"/>
        <v>15</v>
      </c>
      <c r="AG116" s="99">
        <f t="shared" si="120"/>
        <v>16.8</v>
      </c>
      <c r="AH116" s="99">
        <f t="shared" si="117"/>
        <v>25.2</v>
      </c>
      <c r="AI116" s="316"/>
      <c r="AJ116" s="99">
        <f t="shared" si="57"/>
        <v>0</v>
      </c>
      <c r="AK116" s="99">
        <f t="shared" si="58"/>
        <v>0</v>
      </c>
      <c r="AL116" s="99">
        <f t="shared" si="118"/>
        <v>0</v>
      </c>
      <c r="AM116" s="106">
        <f t="shared" si="119"/>
        <v>60</v>
      </c>
      <c r="AN116" s="387"/>
      <c r="AO116" s="272"/>
      <c r="AP116" s="327"/>
      <c r="AQ116" s="327"/>
      <c r="AR116" s="497"/>
      <c r="AS116" s="497"/>
      <c r="AT116" s="498"/>
      <c r="AU116" s="327"/>
    </row>
    <row r="117" spans="1:47" s="110" customFormat="1" ht="213" customHeight="1">
      <c r="A117" s="334">
        <v>34</v>
      </c>
      <c r="B117" s="275" t="s">
        <v>216</v>
      </c>
      <c r="C117" s="322" t="s">
        <v>217</v>
      </c>
      <c r="D117" s="322" t="s">
        <v>241</v>
      </c>
      <c r="E117" s="322" t="s">
        <v>57</v>
      </c>
      <c r="F117" s="322" t="s">
        <v>255</v>
      </c>
      <c r="G117" s="322" t="s">
        <v>256</v>
      </c>
      <c r="H117" s="108"/>
      <c r="I117" s="108"/>
      <c r="J117" s="108"/>
      <c r="K117" s="108"/>
      <c r="L117" s="333" t="str">
        <f t="shared" ref="L117" si="121">CONCATENATE(E117," ",F117,)</f>
        <v>Posibilidad de pérdida económica y reputacional por el Incumplimiento  ante las víctimas de los requisitos definidos para realizar la entrega de Asistencia humanitaria</v>
      </c>
      <c r="M117" s="275" t="s">
        <v>60</v>
      </c>
      <c r="N117" s="275" t="s">
        <v>112</v>
      </c>
      <c r="O117" s="275" t="s">
        <v>61</v>
      </c>
      <c r="P117" s="275" t="s">
        <v>62</v>
      </c>
      <c r="Q117" s="275">
        <v>740000</v>
      </c>
      <c r="R117" s="275" t="s">
        <v>172</v>
      </c>
      <c r="S117" s="275">
        <v>100</v>
      </c>
      <c r="T117" s="275" t="s">
        <v>114</v>
      </c>
      <c r="U117" s="275">
        <v>40</v>
      </c>
      <c r="V117" s="351" t="s">
        <v>66</v>
      </c>
      <c r="W117" s="100" t="s">
        <v>257</v>
      </c>
      <c r="X117" s="100" t="s">
        <v>117</v>
      </c>
      <c r="Y117" s="100" t="s">
        <v>68</v>
      </c>
      <c r="Z117" s="100" t="s">
        <v>69</v>
      </c>
      <c r="AA117" s="100" t="s">
        <v>70</v>
      </c>
      <c r="AB117" s="100" t="s">
        <v>71</v>
      </c>
      <c r="AC117" s="100" t="s">
        <v>72</v>
      </c>
      <c r="AD117" s="316">
        <f>AH120</f>
        <v>29.4</v>
      </c>
      <c r="AE117" s="99">
        <f t="shared" si="54"/>
        <v>25</v>
      </c>
      <c r="AF117" s="99">
        <f t="shared" si="55"/>
        <v>15</v>
      </c>
      <c r="AG117" s="99">
        <f>($S117*((AE117+AF117))/100)</f>
        <v>40</v>
      </c>
      <c r="AH117" s="99">
        <f t="shared" ref="AH117" si="122">S117-AG117</f>
        <v>60</v>
      </c>
      <c r="AI117" s="492">
        <f>AM120</f>
        <v>30</v>
      </c>
      <c r="AJ117" s="99">
        <f t="shared" si="57"/>
        <v>0</v>
      </c>
      <c r="AK117" s="99">
        <f t="shared" si="58"/>
        <v>0</v>
      </c>
      <c r="AL117" s="99">
        <f>($U117*((AJ117+AK117))/100)</f>
        <v>0</v>
      </c>
      <c r="AM117" s="106">
        <f>U117-AL117</f>
        <v>40</v>
      </c>
      <c r="AN117" s="338" t="s">
        <v>73</v>
      </c>
      <c r="AO117" s="266" t="s">
        <v>74</v>
      </c>
      <c r="AP117" s="273" t="s">
        <v>249</v>
      </c>
      <c r="AQ117" s="273" t="s">
        <v>258</v>
      </c>
      <c r="AR117" s="493">
        <v>45658</v>
      </c>
      <c r="AS117" s="493">
        <v>46022</v>
      </c>
      <c r="AT117" s="495" t="s">
        <v>77</v>
      </c>
      <c r="AU117" s="273" t="s">
        <v>259</v>
      </c>
    </row>
    <row r="118" spans="1:47" s="110" customFormat="1" ht="154.5" customHeight="1">
      <c r="A118" s="334"/>
      <c r="B118" s="275"/>
      <c r="C118" s="322"/>
      <c r="D118" s="322"/>
      <c r="E118" s="322"/>
      <c r="F118" s="322"/>
      <c r="G118" s="322"/>
      <c r="H118" s="112"/>
      <c r="I118" s="112"/>
      <c r="J118" s="112"/>
      <c r="K118" s="112"/>
      <c r="L118" s="389"/>
      <c r="M118" s="275"/>
      <c r="N118" s="275"/>
      <c r="O118" s="275"/>
      <c r="P118" s="275"/>
      <c r="Q118" s="275"/>
      <c r="R118" s="275"/>
      <c r="S118" s="275"/>
      <c r="T118" s="275"/>
      <c r="U118" s="275"/>
      <c r="V118" s="351"/>
      <c r="W118" s="100" t="s">
        <v>260</v>
      </c>
      <c r="X118" s="100" t="s">
        <v>40</v>
      </c>
      <c r="Y118" s="100" t="s">
        <v>80</v>
      </c>
      <c r="Z118" s="100" t="s">
        <v>69</v>
      </c>
      <c r="AA118" s="100" t="s">
        <v>70</v>
      </c>
      <c r="AB118" s="100" t="s">
        <v>71</v>
      </c>
      <c r="AC118" s="100" t="s">
        <v>72</v>
      </c>
      <c r="AD118" s="316"/>
      <c r="AE118" s="99">
        <f t="shared" si="54"/>
        <v>0</v>
      </c>
      <c r="AF118" s="99">
        <f t="shared" si="55"/>
        <v>0</v>
      </c>
      <c r="AG118" s="99">
        <f>($AH117*((AE118+AF118))/100)</f>
        <v>0</v>
      </c>
      <c r="AH118" s="99">
        <f t="shared" ref="AH118:AH120" si="123">AH117-AG118</f>
        <v>60</v>
      </c>
      <c r="AI118" s="492"/>
      <c r="AJ118" s="99">
        <f t="shared" si="57"/>
        <v>10</v>
      </c>
      <c r="AK118" s="99">
        <f t="shared" si="58"/>
        <v>15</v>
      </c>
      <c r="AL118" s="99">
        <f t="shared" ref="AL118:AL120" si="124">($AM117*((AJ118+AK118))/100)</f>
        <v>10</v>
      </c>
      <c r="AM118" s="106">
        <f t="shared" ref="AM118:AM120" si="125">AM117-AL118</f>
        <v>30</v>
      </c>
      <c r="AN118" s="394"/>
      <c r="AO118" s="267"/>
      <c r="AP118" s="274"/>
      <c r="AQ118" s="274"/>
      <c r="AR118" s="494"/>
      <c r="AS118" s="494"/>
      <c r="AT118" s="496"/>
      <c r="AU118" s="274"/>
    </row>
    <row r="119" spans="1:47" s="110" customFormat="1" ht="168.75" customHeight="1">
      <c r="A119" s="334"/>
      <c r="B119" s="275"/>
      <c r="C119" s="322"/>
      <c r="D119" s="322"/>
      <c r="E119" s="322"/>
      <c r="F119" s="322"/>
      <c r="G119" s="322"/>
      <c r="H119" s="112"/>
      <c r="I119" s="112"/>
      <c r="J119" s="112"/>
      <c r="K119" s="112"/>
      <c r="L119" s="389"/>
      <c r="M119" s="275"/>
      <c r="N119" s="275"/>
      <c r="O119" s="275"/>
      <c r="P119" s="275"/>
      <c r="Q119" s="275"/>
      <c r="R119" s="275"/>
      <c r="S119" s="275"/>
      <c r="T119" s="275"/>
      <c r="U119" s="275"/>
      <c r="V119" s="351"/>
      <c r="W119" s="103" t="s">
        <v>261</v>
      </c>
      <c r="X119" s="100" t="s">
        <v>117</v>
      </c>
      <c r="Y119" s="100" t="s">
        <v>90</v>
      </c>
      <c r="Z119" s="100" t="s">
        <v>69</v>
      </c>
      <c r="AA119" s="100" t="s">
        <v>70</v>
      </c>
      <c r="AB119" s="100" t="s">
        <v>71</v>
      </c>
      <c r="AC119" s="100" t="s">
        <v>72</v>
      </c>
      <c r="AD119" s="316"/>
      <c r="AE119" s="99">
        <f t="shared" si="54"/>
        <v>15</v>
      </c>
      <c r="AF119" s="99">
        <f t="shared" si="55"/>
        <v>15</v>
      </c>
      <c r="AG119" s="99">
        <f t="shared" ref="AG119:AG120" si="126">($AH118*((AE119+AF119))/100)</f>
        <v>18</v>
      </c>
      <c r="AH119" s="99">
        <f t="shared" si="123"/>
        <v>42</v>
      </c>
      <c r="AI119" s="492"/>
      <c r="AJ119" s="99">
        <f t="shared" si="57"/>
        <v>0</v>
      </c>
      <c r="AK119" s="99">
        <f t="shared" si="58"/>
        <v>0</v>
      </c>
      <c r="AL119" s="99">
        <f t="shared" si="124"/>
        <v>0</v>
      </c>
      <c r="AM119" s="106">
        <f t="shared" si="125"/>
        <v>30</v>
      </c>
      <c r="AN119" s="394"/>
      <c r="AO119" s="267"/>
      <c r="AP119" s="274"/>
      <c r="AQ119" s="274"/>
      <c r="AR119" s="494"/>
      <c r="AS119" s="494"/>
      <c r="AT119" s="496"/>
      <c r="AU119" s="274"/>
    </row>
    <row r="120" spans="1:47" s="110" customFormat="1" ht="149.25" customHeight="1">
      <c r="A120" s="334"/>
      <c r="B120" s="275"/>
      <c r="C120" s="322"/>
      <c r="D120" s="273"/>
      <c r="E120" s="273"/>
      <c r="F120" s="273"/>
      <c r="G120" s="273"/>
      <c r="H120" s="112"/>
      <c r="I120" s="112"/>
      <c r="J120" s="112"/>
      <c r="K120" s="112"/>
      <c r="L120" s="389"/>
      <c r="M120" s="266"/>
      <c r="N120" s="266"/>
      <c r="O120" s="266"/>
      <c r="P120" s="266"/>
      <c r="Q120" s="266"/>
      <c r="R120" s="266"/>
      <c r="S120" s="266"/>
      <c r="T120" s="266"/>
      <c r="U120" s="266"/>
      <c r="V120" s="491"/>
      <c r="W120" s="108" t="s">
        <v>262</v>
      </c>
      <c r="X120" s="108" t="s">
        <v>117</v>
      </c>
      <c r="Y120" s="108" t="s">
        <v>90</v>
      </c>
      <c r="Z120" s="108" t="s">
        <v>69</v>
      </c>
      <c r="AA120" s="108" t="s">
        <v>179</v>
      </c>
      <c r="AB120" s="108" t="s">
        <v>71</v>
      </c>
      <c r="AC120" s="108" t="s">
        <v>72</v>
      </c>
      <c r="AD120" s="316"/>
      <c r="AE120" s="99">
        <f t="shared" si="54"/>
        <v>15</v>
      </c>
      <c r="AF120" s="99">
        <f t="shared" si="55"/>
        <v>15</v>
      </c>
      <c r="AG120" s="99">
        <f t="shared" si="126"/>
        <v>12.6</v>
      </c>
      <c r="AH120" s="99">
        <f t="shared" si="123"/>
        <v>29.4</v>
      </c>
      <c r="AI120" s="492"/>
      <c r="AJ120" s="99">
        <f t="shared" si="57"/>
        <v>0</v>
      </c>
      <c r="AK120" s="99">
        <f t="shared" si="58"/>
        <v>0</v>
      </c>
      <c r="AL120" s="99">
        <f t="shared" si="124"/>
        <v>0</v>
      </c>
      <c r="AM120" s="106">
        <f t="shared" si="125"/>
        <v>30</v>
      </c>
      <c r="AN120" s="394"/>
      <c r="AO120" s="267"/>
      <c r="AP120" s="274"/>
      <c r="AQ120" s="274"/>
      <c r="AR120" s="494"/>
      <c r="AS120" s="494"/>
      <c r="AT120" s="496"/>
      <c r="AU120" s="274"/>
    </row>
    <row r="121" spans="1:47" s="110" customFormat="1" ht="409.6" customHeight="1">
      <c r="A121" s="99">
        <v>35</v>
      </c>
      <c r="B121" s="99" t="s">
        <v>216</v>
      </c>
      <c r="C121" s="100" t="s">
        <v>104</v>
      </c>
      <c r="D121" s="100" t="s">
        <v>263</v>
      </c>
      <c r="E121" s="100" t="s">
        <v>57</v>
      </c>
      <c r="F121" s="117" t="s">
        <v>264</v>
      </c>
      <c r="G121" s="117" t="s">
        <v>265</v>
      </c>
      <c r="H121" s="117"/>
      <c r="I121" s="117"/>
      <c r="J121" s="117"/>
      <c r="K121" s="117"/>
      <c r="L121" s="117" t="str">
        <f t="shared" ref="L121:L122" si="127">IF(F121&lt;&gt;"",CONCATENATE(E121," ",F121,"",G121),CONCATENATE(H121," ",I121," ",J121," ",K121))</f>
        <v>Posibilidad de pérdida económica y reputacional por pérdida de la Confidencialidad de la Información de la Entidad, debido a la falla o ausencia de controles relacionados con el acceso a información clasificada y/o reservada.</v>
      </c>
      <c r="M121" s="98" t="s">
        <v>105</v>
      </c>
      <c r="N121" s="98" t="s">
        <v>266</v>
      </c>
      <c r="O121" s="99" t="s">
        <v>61</v>
      </c>
      <c r="P121" s="99" t="s">
        <v>62</v>
      </c>
      <c r="Q121" s="99" t="s">
        <v>267</v>
      </c>
      <c r="R121" s="99" t="s">
        <v>126</v>
      </c>
      <c r="S121" s="99">
        <f t="shared" ref="S121:S122" si="128">IF(R121="Muy alta",100,IF(R121="Alta",80,IF(R121="Media",60,IF(R121="Baja",40,IF(R121="Muy baja",20,IF(R121="Casi Seguro",100,IF(R121="Probable",80,IF(R121="Posible",60,IF(R121="Improbable",40,IF(R121="Rara vez",20,0))))))))))</f>
        <v>40</v>
      </c>
      <c r="T121" s="99" t="s">
        <v>73</v>
      </c>
      <c r="U121" s="99">
        <f t="shared" ref="U121:U122" si="129">IF(T121="Catastrófico",100,IF(T121="Mayor",80,IF(T121="Moderado",60,IF(T121="Menor",40,IF(T121="Leve",20,0)))))</f>
        <v>60</v>
      </c>
      <c r="V121" s="106" t="s">
        <v>73</v>
      </c>
      <c r="W121" s="32" t="s">
        <v>268</v>
      </c>
      <c r="X121" s="189" t="str">
        <f t="shared" ref="X121:X122" si="130">IF(OR(Y121="Preventivo",Y121="Detectivo"),"Probabilidad",IF(Y121="Correctivo","Impacto"," "))</f>
        <v>Probabilidad</v>
      </c>
      <c r="Y121" s="99" t="s">
        <v>68</v>
      </c>
      <c r="Z121" s="99" t="s">
        <v>69</v>
      </c>
      <c r="AA121" s="99" t="s">
        <v>70</v>
      </c>
      <c r="AB121" s="99" t="s">
        <v>71</v>
      </c>
      <c r="AC121" s="99" t="s">
        <v>72</v>
      </c>
      <c r="AD121" s="104">
        <f>AH121</f>
        <v>24</v>
      </c>
      <c r="AE121" s="99">
        <f t="shared" si="54"/>
        <v>25</v>
      </c>
      <c r="AF121" s="99">
        <f t="shared" si="55"/>
        <v>15</v>
      </c>
      <c r="AG121" s="99">
        <f>($S121*((AE121+AF121))/100)</f>
        <v>16</v>
      </c>
      <c r="AH121" s="99">
        <f t="shared" ref="AH121:AH236" si="131">S121-AG121</f>
        <v>24</v>
      </c>
      <c r="AI121" s="104">
        <f>AM121</f>
        <v>60</v>
      </c>
      <c r="AJ121" s="99">
        <f t="shared" si="57"/>
        <v>0</v>
      </c>
      <c r="AK121" s="99">
        <f t="shared" si="58"/>
        <v>0</v>
      </c>
      <c r="AL121" s="99">
        <f>($U121*((AJ121+AK121))/100)</f>
        <v>0</v>
      </c>
      <c r="AM121" s="106">
        <f>U121-AL121</f>
        <v>60</v>
      </c>
      <c r="AN121" s="99" t="s">
        <v>73</v>
      </c>
      <c r="AO121" s="99" t="s">
        <v>74</v>
      </c>
      <c r="AP121" s="106" t="s">
        <v>269</v>
      </c>
      <c r="AQ121" s="32" t="s">
        <v>1718</v>
      </c>
      <c r="AR121" s="231">
        <v>45658</v>
      </c>
      <c r="AS121" s="118">
        <v>46022</v>
      </c>
      <c r="AT121" s="99" t="s">
        <v>77</v>
      </c>
      <c r="AU121" s="99" t="s">
        <v>270</v>
      </c>
    </row>
    <row r="122" spans="1:47" s="110" customFormat="1" ht="402" customHeight="1">
      <c r="A122" s="99">
        <v>36</v>
      </c>
      <c r="B122" s="99" t="s">
        <v>216</v>
      </c>
      <c r="C122" s="100" t="s">
        <v>104</v>
      </c>
      <c r="D122" s="100" t="s">
        <v>263</v>
      </c>
      <c r="E122" s="100" t="s">
        <v>57</v>
      </c>
      <c r="F122" s="100" t="s">
        <v>271</v>
      </c>
      <c r="G122" s="100" t="s">
        <v>272</v>
      </c>
      <c r="H122" s="117"/>
      <c r="I122" s="117"/>
      <c r="J122" s="117"/>
      <c r="K122" s="117"/>
      <c r="L122" s="117" t="str">
        <f t="shared" si="127"/>
        <v>Posibilidad de pérdida económica y reputacional por pérdida a la Integridad de la Información de la Entidad, debido a la falla o ausencia de controles relacionados con el uso adecuado de la información.</v>
      </c>
      <c r="M122" s="98" t="s">
        <v>105</v>
      </c>
      <c r="N122" s="98" t="s">
        <v>266</v>
      </c>
      <c r="O122" s="99" t="s">
        <v>61</v>
      </c>
      <c r="P122" s="99" t="s">
        <v>62</v>
      </c>
      <c r="Q122" s="99" t="s">
        <v>273</v>
      </c>
      <c r="R122" s="99" t="s">
        <v>113</v>
      </c>
      <c r="S122" s="99">
        <f t="shared" si="128"/>
        <v>20</v>
      </c>
      <c r="T122" s="99" t="s">
        <v>73</v>
      </c>
      <c r="U122" s="99">
        <f t="shared" si="129"/>
        <v>60</v>
      </c>
      <c r="V122" s="106" t="s">
        <v>73</v>
      </c>
      <c r="W122" s="32" t="s">
        <v>1717</v>
      </c>
      <c r="X122" s="189" t="str">
        <f t="shared" si="130"/>
        <v>Probabilidad</v>
      </c>
      <c r="Y122" s="99" t="s">
        <v>68</v>
      </c>
      <c r="Z122" s="99" t="s">
        <v>69</v>
      </c>
      <c r="AA122" s="99" t="s">
        <v>70</v>
      </c>
      <c r="AB122" s="99" t="s">
        <v>71</v>
      </c>
      <c r="AC122" s="99" t="s">
        <v>72</v>
      </c>
      <c r="AD122" s="104">
        <f>AH122</f>
        <v>12</v>
      </c>
      <c r="AE122" s="99">
        <f t="shared" si="54"/>
        <v>25</v>
      </c>
      <c r="AF122" s="99">
        <f t="shared" si="55"/>
        <v>15</v>
      </c>
      <c r="AG122" s="99">
        <f>($S122*((AE122+AF122))/100)</f>
        <v>8</v>
      </c>
      <c r="AH122" s="99">
        <f t="shared" si="131"/>
        <v>12</v>
      </c>
      <c r="AI122" s="104">
        <f>AM122</f>
        <v>60</v>
      </c>
      <c r="AJ122" s="99">
        <f t="shared" si="57"/>
        <v>0</v>
      </c>
      <c r="AK122" s="99">
        <f t="shared" si="58"/>
        <v>0</v>
      </c>
      <c r="AL122" s="99">
        <f>($U122*((AJ122+AK122))/100)</f>
        <v>0</v>
      </c>
      <c r="AM122" s="106">
        <f>U122-AL122</f>
        <v>60</v>
      </c>
      <c r="AN122" s="99" t="s">
        <v>73</v>
      </c>
      <c r="AO122" s="99" t="s">
        <v>74</v>
      </c>
      <c r="AP122" s="106" t="s">
        <v>269</v>
      </c>
      <c r="AQ122" s="32" t="s">
        <v>1719</v>
      </c>
      <c r="AR122" s="232">
        <v>45658</v>
      </c>
      <c r="AS122" s="119">
        <v>46022</v>
      </c>
      <c r="AT122" s="99" t="s">
        <v>77</v>
      </c>
      <c r="AU122" s="99" t="s">
        <v>270</v>
      </c>
    </row>
    <row r="123" spans="1:47" s="167" customFormat="1" ht="230.25" customHeight="1">
      <c r="A123" s="276">
        <v>37</v>
      </c>
      <c r="B123" s="276" t="s">
        <v>204</v>
      </c>
      <c r="C123" s="406" t="s">
        <v>274</v>
      </c>
      <c r="D123" s="276" t="s">
        <v>275</v>
      </c>
      <c r="E123" s="419" t="s">
        <v>164</v>
      </c>
      <c r="F123" s="421" t="s">
        <v>276</v>
      </c>
      <c r="G123" s="421" t="s">
        <v>277</v>
      </c>
      <c r="H123" s="416"/>
      <c r="I123" s="416"/>
      <c r="J123" s="416"/>
      <c r="K123" s="416"/>
      <c r="L123" s="427" t="str">
        <f>IF(F123&lt;&gt;"",CONCATENATE(E123," ",F123),CONCATENATE(H123," ",I123," ",J123," ",K123))</f>
        <v>Posibilidad de pérdida reputacional Ante las partes interesadas por sanciones de entes de control en los procesos de contratación</v>
      </c>
      <c r="M123" s="416" t="s">
        <v>60</v>
      </c>
      <c r="N123" s="416" t="s">
        <v>278</v>
      </c>
      <c r="O123" s="276" t="s">
        <v>61</v>
      </c>
      <c r="P123" s="276" t="s">
        <v>62</v>
      </c>
      <c r="Q123" s="276">
        <v>2000</v>
      </c>
      <c r="R123" s="276" t="s">
        <v>175</v>
      </c>
      <c r="S123" s="395">
        <f>IF(R123="Muy alta",100,IF(R123="Alta",80,IF(R123="Media",60,IF(R123="Baja",40,IF(R123="Muy baja",20,IF(R123="Casi Seguro",100,IF(R123="Probable",80,IF(R123="Posible",60,IF(R123="Improbable",40,IF(R123="Rara vez",20,0))))))))))</f>
        <v>80</v>
      </c>
      <c r="T123" s="276" t="s">
        <v>73</v>
      </c>
      <c r="U123" s="395">
        <f>IF(T123="Catastrófico",100,IF(T123="Mayor",80,IF(T123="Moderado",60,IF(T123="Menor",40,IF(T123="Leve",20,0)))))</f>
        <v>60</v>
      </c>
      <c r="V123" s="276" t="s">
        <v>66</v>
      </c>
      <c r="W123" s="216" t="s">
        <v>279</v>
      </c>
      <c r="X123" s="144" t="str">
        <f>IF(OR(Y123="Preventivo",Y123="Detectivo"),"Probabilidad",IF(Y123="Correctivo","Impacto"," "))</f>
        <v>Probabilidad</v>
      </c>
      <c r="Y123" s="149" t="s">
        <v>68</v>
      </c>
      <c r="Z123" s="149" t="s">
        <v>69</v>
      </c>
      <c r="AA123" s="149" t="s">
        <v>70</v>
      </c>
      <c r="AB123" s="149" t="s">
        <v>71</v>
      </c>
      <c r="AC123" s="149" t="s">
        <v>72</v>
      </c>
      <c r="AD123" s="411">
        <f>AH125</f>
        <v>33.6</v>
      </c>
      <c r="AE123" s="144">
        <f>IF(Y123="Preventivo",25,IF(Y123="Detectivo",15,0))</f>
        <v>25</v>
      </c>
      <c r="AF123" s="144">
        <f>IF(Y123="Correctivo",0,IF(Z123="Automatizado",25,IF(Z123="Manual",15,0)))</f>
        <v>15</v>
      </c>
      <c r="AG123" s="144">
        <f>($S$123*((AE123+AF123))/100)</f>
        <v>32</v>
      </c>
      <c r="AH123" s="144">
        <f>S123-AG123</f>
        <v>48</v>
      </c>
      <c r="AI123" s="411">
        <f>AM125</f>
        <v>60</v>
      </c>
      <c r="AJ123" s="144">
        <f>IF(Y123="Correctivo",10,0)</f>
        <v>0</v>
      </c>
      <c r="AK123" s="144">
        <f>IF(X123="Probabilidad",0,IF(Z123="Automatizado",25,IF(Z123="Manual",15,0)))</f>
        <v>0</v>
      </c>
      <c r="AL123" s="144">
        <f>($U$123*((AJ123+AK123))/100)</f>
        <v>0</v>
      </c>
      <c r="AM123" s="144">
        <f>U123-AL123</f>
        <v>60</v>
      </c>
      <c r="AN123" s="276" t="s">
        <v>73</v>
      </c>
      <c r="AO123" s="276" t="s">
        <v>74</v>
      </c>
      <c r="AP123" s="398" t="s">
        <v>75</v>
      </c>
      <c r="AQ123" s="154" t="s">
        <v>280</v>
      </c>
      <c r="AR123" s="194">
        <v>45658</v>
      </c>
      <c r="AS123" s="194">
        <v>46022</v>
      </c>
      <c r="AT123" s="395" t="s">
        <v>77</v>
      </c>
      <c r="AU123" s="395" t="s">
        <v>281</v>
      </c>
    </row>
    <row r="124" spans="1:47" s="168" customFormat="1" ht="208.5" customHeight="1">
      <c r="A124" s="277"/>
      <c r="B124" s="277"/>
      <c r="C124" s="418"/>
      <c r="D124" s="277"/>
      <c r="E124" s="420"/>
      <c r="F124" s="422"/>
      <c r="G124" s="422"/>
      <c r="H124" s="417"/>
      <c r="I124" s="417"/>
      <c r="J124" s="417"/>
      <c r="K124" s="417"/>
      <c r="L124" s="428"/>
      <c r="M124" s="417"/>
      <c r="N124" s="417"/>
      <c r="O124" s="277"/>
      <c r="P124" s="277"/>
      <c r="Q124" s="277"/>
      <c r="R124" s="277"/>
      <c r="S124" s="408"/>
      <c r="T124" s="277"/>
      <c r="U124" s="408"/>
      <c r="V124" s="277"/>
      <c r="W124" s="134" t="s">
        <v>282</v>
      </c>
      <c r="X124" s="144" t="str">
        <f t="shared" ref="X124:X133" si="132">IF(OR(Y124="Preventivo",Y124="Detectivo"),"Probabilidad",IF(Y124="Correctivo","Impacto"," "))</f>
        <v>Probabilidad</v>
      </c>
      <c r="Y124" s="149" t="s">
        <v>90</v>
      </c>
      <c r="Z124" s="149" t="s">
        <v>69</v>
      </c>
      <c r="AA124" s="149" t="s">
        <v>70</v>
      </c>
      <c r="AB124" s="149" t="s">
        <v>71</v>
      </c>
      <c r="AC124" s="149" t="s">
        <v>72</v>
      </c>
      <c r="AD124" s="412"/>
      <c r="AE124" s="144">
        <f t="shared" ref="AE124:AE175" si="133">IF(Y124="Preventivo",25,IF(Y124="Detectivo",15,0))</f>
        <v>15</v>
      </c>
      <c r="AF124" s="144">
        <f t="shared" ref="AF124:AF175" si="134">IF(Y124="Correctivo",0,IF(Z124="Automatizado",25,IF(Z124="Manual",15,0)))</f>
        <v>15</v>
      </c>
      <c r="AG124" s="144">
        <f>($AH$123*((AE124+AF124))/100)</f>
        <v>14.4</v>
      </c>
      <c r="AH124" s="144">
        <f>AH123-AG124</f>
        <v>33.6</v>
      </c>
      <c r="AI124" s="412"/>
      <c r="AJ124" s="144">
        <f t="shared" ref="AJ124:AJ175" si="135">IF(Y124="Correctivo",10,0)</f>
        <v>0</v>
      </c>
      <c r="AK124" s="144">
        <f t="shared" ref="AK124:AK175" si="136">IF(X124="Probabilidad",0,IF(Z124="Automatizado",25,IF(Z124="Manual",15,0)))</f>
        <v>0</v>
      </c>
      <c r="AL124" s="144">
        <f>($AM$123*((AJ124+AK124))/100)</f>
        <v>0</v>
      </c>
      <c r="AM124" s="144">
        <f>AM123-AL124</f>
        <v>60</v>
      </c>
      <c r="AN124" s="277"/>
      <c r="AO124" s="277"/>
      <c r="AP124" s="415"/>
      <c r="AQ124" s="121" t="s">
        <v>283</v>
      </c>
      <c r="AR124" s="195">
        <v>45658</v>
      </c>
      <c r="AS124" s="195">
        <v>46022</v>
      </c>
      <c r="AT124" s="396"/>
      <c r="AU124" s="396"/>
    </row>
    <row r="125" spans="1:47" s="168" customFormat="1" ht="147.75" customHeight="1">
      <c r="A125" s="278"/>
      <c r="B125" s="278"/>
      <c r="C125" s="407"/>
      <c r="D125" s="278"/>
      <c r="E125" s="429"/>
      <c r="F125" s="430"/>
      <c r="G125" s="430"/>
      <c r="H125" s="431"/>
      <c r="I125" s="431"/>
      <c r="J125" s="431"/>
      <c r="K125" s="431"/>
      <c r="L125" s="432"/>
      <c r="M125" s="431"/>
      <c r="N125" s="431"/>
      <c r="O125" s="278"/>
      <c r="P125" s="278"/>
      <c r="Q125" s="278"/>
      <c r="R125" s="278"/>
      <c r="S125" s="396"/>
      <c r="T125" s="278"/>
      <c r="U125" s="396"/>
      <c r="V125" s="278"/>
      <c r="W125" s="148" t="s">
        <v>284</v>
      </c>
      <c r="X125" s="144" t="str">
        <f t="shared" si="132"/>
        <v xml:space="preserve"> </v>
      </c>
      <c r="Y125" s="149"/>
      <c r="Z125" s="149"/>
      <c r="AA125" s="149"/>
      <c r="AB125" s="149"/>
      <c r="AC125" s="149"/>
      <c r="AD125" s="446"/>
      <c r="AE125" s="144">
        <f t="shared" si="133"/>
        <v>0</v>
      </c>
      <c r="AF125" s="144">
        <f t="shared" si="134"/>
        <v>0</v>
      </c>
      <c r="AG125" s="144">
        <f>($AH$124*((AE125+AF125))/100)</f>
        <v>0</v>
      </c>
      <c r="AH125" s="144">
        <f>AH124-AG125</f>
        <v>33.6</v>
      </c>
      <c r="AI125" s="446"/>
      <c r="AJ125" s="144">
        <f t="shared" si="135"/>
        <v>0</v>
      </c>
      <c r="AK125" s="144">
        <f t="shared" si="136"/>
        <v>0</v>
      </c>
      <c r="AL125" s="144">
        <f>($AM$124*((AJ125+AK125))/100)</f>
        <v>0</v>
      </c>
      <c r="AM125" s="144">
        <f>AM124-AL125</f>
        <v>60</v>
      </c>
      <c r="AN125" s="278"/>
      <c r="AO125" s="278"/>
      <c r="AP125" s="399"/>
      <c r="AQ125" s="140" t="s">
        <v>285</v>
      </c>
      <c r="AR125" s="195">
        <v>45658</v>
      </c>
      <c r="AS125" s="195">
        <v>46022</v>
      </c>
      <c r="AT125" s="144" t="s">
        <v>77</v>
      </c>
      <c r="AU125" s="144" t="s">
        <v>281</v>
      </c>
    </row>
    <row r="126" spans="1:47" s="168" customFormat="1" ht="201" customHeight="1">
      <c r="A126" s="276">
        <v>38</v>
      </c>
      <c r="B126" s="276" t="s">
        <v>204</v>
      </c>
      <c r="C126" s="406" t="s">
        <v>274</v>
      </c>
      <c r="D126" s="276" t="s">
        <v>286</v>
      </c>
      <c r="E126" s="419" t="s">
        <v>57</v>
      </c>
      <c r="F126" s="421" t="s">
        <v>287</v>
      </c>
      <c r="G126" s="421" t="s">
        <v>288</v>
      </c>
      <c r="H126" s="416"/>
      <c r="I126" s="416"/>
      <c r="J126" s="416"/>
      <c r="K126" s="416"/>
      <c r="L126" s="427" t="str">
        <f>IF(F126&lt;&gt;"",CONCATENATE(E126," ",F126),CONCATENATE(H126," ",I126," ",J126," ",K126))</f>
        <v xml:space="preserve">Posibilidad de pérdida económica y reputacional Por fallas o deficiencias en los informes de supervision que no permitan realizar la liquidacion en el plazo establecido </v>
      </c>
      <c r="M126" s="416" t="s">
        <v>60</v>
      </c>
      <c r="N126" s="416" t="s">
        <v>278</v>
      </c>
      <c r="O126" s="276" t="s">
        <v>61</v>
      </c>
      <c r="P126" s="276" t="s">
        <v>62</v>
      </c>
      <c r="Q126" s="276">
        <v>2000</v>
      </c>
      <c r="R126" s="276" t="s">
        <v>175</v>
      </c>
      <c r="S126" s="395">
        <f t="shared" ref="S126" si="137">IF(R126="Muy alta",100,IF(R126="Alta",80,IF(R126="Media",60,IF(R126="Baja",40,IF(R126="Muy baja",20,IF(R126="Casi Seguro",100,IF(R126="Probable",80,IF(R126="Posible",60,IF(R126="Improbable",40,IF(R126="Rara vez",20,0))))))))))</f>
        <v>80</v>
      </c>
      <c r="T126" s="276" t="s">
        <v>65</v>
      </c>
      <c r="U126" s="395">
        <f t="shared" ref="U126" si="138">IF(T126="Catastrófico",100,IF(T126="Mayor",80,IF(T126="Moderado",60,IF(T126="Menor",40,IF(T126="Leve",20,0)))))</f>
        <v>80</v>
      </c>
      <c r="V126" s="276" t="s">
        <v>66</v>
      </c>
      <c r="W126" s="134" t="s">
        <v>289</v>
      </c>
      <c r="X126" s="144" t="str">
        <f t="shared" si="132"/>
        <v>Probabilidad</v>
      </c>
      <c r="Y126" s="144" t="s">
        <v>68</v>
      </c>
      <c r="Z126" s="144" t="s">
        <v>69</v>
      </c>
      <c r="AA126" s="144" t="s">
        <v>70</v>
      </c>
      <c r="AB126" s="144" t="s">
        <v>71</v>
      </c>
      <c r="AC126" s="144" t="s">
        <v>72</v>
      </c>
      <c r="AD126" s="395">
        <f>AH127</f>
        <v>28.8</v>
      </c>
      <c r="AE126" s="144">
        <f t="shared" si="133"/>
        <v>25</v>
      </c>
      <c r="AF126" s="144">
        <f t="shared" si="134"/>
        <v>15</v>
      </c>
      <c r="AG126" s="144">
        <f>($S$126*((AE126+AF126))/100)</f>
        <v>32</v>
      </c>
      <c r="AH126" s="144">
        <f>S126-AG126</f>
        <v>48</v>
      </c>
      <c r="AI126" s="395">
        <f>AM127</f>
        <v>80</v>
      </c>
      <c r="AJ126" s="144">
        <f t="shared" si="135"/>
        <v>0</v>
      </c>
      <c r="AK126" s="144">
        <f t="shared" si="136"/>
        <v>0</v>
      </c>
      <c r="AL126" s="144">
        <f>($U$126*((AJ126+AK126))/100)</f>
        <v>0</v>
      </c>
      <c r="AM126" s="144">
        <f>U126-AL126</f>
        <v>80</v>
      </c>
      <c r="AN126" s="395" t="s">
        <v>66</v>
      </c>
      <c r="AO126" s="395" t="s">
        <v>74</v>
      </c>
      <c r="AP126" s="406" t="s">
        <v>75</v>
      </c>
      <c r="AQ126" s="406" t="s">
        <v>290</v>
      </c>
      <c r="AR126" s="397">
        <v>45658</v>
      </c>
      <c r="AS126" s="397">
        <v>46022</v>
      </c>
      <c r="AT126" s="395" t="s">
        <v>93</v>
      </c>
      <c r="AU126" s="395" t="s">
        <v>281</v>
      </c>
    </row>
    <row r="127" spans="1:47" s="168" customFormat="1" ht="173.25" customHeight="1">
      <c r="A127" s="277"/>
      <c r="B127" s="277"/>
      <c r="C127" s="418"/>
      <c r="D127" s="277"/>
      <c r="E127" s="420"/>
      <c r="F127" s="422"/>
      <c r="G127" s="422"/>
      <c r="H127" s="417"/>
      <c r="I127" s="417"/>
      <c r="J127" s="417"/>
      <c r="K127" s="417"/>
      <c r="L127" s="428"/>
      <c r="M127" s="417"/>
      <c r="N127" s="417"/>
      <c r="O127" s="277"/>
      <c r="P127" s="277"/>
      <c r="Q127" s="277"/>
      <c r="R127" s="277"/>
      <c r="S127" s="408"/>
      <c r="T127" s="277"/>
      <c r="U127" s="408"/>
      <c r="V127" s="277"/>
      <c r="W127" s="134" t="s">
        <v>291</v>
      </c>
      <c r="X127" s="144" t="str">
        <f t="shared" si="132"/>
        <v>Probabilidad</v>
      </c>
      <c r="Y127" s="144" t="s">
        <v>68</v>
      </c>
      <c r="Z127" s="144" t="s">
        <v>69</v>
      </c>
      <c r="AA127" s="144" t="s">
        <v>70</v>
      </c>
      <c r="AB127" s="144" t="s">
        <v>71</v>
      </c>
      <c r="AC127" s="144" t="s">
        <v>72</v>
      </c>
      <c r="AD127" s="396"/>
      <c r="AE127" s="144">
        <f t="shared" si="133"/>
        <v>25</v>
      </c>
      <c r="AF127" s="144">
        <f t="shared" si="134"/>
        <v>15</v>
      </c>
      <c r="AG127" s="144">
        <f>($AH$126*((AE127+AF127))/100)</f>
        <v>19.2</v>
      </c>
      <c r="AH127" s="144">
        <f>AH126-AG127</f>
        <v>28.8</v>
      </c>
      <c r="AI127" s="396"/>
      <c r="AJ127" s="144">
        <f t="shared" si="135"/>
        <v>0</v>
      </c>
      <c r="AK127" s="144">
        <f t="shared" si="136"/>
        <v>0</v>
      </c>
      <c r="AL127" s="144">
        <f>($AM$126*((AJ127+AK127))/100)</f>
        <v>0</v>
      </c>
      <c r="AM127" s="144">
        <f>AM126-AL127</f>
        <v>80</v>
      </c>
      <c r="AN127" s="396"/>
      <c r="AO127" s="396"/>
      <c r="AP127" s="407"/>
      <c r="AQ127" s="407"/>
      <c r="AR127" s="396"/>
      <c r="AS127" s="396"/>
      <c r="AT127" s="396"/>
      <c r="AU127" s="396"/>
    </row>
    <row r="128" spans="1:47" s="168" customFormat="1" ht="219.75" customHeight="1">
      <c r="A128" s="276">
        <v>39</v>
      </c>
      <c r="B128" s="276" t="s">
        <v>204</v>
      </c>
      <c r="C128" s="406" t="s">
        <v>274</v>
      </c>
      <c r="D128" s="276" t="s">
        <v>275</v>
      </c>
      <c r="E128" s="419"/>
      <c r="F128" s="421"/>
      <c r="G128" s="421"/>
      <c r="H128" s="416" t="s">
        <v>292</v>
      </c>
      <c r="I128" s="416" t="s">
        <v>293</v>
      </c>
      <c r="J128" s="416" t="s">
        <v>294</v>
      </c>
      <c r="K128" s="416" t="s">
        <v>295</v>
      </c>
      <c r="L128" s="427" t="str">
        <f>IF(F128&lt;&gt;"",CONCATENATE(E128," ",F128),CONCATENATE(H128," ",I128," ",J128," ",K128))</f>
        <v>elaborar documentos precontractuales   a la medida de un proveedor en particular a la medida de un proveedor en particular,  por parte de los profesionales del Grupo de gestión Contractual
de que los servidores públicos o los profesionales del Grupo de Gestión Contractual  de obtener un beneficio propio o beneficiar a un tercero. a cambio de recibir cualquier dádiva o beneficios propio para favorecer a un tercero, mediante el uso indebido de información sensible, clasificada o reservada en el marco de la gestión y ejecución de contratos.</v>
      </c>
      <c r="M128" s="416" t="s">
        <v>85</v>
      </c>
      <c r="N128" s="416" t="s">
        <v>278</v>
      </c>
      <c r="O128" s="276" t="s">
        <v>86</v>
      </c>
      <c r="P128" s="276" t="s">
        <v>87</v>
      </c>
      <c r="Q128" s="276">
        <v>2000</v>
      </c>
      <c r="R128" s="276" t="s">
        <v>175</v>
      </c>
      <c r="S128" s="395">
        <f t="shared" ref="S128" si="139">IF(R128="Muy alta",100,IF(R128="Alta",80,IF(R128="Media",60,IF(R128="Baja",40,IF(R128="Muy baja",20,IF(R128="Casi Seguro",100,IF(R128="Probable",80,IF(R128="Posible",60,IF(R128="Improbable",40,IF(R128="Rara vez",20,0))))))))))</f>
        <v>80</v>
      </c>
      <c r="T128" s="276" t="s">
        <v>65</v>
      </c>
      <c r="U128" s="395">
        <f t="shared" ref="U128" si="140">IF(T128="Catastrófico",100,IF(T128="Mayor",80,IF(T128="Moderado",60,IF(T128="Menor",40,IF(T128="Leve",20,0)))))</f>
        <v>80</v>
      </c>
      <c r="V128" s="276" t="s">
        <v>66</v>
      </c>
      <c r="W128" s="134" t="s">
        <v>296</v>
      </c>
      <c r="X128" s="144" t="str">
        <f t="shared" si="132"/>
        <v>Probabilidad</v>
      </c>
      <c r="Y128" s="149" t="s">
        <v>68</v>
      </c>
      <c r="Z128" s="149" t="s">
        <v>69</v>
      </c>
      <c r="AA128" s="149" t="s">
        <v>70</v>
      </c>
      <c r="AB128" s="149" t="s">
        <v>71</v>
      </c>
      <c r="AC128" s="149" t="s">
        <v>72</v>
      </c>
      <c r="AD128" s="411">
        <f>AH129</f>
        <v>33.6</v>
      </c>
      <c r="AE128" s="144">
        <f t="shared" si="133"/>
        <v>25</v>
      </c>
      <c r="AF128" s="144">
        <f t="shared" si="134"/>
        <v>15</v>
      </c>
      <c r="AG128" s="144">
        <f>($S$128*((AE128+AF128))/100)</f>
        <v>32</v>
      </c>
      <c r="AH128" s="144">
        <f>S128-AG128</f>
        <v>48</v>
      </c>
      <c r="AI128" s="411">
        <f>AM129</f>
        <v>80</v>
      </c>
      <c r="AJ128" s="144">
        <f t="shared" si="135"/>
        <v>0</v>
      </c>
      <c r="AK128" s="144">
        <f t="shared" si="136"/>
        <v>0</v>
      </c>
      <c r="AL128" s="144">
        <f>($U$128*((AJ128+AK128))/100)</f>
        <v>0</v>
      </c>
      <c r="AM128" s="144">
        <f>U128-AL128</f>
        <v>80</v>
      </c>
      <c r="AN128" s="276" t="s">
        <v>66</v>
      </c>
      <c r="AO128" s="276" t="s">
        <v>74</v>
      </c>
      <c r="AP128" s="398" t="s">
        <v>75</v>
      </c>
      <c r="AQ128" s="398" t="s">
        <v>297</v>
      </c>
      <c r="AR128" s="400">
        <v>45658</v>
      </c>
      <c r="AS128" s="400">
        <v>46022</v>
      </c>
      <c r="AT128" s="402" t="s">
        <v>93</v>
      </c>
      <c r="AU128" s="395" t="s">
        <v>281</v>
      </c>
    </row>
    <row r="129" spans="1:69" s="168" customFormat="1" ht="219.75" customHeight="1">
      <c r="A129" s="277"/>
      <c r="B129" s="277"/>
      <c r="C129" s="418"/>
      <c r="D129" s="277"/>
      <c r="E129" s="420"/>
      <c r="F129" s="422"/>
      <c r="G129" s="422"/>
      <c r="H129" s="417"/>
      <c r="I129" s="417"/>
      <c r="J129" s="417"/>
      <c r="K129" s="417"/>
      <c r="L129" s="428"/>
      <c r="M129" s="417"/>
      <c r="N129" s="417"/>
      <c r="O129" s="277"/>
      <c r="P129" s="277"/>
      <c r="Q129" s="277"/>
      <c r="R129" s="277"/>
      <c r="S129" s="408"/>
      <c r="T129" s="277"/>
      <c r="U129" s="408"/>
      <c r="V129" s="277"/>
      <c r="W129" s="121" t="s">
        <v>298</v>
      </c>
      <c r="X129" s="144" t="str">
        <f t="shared" si="132"/>
        <v>Probabilidad</v>
      </c>
      <c r="Y129" s="149" t="s">
        <v>90</v>
      </c>
      <c r="Z129" s="149" t="s">
        <v>69</v>
      </c>
      <c r="AA129" s="149" t="s">
        <v>70</v>
      </c>
      <c r="AB129" s="149" t="s">
        <v>71</v>
      </c>
      <c r="AC129" s="149" t="s">
        <v>72</v>
      </c>
      <c r="AD129" s="412"/>
      <c r="AE129" s="144">
        <f t="shared" si="133"/>
        <v>15</v>
      </c>
      <c r="AF129" s="144">
        <f t="shared" si="134"/>
        <v>15</v>
      </c>
      <c r="AG129" s="144">
        <f>($AH$128*((AE129+AF129))/100)</f>
        <v>14.4</v>
      </c>
      <c r="AH129" s="144">
        <f>AH128-AG129</f>
        <v>33.6</v>
      </c>
      <c r="AI129" s="412"/>
      <c r="AJ129" s="144">
        <f t="shared" si="135"/>
        <v>0</v>
      </c>
      <c r="AK129" s="144">
        <f t="shared" si="136"/>
        <v>0</v>
      </c>
      <c r="AL129" s="144">
        <f>($AM$128*((AJ129+AK129))/100)</f>
        <v>0</v>
      </c>
      <c r="AM129" s="144">
        <f>AM128-AL129</f>
        <v>80</v>
      </c>
      <c r="AN129" s="277"/>
      <c r="AO129" s="277"/>
      <c r="AP129" s="415"/>
      <c r="AQ129" s="399"/>
      <c r="AR129" s="401"/>
      <c r="AS129" s="401"/>
      <c r="AT129" s="403"/>
      <c r="AU129" s="396"/>
    </row>
    <row r="130" spans="1:69" s="168" customFormat="1" ht="284.25" customHeight="1">
      <c r="A130" s="276">
        <v>40</v>
      </c>
      <c r="B130" s="276" t="s">
        <v>204</v>
      </c>
      <c r="C130" s="406" t="s">
        <v>104</v>
      </c>
      <c r="D130" s="276" t="s">
        <v>299</v>
      </c>
      <c r="E130" s="419" t="s">
        <v>57</v>
      </c>
      <c r="F130" s="398" t="s">
        <v>300</v>
      </c>
      <c r="G130" s="398" t="s">
        <v>265</v>
      </c>
      <c r="H130" s="416"/>
      <c r="I130" s="416"/>
      <c r="J130" s="416"/>
      <c r="K130" s="416"/>
      <c r="L130" s="427" t="str">
        <f t="shared" ref="L130" si="141">IF(F130&lt;&gt;"",CONCATENATE(E130," ",F130),CONCATENATE(H130," ",I130," ",J130," ",K130))</f>
        <v>Posibilidad de pérdida económica y reputacional por pérdida a la Confidencialidad de la Información de la Entidad.</v>
      </c>
      <c r="M130" s="416" t="s">
        <v>105</v>
      </c>
      <c r="N130" s="416" t="s">
        <v>301</v>
      </c>
      <c r="O130" s="276" t="s">
        <v>61</v>
      </c>
      <c r="P130" s="276" t="s">
        <v>62</v>
      </c>
      <c r="Q130" s="276" t="s">
        <v>302</v>
      </c>
      <c r="R130" s="276" t="s">
        <v>126</v>
      </c>
      <c r="S130" s="395">
        <f t="shared" ref="S130" si="142">IF(R130="Muy alta",100,IF(R130="Alta",80,IF(R130="Media",60,IF(R130="Baja",40,IF(R130="Muy baja",20,IF(R130="Casi Seguro",100,IF(R130="Probable",80,IF(R130="Posible",60,IF(R130="Improbable",40,IF(R130="Rara vez",20,0))))))))))</f>
        <v>40</v>
      </c>
      <c r="T130" s="276" t="s">
        <v>65</v>
      </c>
      <c r="U130" s="395">
        <f t="shared" ref="U130" si="143">IF(T130="Catastrófico",100,IF(T130="Mayor",80,IF(T130="Moderado",60,IF(T130="Menor",40,IF(T130="Leve",20,0)))))</f>
        <v>80</v>
      </c>
      <c r="V130" s="276" t="s">
        <v>66</v>
      </c>
      <c r="W130" s="140" t="s">
        <v>303</v>
      </c>
      <c r="X130" s="144" t="str">
        <f t="shared" si="132"/>
        <v>Probabilidad</v>
      </c>
      <c r="Y130" s="149" t="s">
        <v>68</v>
      </c>
      <c r="Z130" s="149" t="s">
        <v>69</v>
      </c>
      <c r="AA130" s="149" t="s">
        <v>70</v>
      </c>
      <c r="AB130" s="149" t="s">
        <v>71</v>
      </c>
      <c r="AC130" s="149" t="s">
        <v>72</v>
      </c>
      <c r="AD130" s="411">
        <f>AH131</f>
        <v>14.4</v>
      </c>
      <c r="AE130" s="144">
        <f t="shared" si="133"/>
        <v>25</v>
      </c>
      <c r="AF130" s="144">
        <f t="shared" si="134"/>
        <v>15</v>
      </c>
      <c r="AG130" s="144">
        <f>($S$130*((AE130+AF130))/100)</f>
        <v>16</v>
      </c>
      <c r="AH130" s="144">
        <f>S130-AG130</f>
        <v>24</v>
      </c>
      <c r="AI130" s="411">
        <f>AM131</f>
        <v>80</v>
      </c>
      <c r="AJ130" s="144">
        <f t="shared" si="135"/>
        <v>0</v>
      </c>
      <c r="AK130" s="144">
        <f t="shared" si="136"/>
        <v>0</v>
      </c>
      <c r="AL130" s="144">
        <f>($U$130*((AJ130+AK130))/100)</f>
        <v>0</v>
      </c>
      <c r="AM130" s="144">
        <f>U130-AL130</f>
        <v>80</v>
      </c>
      <c r="AN130" s="276" t="s">
        <v>66</v>
      </c>
      <c r="AO130" s="276" t="s">
        <v>74</v>
      </c>
      <c r="AP130" s="398" t="s">
        <v>269</v>
      </c>
      <c r="AQ130" s="140" t="s">
        <v>304</v>
      </c>
      <c r="AR130" s="195">
        <v>45658</v>
      </c>
      <c r="AS130" s="195">
        <v>46022</v>
      </c>
      <c r="AT130" s="395" t="s">
        <v>93</v>
      </c>
      <c r="AU130" s="134" t="s">
        <v>305</v>
      </c>
    </row>
    <row r="131" spans="1:69" s="168" customFormat="1" ht="318" customHeight="1">
      <c r="A131" s="277"/>
      <c r="B131" s="277"/>
      <c r="C131" s="418"/>
      <c r="D131" s="277"/>
      <c r="E131" s="420"/>
      <c r="F131" s="415"/>
      <c r="G131" s="415"/>
      <c r="H131" s="417"/>
      <c r="I131" s="417"/>
      <c r="J131" s="417"/>
      <c r="K131" s="417"/>
      <c r="L131" s="428"/>
      <c r="M131" s="417"/>
      <c r="N131" s="417"/>
      <c r="O131" s="277"/>
      <c r="P131" s="277"/>
      <c r="Q131" s="277"/>
      <c r="R131" s="277"/>
      <c r="S131" s="408"/>
      <c r="T131" s="277"/>
      <c r="U131" s="408"/>
      <c r="V131" s="277"/>
      <c r="W131" s="148" t="s">
        <v>306</v>
      </c>
      <c r="X131" s="144" t="str">
        <f t="shared" si="132"/>
        <v>Probabilidad</v>
      </c>
      <c r="Y131" s="149" t="s">
        <v>68</v>
      </c>
      <c r="Z131" s="149" t="s">
        <v>69</v>
      </c>
      <c r="AA131" s="149" t="s">
        <v>70</v>
      </c>
      <c r="AB131" s="149" t="s">
        <v>71</v>
      </c>
      <c r="AC131" s="149" t="s">
        <v>72</v>
      </c>
      <c r="AD131" s="412"/>
      <c r="AE131" s="144">
        <f t="shared" si="133"/>
        <v>25</v>
      </c>
      <c r="AF131" s="144">
        <f t="shared" si="134"/>
        <v>15</v>
      </c>
      <c r="AG131" s="144">
        <f>($AH$130*((AE131+AF131))/100)</f>
        <v>9.6</v>
      </c>
      <c r="AH131" s="144">
        <f>AH130-AG131</f>
        <v>14.4</v>
      </c>
      <c r="AI131" s="412"/>
      <c r="AJ131" s="144">
        <f t="shared" si="135"/>
        <v>0</v>
      </c>
      <c r="AK131" s="144">
        <f t="shared" si="136"/>
        <v>0</v>
      </c>
      <c r="AL131" s="144">
        <f>($AM$130*((AJ131+AK131))/100)</f>
        <v>0</v>
      </c>
      <c r="AM131" s="144">
        <f>AM130-AL131</f>
        <v>80</v>
      </c>
      <c r="AN131" s="277"/>
      <c r="AO131" s="277"/>
      <c r="AP131" s="415"/>
      <c r="AQ131" s="148" t="s">
        <v>307</v>
      </c>
      <c r="AR131" s="195">
        <v>45658</v>
      </c>
      <c r="AS131" s="195">
        <v>46022</v>
      </c>
      <c r="AT131" s="396"/>
      <c r="AU131" s="134" t="s">
        <v>305</v>
      </c>
    </row>
    <row r="132" spans="1:69" s="168" customFormat="1" ht="156" customHeight="1">
      <c r="A132" s="276">
        <v>41</v>
      </c>
      <c r="B132" s="276" t="s">
        <v>204</v>
      </c>
      <c r="C132" s="406" t="s">
        <v>104</v>
      </c>
      <c r="D132" s="276" t="s">
        <v>299</v>
      </c>
      <c r="E132" s="419" t="s">
        <v>57</v>
      </c>
      <c r="F132" s="421" t="s">
        <v>300</v>
      </c>
      <c r="G132" s="416" t="s">
        <v>308</v>
      </c>
      <c r="H132" s="416"/>
      <c r="I132" s="416"/>
      <c r="J132" s="416"/>
      <c r="K132" s="423"/>
      <c r="L132" s="361" t="s">
        <v>1696</v>
      </c>
      <c r="M132" s="425" t="s">
        <v>105</v>
      </c>
      <c r="N132" s="416" t="s">
        <v>301</v>
      </c>
      <c r="O132" s="276" t="s">
        <v>61</v>
      </c>
      <c r="P132" s="276" t="s">
        <v>62</v>
      </c>
      <c r="Q132" s="276" t="s">
        <v>302</v>
      </c>
      <c r="R132" s="276" t="s">
        <v>126</v>
      </c>
      <c r="S132" s="395">
        <f t="shared" ref="S132" si="144">IF(R132="Muy alta",100,IF(R132="Alta",80,IF(R132="Media",60,IF(R132="Baja",40,IF(R132="Muy baja",20,IF(R132="Casi Seguro",100,IF(R132="Probable",80,IF(R132="Posible",60,IF(R132="Improbable",40,IF(R132="Rara vez",20,0))))))))))</f>
        <v>40</v>
      </c>
      <c r="T132" s="276" t="s">
        <v>73</v>
      </c>
      <c r="U132" s="395">
        <f t="shared" ref="U132" si="145">IF(T132="Catastrófico",100,IF(T132="Mayor",80,IF(T132="Moderado",60,IF(T132="Menor",40,IF(T132="Leve",20,0)))))</f>
        <v>60</v>
      </c>
      <c r="V132" s="409" t="s">
        <v>66</v>
      </c>
      <c r="W132" s="140" t="s">
        <v>1697</v>
      </c>
      <c r="X132" s="222" t="str">
        <f t="shared" si="132"/>
        <v>Probabilidad</v>
      </c>
      <c r="Y132" s="149" t="s">
        <v>68</v>
      </c>
      <c r="Z132" s="149" t="s">
        <v>106</v>
      </c>
      <c r="AA132" s="149" t="s">
        <v>70</v>
      </c>
      <c r="AB132" s="149" t="s">
        <v>71</v>
      </c>
      <c r="AC132" s="149" t="s">
        <v>72</v>
      </c>
      <c r="AD132" s="411">
        <f>AH133</f>
        <v>10</v>
      </c>
      <c r="AE132" s="144">
        <f t="shared" si="133"/>
        <v>25</v>
      </c>
      <c r="AF132" s="144">
        <f t="shared" si="134"/>
        <v>25</v>
      </c>
      <c r="AG132" s="144">
        <f>($S$132*((AE132+AF132))/100)</f>
        <v>20</v>
      </c>
      <c r="AH132" s="144">
        <f t="shared" ref="AH132" si="146">S132-AG132</f>
        <v>20</v>
      </c>
      <c r="AI132" s="411">
        <f>AM133</f>
        <v>60</v>
      </c>
      <c r="AJ132" s="144">
        <f t="shared" si="135"/>
        <v>0</v>
      </c>
      <c r="AK132" s="144">
        <f t="shared" si="136"/>
        <v>0</v>
      </c>
      <c r="AL132" s="144">
        <f>($U$132*((AJ132+AK132))/100)</f>
        <v>0</v>
      </c>
      <c r="AM132" s="144">
        <f t="shared" ref="AM132" si="147">U132-AL132</f>
        <v>60</v>
      </c>
      <c r="AN132" s="276" t="s">
        <v>73</v>
      </c>
      <c r="AO132" s="276" t="s">
        <v>74</v>
      </c>
      <c r="AP132" s="413" t="s">
        <v>269</v>
      </c>
      <c r="AQ132" s="354" t="s">
        <v>1699</v>
      </c>
      <c r="AR132" s="404">
        <v>45658</v>
      </c>
      <c r="AS132" s="400">
        <v>46022</v>
      </c>
      <c r="AT132" s="402" t="s">
        <v>77</v>
      </c>
      <c r="AU132" s="406" t="s">
        <v>309</v>
      </c>
    </row>
    <row r="133" spans="1:69" s="168" customFormat="1" ht="95.25" customHeight="1">
      <c r="A133" s="277"/>
      <c r="B133" s="277"/>
      <c r="C133" s="418"/>
      <c r="D133" s="277"/>
      <c r="E133" s="420"/>
      <c r="F133" s="422"/>
      <c r="G133" s="417"/>
      <c r="H133" s="417"/>
      <c r="I133" s="417"/>
      <c r="J133" s="417"/>
      <c r="K133" s="424"/>
      <c r="L133" s="361"/>
      <c r="M133" s="426"/>
      <c r="N133" s="417"/>
      <c r="O133" s="277"/>
      <c r="P133" s="277"/>
      <c r="Q133" s="277"/>
      <c r="R133" s="277"/>
      <c r="S133" s="408"/>
      <c r="T133" s="277"/>
      <c r="U133" s="408"/>
      <c r="V133" s="410"/>
      <c r="W133" s="148" t="s">
        <v>1698</v>
      </c>
      <c r="X133" s="250" t="str">
        <f t="shared" si="132"/>
        <v>Probabilidad</v>
      </c>
      <c r="Y133" s="233" t="s">
        <v>68</v>
      </c>
      <c r="Z133" s="233" t="s">
        <v>106</v>
      </c>
      <c r="AA133" s="233" t="s">
        <v>70</v>
      </c>
      <c r="AB133" s="233" t="s">
        <v>71</v>
      </c>
      <c r="AC133" s="233" t="s">
        <v>72</v>
      </c>
      <c r="AD133" s="412"/>
      <c r="AE133" s="192">
        <f t="shared" si="133"/>
        <v>25</v>
      </c>
      <c r="AF133" s="192">
        <f t="shared" si="134"/>
        <v>25</v>
      </c>
      <c r="AG133" s="192">
        <f>($AH$132*((AE133+AF133))/100)</f>
        <v>10</v>
      </c>
      <c r="AH133" s="192">
        <f t="shared" ref="AH133" si="148">AH132-AG133</f>
        <v>10</v>
      </c>
      <c r="AI133" s="412"/>
      <c r="AJ133" s="192">
        <f t="shared" si="135"/>
        <v>0</v>
      </c>
      <c r="AK133" s="192">
        <f t="shared" si="136"/>
        <v>0</v>
      </c>
      <c r="AL133" s="192">
        <f>($AM$132*((AJ133+AK133))/100)</f>
        <v>0</v>
      </c>
      <c r="AM133" s="192">
        <f t="shared" ref="AM133" si="149">AM132-AL133</f>
        <v>60</v>
      </c>
      <c r="AN133" s="277"/>
      <c r="AO133" s="277"/>
      <c r="AP133" s="414"/>
      <c r="AQ133" s="354"/>
      <c r="AR133" s="405"/>
      <c r="AS133" s="401"/>
      <c r="AT133" s="403"/>
      <c r="AU133" s="407"/>
    </row>
    <row r="134" spans="1:69" s="198" customFormat="1" ht="82.5" customHeight="1">
      <c r="A134" s="275">
        <v>42</v>
      </c>
      <c r="B134" s="275" t="s">
        <v>208</v>
      </c>
      <c r="C134" s="322" t="s">
        <v>209</v>
      </c>
      <c r="D134" s="322" t="s">
        <v>1985</v>
      </c>
      <c r="E134" s="322" t="s">
        <v>164</v>
      </c>
      <c r="F134" s="322" t="s">
        <v>1986</v>
      </c>
      <c r="G134" s="322" t="s">
        <v>1987</v>
      </c>
      <c r="H134" s="275"/>
      <c r="I134" s="275"/>
      <c r="J134" s="275"/>
      <c r="K134" s="275"/>
      <c r="L134" s="332" t="str">
        <f t="shared" ref="L134:L137" si="150">CONCATENATE(E134," ",F134,)</f>
        <v>Posibilidad de pérdida reputacional por no dar respuesta institucional de manera eficiente a las solicitudes o requerimiento de información de los grupos valor</v>
      </c>
      <c r="M134" s="275" t="s">
        <v>60</v>
      </c>
      <c r="N134" s="275" t="s">
        <v>112</v>
      </c>
      <c r="O134" s="275" t="s">
        <v>61</v>
      </c>
      <c r="P134" s="275" t="s">
        <v>62</v>
      </c>
      <c r="Q134" s="275">
        <v>360</v>
      </c>
      <c r="R134" s="275" t="s">
        <v>126</v>
      </c>
      <c r="S134" s="275">
        <v>40</v>
      </c>
      <c r="T134" s="275" t="s">
        <v>65</v>
      </c>
      <c r="U134" s="275">
        <v>80</v>
      </c>
      <c r="V134" s="351" t="s">
        <v>66</v>
      </c>
      <c r="W134" s="100" t="s">
        <v>1988</v>
      </c>
      <c r="X134" s="100" t="s">
        <v>117</v>
      </c>
      <c r="Y134" s="100" t="s">
        <v>68</v>
      </c>
      <c r="Z134" s="100" t="s">
        <v>69</v>
      </c>
      <c r="AA134" s="100" t="s">
        <v>70</v>
      </c>
      <c r="AB134" s="100" t="s">
        <v>71</v>
      </c>
      <c r="AC134" s="100" t="s">
        <v>184</v>
      </c>
      <c r="AD134" s="316">
        <f>AH136</f>
        <v>10.080000000000002</v>
      </c>
      <c r="AE134" s="99">
        <f t="shared" si="133"/>
        <v>25</v>
      </c>
      <c r="AF134" s="99">
        <f t="shared" si="134"/>
        <v>15</v>
      </c>
      <c r="AG134" s="99">
        <f>($S134*((AE134+AF134))/100)</f>
        <v>16</v>
      </c>
      <c r="AH134" s="99">
        <f t="shared" ref="AH134" si="151">S134-AG134</f>
        <v>24</v>
      </c>
      <c r="AI134" s="316">
        <f>AM136</f>
        <v>80</v>
      </c>
      <c r="AJ134" s="99">
        <f t="shared" si="135"/>
        <v>0</v>
      </c>
      <c r="AK134" s="99">
        <f t="shared" si="136"/>
        <v>0</v>
      </c>
      <c r="AL134" s="99">
        <f>($U134*((AJ134+AK134))/100)</f>
        <v>0</v>
      </c>
      <c r="AM134" s="99">
        <f>U134-AL134</f>
        <v>80</v>
      </c>
      <c r="AN134" s="351" t="s">
        <v>66</v>
      </c>
      <c r="AO134" s="275" t="s">
        <v>74</v>
      </c>
      <c r="AP134" s="322" t="s">
        <v>1989</v>
      </c>
      <c r="AQ134" s="322" t="s">
        <v>1990</v>
      </c>
      <c r="AR134" s="347">
        <v>45658</v>
      </c>
      <c r="AS134" s="347">
        <v>46022</v>
      </c>
      <c r="AT134" s="347" t="s">
        <v>93</v>
      </c>
      <c r="AU134" s="322" t="s">
        <v>1843</v>
      </c>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253"/>
    </row>
    <row r="135" spans="1:69" s="198" customFormat="1" ht="82.5" customHeight="1">
      <c r="A135" s="275"/>
      <c r="B135" s="275"/>
      <c r="C135" s="322"/>
      <c r="D135" s="322"/>
      <c r="E135" s="322"/>
      <c r="F135" s="322"/>
      <c r="G135" s="322"/>
      <c r="H135" s="275"/>
      <c r="I135" s="275"/>
      <c r="J135" s="275"/>
      <c r="K135" s="275"/>
      <c r="L135" s="332"/>
      <c r="M135" s="275"/>
      <c r="N135" s="275"/>
      <c r="O135" s="275"/>
      <c r="P135" s="275"/>
      <c r="Q135" s="275"/>
      <c r="R135" s="275"/>
      <c r="S135" s="275"/>
      <c r="T135" s="275"/>
      <c r="U135" s="275"/>
      <c r="V135" s="351"/>
      <c r="W135" s="100" t="s">
        <v>1991</v>
      </c>
      <c r="X135" s="100" t="s">
        <v>117</v>
      </c>
      <c r="Y135" s="100" t="s">
        <v>90</v>
      </c>
      <c r="Z135" s="100" t="s">
        <v>69</v>
      </c>
      <c r="AA135" s="100" t="s">
        <v>70</v>
      </c>
      <c r="AB135" s="100" t="s">
        <v>71</v>
      </c>
      <c r="AC135" s="100" t="s">
        <v>72</v>
      </c>
      <c r="AD135" s="316"/>
      <c r="AE135" s="99">
        <f t="shared" si="133"/>
        <v>15</v>
      </c>
      <c r="AF135" s="99">
        <f t="shared" si="134"/>
        <v>15</v>
      </c>
      <c r="AG135" s="99">
        <f>($AH134*((AE135+AF135))/100)</f>
        <v>7.2</v>
      </c>
      <c r="AH135" s="99">
        <f t="shared" ref="AH135:AH136" si="152">AH134-AG135</f>
        <v>16.8</v>
      </c>
      <c r="AI135" s="316"/>
      <c r="AJ135" s="99">
        <f t="shared" si="135"/>
        <v>0</v>
      </c>
      <c r="AK135" s="99">
        <f t="shared" si="136"/>
        <v>0</v>
      </c>
      <c r="AL135" s="99">
        <f t="shared" ref="AL135:AL136" si="153">($AM134*((AJ135+AK135))/100)</f>
        <v>0</v>
      </c>
      <c r="AM135" s="99">
        <f t="shared" ref="AM135:AM136" si="154">AM134-AL135</f>
        <v>80</v>
      </c>
      <c r="AN135" s="351"/>
      <c r="AO135" s="275"/>
      <c r="AP135" s="322"/>
      <c r="AQ135" s="322"/>
      <c r="AR135" s="347"/>
      <c r="AS135" s="347"/>
      <c r="AT135" s="347"/>
      <c r="AU135" s="322"/>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253"/>
    </row>
    <row r="136" spans="1:69" s="198" customFormat="1" ht="82.5" customHeight="1">
      <c r="A136" s="275"/>
      <c r="B136" s="275"/>
      <c r="C136" s="322"/>
      <c r="D136" s="322"/>
      <c r="E136" s="322"/>
      <c r="F136" s="322"/>
      <c r="G136" s="322"/>
      <c r="H136" s="275"/>
      <c r="I136" s="275"/>
      <c r="J136" s="275"/>
      <c r="K136" s="275"/>
      <c r="L136" s="332"/>
      <c r="M136" s="275"/>
      <c r="N136" s="275"/>
      <c r="O136" s="275"/>
      <c r="P136" s="275"/>
      <c r="Q136" s="275"/>
      <c r="R136" s="275"/>
      <c r="S136" s="275"/>
      <c r="T136" s="275"/>
      <c r="U136" s="275"/>
      <c r="V136" s="351"/>
      <c r="W136" s="100" t="s">
        <v>1992</v>
      </c>
      <c r="X136" s="100" t="s">
        <v>117</v>
      </c>
      <c r="Y136" s="100" t="s">
        <v>68</v>
      </c>
      <c r="Z136" s="100" t="s">
        <v>69</v>
      </c>
      <c r="AA136" s="100" t="s">
        <v>70</v>
      </c>
      <c r="AB136" s="100" t="s">
        <v>71</v>
      </c>
      <c r="AC136" s="100" t="s">
        <v>184</v>
      </c>
      <c r="AD136" s="316"/>
      <c r="AE136" s="99">
        <f t="shared" si="133"/>
        <v>25</v>
      </c>
      <c r="AF136" s="99">
        <f t="shared" si="134"/>
        <v>15</v>
      </c>
      <c r="AG136" s="99">
        <f>($AH135*((AE136+AF136))/100)</f>
        <v>6.72</v>
      </c>
      <c r="AH136" s="99">
        <f t="shared" si="152"/>
        <v>10.080000000000002</v>
      </c>
      <c r="AI136" s="316"/>
      <c r="AJ136" s="99">
        <f t="shared" si="135"/>
        <v>0</v>
      </c>
      <c r="AK136" s="99">
        <f t="shared" si="136"/>
        <v>0</v>
      </c>
      <c r="AL136" s="99">
        <f t="shared" si="153"/>
        <v>0</v>
      </c>
      <c r="AM136" s="99">
        <f t="shared" si="154"/>
        <v>80</v>
      </c>
      <c r="AN136" s="351"/>
      <c r="AO136" s="275"/>
      <c r="AP136" s="322"/>
      <c r="AQ136" s="322"/>
      <c r="AR136" s="347"/>
      <c r="AS136" s="347"/>
      <c r="AT136" s="347"/>
      <c r="AU136" s="322"/>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253"/>
    </row>
    <row r="137" spans="1:69" s="198" customFormat="1" ht="85.5" customHeight="1">
      <c r="A137" s="275">
        <v>43</v>
      </c>
      <c r="B137" s="275" t="s">
        <v>208</v>
      </c>
      <c r="C137" s="322" t="s">
        <v>209</v>
      </c>
      <c r="D137" s="322" t="s">
        <v>1993</v>
      </c>
      <c r="E137" s="322" t="s">
        <v>57</v>
      </c>
      <c r="F137" s="322" t="s">
        <v>1994</v>
      </c>
      <c r="G137" s="322" t="s">
        <v>1995</v>
      </c>
      <c r="H137" s="275"/>
      <c r="I137" s="275"/>
      <c r="J137" s="275"/>
      <c r="K137" s="275"/>
      <c r="L137" s="332" t="str">
        <f t="shared" si="150"/>
        <v>Posibilidad de pérdida económica y reputacional ante nuestras partes interesadas y sanciones por entes de control obedecido al incumplimiento de  los parámetros normativos impartidos por el archivo general de la nación</v>
      </c>
      <c r="M137" s="275" t="s">
        <v>60</v>
      </c>
      <c r="N137" s="275" t="s">
        <v>112</v>
      </c>
      <c r="O137" s="275" t="s">
        <v>61</v>
      </c>
      <c r="P137" s="275" t="s">
        <v>62</v>
      </c>
      <c r="Q137" s="275">
        <v>52</v>
      </c>
      <c r="R137" s="275" t="s">
        <v>126</v>
      </c>
      <c r="S137" s="275">
        <v>40</v>
      </c>
      <c r="T137" s="275" t="s">
        <v>65</v>
      </c>
      <c r="U137" s="275">
        <v>80</v>
      </c>
      <c r="V137" s="351" t="s">
        <v>66</v>
      </c>
      <c r="W137" s="100" t="s">
        <v>1996</v>
      </c>
      <c r="X137" s="100" t="s">
        <v>117</v>
      </c>
      <c r="Y137" s="100" t="s">
        <v>68</v>
      </c>
      <c r="Z137" s="100" t="s">
        <v>69</v>
      </c>
      <c r="AA137" s="100" t="s">
        <v>70</v>
      </c>
      <c r="AB137" s="100" t="s">
        <v>71</v>
      </c>
      <c r="AC137" s="100" t="s">
        <v>72</v>
      </c>
      <c r="AD137" s="316">
        <f>AH139</f>
        <v>10.08</v>
      </c>
      <c r="AE137" s="99">
        <f t="shared" si="133"/>
        <v>25</v>
      </c>
      <c r="AF137" s="99">
        <f t="shared" si="134"/>
        <v>15</v>
      </c>
      <c r="AG137" s="99">
        <f>($S137*((AE137+AF137))/100)</f>
        <v>16</v>
      </c>
      <c r="AH137" s="99">
        <f t="shared" ref="AH137" si="155">S137-AG137</f>
        <v>24</v>
      </c>
      <c r="AI137" s="316">
        <f>AM139</f>
        <v>80</v>
      </c>
      <c r="AJ137" s="99">
        <f t="shared" si="135"/>
        <v>0</v>
      </c>
      <c r="AK137" s="99">
        <f t="shared" si="136"/>
        <v>0</v>
      </c>
      <c r="AL137" s="99">
        <f>($U137*((AJ137+AK137))/100)</f>
        <v>0</v>
      </c>
      <c r="AM137" s="99">
        <f>U137-AL137</f>
        <v>80</v>
      </c>
      <c r="AN137" s="351" t="s">
        <v>66</v>
      </c>
      <c r="AO137" s="275" t="s">
        <v>74</v>
      </c>
      <c r="AP137" s="322" t="s">
        <v>1989</v>
      </c>
      <c r="AQ137" s="322" t="s">
        <v>1997</v>
      </c>
      <c r="AR137" s="347">
        <v>45658</v>
      </c>
      <c r="AS137" s="347">
        <v>46022</v>
      </c>
      <c r="AT137" s="347" t="s">
        <v>93</v>
      </c>
      <c r="AU137" s="322" t="s">
        <v>1843</v>
      </c>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253"/>
    </row>
    <row r="138" spans="1:69" s="198" customFormat="1" ht="85.5" customHeight="1">
      <c r="A138" s="275"/>
      <c r="B138" s="275"/>
      <c r="C138" s="322"/>
      <c r="D138" s="322"/>
      <c r="E138" s="322"/>
      <c r="F138" s="322"/>
      <c r="G138" s="322"/>
      <c r="H138" s="275"/>
      <c r="I138" s="275"/>
      <c r="J138" s="275"/>
      <c r="K138" s="275"/>
      <c r="L138" s="332"/>
      <c r="M138" s="275"/>
      <c r="N138" s="275"/>
      <c r="O138" s="275"/>
      <c r="P138" s="275"/>
      <c r="Q138" s="275"/>
      <c r="R138" s="275"/>
      <c r="S138" s="275"/>
      <c r="T138" s="275"/>
      <c r="U138" s="275"/>
      <c r="V138" s="351"/>
      <c r="W138" s="100" t="s">
        <v>1998</v>
      </c>
      <c r="X138" s="100" t="s">
        <v>117</v>
      </c>
      <c r="Y138" s="100" t="s">
        <v>68</v>
      </c>
      <c r="Z138" s="100" t="s">
        <v>69</v>
      </c>
      <c r="AA138" s="100" t="s">
        <v>70</v>
      </c>
      <c r="AB138" s="100" t="s">
        <v>71</v>
      </c>
      <c r="AC138" s="100" t="s">
        <v>72</v>
      </c>
      <c r="AD138" s="316"/>
      <c r="AE138" s="99">
        <f t="shared" si="133"/>
        <v>25</v>
      </c>
      <c r="AF138" s="99">
        <f t="shared" si="134"/>
        <v>15</v>
      </c>
      <c r="AG138" s="99">
        <f>($AH137*((AE138+AF138))/100)</f>
        <v>9.6</v>
      </c>
      <c r="AH138" s="99">
        <f t="shared" ref="AH138:AH139" si="156">AH137-AG138</f>
        <v>14.4</v>
      </c>
      <c r="AI138" s="316"/>
      <c r="AJ138" s="99">
        <f t="shared" si="135"/>
        <v>0</v>
      </c>
      <c r="AK138" s="99">
        <f t="shared" si="136"/>
        <v>0</v>
      </c>
      <c r="AL138" s="99">
        <f t="shared" ref="AL138:AL139" si="157">($AM137*((AJ138+AK138))/100)</f>
        <v>0</v>
      </c>
      <c r="AM138" s="99">
        <f t="shared" ref="AM138:AM139" si="158">AM137-AL138</f>
        <v>80</v>
      </c>
      <c r="AN138" s="351"/>
      <c r="AO138" s="275"/>
      <c r="AP138" s="322"/>
      <c r="AQ138" s="322"/>
      <c r="AR138" s="347"/>
      <c r="AS138" s="347"/>
      <c r="AT138" s="347"/>
      <c r="AU138" s="322"/>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253"/>
    </row>
    <row r="139" spans="1:69" s="198" customFormat="1" ht="85.5" customHeight="1">
      <c r="A139" s="275"/>
      <c r="B139" s="275"/>
      <c r="C139" s="322"/>
      <c r="D139" s="322"/>
      <c r="E139" s="322"/>
      <c r="F139" s="322"/>
      <c r="G139" s="322"/>
      <c r="H139" s="275"/>
      <c r="I139" s="275"/>
      <c r="J139" s="275"/>
      <c r="K139" s="275"/>
      <c r="L139" s="332"/>
      <c r="M139" s="275"/>
      <c r="N139" s="275"/>
      <c r="O139" s="275"/>
      <c r="P139" s="275"/>
      <c r="Q139" s="275"/>
      <c r="R139" s="275"/>
      <c r="S139" s="275"/>
      <c r="T139" s="275"/>
      <c r="U139" s="275"/>
      <c r="V139" s="351"/>
      <c r="W139" s="100" t="s">
        <v>1999</v>
      </c>
      <c r="X139" s="100" t="s">
        <v>117</v>
      </c>
      <c r="Y139" s="100" t="s">
        <v>90</v>
      </c>
      <c r="Z139" s="100" t="s">
        <v>69</v>
      </c>
      <c r="AA139" s="100" t="s">
        <v>70</v>
      </c>
      <c r="AB139" s="100" t="s">
        <v>71</v>
      </c>
      <c r="AC139" s="100" t="s">
        <v>72</v>
      </c>
      <c r="AD139" s="316"/>
      <c r="AE139" s="99">
        <f t="shared" si="133"/>
        <v>15</v>
      </c>
      <c r="AF139" s="99">
        <f t="shared" si="134"/>
        <v>15</v>
      </c>
      <c r="AG139" s="99">
        <f>($AH138*((AE139+AF139))/100)</f>
        <v>4.32</v>
      </c>
      <c r="AH139" s="99">
        <f t="shared" si="156"/>
        <v>10.08</v>
      </c>
      <c r="AI139" s="316"/>
      <c r="AJ139" s="99">
        <f t="shared" si="135"/>
        <v>0</v>
      </c>
      <c r="AK139" s="99">
        <f t="shared" si="136"/>
        <v>0</v>
      </c>
      <c r="AL139" s="99">
        <f t="shared" si="157"/>
        <v>0</v>
      </c>
      <c r="AM139" s="99">
        <f t="shared" si="158"/>
        <v>80</v>
      </c>
      <c r="AN139" s="351"/>
      <c r="AO139" s="275"/>
      <c r="AP139" s="322"/>
      <c r="AQ139" s="322"/>
      <c r="AR139" s="347"/>
      <c r="AS139" s="347"/>
      <c r="AT139" s="347"/>
      <c r="AU139" s="322"/>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253"/>
    </row>
    <row r="140" spans="1:69" s="198" customFormat="1" ht="123.75" customHeight="1">
      <c r="A140" s="275">
        <v>44</v>
      </c>
      <c r="B140" s="275" t="s">
        <v>208</v>
      </c>
      <c r="C140" s="322" t="s">
        <v>209</v>
      </c>
      <c r="D140" s="322" t="s">
        <v>2000</v>
      </c>
      <c r="E140" s="322" t="s">
        <v>57</v>
      </c>
      <c r="F140" s="322" t="s">
        <v>2001</v>
      </c>
      <c r="G140" s="322" t="s">
        <v>2002</v>
      </c>
      <c r="H140" s="275"/>
      <c r="I140" s="275"/>
      <c r="J140" s="275"/>
      <c r="K140" s="275"/>
      <c r="L140" s="332" t="str">
        <f>CONCATENATE(E140," ",F140,)</f>
        <v>Posibilidad de pérdida económica y reputacional ante las partes interesadas por Incumplimiento de la respuesta institucional</v>
      </c>
      <c r="M140" s="275" t="s">
        <v>60</v>
      </c>
      <c r="N140" s="275" t="s">
        <v>112</v>
      </c>
      <c r="O140" s="275" t="s">
        <v>61</v>
      </c>
      <c r="P140" s="275" t="s">
        <v>173</v>
      </c>
      <c r="Q140" s="275">
        <v>365</v>
      </c>
      <c r="R140" s="275" t="s">
        <v>126</v>
      </c>
      <c r="S140" s="275">
        <v>40</v>
      </c>
      <c r="T140" s="275" t="s">
        <v>65</v>
      </c>
      <c r="U140" s="275">
        <v>80</v>
      </c>
      <c r="V140" s="351" t="s">
        <v>66</v>
      </c>
      <c r="W140" s="100" t="s">
        <v>2003</v>
      </c>
      <c r="X140" s="100" t="s">
        <v>117</v>
      </c>
      <c r="Y140" s="100" t="s">
        <v>68</v>
      </c>
      <c r="Z140" s="100" t="s">
        <v>69</v>
      </c>
      <c r="AA140" s="100" t="s">
        <v>70</v>
      </c>
      <c r="AB140" s="100" t="s">
        <v>71</v>
      </c>
      <c r="AC140" s="100" t="s">
        <v>72</v>
      </c>
      <c r="AD140" s="316">
        <f>AH141</f>
        <v>16.8</v>
      </c>
      <c r="AE140" s="99">
        <f t="shared" si="133"/>
        <v>25</v>
      </c>
      <c r="AF140" s="99">
        <f t="shared" si="134"/>
        <v>15</v>
      </c>
      <c r="AG140" s="99">
        <f>($S140*((AE140+AF140))/100)</f>
        <v>16</v>
      </c>
      <c r="AH140" s="99">
        <f t="shared" ref="AH140" si="159">S140-AG140</f>
        <v>24</v>
      </c>
      <c r="AI140" s="316">
        <f>AM141</f>
        <v>80</v>
      </c>
      <c r="AJ140" s="99">
        <f t="shared" si="135"/>
        <v>0</v>
      </c>
      <c r="AK140" s="99">
        <f t="shared" si="136"/>
        <v>0</v>
      </c>
      <c r="AL140" s="99">
        <f>($U140*((AJ140+AK140))/100)</f>
        <v>0</v>
      </c>
      <c r="AM140" s="99">
        <f>U140-AL140</f>
        <v>80</v>
      </c>
      <c r="AN140" s="351" t="s">
        <v>66</v>
      </c>
      <c r="AO140" s="275" t="s">
        <v>74</v>
      </c>
      <c r="AP140" s="322" t="s">
        <v>2004</v>
      </c>
      <c r="AQ140" s="352" t="s">
        <v>2005</v>
      </c>
      <c r="AR140" s="347">
        <v>45658</v>
      </c>
      <c r="AS140" s="347">
        <v>46022</v>
      </c>
      <c r="AT140" s="347" t="s">
        <v>93</v>
      </c>
      <c r="AU140" s="322" t="s">
        <v>1843</v>
      </c>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253"/>
    </row>
    <row r="141" spans="1:69" s="198" customFormat="1" ht="123.75" customHeight="1">
      <c r="A141" s="275"/>
      <c r="B141" s="275"/>
      <c r="C141" s="322"/>
      <c r="D141" s="322"/>
      <c r="E141" s="322"/>
      <c r="F141" s="322"/>
      <c r="G141" s="322"/>
      <c r="H141" s="275"/>
      <c r="I141" s="275"/>
      <c r="J141" s="275"/>
      <c r="K141" s="275"/>
      <c r="L141" s="332"/>
      <c r="M141" s="275"/>
      <c r="N141" s="275"/>
      <c r="O141" s="275"/>
      <c r="P141" s="275"/>
      <c r="Q141" s="275"/>
      <c r="R141" s="275"/>
      <c r="S141" s="275"/>
      <c r="T141" s="275"/>
      <c r="U141" s="275"/>
      <c r="V141" s="351"/>
      <c r="W141" s="251" t="s">
        <v>2006</v>
      </c>
      <c r="X141" s="100" t="s">
        <v>117</v>
      </c>
      <c r="Y141" s="100" t="s">
        <v>90</v>
      </c>
      <c r="Z141" s="100" t="s">
        <v>69</v>
      </c>
      <c r="AA141" s="100" t="s">
        <v>70</v>
      </c>
      <c r="AB141" s="100" t="s">
        <v>71</v>
      </c>
      <c r="AC141" s="100" t="s">
        <v>184</v>
      </c>
      <c r="AD141" s="316"/>
      <c r="AE141" s="99">
        <f t="shared" si="133"/>
        <v>15</v>
      </c>
      <c r="AF141" s="99">
        <f t="shared" si="134"/>
        <v>15</v>
      </c>
      <c r="AG141" s="99">
        <f>($AH140*((AE141+AF141))/100)</f>
        <v>7.2</v>
      </c>
      <c r="AH141" s="99">
        <f t="shared" ref="AH141" si="160">AH140-AG141</f>
        <v>16.8</v>
      </c>
      <c r="AI141" s="316"/>
      <c r="AJ141" s="99">
        <f t="shared" si="135"/>
        <v>0</v>
      </c>
      <c r="AK141" s="99">
        <f t="shared" si="136"/>
        <v>0</v>
      </c>
      <c r="AL141" s="99">
        <f t="shared" ref="AL141" si="161">($AM140*((AJ141+AK141))/100)</f>
        <v>0</v>
      </c>
      <c r="AM141" s="99">
        <f t="shared" ref="AM141" si="162">AM140-AL141</f>
        <v>80</v>
      </c>
      <c r="AN141" s="351"/>
      <c r="AO141" s="275"/>
      <c r="AP141" s="322"/>
      <c r="AQ141" s="322"/>
      <c r="AR141" s="347"/>
      <c r="AS141" s="347"/>
      <c r="AT141" s="347"/>
      <c r="AU141" s="322"/>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253"/>
    </row>
    <row r="142" spans="1:69" s="198" customFormat="1" ht="86.25" customHeight="1">
      <c r="A142" s="275">
        <v>45</v>
      </c>
      <c r="B142" s="275" t="s">
        <v>208</v>
      </c>
      <c r="C142" s="322" t="s">
        <v>209</v>
      </c>
      <c r="D142" s="322" t="s">
        <v>2007</v>
      </c>
      <c r="E142" s="322"/>
      <c r="F142" s="322"/>
      <c r="G142" s="322"/>
      <c r="H142" s="275" t="s">
        <v>2008</v>
      </c>
      <c r="I142" s="275" t="s">
        <v>2009</v>
      </c>
      <c r="J142" s="275" t="s">
        <v>2010</v>
      </c>
      <c r="K142" s="275" t="s">
        <v>388</v>
      </c>
      <c r="L142" s="322" t="s">
        <v>2011</v>
      </c>
      <c r="M142" s="275" t="s">
        <v>85</v>
      </c>
      <c r="N142" s="275" t="s">
        <v>112</v>
      </c>
      <c r="O142" s="275" t="s">
        <v>86</v>
      </c>
      <c r="P142" s="275" t="s">
        <v>87</v>
      </c>
      <c r="Q142" s="275">
        <v>960</v>
      </c>
      <c r="R142" s="275" t="s">
        <v>88</v>
      </c>
      <c r="S142" s="275">
        <v>60</v>
      </c>
      <c r="T142" s="275" t="s">
        <v>141</v>
      </c>
      <c r="U142" s="275">
        <v>100</v>
      </c>
      <c r="V142" s="350" t="s">
        <v>142</v>
      </c>
      <c r="W142" s="100" t="s">
        <v>2012</v>
      </c>
      <c r="X142" s="100" t="s">
        <v>117</v>
      </c>
      <c r="Y142" s="100" t="s">
        <v>68</v>
      </c>
      <c r="Z142" s="100" t="s">
        <v>69</v>
      </c>
      <c r="AA142" s="100" t="s">
        <v>70</v>
      </c>
      <c r="AB142" s="100" t="s">
        <v>71</v>
      </c>
      <c r="AC142" s="100" t="s">
        <v>72</v>
      </c>
      <c r="AD142" s="316">
        <f>AH144</f>
        <v>12.96</v>
      </c>
      <c r="AE142" s="99">
        <f t="shared" si="133"/>
        <v>25</v>
      </c>
      <c r="AF142" s="99">
        <f t="shared" si="134"/>
        <v>15</v>
      </c>
      <c r="AG142" s="99">
        <f>($S142*((AE142+AF142))/100)</f>
        <v>24</v>
      </c>
      <c r="AH142" s="99">
        <f t="shared" ref="AH142" si="163">S142-AG142</f>
        <v>36</v>
      </c>
      <c r="AI142" s="316">
        <f>AM144</f>
        <v>100</v>
      </c>
      <c r="AJ142" s="99">
        <f t="shared" si="135"/>
        <v>0</v>
      </c>
      <c r="AK142" s="99">
        <f t="shared" si="136"/>
        <v>0</v>
      </c>
      <c r="AL142" s="99">
        <f>($U142*((AJ142+AK142))/100)</f>
        <v>0</v>
      </c>
      <c r="AM142" s="99">
        <f>U142-AL142</f>
        <v>100</v>
      </c>
      <c r="AN142" s="350" t="s">
        <v>142</v>
      </c>
      <c r="AO142" s="275" t="s">
        <v>74</v>
      </c>
      <c r="AP142" s="322" t="s">
        <v>355</v>
      </c>
      <c r="AQ142" s="322" t="s">
        <v>2013</v>
      </c>
      <c r="AR142" s="347">
        <v>45658</v>
      </c>
      <c r="AS142" s="347">
        <v>46022</v>
      </c>
      <c r="AT142" s="347" t="s">
        <v>146</v>
      </c>
      <c r="AU142" s="322" t="s">
        <v>1843</v>
      </c>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253"/>
    </row>
    <row r="143" spans="1:69" s="198" customFormat="1" ht="86.25" customHeight="1">
      <c r="A143" s="275"/>
      <c r="B143" s="275"/>
      <c r="C143" s="322"/>
      <c r="D143" s="322"/>
      <c r="E143" s="322"/>
      <c r="F143" s="322"/>
      <c r="G143" s="322"/>
      <c r="H143" s="275"/>
      <c r="I143" s="275"/>
      <c r="J143" s="275"/>
      <c r="K143" s="275"/>
      <c r="L143" s="322"/>
      <c r="M143" s="275"/>
      <c r="N143" s="275"/>
      <c r="O143" s="275"/>
      <c r="P143" s="275"/>
      <c r="Q143" s="275"/>
      <c r="R143" s="275"/>
      <c r="S143" s="275"/>
      <c r="T143" s="275"/>
      <c r="U143" s="275"/>
      <c r="V143" s="350"/>
      <c r="W143" s="100" t="s">
        <v>2014</v>
      </c>
      <c r="X143" s="100" t="s">
        <v>117</v>
      </c>
      <c r="Y143" s="100" t="s">
        <v>68</v>
      </c>
      <c r="Z143" s="100" t="s">
        <v>69</v>
      </c>
      <c r="AA143" s="100" t="s">
        <v>70</v>
      </c>
      <c r="AB143" s="100" t="s">
        <v>71</v>
      </c>
      <c r="AC143" s="100" t="s">
        <v>72</v>
      </c>
      <c r="AD143" s="316"/>
      <c r="AE143" s="99">
        <f t="shared" si="133"/>
        <v>25</v>
      </c>
      <c r="AF143" s="99">
        <f t="shared" si="134"/>
        <v>15</v>
      </c>
      <c r="AG143" s="99">
        <f>($AH142*((AE143+AF143))/100)</f>
        <v>14.4</v>
      </c>
      <c r="AH143" s="99">
        <f t="shared" ref="AH143:AH144" si="164">AH142-AG143</f>
        <v>21.6</v>
      </c>
      <c r="AI143" s="316"/>
      <c r="AJ143" s="99">
        <f t="shared" si="135"/>
        <v>0</v>
      </c>
      <c r="AK143" s="99">
        <f t="shared" si="136"/>
        <v>0</v>
      </c>
      <c r="AL143" s="99">
        <f t="shared" ref="AL143:AL144" si="165">($AM142*((AJ143+AK143))/100)</f>
        <v>0</v>
      </c>
      <c r="AM143" s="99">
        <f t="shared" ref="AM143:AM144" si="166">AM142-AL143</f>
        <v>100</v>
      </c>
      <c r="AN143" s="350"/>
      <c r="AO143" s="275"/>
      <c r="AP143" s="322"/>
      <c r="AQ143" s="322"/>
      <c r="AR143" s="347"/>
      <c r="AS143" s="347"/>
      <c r="AT143" s="347"/>
      <c r="AU143" s="322"/>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253"/>
    </row>
    <row r="144" spans="1:69" s="198" customFormat="1" ht="86.25" customHeight="1">
      <c r="A144" s="275"/>
      <c r="B144" s="275"/>
      <c r="C144" s="322"/>
      <c r="D144" s="322"/>
      <c r="E144" s="322"/>
      <c r="F144" s="322"/>
      <c r="G144" s="322"/>
      <c r="H144" s="275"/>
      <c r="I144" s="275"/>
      <c r="J144" s="275"/>
      <c r="K144" s="275"/>
      <c r="L144" s="322"/>
      <c r="M144" s="275"/>
      <c r="N144" s="275"/>
      <c r="O144" s="275"/>
      <c r="P144" s="275"/>
      <c r="Q144" s="275"/>
      <c r="R144" s="275"/>
      <c r="S144" s="275"/>
      <c r="T144" s="275"/>
      <c r="U144" s="275"/>
      <c r="V144" s="350"/>
      <c r="W144" s="100" t="s">
        <v>2015</v>
      </c>
      <c r="X144" s="100" t="s">
        <v>117</v>
      </c>
      <c r="Y144" s="100" t="s">
        <v>68</v>
      </c>
      <c r="Z144" s="100" t="s">
        <v>69</v>
      </c>
      <c r="AA144" s="100" t="s">
        <v>70</v>
      </c>
      <c r="AB144" s="100" t="s">
        <v>71</v>
      </c>
      <c r="AC144" s="100" t="s">
        <v>72</v>
      </c>
      <c r="AD144" s="316"/>
      <c r="AE144" s="99">
        <f t="shared" si="133"/>
        <v>25</v>
      </c>
      <c r="AF144" s="99">
        <f t="shared" si="134"/>
        <v>15</v>
      </c>
      <c r="AG144" s="99">
        <f>($AH143*((AE144+AF144))/100)</f>
        <v>8.64</v>
      </c>
      <c r="AH144" s="99">
        <f t="shared" si="164"/>
        <v>12.96</v>
      </c>
      <c r="AI144" s="316"/>
      <c r="AJ144" s="99">
        <f t="shared" si="135"/>
        <v>0</v>
      </c>
      <c r="AK144" s="99">
        <f t="shared" si="136"/>
        <v>0</v>
      </c>
      <c r="AL144" s="99">
        <f t="shared" si="165"/>
        <v>0</v>
      </c>
      <c r="AM144" s="99">
        <f t="shared" si="166"/>
        <v>100</v>
      </c>
      <c r="AN144" s="350"/>
      <c r="AO144" s="275"/>
      <c r="AP144" s="322"/>
      <c r="AQ144" s="322"/>
      <c r="AR144" s="347"/>
      <c r="AS144" s="347"/>
      <c r="AT144" s="347"/>
      <c r="AU144" s="322"/>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253"/>
    </row>
    <row r="145" spans="1:69" s="198" customFormat="1" ht="122.25" customHeight="1">
      <c r="A145" s="275">
        <v>46</v>
      </c>
      <c r="B145" s="275" t="s">
        <v>208</v>
      </c>
      <c r="C145" s="322" t="s">
        <v>209</v>
      </c>
      <c r="D145" s="322" t="s">
        <v>2016</v>
      </c>
      <c r="E145" s="322" t="s">
        <v>57</v>
      </c>
      <c r="F145" s="322" t="s">
        <v>2017</v>
      </c>
      <c r="G145" s="322" t="s">
        <v>2018</v>
      </c>
      <c r="H145" s="100"/>
      <c r="I145" s="100"/>
      <c r="J145" s="100"/>
      <c r="K145" s="100"/>
      <c r="L145" s="332" t="str">
        <f>CONCATENATE(E145," ",F145,)</f>
        <v>Posibilidad de pérdida económica y reputacional por la no implementación y  adopción de los lineamientos impartidos por el proceso de Gestión Documental</v>
      </c>
      <c r="M145" s="275" t="s">
        <v>60</v>
      </c>
      <c r="N145" s="275" t="s">
        <v>112</v>
      </c>
      <c r="O145" s="275" t="s">
        <v>61</v>
      </c>
      <c r="P145" s="275" t="s">
        <v>62</v>
      </c>
      <c r="Q145" s="275">
        <v>365</v>
      </c>
      <c r="R145" s="275" t="s">
        <v>126</v>
      </c>
      <c r="S145" s="275">
        <v>40</v>
      </c>
      <c r="T145" s="275" t="s">
        <v>73</v>
      </c>
      <c r="U145" s="275">
        <v>60</v>
      </c>
      <c r="V145" s="337" t="s">
        <v>73</v>
      </c>
      <c r="W145" s="100" t="s">
        <v>2019</v>
      </c>
      <c r="X145" s="100" t="s">
        <v>117</v>
      </c>
      <c r="Y145" s="100" t="s">
        <v>68</v>
      </c>
      <c r="Z145" s="100" t="s">
        <v>69</v>
      </c>
      <c r="AA145" s="100" t="s">
        <v>70</v>
      </c>
      <c r="AB145" s="100" t="s">
        <v>71</v>
      </c>
      <c r="AC145" s="100" t="s">
        <v>72</v>
      </c>
      <c r="AD145" s="316">
        <f>AH146</f>
        <v>14.4</v>
      </c>
      <c r="AE145" s="99">
        <f t="shared" si="133"/>
        <v>25</v>
      </c>
      <c r="AF145" s="99">
        <f t="shared" si="134"/>
        <v>15</v>
      </c>
      <c r="AG145" s="99">
        <f>($S145*((AE145+AF145))/100)</f>
        <v>16</v>
      </c>
      <c r="AH145" s="99">
        <f t="shared" ref="AH145" si="167">S145-AG145</f>
        <v>24</v>
      </c>
      <c r="AI145" s="316">
        <f>AM146</f>
        <v>60</v>
      </c>
      <c r="AJ145" s="99">
        <f t="shared" si="135"/>
        <v>0</v>
      </c>
      <c r="AK145" s="99">
        <f t="shared" si="136"/>
        <v>0</v>
      </c>
      <c r="AL145" s="99">
        <f>($U145*((AJ145+AK145))/100)</f>
        <v>0</v>
      </c>
      <c r="AM145" s="99">
        <f>U145-AL145</f>
        <v>60</v>
      </c>
      <c r="AN145" s="337" t="s">
        <v>73</v>
      </c>
      <c r="AO145" s="275" t="s">
        <v>74</v>
      </c>
      <c r="AP145" s="322" t="s">
        <v>2004</v>
      </c>
      <c r="AQ145" s="322" t="s">
        <v>2020</v>
      </c>
      <c r="AR145" s="347">
        <v>45658</v>
      </c>
      <c r="AS145" s="347">
        <v>46022</v>
      </c>
      <c r="AT145" s="347" t="s">
        <v>77</v>
      </c>
      <c r="AU145" s="322" t="s">
        <v>1843</v>
      </c>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253"/>
    </row>
    <row r="146" spans="1:69" s="198" customFormat="1" ht="122.25" customHeight="1">
      <c r="A146" s="275"/>
      <c r="B146" s="275"/>
      <c r="C146" s="322"/>
      <c r="D146" s="322"/>
      <c r="E146" s="322"/>
      <c r="F146" s="322"/>
      <c r="G146" s="322"/>
      <c r="H146" s="100"/>
      <c r="I146" s="100"/>
      <c r="J146" s="100"/>
      <c r="K146" s="100"/>
      <c r="L146" s="332"/>
      <c r="M146" s="275"/>
      <c r="N146" s="275"/>
      <c r="O146" s="275"/>
      <c r="P146" s="275"/>
      <c r="Q146" s="275"/>
      <c r="R146" s="275"/>
      <c r="S146" s="275"/>
      <c r="T146" s="275"/>
      <c r="U146" s="275"/>
      <c r="V146" s="337"/>
      <c r="W146" s="100" t="s">
        <v>2021</v>
      </c>
      <c r="X146" s="100" t="s">
        <v>117</v>
      </c>
      <c r="Y146" s="100" t="s">
        <v>68</v>
      </c>
      <c r="Z146" s="100" t="s">
        <v>69</v>
      </c>
      <c r="AA146" s="100" t="s">
        <v>70</v>
      </c>
      <c r="AB146" s="100" t="s">
        <v>71</v>
      </c>
      <c r="AC146" s="100" t="s">
        <v>72</v>
      </c>
      <c r="AD146" s="316"/>
      <c r="AE146" s="99">
        <f t="shared" si="133"/>
        <v>25</v>
      </c>
      <c r="AF146" s="99">
        <f t="shared" si="134"/>
        <v>15</v>
      </c>
      <c r="AG146" s="99">
        <f>($AH145*((AE146+AF146))/100)</f>
        <v>9.6</v>
      </c>
      <c r="AH146" s="99">
        <f t="shared" ref="AH146" si="168">AH145-AG146</f>
        <v>14.4</v>
      </c>
      <c r="AI146" s="316"/>
      <c r="AJ146" s="99">
        <f t="shared" si="135"/>
        <v>0</v>
      </c>
      <c r="AK146" s="99">
        <f t="shared" si="136"/>
        <v>0</v>
      </c>
      <c r="AL146" s="99">
        <f t="shared" ref="AL146" si="169">($AM145*((AJ146+AK146))/100)</f>
        <v>0</v>
      </c>
      <c r="AM146" s="99">
        <f t="shared" ref="AM146" si="170">AM145-AL146</f>
        <v>60</v>
      </c>
      <c r="AN146" s="337"/>
      <c r="AO146" s="275"/>
      <c r="AP146" s="322"/>
      <c r="AQ146" s="322"/>
      <c r="AR146" s="347"/>
      <c r="AS146" s="347"/>
      <c r="AT146" s="347"/>
      <c r="AU146" s="322"/>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253"/>
    </row>
    <row r="147" spans="1:69" s="198" customFormat="1" ht="128.25" customHeight="1">
      <c r="A147" s="275">
        <v>47</v>
      </c>
      <c r="B147" s="275" t="s">
        <v>208</v>
      </c>
      <c r="C147" s="322" t="s">
        <v>209</v>
      </c>
      <c r="D147" s="322" t="s">
        <v>2022</v>
      </c>
      <c r="E147" s="322" t="s">
        <v>57</v>
      </c>
      <c r="F147" s="322" t="s">
        <v>2023</v>
      </c>
      <c r="G147" s="322" t="s">
        <v>2024</v>
      </c>
      <c r="H147" s="100"/>
      <c r="I147" s="100"/>
      <c r="J147" s="100"/>
      <c r="K147" s="100"/>
      <c r="L147" s="332" t="str">
        <f>CONCATENATE(E147," ",F147,)</f>
        <v>Posibilidad de pérdida económica y reputacional por perdida de la información , retraso a la respuesta institucional y expedientes de víctimas incompletos, afectando la conformación de los archivos de derechos humanos de forma integral</v>
      </c>
      <c r="M147" s="275" t="s">
        <v>60</v>
      </c>
      <c r="N147" s="275" t="s">
        <v>112</v>
      </c>
      <c r="O147" s="275" t="s">
        <v>61</v>
      </c>
      <c r="P147" s="275" t="s">
        <v>173</v>
      </c>
      <c r="Q147" s="275">
        <v>360</v>
      </c>
      <c r="R147" s="275" t="s">
        <v>126</v>
      </c>
      <c r="S147" s="275">
        <v>40</v>
      </c>
      <c r="T147" s="275" t="s">
        <v>73</v>
      </c>
      <c r="U147" s="275">
        <v>60</v>
      </c>
      <c r="V147" s="337" t="s">
        <v>73</v>
      </c>
      <c r="W147" s="100" t="s">
        <v>2025</v>
      </c>
      <c r="X147" s="100" t="s">
        <v>117</v>
      </c>
      <c r="Y147" s="100" t="s">
        <v>68</v>
      </c>
      <c r="Z147" s="100" t="s">
        <v>69</v>
      </c>
      <c r="AA147" s="100" t="s">
        <v>70</v>
      </c>
      <c r="AB147" s="100" t="s">
        <v>71</v>
      </c>
      <c r="AC147" s="100" t="s">
        <v>72</v>
      </c>
      <c r="AD147" s="316">
        <f>AH148</f>
        <v>14.4</v>
      </c>
      <c r="AE147" s="99">
        <f t="shared" si="133"/>
        <v>25</v>
      </c>
      <c r="AF147" s="99">
        <f t="shared" si="134"/>
        <v>15</v>
      </c>
      <c r="AG147" s="99">
        <f>($S147*((AE147+AF147))/100)</f>
        <v>16</v>
      </c>
      <c r="AH147" s="99">
        <f t="shared" ref="AH147" si="171">S147-AG147</f>
        <v>24</v>
      </c>
      <c r="AI147" s="316">
        <f>AM148</f>
        <v>60</v>
      </c>
      <c r="AJ147" s="99">
        <f t="shared" si="135"/>
        <v>0</v>
      </c>
      <c r="AK147" s="99">
        <f t="shared" si="136"/>
        <v>0</v>
      </c>
      <c r="AL147" s="99">
        <f>($U147*((AJ147+AK147))/100)</f>
        <v>0</v>
      </c>
      <c r="AM147" s="99">
        <f>U147-AL147</f>
        <v>60</v>
      </c>
      <c r="AN147" s="337" t="s">
        <v>73</v>
      </c>
      <c r="AO147" s="275" t="s">
        <v>74</v>
      </c>
      <c r="AP147" s="322" t="s">
        <v>2004</v>
      </c>
      <c r="AQ147" s="322" t="s">
        <v>2026</v>
      </c>
      <c r="AR147" s="347">
        <v>45658</v>
      </c>
      <c r="AS147" s="347">
        <v>46022</v>
      </c>
      <c r="AT147" s="347" t="s">
        <v>77</v>
      </c>
      <c r="AU147" s="322" t="s">
        <v>1843</v>
      </c>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253"/>
    </row>
    <row r="148" spans="1:69" s="198" customFormat="1" ht="128.25" customHeight="1">
      <c r="A148" s="275"/>
      <c r="B148" s="275"/>
      <c r="C148" s="322"/>
      <c r="D148" s="322"/>
      <c r="E148" s="322"/>
      <c r="F148" s="322"/>
      <c r="G148" s="322"/>
      <c r="H148" s="100"/>
      <c r="I148" s="100"/>
      <c r="J148" s="100"/>
      <c r="K148" s="100"/>
      <c r="L148" s="332"/>
      <c r="M148" s="275"/>
      <c r="N148" s="275"/>
      <c r="O148" s="275"/>
      <c r="P148" s="275"/>
      <c r="Q148" s="275"/>
      <c r="R148" s="275"/>
      <c r="S148" s="275"/>
      <c r="T148" s="275"/>
      <c r="U148" s="275"/>
      <c r="V148" s="337"/>
      <c r="W148" s="251" t="s">
        <v>2027</v>
      </c>
      <c r="X148" s="100" t="s">
        <v>117</v>
      </c>
      <c r="Y148" s="100" t="s">
        <v>68</v>
      </c>
      <c r="Z148" s="100" t="s">
        <v>69</v>
      </c>
      <c r="AA148" s="100" t="s">
        <v>70</v>
      </c>
      <c r="AB148" s="100" t="s">
        <v>71</v>
      </c>
      <c r="AC148" s="100" t="s">
        <v>72</v>
      </c>
      <c r="AD148" s="316"/>
      <c r="AE148" s="99">
        <f t="shared" si="133"/>
        <v>25</v>
      </c>
      <c r="AF148" s="99">
        <f t="shared" si="134"/>
        <v>15</v>
      </c>
      <c r="AG148" s="99">
        <f>($AH147*((AE148+AF148))/100)</f>
        <v>9.6</v>
      </c>
      <c r="AH148" s="99">
        <f t="shared" ref="AH148" si="172">AH147-AG148</f>
        <v>14.4</v>
      </c>
      <c r="AI148" s="316"/>
      <c r="AJ148" s="99">
        <f t="shared" si="135"/>
        <v>0</v>
      </c>
      <c r="AK148" s="99">
        <f t="shared" si="136"/>
        <v>0</v>
      </c>
      <c r="AL148" s="99">
        <f t="shared" ref="AL148" si="173">($AM147*((AJ148+AK148))/100)</f>
        <v>0</v>
      </c>
      <c r="AM148" s="99">
        <f t="shared" ref="AM148" si="174">AM147-AL148</f>
        <v>60</v>
      </c>
      <c r="AN148" s="337"/>
      <c r="AO148" s="275"/>
      <c r="AP148" s="322"/>
      <c r="AQ148" s="322"/>
      <c r="AR148" s="347"/>
      <c r="AS148" s="347"/>
      <c r="AT148" s="347"/>
      <c r="AU148" s="322"/>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253"/>
    </row>
    <row r="149" spans="1:69" s="198" customFormat="1" ht="60" customHeight="1">
      <c r="A149" s="275">
        <v>48</v>
      </c>
      <c r="B149" s="275" t="s">
        <v>208</v>
      </c>
      <c r="C149" s="322" t="s">
        <v>2028</v>
      </c>
      <c r="D149" s="322" t="s">
        <v>2029</v>
      </c>
      <c r="E149" s="322" t="s">
        <v>57</v>
      </c>
      <c r="F149" s="322" t="s">
        <v>2030</v>
      </c>
      <c r="G149" s="322" t="s">
        <v>2031</v>
      </c>
      <c r="H149" s="100"/>
      <c r="I149" s="100"/>
      <c r="J149" s="100"/>
      <c r="K149" s="100"/>
      <c r="L149" s="332" t="str">
        <f>CONCATENATE(E149," ",F149,)</f>
        <v>Posibilidad de pérdida económica y reputacional debido al no cumplimiento de los estándares de calidad ISO 30301 en la gestión documental</v>
      </c>
      <c r="M149" s="275" t="s">
        <v>151</v>
      </c>
      <c r="N149" s="275" t="s">
        <v>112</v>
      </c>
      <c r="O149" s="275" t="s">
        <v>61</v>
      </c>
      <c r="P149" s="275" t="s">
        <v>62</v>
      </c>
      <c r="Q149" s="275">
        <v>12</v>
      </c>
      <c r="R149" s="275" t="s">
        <v>113</v>
      </c>
      <c r="S149" s="275">
        <v>20</v>
      </c>
      <c r="T149" s="275" t="s">
        <v>114</v>
      </c>
      <c r="U149" s="275">
        <v>40</v>
      </c>
      <c r="V149" s="349" t="s">
        <v>115</v>
      </c>
      <c r="W149" s="100" t="s">
        <v>2032</v>
      </c>
      <c r="X149" s="100" t="s">
        <v>117</v>
      </c>
      <c r="Y149" s="100" t="s">
        <v>68</v>
      </c>
      <c r="Z149" s="100" t="s">
        <v>69</v>
      </c>
      <c r="AA149" s="100" t="s">
        <v>70</v>
      </c>
      <c r="AB149" s="100" t="s">
        <v>71</v>
      </c>
      <c r="AC149" s="100" t="s">
        <v>72</v>
      </c>
      <c r="AD149" s="316">
        <f>AH150</f>
        <v>7.2</v>
      </c>
      <c r="AE149" s="99">
        <f t="shared" si="133"/>
        <v>25</v>
      </c>
      <c r="AF149" s="99">
        <f t="shared" si="134"/>
        <v>15</v>
      </c>
      <c r="AG149" s="99">
        <f>($S149*((AE149+AF149))/100)</f>
        <v>8</v>
      </c>
      <c r="AH149" s="99">
        <f t="shared" ref="AH149" si="175">S149-AG149</f>
        <v>12</v>
      </c>
      <c r="AI149" s="316">
        <f>AM150</f>
        <v>40</v>
      </c>
      <c r="AJ149" s="99">
        <f t="shared" si="135"/>
        <v>0</v>
      </c>
      <c r="AK149" s="99">
        <f t="shared" si="136"/>
        <v>0</v>
      </c>
      <c r="AL149" s="99">
        <f>($U149*((AJ149+AK149))/100)</f>
        <v>0</v>
      </c>
      <c r="AM149" s="99">
        <f>U149-AL149</f>
        <v>40</v>
      </c>
      <c r="AN149" s="349" t="s">
        <v>115</v>
      </c>
      <c r="AO149" s="275" t="s">
        <v>118</v>
      </c>
      <c r="AP149" s="322" t="s">
        <v>328</v>
      </c>
      <c r="AQ149" s="275" t="s">
        <v>120</v>
      </c>
      <c r="AR149" s="347" t="s">
        <v>120</v>
      </c>
      <c r="AS149" s="347" t="s">
        <v>120</v>
      </c>
      <c r="AT149" s="347" t="s">
        <v>120</v>
      </c>
      <c r="AU149" s="275" t="s">
        <v>120</v>
      </c>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253"/>
    </row>
    <row r="150" spans="1:69" s="198" customFormat="1" ht="60" customHeight="1">
      <c r="A150" s="275"/>
      <c r="B150" s="275"/>
      <c r="C150" s="322"/>
      <c r="D150" s="322"/>
      <c r="E150" s="322"/>
      <c r="F150" s="322"/>
      <c r="G150" s="322"/>
      <c r="H150" s="100"/>
      <c r="I150" s="100"/>
      <c r="J150" s="100"/>
      <c r="K150" s="100"/>
      <c r="L150" s="332"/>
      <c r="M150" s="275"/>
      <c r="N150" s="275"/>
      <c r="O150" s="275"/>
      <c r="P150" s="275"/>
      <c r="Q150" s="275"/>
      <c r="R150" s="275"/>
      <c r="S150" s="275"/>
      <c r="T150" s="275"/>
      <c r="U150" s="275"/>
      <c r="V150" s="349"/>
      <c r="W150" s="100" t="s">
        <v>2033</v>
      </c>
      <c r="X150" s="100" t="s">
        <v>117</v>
      </c>
      <c r="Y150" s="100" t="s">
        <v>68</v>
      </c>
      <c r="Z150" s="100" t="s">
        <v>69</v>
      </c>
      <c r="AA150" s="100" t="s">
        <v>70</v>
      </c>
      <c r="AB150" s="100" t="s">
        <v>71</v>
      </c>
      <c r="AC150" s="100" t="s">
        <v>72</v>
      </c>
      <c r="AD150" s="316"/>
      <c r="AE150" s="99">
        <f t="shared" si="133"/>
        <v>25</v>
      </c>
      <c r="AF150" s="99">
        <f t="shared" si="134"/>
        <v>15</v>
      </c>
      <c r="AG150" s="99">
        <f>($AH149*((AE150+AF150))/100)</f>
        <v>4.8</v>
      </c>
      <c r="AH150" s="99">
        <f t="shared" ref="AH150" si="176">AH149-AG150</f>
        <v>7.2</v>
      </c>
      <c r="AI150" s="316"/>
      <c r="AJ150" s="99">
        <f t="shared" si="135"/>
        <v>0</v>
      </c>
      <c r="AK150" s="99">
        <f t="shared" si="136"/>
        <v>0</v>
      </c>
      <c r="AL150" s="99">
        <f t="shared" ref="AL150" si="177">($AM149*((AJ150+AK150))/100)</f>
        <v>0</v>
      </c>
      <c r="AM150" s="99">
        <f t="shared" ref="AM150" si="178">AM149-AL150</f>
        <v>40</v>
      </c>
      <c r="AN150" s="349"/>
      <c r="AO150" s="275"/>
      <c r="AP150" s="322"/>
      <c r="AQ150" s="275"/>
      <c r="AR150" s="347"/>
      <c r="AS150" s="347"/>
      <c r="AT150" s="347"/>
      <c r="AU150" s="275"/>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253"/>
    </row>
    <row r="151" spans="1:69" s="198" customFormat="1" ht="131.25" customHeight="1">
      <c r="A151" s="334">
        <v>49</v>
      </c>
      <c r="B151" s="275" t="s">
        <v>208</v>
      </c>
      <c r="C151" s="322" t="s">
        <v>104</v>
      </c>
      <c r="D151" s="322" t="s">
        <v>2007</v>
      </c>
      <c r="E151" s="322" t="s">
        <v>57</v>
      </c>
      <c r="F151" s="322" t="s">
        <v>2034</v>
      </c>
      <c r="G151" s="322" t="s">
        <v>2035</v>
      </c>
      <c r="H151" s="275"/>
      <c r="I151" s="275"/>
      <c r="J151" s="275"/>
      <c r="K151" s="275"/>
      <c r="L151" s="332" t="str">
        <f t="shared" ref="L151" si="179">CONCATENATE(E151," ",F151,)</f>
        <v>Posibilidad de pérdida económica y reputacional por indisponibilidad y alteración no autorizada de los expedientes</v>
      </c>
      <c r="M151" s="275" t="s">
        <v>105</v>
      </c>
      <c r="N151" s="275" t="s">
        <v>2036</v>
      </c>
      <c r="O151" s="275" t="s">
        <v>61</v>
      </c>
      <c r="P151" s="275" t="s">
        <v>62</v>
      </c>
      <c r="Q151" s="275">
        <v>365</v>
      </c>
      <c r="R151" s="275" t="s">
        <v>126</v>
      </c>
      <c r="S151" s="275">
        <v>40</v>
      </c>
      <c r="T151" s="275" t="s">
        <v>73</v>
      </c>
      <c r="U151" s="275">
        <v>60</v>
      </c>
      <c r="V151" s="337" t="s">
        <v>73</v>
      </c>
      <c r="W151" s="252" t="s">
        <v>2037</v>
      </c>
      <c r="X151" s="100" t="s">
        <v>117</v>
      </c>
      <c r="Y151" s="100" t="s">
        <v>68</v>
      </c>
      <c r="Z151" s="100" t="s">
        <v>106</v>
      </c>
      <c r="AA151" s="100" t="s">
        <v>70</v>
      </c>
      <c r="AB151" s="100" t="s">
        <v>71</v>
      </c>
      <c r="AC151" s="100" t="s">
        <v>72</v>
      </c>
      <c r="AD151" s="316">
        <f>AH153</f>
        <v>7.2</v>
      </c>
      <c r="AE151" s="99">
        <f t="shared" si="133"/>
        <v>25</v>
      </c>
      <c r="AF151" s="99">
        <f t="shared" si="134"/>
        <v>25</v>
      </c>
      <c r="AG151" s="99">
        <f>($S151*((AE151+AF151))/100)</f>
        <v>20</v>
      </c>
      <c r="AH151" s="99">
        <f t="shared" ref="AH151" si="180">S151-AG151</f>
        <v>20</v>
      </c>
      <c r="AI151" s="316">
        <f>AM153</f>
        <v>60</v>
      </c>
      <c r="AJ151" s="99">
        <f t="shared" si="135"/>
        <v>0</v>
      </c>
      <c r="AK151" s="99">
        <f t="shared" si="136"/>
        <v>0</v>
      </c>
      <c r="AL151" s="99">
        <f>($U151*((AJ151+AK151))/100)</f>
        <v>0</v>
      </c>
      <c r="AM151" s="99">
        <f>U151-AL151</f>
        <v>60</v>
      </c>
      <c r="AN151" s="337" t="s">
        <v>73</v>
      </c>
      <c r="AO151" s="275" t="s">
        <v>74</v>
      </c>
      <c r="AP151" s="322" t="s">
        <v>2004</v>
      </c>
      <c r="AQ151" s="348" t="s">
        <v>2048</v>
      </c>
      <c r="AR151" s="347">
        <v>45658</v>
      </c>
      <c r="AS151" s="347">
        <v>46022</v>
      </c>
      <c r="AT151" s="347" t="s">
        <v>77</v>
      </c>
      <c r="AU151" s="322" t="s">
        <v>2038</v>
      </c>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253"/>
    </row>
    <row r="152" spans="1:69" s="198" customFormat="1" ht="96" customHeight="1">
      <c r="A152" s="334"/>
      <c r="B152" s="275"/>
      <c r="C152" s="322"/>
      <c r="D152" s="322"/>
      <c r="E152" s="322"/>
      <c r="F152" s="322"/>
      <c r="G152" s="322"/>
      <c r="H152" s="275"/>
      <c r="I152" s="275"/>
      <c r="J152" s="275"/>
      <c r="K152" s="275"/>
      <c r="L152" s="332"/>
      <c r="M152" s="275"/>
      <c r="N152" s="275"/>
      <c r="O152" s="275"/>
      <c r="P152" s="275"/>
      <c r="Q152" s="275"/>
      <c r="R152" s="275"/>
      <c r="S152" s="275"/>
      <c r="T152" s="275"/>
      <c r="U152" s="275"/>
      <c r="V152" s="337"/>
      <c r="W152" s="251" t="s">
        <v>2039</v>
      </c>
      <c r="X152" s="100" t="s">
        <v>117</v>
      </c>
      <c r="Y152" s="100" t="s">
        <v>68</v>
      </c>
      <c r="Z152" s="100" t="s">
        <v>69</v>
      </c>
      <c r="AA152" s="100" t="s">
        <v>70</v>
      </c>
      <c r="AB152" s="100" t="s">
        <v>71</v>
      </c>
      <c r="AC152" s="100" t="s">
        <v>72</v>
      </c>
      <c r="AD152" s="316"/>
      <c r="AE152" s="99">
        <f t="shared" si="133"/>
        <v>25</v>
      </c>
      <c r="AF152" s="99">
        <f t="shared" si="134"/>
        <v>15</v>
      </c>
      <c r="AG152" s="99">
        <f>($AH151*((AE152+AF152))/100)</f>
        <v>8</v>
      </c>
      <c r="AH152" s="99">
        <f t="shared" ref="AH152:AH153" si="181">AH151-AG152</f>
        <v>12</v>
      </c>
      <c r="AI152" s="316"/>
      <c r="AJ152" s="99">
        <f t="shared" si="135"/>
        <v>0</v>
      </c>
      <c r="AK152" s="99">
        <f t="shared" si="136"/>
        <v>0</v>
      </c>
      <c r="AL152" s="99">
        <f t="shared" ref="AL152:AL153" si="182">($AM151*((AJ152+AK152))/100)</f>
        <v>0</v>
      </c>
      <c r="AM152" s="99">
        <f t="shared" ref="AM152:AM153" si="183">AM151-AL152</f>
        <v>60</v>
      </c>
      <c r="AN152" s="337"/>
      <c r="AO152" s="275"/>
      <c r="AP152" s="322"/>
      <c r="AQ152" s="322"/>
      <c r="AR152" s="347"/>
      <c r="AS152" s="347"/>
      <c r="AT152" s="347"/>
      <c r="AU152" s="322"/>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253"/>
    </row>
    <row r="153" spans="1:69" s="198" customFormat="1" ht="114.75" customHeight="1">
      <c r="A153" s="334"/>
      <c r="B153" s="275"/>
      <c r="C153" s="322"/>
      <c r="D153" s="322"/>
      <c r="E153" s="322"/>
      <c r="F153" s="322"/>
      <c r="G153" s="322"/>
      <c r="H153" s="275"/>
      <c r="I153" s="275"/>
      <c r="J153" s="275"/>
      <c r="K153" s="275"/>
      <c r="L153" s="332"/>
      <c r="M153" s="275"/>
      <c r="N153" s="275"/>
      <c r="O153" s="275"/>
      <c r="P153" s="275"/>
      <c r="Q153" s="275"/>
      <c r="R153" s="275"/>
      <c r="S153" s="275"/>
      <c r="T153" s="275"/>
      <c r="U153" s="275"/>
      <c r="V153" s="337"/>
      <c r="W153" s="252" t="s">
        <v>2040</v>
      </c>
      <c r="X153" s="100" t="s">
        <v>117</v>
      </c>
      <c r="Y153" s="100" t="s">
        <v>68</v>
      </c>
      <c r="Z153" s="100" t="s">
        <v>69</v>
      </c>
      <c r="AA153" s="100" t="s">
        <v>70</v>
      </c>
      <c r="AB153" s="100" t="s">
        <v>71</v>
      </c>
      <c r="AC153" s="100" t="s">
        <v>72</v>
      </c>
      <c r="AD153" s="316"/>
      <c r="AE153" s="99">
        <f t="shared" si="133"/>
        <v>25</v>
      </c>
      <c r="AF153" s="99">
        <f t="shared" si="134"/>
        <v>15</v>
      </c>
      <c r="AG153" s="99">
        <f>($AH152*((AE153+AF153))/100)</f>
        <v>4.8</v>
      </c>
      <c r="AH153" s="99">
        <f t="shared" si="181"/>
        <v>7.2</v>
      </c>
      <c r="AI153" s="316"/>
      <c r="AJ153" s="99">
        <f t="shared" si="135"/>
        <v>0</v>
      </c>
      <c r="AK153" s="99">
        <f t="shared" si="136"/>
        <v>0</v>
      </c>
      <c r="AL153" s="99">
        <f t="shared" si="182"/>
        <v>0</v>
      </c>
      <c r="AM153" s="99">
        <f t="shared" si="183"/>
        <v>60</v>
      </c>
      <c r="AN153" s="337"/>
      <c r="AO153" s="275"/>
      <c r="AP153" s="322"/>
      <c r="AQ153" s="322"/>
      <c r="AR153" s="347"/>
      <c r="AS153" s="347"/>
      <c r="AT153" s="347"/>
      <c r="AU153" s="322"/>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253"/>
    </row>
    <row r="154" spans="1:69" s="198" customFormat="1" ht="161.25" customHeight="1">
      <c r="A154" s="275">
        <v>50</v>
      </c>
      <c r="B154" s="275" t="s">
        <v>208</v>
      </c>
      <c r="C154" s="322" t="s">
        <v>209</v>
      </c>
      <c r="D154" s="330" t="s">
        <v>2007</v>
      </c>
      <c r="E154" s="275" t="s">
        <v>156</v>
      </c>
      <c r="F154" s="275" t="s">
        <v>2041</v>
      </c>
      <c r="G154" s="275" t="s">
        <v>2042</v>
      </c>
      <c r="H154" s="99"/>
      <c r="I154" s="99"/>
      <c r="J154" s="99"/>
      <c r="K154" s="99"/>
      <c r="L154" s="322" t="str">
        <f>IF(F154&lt;&gt;"",CONCATENATE(E154," ",F154,"",G154),CONCATENATE(H154," ",I154," ",J154," ",K154))</f>
        <v>Posibilidad de pérdida de disponibilidad para acceder a la información custodiada por el Proceso de Gestión Documental, debido a la falla o ausencia de controles de seguridad relacionados con los expedientes físicos y electrónicos que se encuentran almacenados en el archivo de gestión, archivo central y el Sistema de Gestión de Documentos Electrónicos de Archivo (ArchiDhu).</v>
      </c>
      <c r="M154" s="275" t="s">
        <v>105</v>
      </c>
      <c r="N154" s="275" t="s">
        <v>2043</v>
      </c>
      <c r="O154" s="275" t="s">
        <v>61</v>
      </c>
      <c r="P154" s="275" t="s">
        <v>62</v>
      </c>
      <c r="Q154" s="275">
        <v>3000</v>
      </c>
      <c r="R154" s="275" t="s">
        <v>175</v>
      </c>
      <c r="S154" s="275">
        <f t="shared" ref="S154" si="184">IF(R154="Muy alta",100,IF(R154="Alta",80,IF(R154="Media",60,IF(R154="Baja",40,IF(R154="Muy baja",20,IF(R154="Casi Seguro",100,IF(R154="Probable",80,IF(R154="Posible",60,IF(R154="Improbable",40,IF(R154="Rara vez",20,0))))))))))</f>
        <v>80</v>
      </c>
      <c r="T154" s="275" t="s">
        <v>141</v>
      </c>
      <c r="U154" s="275">
        <f t="shared" ref="U154" si="185">IF(T154="Catastrófico",100,IF(T154="Mayor",80,IF(T154="Moderado",60,IF(T154="Menor",40,IF(T154="Leve",20,0)))))</f>
        <v>100</v>
      </c>
      <c r="V154" s="345" t="s">
        <v>142</v>
      </c>
      <c r="W154" s="32" t="s">
        <v>2044</v>
      </c>
      <c r="X154" s="275" t="str">
        <f t="shared" ref="X154" si="186">IF(OR(Y154="Preventivo",Y154="Detectivo"),"Probabilidad",IF(Y154="Correctivo","Impacto"," "))</f>
        <v>Probabilidad</v>
      </c>
      <c r="Y154" s="275" t="s">
        <v>68</v>
      </c>
      <c r="Z154" s="275" t="s">
        <v>69</v>
      </c>
      <c r="AA154" s="275" t="s">
        <v>70</v>
      </c>
      <c r="AB154" s="275" t="s">
        <v>71</v>
      </c>
      <c r="AC154" s="275" t="s">
        <v>72</v>
      </c>
      <c r="AD154" s="266">
        <f>AH156</f>
        <v>48</v>
      </c>
      <c r="AE154" s="99">
        <f t="shared" ref="AE154:AE156" si="187">IF(Y154="Preventivo",25,IF(Y154="Detectivo",15,0))</f>
        <v>25</v>
      </c>
      <c r="AF154" s="99">
        <f t="shared" ref="AF154:AF156" si="188">IF(Y154="Correctivo",0,IF(Z154="Automatizado",25,IF(Z154="Manual",15,0)))</f>
        <v>15</v>
      </c>
      <c r="AG154" s="99">
        <f>($S154*((AE154+AF154))/100)</f>
        <v>32</v>
      </c>
      <c r="AH154" s="99">
        <f t="shared" ref="AH154" si="189">S154-AG154</f>
        <v>48</v>
      </c>
      <c r="AI154" s="266">
        <f>AM156</f>
        <v>100</v>
      </c>
      <c r="AJ154" s="99">
        <f t="shared" ref="AJ154:AJ156" si="190">IF(Y154="Correctivo",10,0)</f>
        <v>0</v>
      </c>
      <c r="AK154" s="99">
        <f t="shared" ref="AK154:AK156" si="191">IF(X154="Probabilidad",0,IF(Z154="Automatizado",25,IF(Z154="Manual",15,0)))</f>
        <v>0</v>
      </c>
      <c r="AL154" s="99">
        <f>($U154*((AJ154+AK154))/100)</f>
        <v>0</v>
      </c>
      <c r="AM154" s="99">
        <f>U154-AL154</f>
        <v>100</v>
      </c>
      <c r="AN154" s="345" t="s">
        <v>142</v>
      </c>
      <c r="AO154" s="275" t="s">
        <v>74</v>
      </c>
      <c r="AP154" s="275" t="s">
        <v>269</v>
      </c>
      <c r="AQ154" s="275" t="s">
        <v>2045</v>
      </c>
      <c r="AR154" s="346">
        <v>45292</v>
      </c>
      <c r="AS154" s="346">
        <v>46022</v>
      </c>
      <c r="AT154" s="275" t="s">
        <v>146</v>
      </c>
      <c r="AU154" s="322" t="s">
        <v>2038</v>
      </c>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253"/>
    </row>
    <row r="155" spans="1:69" s="198" customFormat="1" ht="102.75" customHeight="1">
      <c r="A155" s="275"/>
      <c r="B155" s="275"/>
      <c r="C155" s="322"/>
      <c r="D155" s="330"/>
      <c r="E155" s="275"/>
      <c r="F155" s="275"/>
      <c r="G155" s="275"/>
      <c r="H155" s="99"/>
      <c r="I155" s="99"/>
      <c r="J155" s="99"/>
      <c r="K155" s="99"/>
      <c r="L155" s="322"/>
      <c r="M155" s="275"/>
      <c r="N155" s="275"/>
      <c r="O155" s="275"/>
      <c r="P155" s="275"/>
      <c r="Q155" s="275"/>
      <c r="R155" s="275"/>
      <c r="S155" s="275"/>
      <c r="T155" s="275"/>
      <c r="U155" s="275"/>
      <c r="V155" s="345"/>
      <c r="W155" s="32" t="s">
        <v>2046</v>
      </c>
      <c r="X155" s="275"/>
      <c r="Y155" s="275"/>
      <c r="Z155" s="275"/>
      <c r="AA155" s="275"/>
      <c r="AB155" s="275"/>
      <c r="AC155" s="275"/>
      <c r="AD155" s="267"/>
      <c r="AE155" s="99">
        <f t="shared" si="187"/>
        <v>0</v>
      </c>
      <c r="AF155" s="99">
        <f t="shared" si="188"/>
        <v>0</v>
      </c>
      <c r="AG155" s="99">
        <f>($AH154*((AE155+AF155))/100)</f>
        <v>0</v>
      </c>
      <c r="AH155" s="99">
        <f t="shared" ref="AH155:AH156" si="192">AH154-AG155</f>
        <v>48</v>
      </c>
      <c r="AI155" s="267"/>
      <c r="AJ155" s="99">
        <f t="shared" si="190"/>
        <v>0</v>
      </c>
      <c r="AK155" s="99">
        <f t="shared" si="191"/>
        <v>0</v>
      </c>
      <c r="AL155" s="99">
        <f t="shared" ref="AL155:AL156" si="193">($AM154*((AJ155+AK155))/100)</f>
        <v>0</v>
      </c>
      <c r="AM155" s="99">
        <f t="shared" ref="AM155:AM156" si="194">AM154-AL155</f>
        <v>100</v>
      </c>
      <c r="AN155" s="345"/>
      <c r="AO155" s="275"/>
      <c r="AP155" s="275"/>
      <c r="AQ155" s="275"/>
      <c r="AR155" s="275"/>
      <c r="AS155" s="275"/>
      <c r="AT155" s="275"/>
      <c r="AU155" s="322"/>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253"/>
    </row>
    <row r="156" spans="1:69" s="198" customFormat="1" ht="124.5" customHeight="1">
      <c r="A156" s="275"/>
      <c r="B156" s="275"/>
      <c r="C156" s="322"/>
      <c r="D156" s="330"/>
      <c r="E156" s="275"/>
      <c r="F156" s="275"/>
      <c r="G156" s="275"/>
      <c r="H156" s="99"/>
      <c r="I156" s="99"/>
      <c r="J156" s="99"/>
      <c r="K156" s="99"/>
      <c r="L156" s="322"/>
      <c r="M156" s="275"/>
      <c r="N156" s="275"/>
      <c r="O156" s="275"/>
      <c r="P156" s="275"/>
      <c r="Q156" s="275"/>
      <c r="R156" s="275"/>
      <c r="S156" s="275"/>
      <c r="T156" s="275"/>
      <c r="U156" s="275"/>
      <c r="V156" s="345"/>
      <c r="W156" s="32" t="s">
        <v>2047</v>
      </c>
      <c r="X156" s="275"/>
      <c r="Y156" s="275"/>
      <c r="Z156" s="275"/>
      <c r="AA156" s="275"/>
      <c r="AB156" s="275"/>
      <c r="AC156" s="275"/>
      <c r="AD156" s="272"/>
      <c r="AE156" s="99">
        <f t="shared" si="187"/>
        <v>0</v>
      </c>
      <c r="AF156" s="99">
        <f t="shared" si="188"/>
        <v>0</v>
      </c>
      <c r="AG156" s="99">
        <f>($AH155*((AE156+AF156))/100)</f>
        <v>0</v>
      </c>
      <c r="AH156" s="99">
        <f t="shared" si="192"/>
        <v>48</v>
      </c>
      <c r="AI156" s="272"/>
      <c r="AJ156" s="99">
        <f t="shared" si="190"/>
        <v>0</v>
      </c>
      <c r="AK156" s="99">
        <f t="shared" si="191"/>
        <v>0</v>
      </c>
      <c r="AL156" s="99">
        <f t="shared" si="193"/>
        <v>0</v>
      </c>
      <c r="AM156" s="99">
        <f t="shared" si="194"/>
        <v>100</v>
      </c>
      <c r="AN156" s="345"/>
      <c r="AO156" s="275"/>
      <c r="AP156" s="275"/>
      <c r="AQ156" s="275"/>
      <c r="AR156" s="275"/>
      <c r="AS156" s="275"/>
      <c r="AT156" s="275"/>
      <c r="AU156" s="322"/>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253"/>
    </row>
    <row r="157" spans="1:69" s="110" customFormat="1" ht="177.75" customHeight="1">
      <c r="A157" s="275">
        <v>51</v>
      </c>
      <c r="B157" s="266" t="s">
        <v>210</v>
      </c>
      <c r="C157" s="273" t="s">
        <v>211</v>
      </c>
      <c r="D157" s="271" t="s">
        <v>310</v>
      </c>
      <c r="E157" s="331" t="s">
        <v>57</v>
      </c>
      <c r="F157" s="333" t="s">
        <v>311</v>
      </c>
      <c r="G157" s="333" t="s">
        <v>312</v>
      </c>
      <c r="H157" s="271"/>
      <c r="I157" s="271"/>
      <c r="J157" s="271"/>
      <c r="K157" s="271"/>
      <c r="L157" s="389" t="str">
        <f>IF(F157&lt;&gt;"",CONCATENATE(E157," ",F157," ",G157),CONCATENATE(H157," ",I157," ",J157," ",K157))</f>
        <v>Posibilidad de pérdida económica y reputacional por el impacto en la calificación del indicador INPANUT,  debido al desconocimiento de la norma, errores en la planeación de las dependencias y/o por la imposibilidad en la ejecución del PAC asignado.</v>
      </c>
      <c r="M157" s="271" t="s">
        <v>60</v>
      </c>
      <c r="N157" s="271" t="s">
        <v>278</v>
      </c>
      <c r="O157" s="266" t="s">
        <v>61</v>
      </c>
      <c r="P157" s="266" t="s">
        <v>62</v>
      </c>
      <c r="Q157" s="271">
        <v>12</v>
      </c>
      <c r="R157" s="266" t="s">
        <v>126</v>
      </c>
      <c r="S157" s="266">
        <f>IF(R157="Muy alta",100,IF(R157="Alta",80,IF(R157="Media",60,IF(R157="Baja",40,IF(R157="Muy baja",20,IF(R157="Casi Seguro",100,IF(R157="Probable",80,IF(R157="Posible",60,IF(R157="Improbable",40,IF(R157="Rara vez",20,0))))))))))</f>
        <v>40</v>
      </c>
      <c r="T157" s="266" t="s">
        <v>114</v>
      </c>
      <c r="U157" s="291">
        <v>40</v>
      </c>
      <c r="V157" s="266" t="s">
        <v>73</v>
      </c>
      <c r="W157" s="143" t="s">
        <v>313</v>
      </c>
      <c r="X157" s="125" t="str">
        <f>IF(OR(Y157="Preventivo",Y157="Detectivo"),"Probabilidad",IF(Y157="Correctivo","Impacto"," "))</f>
        <v>Probabilidad</v>
      </c>
      <c r="Y157" s="125" t="s">
        <v>68</v>
      </c>
      <c r="Z157" s="125" t="s">
        <v>69</v>
      </c>
      <c r="AA157" s="125" t="s">
        <v>70</v>
      </c>
      <c r="AB157" s="125" t="s">
        <v>71</v>
      </c>
      <c r="AC157" s="125" t="s">
        <v>72</v>
      </c>
      <c r="AD157" s="370">
        <f>AH158</f>
        <v>14.4</v>
      </c>
      <c r="AE157" s="125">
        <f t="shared" si="133"/>
        <v>25</v>
      </c>
      <c r="AF157" s="125">
        <f t="shared" si="134"/>
        <v>15</v>
      </c>
      <c r="AG157" s="125">
        <f>($S157*((AE157+AF157))/100)</f>
        <v>16</v>
      </c>
      <c r="AH157" s="125">
        <f t="shared" ref="AH157" si="195">S157-AG157</f>
        <v>24</v>
      </c>
      <c r="AI157" s="363">
        <f>AM158</f>
        <v>40</v>
      </c>
      <c r="AJ157" s="125">
        <f t="shared" si="135"/>
        <v>0</v>
      </c>
      <c r="AK157" s="125">
        <f t="shared" si="136"/>
        <v>0</v>
      </c>
      <c r="AL157" s="125">
        <f>($U157*((AJ157+AK157))/100)</f>
        <v>0</v>
      </c>
      <c r="AM157" s="150">
        <f>U157-AL157</f>
        <v>40</v>
      </c>
      <c r="AN157" s="291" t="s">
        <v>115</v>
      </c>
      <c r="AO157" s="291" t="s">
        <v>74</v>
      </c>
      <c r="AP157" s="377" t="s">
        <v>75</v>
      </c>
      <c r="AQ157" s="378" t="s">
        <v>314</v>
      </c>
      <c r="AR157" s="367">
        <v>45658</v>
      </c>
      <c r="AS157" s="367">
        <v>46022</v>
      </c>
      <c r="AT157" s="372" t="s">
        <v>77</v>
      </c>
      <c r="AU157" s="377" t="s">
        <v>315</v>
      </c>
    </row>
    <row r="158" spans="1:69" s="110" customFormat="1" ht="253.5" customHeight="1">
      <c r="A158" s="275"/>
      <c r="B158" s="272"/>
      <c r="C158" s="274"/>
      <c r="D158" s="262"/>
      <c r="E158" s="388"/>
      <c r="F158" s="389"/>
      <c r="G158" s="389"/>
      <c r="H158" s="262"/>
      <c r="I158" s="262"/>
      <c r="J158" s="262"/>
      <c r="K158" s="262"/>
      <c r="L158" s="384"/>
      <c r="M158" s="262"/>
      <c r="N158" s="262"/>
      <c r="O158" s="267"/>
      <c r="P158" s="267"/>
      <c r="Q158" s="262"/>
      <c r="R158" s="267"/>
      <c r="S158" s="267"/>
      <c r="T158" s="267"/>
      <c r="U158" s="292"/>
      <c r="V158" s="267"/>
      <c r="W158" s="103" t="s">
        <v>316</v>
      </c>
      <c r="X158" s="125" t="str">
        <f>IF(OR(Y158="Preventivo",Y158="Detectivo"),"Probabilidad",IF(Y158="Correctivo","Impacto"," "))</f>
        <v>Probabilidad</v>
      </c>
      <c r="Y158" s="125" t="s">
        <v>68</v>
      </c>
      <c r="Z158" s="125" t="s">
        <v>69</v>
      </c>
      <c r="AA158" s="125" t="s">
        <v>70</v>
      </c>
      <c r="AB158" s="125" t="s">
        <v>71</v>
      </c>
      <c r="AC158" s="125" t="s">
        <v>72</v>
      </c>
      <c r="AD158" s="370"/>
      <c r="AE158" s="125">
        <f t="shared" si="133"/>
        <v>25</v>
      </c>
      <c r="AF158" s="125">
        <f t="shared" si="134"/>
        <v>15</v>
      </c>
      <c r="AG158" s="125">
        <f>($AH157*((AE158+AF158))/100)</f>
        <v>9.6</v>
      </c>
      <c r="AH158" s="125">
        <f t="shared" ref="AH158" si="196">AH157-AG158</f>
        <v>14.4</v>
      </c>
      <c r="AI158" s="363"/>
      <c r="AJ158" s="125">
        <f t="shared" si="135"/>
        <v>0</v>
      </c>
      <c r="AK158" s="125">
        <f t="shared" si="136"/>
        <v>0</v>
      </c>
      <c r="AL158" s="125">
        <f>($AM157*((AJ158+AK158))/100)</f>
        <v>0</v>
      </c>
      <c r="AM158" s="150">
        <f t="shared" ref="AM158" si="197">AM157-AL158</f>
        <v>40</v>
      </c>
      <c r="AN158" s="292"/>
      <c r="AO158" s="292"/>
      <c r="AP158" s="378"/>
      <c r="AQ158" s="382"/>
      <c r="AR158" s="369"/>
      <c r="AS158" s="369"/>
      <c r="AT158" s="373"/>
      <c r="AU158" s="382"/>
    </row>
    <row r="159" spans="1:69" s="110" customFormat="1" ht="240">
      <c r="A159" s="99">
        <v>52</v>
      </c>
      <c r="B159" s="99" t="s">
        <v>210</v>
      </c>
      <c r="C159" s="108" t="s">
        <v>211</v>
      </c>
      <c r="D159" s="183" t="s">
        <v>317</v>
      </c>
      <c r="E159" s="184" t="s">
        <v>57</v>
      </c>
      <c r="F159" s="116" t="s">
        <v>318</v>
      </c>
      <c r="G159" s="116" t="s">
        <v>319</v>
      </c>
      <c r="H159" s="183"/>
      <c r="I159" s="183"/>
      <c r="J159" s="183"/>
      <c r="K159" s="183"/>
      <c r="L159" s="116" t="str">
        <f>IF(F159&lt;&gt;"",CONCATENATE(E159," ",F159," ",G159),CONCATENATE(H159," ",I159," ",J159," ",K159))</f>
        <v>Posibilidad de pérdida económica y reputacional por la ejecución de gasto sin contar con la expedición de  Registros Presupuestales debido al desconocimiento de la norma que prohíbe hechos cumplidos de contratos, viáticos y aquellos que busquen amparar entrega de bienes o servicios sin los requisitos de ley.</v>
      </c>
      <c r="M159" s="183" t="s">
        <v>60</v>
      </c>
      <c r="N159" s="183" t="s">
        <v>278</v>
      </c>
      <c r="O159" s="101" t="s">
        <v>61</v>
      </c>
      <c r="P159" s="101" t="s">
        <v>62</v>
      </c>
      <c r="Q159" s="107">
        <v>1200</v>
      </c>
      <c r="R159" s="101" t="s">
        <v>175</v>
      </c>
      <c r="S159" s="101">
        <f t="shared" ref="S159:S160" si="198">IF(R159="Muy alta",100,IF(R159="Alta",80,IF(R159="Media",60,IF(R159="Baja",40,IF(R159="Muy baja",20,IF(R159="Casi Seguro",100,IF(R159="Probable",80,IF(R159="Posible",60,IF(R159="Improbable",40,IF(R159="Rara vez",20,0))))))))))</f>
        <v>80</v>
      </c>
      <c r="T159" s="101" t="s">
        <v>65</v>
      </c>
      <c r="U159" s="101">
        <f t="shared" ref="U159:U160" si="199">IF(T159="Catastrófico",100,IF(T159="Mayor",80,IF(T159="Moderado",60,IF(T159="Menor",40,IF(T159="Leve",20,0)))))</f>
        <v>80</v>
      </c>
      <c r="V159" s="101" t="s">
        <v>66</v>
      </c>
      <c r="W159" s="103" t="s">
        <v>320</v>
      </c>
      <c r="X159" s="125" t="str">
        <f t="shared" ref="X159:X175" si="200">IF(OR(Y159="Preventivo",Y159="Detectivo"),"Probabilidad",IF(Y159="Correctivo","Impacto"," "))</f>
        <v>Probabilidad</v>
      </c>
      <c r="Y159" s="125" t="s">
        <v>90</v>
      </c>
      <c r="Z159" s="125" t="s">
        <v>69</v>
      </c>
      <c r="AA159" s="125" t="s">
        <v>70</v>
      </c>
      <c r="AB159" s="125" t="s">
        <v>71</v>
      </c>
      <c r="AC159" s="125" t="s">
        <v>72</v>
      </c>
      <c r="AD159" s="182">
        <f>AH159</f>
        <v>56</v>
      </c>
      <c r="AE159" s="125">
        <f t="shared" si="133"/>
        <v>15</v>
      </c>
      <c r="AF159" s="125">
        <f t="shared" si="134"/>
        <v>15</v>
      </c>
      <c r="AG159" s="125">
        <f>($S159*((AE159+AF159))/100)</f>
        <v>24</v>
      </c>
      <c r="AH159" s="125">
        <f t="shared" ref="AH159:AH160" si="201">S159-AG159</f>
        <v>56</v>
      </c>
      <c r="AI159" s="181">
        <f>AM159</f>
        <v>80</v>
      </c>
      <c r="AJ159" s="125">
        <f t="shared" si="135"/>
        <v>0</v>
      </c>
      <c r="AK159" s="125">
        <f t="shared" si="136"/>
        <v>0</v>
      </c>
      <c r="AL159" s="125">
        <f>($U159*((AJ159+AK159))/100)</f>
        <v>0</v>
      </c>
      <c r="AM159" s="150">
        <f>U159-AL159</f>
        <v>80</v>
      </c>
      <c r="AN159" s="129" t="s">
        <v>66</v>
      </c>
      <c r="AO159" s="129" t="s">
        <v>74</v>
      </c>
      <c r="AP159" s="124" t="s">
        <v>75</v>
      </c>
      <c r="AQ159" s="121" t="s">
        <v>321</v>
      </c>
      <c r="AR159" s="196">
        <v>45658</v>
      </c>
      <c r="AS159" s="196">
        <v>46022</v>
      </c>
      <c r="AT159" s="127" t="s">
        <v>93</v>
      </c>
      <c r="AU159" s="103" t="s">
        <v>322</v>
      </c>
    </row>
    <row r="160" spans="1:69" s="110" customFormat="1" ht="113.25" customHeight="1">
      <c r="A160" s="275">
        <v>53</v>
      </c>
      <c r="B160" s="266" t="s">
        <v>210</v>
      </c>
      <c r="C160" s="273" t="s">
        <v>211</v>
      </c>
      <c r="D160" s="271" t="s">
        <v>323</v>
      </c>
      <c r="E160" s="331" t="s">
        <v>57</v>
      </c>
      <c r="F160" s="333" t="s">
        <v>324</v>
      </c>
      <c r="G160" s="333" t="s">
        <v>325</v>
      </c>
      <c r="H160" s="271"/>
      <c r="I160" s="271"/>
      <c r="J160" s="271"/>
      <c r="K160" s="271"/>
      <c r="L160" s="393" t="s">
        <v>326</v>
      </c>
      <c r="M160" s="271" t="s">
        <v>60</v>
      </c>
      <c r="N160" s="271" t="s">
        <v>278</v>
      </c>
      <c r="O160" s="266" t="s">
        <v>61</v>
      </c>
      <c r="P160" s="266" t="s">
        <v>62</v>
      </c>
      <c r="Q160" s="338">
        <v>400</v>
      </c>
      <c r="R160" s="266" t="s">
        <v>126</v>
      </c>
      <c r="S160" s="266">
        <f t="shared" si="198"/>
        <v>40</v>
      </c>
      <c r="T160" s="266" t="s">
        <v>114</v>
      </c>
      <c r="U160" s="266">
        <f t="shared" si="199"/>
        <v>40</v>
      </c>
      <c r="V160" s="266" t="s">
        <v>73</v>
      </c>
      <c r="W160" s="103" t="s">
        <v>327</v>
      </c>
      <c r="X160" s="125" t="str">
        <f t="shared" si="200"/>
        <v>Probabilidad</v>
      </c>
      <c r="Y160" s="125" t="s">
        <v>90</v>
      </c>
      <c r="Z160" s="125" t="s">
        <v>69</v>
      </c>
      <c r="AA160" s="125" t="s">
        <v>70</v>
      </c>
      <c r="AB160" s="125" t="s">
        <v>71</v>
      </c>
      <c r="AC160" s="125" t="s">
        <v>72</v>
      </c>
      <c r="AD160" s="370">
        <f>AH163</f>
        <v>8.2320000000000011</v>
      </c>
      <c r="AE160" s="125">
        <f t="shared" si="133"/>
        <v>15</v>
      </c>
      <c r="AF160" s="125">
        <f t="shared" si="134"/>
        <v>15</v>
      </c>
      <c r="AG160" s="125">
        <f>($S160*((AE160+AF160))/100)</f>
        <v>12</v>
      </c>
      <c r="AH160" s="125">
        <f t="shared" si="201"/>
        <v>28</v>
      </c>
      <c r="AI160" s="363">
        <f>AM163</f>
        <v>40</v>
      </c>
      <c r="AJ160" s="125">
        <f t="shared" si="135"/>
        <v>0</v>
      </c>
      <c r="AK160" s="125">
        <f t="shared" si="136"/>
        <v>0</v>
      </c>
      <c r="AL160" s="125">
        <f>($U160*((AJ160+AK160))/100)</f>
        <v>0</v>
      </c>
      <c r="AM160" s="150">
        <f>U160-AL160</f>
        <v>40</v>
      </c>
      <c r="AN160" s="291" t="s">
        <v>115</v>
      </c>
      <c r="AO160" s="291" t="s">
        <v>118</v>
      </c>
      <c r="AP160" s="377" t="s">
        <v>328</v>
      </c>
      <c r="AQ160" s="291" t="s">
        <v>120</v>
      </c>
      <c r="AR160" s="367"/>
      <c r="AS160" s="367"/>
      <c r="AT160" s="367"/>
      <c r="AU160" s="367"/>
    </row>
    <row r="161" spans="1:47" s="110" customFormat="1" ht="94.5" customHeight="1">
      <c r="A161" s="275"/>
      <c r="B161" s="267"/>
      <c r="C161" s="274"/>
      <c r="D161" s="262"/>
      <c r="E161" s="388"/>
      <c r="F161" s="389"/>
      <c r="G161" s="389"/>
      <c r="H161" s="262"/>
      <c r="I161" s="262"/>
      <c r="J161" s="262"/>
      <c r="K161" s="262"/>
      <c r="L161" s="389"/>
      <c r="M161" s="262"/>
      <c r="N161" s="262"/>
      <c r="O161" s="267"/>
      <c r="P161" s="267"/>
      <c r="Q161" s="394"/>
      <c r="R161" s="267"/>
      <c r="S161" s="267"/>
      <c r="T161" s="267"/>
      <c r="U161" s="267"/>
      <c r="V161" s="267"/>
      <c r="W161" s="103" t="s">
        <v>329</v>
      </c>
      <c r="X161" s="125" t="str">
        <f t="shared" si="200"/>
        <v>Probabilidad</v>
      </c>
      <c r="Y161" s="125" t="s">
        <v>90</v>
      </c>
      <c r="Z161" s="125" t="s">
        <v>69</v>
      </c>
      <c r="AA161" s="125" t="s">
        <v>70</v>
      </c>
      <c r="AB161" s="125" t="s">
        <v>71</v>
      </c>
      <c r="AC161" s="125" t="s">
        <v>72</v>
      </c>
      <c r="AD161" s="370"/>
      <c r="AE161" s="125">
        <f t="shared" si="133"/>
        <v>15</v>
      </c>
      <c r="AF161" s="125">
        <f t="shared" si="134"/>
        <v>15</v>
      </c>
      <c r="AG161" s="125">
        <f>($AH160*((AE161+AF161))/100)</f>
        <v>8.4</v>
      </c>
      <c r="AH161" s="125">
        <f t="shared" ref="AH161:AH162" si="202">AH160-AG161</f>
        <v>19.600000000000001</v>
      </c>
      <c r="AI161" s="363"/>
      <c r="AJ161" s="125">
        <f t="shared" si="135"/>
        <v>0</v>
      </c>
      <c r="AK161" s="125">
        <f t="shared" si="136"/>
        <v>0</v>
      </c>
      <c r="AL161" s="125">
        <f>($AM160*((AJ161+AK161))/100)</f>
        <v>0</v>
      </c>
      <c r="AM161" s="150">
        <f t="shared" ref="AM161:AM162" si="203">AM160-AL161</f>
        <v>40</v>
      </c>
      <c r="AN161" s="292"/>
      <c r="AO161" s="292"/>
      <c r="AP161" s="378"/>
      <c r="AQ161" s="292"/>
      <c r="AR161" s="368"/>
      <c r="AS161" s="368"/>
      <c r="AT161" s="368"/>
      <c r="AU161" s="368"/>
    </row>
    <row r="162" spans="1:47" s="110" customFormat="1" ht="92.25" customHeight="1">
      <c r="A162" s="275"/>
      <c r="B162" s="267"/>
      <c r="C162" s="274"/>
      <c r="D162" s="262"/>
      <c r="E162" s="388"/>
      <c r="F162" s="389"/>
      <c r="G162" s="389"/>
      <c r="H162" s="262"/>
      <c r="I162" s="262"/>
      <c r="J162" s="262"/>
      <c r="K162" s="262"/>
      <c r="L162" s="389"/>
      <c r="M162" s="262"/>
      <c r="N162" s="262"/>
      <c r="O162" s="267"/>
      <c r="P162" s="267"/>
      <c r="Q162" s="394"/>
      <c r="R162" s="267"/>
      <c r="S162" s="267"/>
      <c r="T162" s="267"/>
      <c r="U162" s="267"/>
      <c r="V162" s="267"/>
      <c r="W162" s="121" t="s">
        <v>330</v>
      </c>
      <c r="X162" s="125" t="str">
        <f t="shared" si="200"/>
        <v>Probabilidad</v>
      </c>
      <c r="Y162" s="125" t="s">
        <v>68</v>
      </c>
      <c r="Z162" s="125" t="s">
        <v>69</v>
      </c>
      <c r="AA162" s="125" t="s">
        <v>70</v>
      </c>
      <c r="AB162" s="125" t="s">
        <v>71</v>
      </c>
      <c r="AC162" s="125" t="s">
        <v>72</v>
      </c>
      <c r="AD162" s="370"/>
      <c r="AE162" s="125">
        <f t="shared" si="133"/>
        <v>25</v>
      </c>
      <c r="AF162" s="125">
        <f t="shared" si="134"/>
        <v>15</v>
      </c>
      <c r="AG162" s="125">
        <f>($AH161*((AE162+AF162))/100)</f>
        <v>7.84</v>
      </c>
      <c r="AH162" s="125">
        <f t="shared" si="202"/>
        <v>11.760000000000002</v>
      </c>
      <c r="AI162" s="363"/>
      <c r="AJ162" s="125">
        <f t="shared" si="135"/>
        <v>0</v>
      </c>
      <c r="AK162" s="125">
        <f t="shared" si="136"/>
        <v>0</v>
      </c>
      <c r="AL162" s="125">
        <f>($AM161*((AJ162+AK162))/100)</f>
        <v>0</v>
      </c>
      <c r="AM162" s="150">
        <f t="shared" si="203"/>
        <v>40</v>
      </c>
      <c r="AN162" s="292"/>
      <c r="AO162" s="292"/>
      <c r="AP162" s="378"/>
      <c r="AQ162" s="292"/>
      <c r="AR162" s="368"/>
      <c r="AS162" s="368"/>
      <c r="AT162" s="368"/>
      <c r="AU162" s="368"/>
    </row>
    <row r="163" spans="1:47" s="110" customFormat="1" ht="106.5" customHeight="1">
      <c r="A163" s="275"/>
      <c r="B163" s="272"/>
      <c r="C163" s="327"/>
      <c r="D163" s="263"/>
      <c r="E163" s="383"/>
      <c r="F163" s="384"/>
      <c r="G163" s="384"/>
      <c r="H163" s="263"/>
      <c r="I163" s="263"/>
      <c r="J163" s="263"/>
      <c r="K163" s="263"/>
      <c r="L163" s="384"/>
      <c r="M163" s="263"/>
      <c r="N163" s="263"/>
      <c r="O163" s="272"/>
      <c r="P163" s="272"/>
      <c r="Q163" s="387"/>
      <c r="R163" s="272"/>
      <c r="S163" s="272"/>
      <c r="T163" s="272"/>
      <c r="U163" s="272"/>
      <c r="V163" s="272"/>
      <c r="W163" s="103" t="s">
        <v>331</v>
      </c>
      <c r="X163" s="125" t="str">
        <f t="shared" si="200"/>
        <v>Probabilidad</v>
      </c>
      <c r="Y163" s="125" t="s">
        <v>90</v>
      </c>
      <c r="Z163" s="125" t="s">
        <v>69</v>
      </c>
      <c r="AA163" s="125" t="s">
        <v>70</v>
      </c>
      <c r="AB163" s="125" t="s">
        <v>71</v>
      </c>
      <c r="AC163" s="125" t="s">
        <v>72</v>
      </c>
      <c r="AD163" s="370"/>
      <c r="AE163" s="125">
        <f t="shared" si="133"/>
        <v>15</v>
      </c>
      <c r="AF163" s="125">
        <f t="shared" si="134"/>
        <v>15</v>
      </c>
      <c r="AG163" s="125">
        <f>($AH162*((AE163+AF163))/100)</f>
        <v>3.5280000000000005</v>
      </c>
      <c r="AH163" s="125">
        <f>AH162-AG163</f>
        <v>8.2320000000000011</v>
      </c>
      <c r="AI163" s="363"/>
      <c r="AJ163" s="125">
        <f t="shared" si="135"/>
        <v>0</v>
      </c>
      <c r="AK163" s="125">
        <f t="shared" si="136"/>
        <v>0</v>
      </c>
      <c r="AL163" s="125">
        <f>($AM162*((AJ163+AK163))/100)</f>
        <v>0</v>
      </c>
      <c r="AM163" s="150">
        <f>AM162-AL163</f>
        <v>40</v>
      </c>
      <c r="AN163" s="366"/>
      <c r="AO163" s="366"/>
      <c r="AP163" s="382"/>
      <c r="AQ163" s="366"/>
      <c r="AR163" s="369"/>
      <c r="AS163" s="369"/>
      <c r="AT163" s="369"/>
      <c r="AU163" s="369"/>
    </row>
    <row r="164" spans="1:47" s="110" customFormat="1" ht="199.5" customHeight="1">
      <c r="A164" s="275">
        <v>54</v>
      </c>
      <c r="B164" s="266" t="s">
        <v>210</v>
      </c>
      <c r="C164" s="273" t="s">
        <v>211</v>
      </c>
      <c r="D164" s="271" t="s">
        <v>332</v>
      </c>
      <c r="E164" s="331" t="s">
        <v>152</v>
      </c>
      <c r="F164" s="273" t="s">
        <v>333</v>
      </c>
      <c r="G164" s="273" t="s">
        <v>334</v>
      </c>
      <c r="H164" s="271"/>
      <c r="I164" s="271"/>
      <c r="J164" s="271"/>
      <c r="K164" s="271" t="s">
        <v>335</v>
      </c>
      <c r="L164" s="333" t="str">
        <f>IF(F164&lt;&gt;"",CONCATENATE(E164," ",F164," ",G164),CONCATENATE(H164," ",I164," ",J164," ",K164))</f>
        <v>Posibilidad de efecto dañoso sobre recursos públicos por pago de intereses moratorios debido de la omisión de pago de impuestos, errores en la liquidación, presentación y pago extemporáneo</v>
      </c>
      <c r="M164" s="271" t="s">
        <v>155</v>
      </c>
      <c r="N164" s="271" t="s">
        <v>278</v>
      </c>
      <c r="O164" s="266" t="s">
        <v>61</v>
      </c>
      <c r="P164" s="266" t="s">
        <v>62</v>
      </c>
      <c r="Q164" s="390">
        <v>12</v>
      </c>
      <c r="R164" s="266" t="s">
        <v>172</v>
      </c>
      <c r="S164" s="266">
        <f t="shared" ref="S164" si="204">IF(R164="Muy alta",100,IF(R164="Alta",80,IF(R164="Media",60,IF(R164="Baja",40,IF(R164="Muy baja",20,IF(R164="Casi Seguro",100,IF(R164="Probable",80,IF(R164="Posible",60,IF(R164="Improbable",40,IF(R164="Rara vez",20,0))))))))))</f>
        <v>100</v>
      </c>
      <c r="T164" s="266" t="s">
        <v>65</v>
      </c>
      <c r="U164" s="266">
        <f t="shared" ref="U164" si="205">IF(T164="Catastrófico",100,IF(T164="Mayor",80,IF(T164="Moderado",60,IF(T164="Menor",40,IF(T164="Leve",20,0)))))</f>
        <v>80</v>
      </c>
      <c r="V164" s="266" t="s">
        <v>66</v>
      </c>
      <c r="W164" s="103" t="s">
        <v>336</v>
      </c>
      <c r="X164" s="125" t="str">
        <f t="shared" si="200"/>
        <v>Probabilidad</v>
      </c>
      <c r="Y164" s="125" t="s">
        <v>68</v>
      </c>
      <c r="Z164" s="125" t="s">
        <v>69</v>
      </c>
      <c r="AA164" s="125" t="s">
        <v>70</v>
      </c>
      <c r="AB164" s="125" t="s">
        <v>71</v>
      </c>
      <c r="AC164" s="125" t="s">
        <v>72</v>
      </c>
      <c r="AD164" s="370">
        <f>AH166</f>
        <v>21.6</v>
      </c>
      <c r="AE164" s="125">
        <f t="shared" si="133"/>
        <v>25</v>
      </c>
      <c r="AF164" s="125">
        <f t="shared" si="134"/>
        <v>15</v>
      </c>
      <c r="AG164" s="125">
        <f>($S164*((AE164+AF164))/100)</f>
        <v>40</v>
      </c>
      <c r="AH164" s="125">
        <f t="shared" ref="AH164" si="206">S164-AG164</f>
        <v>60</v>
      </c>
      <c r="AI164" s="363">
        <f>AM166</f>
        <v>80</v>
      </c>
      <c r="AJ164" s="125">
        <f t="shared" si="135"/>
        <v>0</v>
      </c>
      <c r="AK164" s="125">
        <f t="shared" si="136"/>
        <v>0</v>
      </c>
      <c r="AL164" s="125">
        <f>($U164*((AJ164+AK164))/100)</f>
        <v>0</v>
      </c>
      <c r="AM164" s="150">
        <f>U164-AL164</f>
        <v>80</v>
      </c>
      <c r="AN164" s="291" t="s">
        <v>66</v>
      </c>
      <c r="AO164" s="291" t="s">
        <v>74</v>
      </c>
      <c r="AP164" s="377" t="s">
        <v>75</v>
      </c>
      <c r="AQ164" s="377" t="s">
        <v>337</v>
      </c>
      <c r="AR164" s="367">
        <v>45658</v>
      </c>
      <c r="AS164" s="367">
        <v>45688</v>
      </c>
      <c r="AT164" s="367" t="s">
        <v>93</v>
      </c>
      <c r="AU164" s="377" t="s">
        <v>338</v>
      </c>
    </row>
    <row r="165" spans="1:47" s="110" customFormat="1" ht="116.25" customHeight="1">
      <c r="A165" s="275"/>
      <c r="B165" s="267"/>
      <c r="C165" s="274"/>
      <c r="D165" s="262"/>
      <c r="E165" s="388"/>
      <c r="F165" s="274"/>
      <c r="G165" s="274"/>
      <c r="H165" s="262"/>
      <c r="I165" s="262"/>
      <c r="J165" s="262"/>
      <c r="K165" s="262"/>
      <c r="L165" s="389"/>
      <c r="M165" s="262"/>
      <c r="N165" s="262"/>
      <c r="O165" s="267"/>
      <c r="P165" s="267"/>
      <c r="Q165" s="391"/>
      <c r="R165" s="267"/>
      <c r="S165" s="267"/>
      <c r="T165" s="267"/>
      <c r="U165" s="267"/>
      <c r="V165" s="267"/>
      <c r="W165" s="103" t="s">
        <v>339</v>
      </c>
      <c r="X165" s="125" t="str">
        <f t="shared" si="200"/>
        <v>Probabilidad</v>
      </c>
      <c r="Y165" s="125" t="s">
        <v>68</v>
      </c>
      <c r="Z165" s="125" t="s">
        <v>69</v>
      </c>
      <c r="AA165" s="125" t="s">
        <v>70</v>
      </c>
      <c r="AB165" s="125" t="s">
        <v>71</v>
      </c>
      <c r="AC165" s="125" t="s">
        <v>72</v>
      </c>
      <c r="AD165" s="370"/>
      <c r="AE165" s="125">
        <f t="shared" si="133"/>
        <v>25</v>
      </c>
      <c r="AF165" s="125">
        <f t="shared" si="134"/>
        <v>15</v>
      </c>
      <c r="AG165" s="125">
        <f>($AH164*((AE165+AF165))/100)</f>
        <v>24</v>
      </c>
      <c r="AH165" s="125">
        <f t="shared" ref="AH165:AH166" si="207">AH164-AG165</f>
        <v>36</v>
      </c>
      <c r="AI165" s="363"/>
      <c r="AJ165" s="125">
        <f t="shared" si="135"/>
        <v>0</v>
      </c>
      <c r="AK165" s="125">
        <f t="shared" si="136"/>
        <v>0</v>
      </c>
      <c r="AL165" s="125">
        <f>($AM164*((AJ165+AK165))/100)</f>
        <v>0</v>
      </c>
      <c r="AM165" s="150">
        <f t="shared" ref="AM165:AM166" si="208">AM164-AL165</f>
        <v>80</v>
      </c>
      <c r="AN165" s="292"/>
      <c r="AO165" s="292"/>
      <c r="AP165" s="378"/>
      <c r="AQ165" s="378"/>
      <c r="AR165" s="368"/>
      <c r="AS165" s="368"/>
      <c r="AT165" s="368"/>
      <c r="AU165" s="378"/>
    </row>
    <row r="166" spans="1:47" s="110" customFormat="1" ht="93.75" customHeight="1">
      <c r="A166" s="275"/>
      <c r="B166" s="272"/>
      <c r="C166" s="327"/>
      <c r="D166" s="263"/>
      <c r="E166" s="383"/>
      <c r="F166" s="327"/>
      <c r="G166" s="327"/>
      <c r="H166" s="263"/>
      <c r="I166" s="263"/>
      <c r="J166" s="263"/>
      <c r="K166" s="263"/>
      <c r="L166" s="384"/>
      <c r="M166" s="263"/>
      <c r="N166" s="263"/>
      <c r="O166" s="272"/>
      <c r="P166" s="272"/>
      <c r="Q166" s="392"/>
      <c r="R166" s="272"/>
      <c r="S166" s="272"/>
      <c r="T166" s="272"/>
      <c r="U166" s="272"/>
      <c r="V166" s="272"/>
      <c r="W166" s="103" t="s">
        <v>340</v>
      </c>
      <c r="X166" s="125" t="str">
        <f t="shared" si="200"/>
        <v>Probabilidad</v>
      </c>
      <c r="Y166" s="125" t="s">
        <v>68</v>
      </c>
      <c r="Z166" s="125" t="s">
        <v>69</v>
      </c>
      <c r="AA166" s="125" t="s">
        <v>70</v>
      </c>
      <c r="AB166" s="125" t="s">
        <v>71</v>
      </c>
      <c r="AC166" s="125" t="s">
        <v>72</v>
      </c>
      <c r="AD166" s="370"/>
      <c r="AE166" s="125">
        <f t="shared" si="133"/>
        <v>25</v>
      </c>
      <c r="AF166" s="125">
        <f t="shared" si="134"/>
        <v>15</v>
      </c>
      <c r="AG166" s="125">
        <f>($AH165*((AE166+AF166))/100)</f>
        <v>14.4</v>
      </c>
      <c r="AH166" s="125">
        <f t="shared" si="207"/>
        <v>21.6</v>
      </c>
      <c r="AI166" s="363"/>
      <c r="AJ166" s="125">
        <f t="shared" si="135"/>
        <v>0</v>
      </c>
      <c r="AK166" s="125">
        <f t="shared" si="136"/>
        <v>0</v>
      </c>
      <c r="AL166" s="125">
        <f>($AM165*((AJ166+AK166))/100)</f>
        <v>0</v>
      </c>
      <c r="AM166" s="150">
        <f t="shared" si="208"/>
        <v>80</v>
      </c>
      <c r="AN166" s="366"/>
      <c r="AO166" s="366"/>
      <c r="AP166" s="382"/>
      <c r="AQ166" s="382"/>
      <c r="AR166" s="369"/>
      <c r="AS166" s="369"/>
      <c r="AT166" s="369"/>
      <c r="AU166" s="382"/>
    </row>
    <row r="167" spans="1:47" s="110" customFormat="1" ht="207" customHeight="1">
      <c r="A167" s="275">
        <v>55</v>
      </c>
      <c r="B167" s="266" t="s">
        <v>210</v>
      </c>
      <c r="C167" s="273" t="s">
        <v>211</v>
      </c>
      <c r="D167" s="271" t="s">
        <v>341</v>
      </c>
      <c r="E167" s="331" t="s">
        <v>57</v>
      </c>
      <c r="F167" s="333" t="s">
        <v>342</v>
      </c>
      <c r="G167" s="385" t="s">
        <v>343</v>
      </c>
      <c r="H167" s="271"/>
      <c r="I167" s="271"/>
      <c r="J167" s="271"/>
      <c r="K167" s="271"/>
      <c r="L167" s="333" t="s">
        <v>344</v>
      </c>
      <c r="M167" s="271" t="s">
        <v>60</v>
      </c>
      <c r="N167" s="271" t="s">
        <v>278</v>
      </c>
      <c r="O167" s="266" t="s">
        <v>61</v>
      </c>
      <c r="P167" s="266" t="s">
        <v>62</v>
      </c>
      <c r="Q167" s="338">
        <v>50000</v>
      </c>
      <c r="R167" s="266" t="s">
        <v>172</v>
      </c>
      <c r="S167" s="266">
        <f t="shared" ref="S167" si="209">IF(R167="Muy alta",100,IF(R167="Alta",80,IF(R167="Media",60,IF(R167="Baja",40,IF(R167="Muy baja",20,IF(R167="Casi Seguro",100,IF(R167="Probable",80,IF(R167="Posible",60,IF(R167="Improbable",40,IF(R167="Rara vez",20,0))))))))))</f>
        <v>100</v>
      </c>
      <c r="T167" s="266" t="s">
        <v>65</v>
      </c>
      <c r="U167" s="266">
        <f t="shared" ref="U167" si="210">IF(T167="Catastrófico",100,IF(T167="Mayor",80,IF(T167="Moderado",60,IF(T167="Menor",40,IF(T167="Leve",20,0)))))</f>
        <v>80</v>
      </c>
      <c r="V167" s="266" t="s">
        <v>66</v>
      </c>
      <c r="W167" s="103" t="s">
        <v>345</v>
      </c>
      <c r="X167" s="125" t="str">
        <f t="shared" si="200"/>
        <v>Probabilidad</v>
      </c>
      <c r="Y167" s="125" t="s">
        <v>90</v>
      </c>
      <c r="Z167" s="125" t="s">
        <v>69</v>
      </c>
      <c r="AA167" s="125" t="s">
        <v>70</v>
      </c>
      <c r="AB167" s="125" t="s">
        <v>71</v>
      </c>
      <c r="AC167" s="125" t="s">
        <v>72</v>
      </c>
      <c r="AD167" s="370">
        <f>AH168</f>
        <v>49</v>
      </c>
      <c r="AE167" s="125">
        <f t="shared" si="133"/>
        <v>15</v>
      </c>
      <c r="AF167" s="125">
        <f t="shared" si="134"/>
        <v>15</v>
      </c>
      <c r="AG167" s="125">
        <f>($S167*((AE167+AF167))/100)</f>
        <v>30</v>
      </c>
      <c r="AH167" s="125">
        <f t="shared" ref="AH167" si="211">S167-AG167</f>
        <v>70</v>
      </c>
      <c r="AI167" s="363">
        <f>AM168</f>
        <v>80</v>
      </c>
      <c r="AJ167" s="125">
        <f t="shared" si="135"/>
        <v>0</v>
      </c>
      <c r="AK167" s="125">
        <f t="shared" si="136"/>
        <v>0</v>
      </c>
      <c r="AL167" s="125">
        <f>($U167*((AJ167+AK167))/100)</f>
        <v>0</v>
      </c>
      <c r="AM167" s="150">
        <f>U167-AL167</f>
        <v>80</v>
      </c>
      <c r="AN167" s="291" t="s">
        <v>66</v>
      </c>
      <c r="AO167" s="291" t="s">
        <v>74</v>
      </c>
      <c r="AP167" s="377" t="s">
        <v>75</v>
      </c>
      <c r="AQ167" s="377" t="s">
        <v>346</v>
      </c>
      <c r="AR167" s="367">
        <v>45658</v>
      </c>
      <c r="AS167" s="367">
        <v>46022</v>
      </c>
      <c r="AT167" s="367" t="s">
        <v>93</v>
      </c>
      <c r="AU167" s="377" t="s">
        <v>338</v>
      </c>
    </row>
    <row r="168" spans="1:47" s="110" customFormat="1" ht="207" customHeight="1">
      <c r="A168" s="275"/>
      <c r="B168" s="272"/>
      <c r="C168" s="327"/>
      <c r="D168" s="263"/>
      <c r="E168" s="383"/>
      <c r="F168" s="384"/>
      <c r="G168" s="386"/>
      <c r="H168" s="263"/>
      <c r="I168" s="263"/>
      <c r="J168" s="263"/>
      <c r="K168" s="263"/>
      <c r="L168" s="384"/>
      <c r="M168" s="263"/>
      <c r="N168" s="263"/>
      <c r="O168" s="272"/>
      <c r="P168" s="272"/>
      <c r="Q168" s="387"/>
      <c r="R168" s="272"/>
      <c r="S168" s="272"/>
      <c r="T168" s="272"/>
      <c r="U168" s="272"/>
      <c r="V168" s="272"/>
      <c r="W168" s="103" t="s">
        <v>347</v>
      </c>
      <c r="X168" s="125" t="str">
        <f t="shared" si="200"/>
        <v>Probabilidad</v>
      </c>
      <c r="Y168" s="125" t="s">
        <v>90</v>
      </c>
      <c r="Z168" s="125" t="s">
        <v>69</v>
      </c>
      <c r="AA168" s="125" t="s">
        <v>70</v>
      </c>
      <c r="AB168" s="125" t="s">
        <v>71</v>
      </c>
      <c r="AC168" s="125" t="s">
        <v>72</v>
      </c>
      <c r="AD168" s="370"/>
      <c r="AE168" s="125">
        <f t="shared" si="133"/>
        <v>15</v>
      </c>
      <c r="AF168" s="125">
        <f t="shared" si="134"/>
        <v>15</v>
      </c>
      <c r="AG168" s="125">
        <f>($AH167*((AE168+AF168))/100)</f>
        <v>21</v>
      </c>
      <c r="AH168" s="125">
        <f t="shared" ref="AH168" si="212">AH167-AG168</f>
        <v>49</v>
      </c>
      <c r="AI168" s="363"/>
      <c r="AJ168" s="125">
        <f t="shared" si="135"/>
        <v>0</v>
      </c>
      <c r="AK168" s="125">
        <f t="shared" si="136"/>
        <v>0</v>
      </c>
      <c r="AL168" s="125">
        <f>($AM167*((AJ168+AK168))/100)</f>
        <v>0</v>
      </c>
      <c r="AM168" s="150">
        <f t="shared" ref="AM168" si="213">AM167-AL168</f>
        <v>80</v>
      </c>
      <c r="AN168" s="366"/>
      <c r="AO168" s="366"/>
      <c r="AP168" s="382"/>
      <c r="AQ168" s="382"/>
      <c r="AR168" s="369"/>
      <c r="AS168" s="369"/>
      <c r="AT168" s="369"/>
      <c r="AU168" s="382"/>
    </row>
    <row r="169" spans="1:47" s="110" customFormat="1" ht="207" customHeight="1">
      <c r="A169" s="275">
        <v>56</v>
      </c>
      <c r="B169" s="266" t="s">
        <v>210</v>
      </c>
      <c r="C169" s="322" t="s">
        <v>211</v>
      </c>
      <c r="D169" s="275" t="s">
        <v>348</v>
      </c>
      <c r="E169" s="330"/>
      <c r="F169" s="332"/>
      <c r="G169" s="332"/>
      <c r="H169" s="334" t="s">
        <v>349</v>
      </c>
      <c r="I169" s="334" t="s">
        <v>350</v>
      </c>
      <c r="J169" s="334" t="s">
        <v>351</v>
      </c>
      <c r="K169" s="334" t="s">
        <v>352</v>
      </c>
      <c r="L169" s="332" t="str">
        <f>IF(F169&lt;&gt;"",CONCATENATE(E169," ",F169," ",G169),CONCATENATE(H169," ",I169," ",J169," ",K169))</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169" s="334" t="s">
        <v>85</v>
      </c>
      <c r="N169" s="334" t="s">
        <v>278</v>
      </c>
      <c r="O169" s="275" t="s">
        <v>86</v>
      </c>
      <c r="P169" s="275" t="s">
        <v>87</v>
      </c>
      <c r="Q169" s="275">
        <v>22000</v>
      </c>
      <c r="R169" s="275" t="s">
        <v>353</v>
      </c>
      <c r="S169" s="275">
        <f t="shared" ref="S169" si="214">IF(R169="Muy alta",100,IF(R169="Alta",80,IF(R169="Media",60,IF(R169="Baja",40,IF(R169="Muy baja",20,IF(R169="Casi Seguro",100,IF(R169="Probable",80,IF(R169="Posible",60,IF(R169="Improbable",40,IF(R169="Rara vez",20,0))))))))))</f>
        <v>100</v>
      </c>
      <c r="T169" s="275" t="s">
        <v>65</v>
      </c>
      <c r="U169" s="275">
        <f t="shared" ref="U169" si="215">IF(T169="Catastrófico",100,IF(T169="Mayor",80,IF(T169="Moderado",60,IF(T169="Menor",40,IF(T169="Leve",20,0)))))</f>
        <v>80</v>
      </c>
      <c r="V169" s="266" t="s">
        <v>66</v>
      </c>
      <c r="W169" s="103" t="s">
        <v>354</v>
      </c>
      <c r="X169" s="125" t="str">
        <f t="shared" si="200"/>
        <v>Probabilidad</v>
      </c>
      <c r="Y169" s="125" t="s">
        <v>90</v>
      </c>
      <c r="Z169" s="125" t="s">
        <v>69</v>
      </c>
      <c r="AA169" s="125" t="s">
        <v>70</v>
      </c>
      <c r="AB169" s="125" t="s">
        <v>71</v>
      </c>
      <c r="AC169" s="125" t="s">
        <v>72</v>
      </c>
      <c r="AD169" s="370">
        <f>AH170</f>
        <v>49</v>
      </c>
      <c r="AE169" s="125">
        <f t="shared" si="133"/>
        <v>15</v>
      </c>
      <c r="AF169" s="125">
        <f t="shared" si="134"/>
        <v>15</v>
      </c>
      <c r="AG169" s="125">
        <f>($S169*((AE169+AF169))/100)</f>
        <v>30</v>
      </c>
      <c r="AH169" s="125">
        <f t="shared" ref="AH169" si="216">S169-AG169</f>
        <v>70</v>
      </c>
      <c r="AI169" s="363">
        <f>AM170</f>
        <v>80</v>
      </c>
      <c r="AJ169" s="125">
        <f t="shared" si="135"/>
        <v>0</v>
      </c>
      <c r="AK169" s="125">
        <f t="shared" si="136"/>
        <v>0</v>
      </c>
      <c r="AL169" s="125">
        <f>($U169*((AJ169+AK169))/100)</f>
        <v>0</v>
      </c>
      <c r="AM169" s="150">
        <f>U169-AL169</f>
        <v>80</v>
      </c>
      <c r="AN169" s="291" t="s">
        <v>66</v>
      </c>
      <c r="AO169" s="291" t="s">
        <v>74</v>
      </c>
      <c r="AP169" s="377" t="s">
        <v>355</v>
      </c>
      <c r="AQ169" s="377" t="s">
        <v>356</v>
      </c>
      <c r="AR169" s="367">
        <v>45658</v>
      </c>
      <c r="AS169" s="367">
        <v>46022</v>
      </c>
      <c r="AT169" s="367" t="s">
        <v>93</v>
      </c>
      <c r="AU169" s="377" t="s">
        <v>357</v>
      </c>
    </row>
    <row r="170" spans="1:47" s="110" customFormat="1" ht="203.25" customHeight="1">
      <c r="A170" s="275"/>
      <c r="B170" s="272"/>
      <c r="C170" s="322"/>
      <c r="D170" s="266"/>
      <c r="E170" s="331"/>
      <c r="F170" s="333"/>
      <c r="G170" s="333"/>
      <c r="H170" s="271"/>
      <c r="I170" s="271"/>
      <c r="J170" s="271"/>
      <c r="K170" s="271"/>
      <c r="L170" s="333"/>
      <c r="M170" s="271"/>
      <c r="N170" s="271"/>
      <c r="O170" s="266"/>
      <c r="P170" s="266"/>
      <c r="Q170" s="266"/>
      <c r="R170" s="266"/>
      <c r="S170" s="266"/>
      <c r="T170" s="266"/>
      <c r="U170" s="266"/>
      <c r="V170" s="267"/>
      <c r="W170" s="124" t="s">
        <v>358</v>
      </c>
      <c r="X170" s="129" t="str">
        <f t="shared" si="200"/>
        <v>Probabilidad</v>
      </c>
      <c r="Y170" s="129" t="s">
        <v>90</v>
      </c>
      <c r="Z170" s="129" t="s">
        <v>69</v>
      </c>
      <c r="AA170" s="129" t="s">
        <v>70</v>
      </c>
      <c r="AB170" s="129" t="s">
        <v>71</v>
      </c>
      <c r="AC170" s="129" t="s">
        <v>72</v>
      </c>
      <c r="AD170" s="370"/>
      <c r="AE170" s="125">
        <f t="shared" si="133"/>
        <v>15</v>
      </c>
      <c r="AF170" s="125">
        <f t="shared" si="134"/>
        <v>15</v>
      </c>
      <c r="AG170" s="125">
        <f>($AH169*((AE170+AF170))/100)</f>
        <v>21</v>
      </c>
      <c r="AH170" s="125">
        <f t="shared" ref="AH170" si="217">AH169-AG170</f>
        <v>49</v>
      </c>
      <c r="AI170" s="363"/>
      <c r="AJ170" s="125">
        <f t="shared" si="135"/>
        <v>0</v>
      </c>
      <c r="AK170" s="125">
        <f t="shared" si="136"/>
        <v>0</v>
      </c>
      <c r="AL170" s="125">
        <f>($AM169*((AJ170+AK170))/100)</f>
        <v>0</v>
      </c>
      <c r="AM170" s="150">
        <f t="shared" ref="AM170" si="218">AM169-AL170</f>
        <v>80</v>
      </c>
      <c r="AN170" s="292"/>
      <c r="AO170" s="292"/>
      <c r="AP170" s="378"/>
      <c r="AQ170" s="378"/>
      <c r="AR170" s="369"/>
      <c r="AS170" s="369"/>
      <c r="AT170" s="369"/>
      <c r="AU170" s="378"/>
    </row>
    <row r="171" spans="1:47" s="110" customFormat="1" ht="252.75" customHeight="1">
      <c r="A171" s="275">
        <v>57</v>
      </c>
      <c r="B171" s="266" t="s">
        <v>210</v>
      </c>
      <c r="C171" s="322" t="s">
        <v>104</v>
      </c>
      <c r="D171" s="275" t="s">
        <v>359</v>
      </c>
      <c r="E171" s="322" t="s">
        <v>57</v>
      </c>
      <c r="F171" s="332" t="s">
        <v>360</v>
      </c>
      <c r="G171" s="332" t="s">
        <v>265</v>
      </c>
      <c r="H171" s="271"/>
      <c r="I171" s="271"/>
      <c r="J171" s="271"/>
      <c r="K171" s="379"/>
      <c r="L171" s="361" t="str">
        <f t="shared" ref="L171" si="219">IF(F171&lt;&gt;"",CONCATENATE(E171," ",F171,"",G171),CONCATENATE(H171," ",I171," ",J171," ",K171))</f>
        <v>Posibilidad de pérdida económica y reputacional por pérdida de la Confidencialidad de la Información de la Entidaddebido a la falla o ausencia de controles relacionados con el acceso a información clasificada y/o reservada.</v>
      </c>
      <c r="M171" s="375" t="s">
        <v>105</v>
      </c>
      <c r="N171" s="334" t="s">
        <v>361</v>
      </c>
      <c r="O171" s="275" t="s">
        <v>61</v>
      </c>
      <c r="P171" s="275" t="s">
        <v>62</v>
      </c>
      <c r="Q171" s="275" t="s">
        <v>273</v>
      </c>
      <c r="R171" s="275" t="s">
        <v>64</v>
      </c>
      <c r="S171" s="275">
        <f t="shared" ref="S171" si="220">IF(R171="Muy alta",100,IF(R171="Alta",80,IF(R171="Media",60,IF(R171="Baja",40,IF(R171="Muy baja",20,IF(R171="Casi Seguro",100,IF(R171="Probable",80,IF(R171="Posible",60,IF(R171="Improbable",40,IF(R171="Rara vez",20,0))))))))))</f>
        <v>60</v>
      </c>
      <c r="T171" s="275" t="s">
        <v>141</v>
      </c>
      <c r="U171" s="275">
        <f t="shared" ref="U171" si="221">IF(T171="Catastrófico",100,IF(T171="Mayor",80,IF(T171="Moderado",60,IF(T171="Menor",40,IF(T171="Leve",20,0)))))</f>
        <v>100</v>
      </c>
      <c r="V171" s="376" t="s">
        <v>142</v>
      </c>
      <c r="W171" s="360" t="s">
        <v>1690</v>
      </c>
      <c r="X171" s="381" t="str">
        <f t="shared" si="200"/>
        <v>Probabilidad</v>
      </c>
      <c r="Y171" s="364" t="s">
        <v>68</v>
      </c>
      <c r="Z171" s="364" t="s">
        <v>69</v>
      </c>
      <c r="AA171" s="364" t="s">
        <v>70</v>
      </c>
      <c r="AB171" s="364" t="s">
        <v>71</v>
      </c>
      <c r="AC171" s="364" t="s">
        <v>72</v>
      </c>
      <c r="AD171" s="370">
        <f>AH172</f>
        <v>36</v>
      </c>
      <c r="AE171" s="125">
        <f t="shared" si="133"/>
        <v>25</v>
      </c>
      <c r="AF171" s="125">
        <f t="shared" si="134"/>
        <v>15</v>
      </c>
      <c r="AG171" s="125">
        <f>($S171*((AE171+AF171))/100)</f>
        <v>24</v>
      </c>
      <c r="AH171" s="125">
        <f t="shared" ref="AH171" si="222">S171-AG171</f>
        <v>36</v>
      </c>
      <c r="AI171" s="363">
        <f>AM172</f>
        <v>100</v>
      </c>
      <c r="AJ171" s="125">
        <f t="shared" si="135"/>
        <v>0</v>
      </c>
      <c r="AK171" s="125">
        <f t="shared" si="136"/>
        <v>0</v>
      </c>
      <c r="AL171" s="125">
        <f>($U171*((AJ171+AK171))/100)</f>
        <v>0</v>
      </c>
      <c r="AM171" s="150">
        <f>U171-AL171</f>
        <v>100</v>
      </c>
      <c r="AN171" s="364" t="s">
        <v>142</v>
      </c>
      <c r="AO171" s="364" t="s">
        <v>74</v>
      </c>
      <c r="AP171" s="371" t="s">
        <v>269</v>
      </c>
      <c r="AQ171" s="140" t="s">
        <v>1694</v>
      </c>
      <c r="AR171" s="197">
        <v>45658</v>
      </c>
      <c r="AS171" s="196">
        <v>46022</v>
      </c>
      <c r="AT171" s="372" t="s">
        <v>146</v>
      </c>
      <c r="AU171" s="103" t="s">
        <v>362</v>
      </c>
    </row>
    <row r="172" spans="1:47" s="110" customFormat="1" ht="159" customHeight="1">
      <c r="A172" s="275"/>
      <c r="B172" s="272"/>
      <c r="C172" s="322"/>
      <c r="D172" s="275"/>
      <c r="E172" s="322"/>
      <c r="F172" s="332"/>
      <c r="G172" s="332"/>
      <c r="H172" s="263"/>
      <c r="I172" s="263"/>
      <c r="J172" s="263"/>
      <c r="K172" s="380"/>
      <c r="L172" s="361"/>
      <c r="M172" s="375"/>
      <c r="N172" s="334"/>
      <c r="O172" s="275"/>
      <c r="P172" s="275"/>
      <c r="Q172" s="275"/>
      <c r="R172" s="275"/>
      <c r="S172" s="275"/>
      <c r="T172" s="275"/>
      <c r="U172" s="275"/>
      <c r="V172" s="376"/>
      <c r="W172" s="360"/>
      <c r="X172" s="381"/>
      <c r="Y172" s="364"/>
      <c r="Z172" s="364"/>
      <c r="AA172" s="364"/>
      <c r="AB172" s="364"/>
      <c r="AC172" s="364"/>
      <c r="AD172" s="370"/>
      <c r="AE172" s="125">
        <f t="shared" si="133"/>
        <v>0</v>
      </c>
      <c r="AF172" s="125">
        <f t="shared" si="134"/>
        <v>0</v>
      </c>
      <c r="AG172" s="125">
        <f>($AH171*((AE172+AF172))/100)</f>
        <v>0</v>
      </c>
      <c r="AH172" s="125">
        <f t="shared" ref="AH172" si="223">AH171-AG172</f>
        <v>36</v>
      </c>
      <c r="AI172" s="363"/>
      <c r="AJ172" s="125">
        <f t="shared" si="135"/>
        <v>0</v>
      </c>
      <c r="AK172" s="125">
        <f t="shared" si="136"/>
        <v>0</v>
      </c>
      <c r="AL172" s="125">
        <f>($AM171*((AJ172+AK172))/100)</f>
        <v>0</v>
      </c>
      <c r="AM172" s="150">
        <f t="shared" ref="AM172" si="224">AM171-AL172</f>
        <v>100</v>
      </c>
      <c r="AN172" s="364"/>
      <c r="AO172" s="364"/>
      <c r="AP172" s="371"/>
      <c r="AQ172" s="140" t="s">
        <v>1695</v>
      </c>
      <c r="AR172" s="197">
        <v>45658</v>
      </c>
      <c r="AS172" s="196">
        <v>46022</v>
      </c>
      <c r="AT172" s="373"/>
      <c r="AU172" s="103" t="s">
        <v>362</v>
      </c>
    </row>
    <row r="173" spans="1:47" s="110" customFormat="1" ht="102" customHeight="1">
      <c r="A173" s="275">
        <v>58</v>
      </c>
      <c r="B173" s="266" t="s">
        <v>210</v>
      </c>
      <c r="C173" s="322" t="s">
        <v>104</v>
      </c>
      <c r="D173" s="275" t="s">
        <v>359</v>
      </c>
      <c r="E173" s="330" t="s">
        <v>57</v>
      </c>
      <c r="F173" s="322" t="s">
        <v>363</v>
      </c>
      <c r="G173" s="322" t="s">
        <v>308</v>
      </c>
      <c r="H173" s="334"/>
      <c r="I173" s="334"/>
      <c r="J173" s="334"/>
      <c r="K173" s="374"/>
      <c r="L173" s="361" t="str">
        <f t="shared" ref="L173" si="225">IF(F173&lt;&gt;"",CONCATENATE(E173," ",F173,"",G173),CONCATENATE(H173," ",I173," ",J173," ",K173))</f>
        <v>Posibilidad de pérdida económica y reputacional por pérdida de la Disponibilidad de la Información de la Entidaddebido a la falla o ausencia de controles de seguridad aplicables.</v>
      </c>
      <c r="M173" s="375" t="s">
        <v>105</v>
      </c>
      <c r="N173" s="334" t="s">
        <v>364</v>
      </c>
      <c r="O173" s="275" t="s">
        <v>61</v>
      </c>
      <c r="P173" s="275" t="s">
        <v>62</v>
      </c>
      <c r="Q173" s="275" t="s">
        <v>273</v>
      </c>
      <c r="R173" s="275" t="s">
        <v>175</v>
      </c>
      <c r="S173" s="275">
        <f t="shared" ref="S173" si="226">IF(R173="Muy alta",100,IF(R173="Alta",80,IF(R173="Media",60,IF(R173="Baja",40,IF(R173="Muy baja",20,IF(R173="Casi Seguro",100,IF(R173="Probable",80,IF(R173="Posible",60,IF(R173="Improbable",40,IF(R173="Rara vez",20,0))))))))))</f>
        <v>80</v>
      </c>
      <c r="T173" s="275" t="s">
        <v>114</v>
      </c>
      <c r="U173" s="275">
        <f t="shared" ref="U173" si="227">IF(T173="Catastrófico",100,IF(T173="Mayor",80,IF(T173="Moderado",60,IF(T173="Menor",40,IF(T173="Leve",20,0)))))</f>
        <v>40</v>
      </c>
      <c r="V173" s="376" t="s">
        <v>73</v>
      </c>
      <c r="W173" s="32" t="s">
        <v>1691</v>
      </c>
      <c r="X173" s="224" t="str">
        <f t="shared" si="200"/>
        <v>Probabilidad</v>
      </c>
      <c r="Y173" s="125" t="s">
        <v>68</v>
      </c>
      <c r="Z173" s="125" t="s">
        <v>69</v>
      </c>
      <c r="AA173" s="125" t="s">
        <v>179</v>
      </c>
      <c r="AB173" s="125" t="s">
        <v>71</v>
      </c>
      <c r="AC173" s="125" t="s">
        <v>72</v>
      </c>
      <c r="AD173" s="370">
        <f>AH175</f>
        <v>17.28</v>
      </c>
      <c r="AE173" s="125">
        <f t="shared" si="133"/>
        <v>25</v>
      </c>
      <c r="AF173" s="125">
        <f t="shared" si="134"/>
        <v>15</v>
      </c>
      <c r="AG173" s="125">
        <f>($S173*((AE173+AF173))/100)</f>
        <v>32</v>
      </c>
      <c r="AH173" s="125">
        <f t="shared" ref="AH173" si="228">S173-AG173</f>
        <v>48</v>
      </c>
      <c r="AI173" s="363">
        <f>AM175</f>
        <v>40</v>
      </c>
      <c r="AJ173" s="125">
        <f t="shared" si="135"/>
        <v>0</v>
      </c>
      <c r="AK173" s="125">
        <f t="shared" si="136"/>
        <v>0</v>
      </c>
      <c r="AL173" s="125">
        <f>($U173*((AJ173+AK173))/100)</f>
        <v>0</v>
      </c>
      <c r="AM173" s="150">
        <f>U173-AL173</f>
        <v>40</v>
      </c>
      <c r="AN173" s="364" t="s">
        <v>115</v>
      </c>
      <c r="AO173" s="364" t="s">
        <v>118</v>
      </c>
      <c r="AP173" s="365" t="s">
        <v>328</v>
      </c>
      <c r="AQ173" s="366" t="s">
        <v>120</v>
      </c>
      <c r="AR173" s="367"/>
      <c r="AS173" s="367"/>
      <c r="AT173" s="367"/>
      <c r="AU173" s="365"/>
    </row>
    <row r="174" spans="1:47" s="110" customFormat="1" ht="144.75" customHeight="1">
      <c r="A174" s="275"/>
      <c r="B174" s="267"/>
      <c r="C174" s="322"/>
      <c r="D174" s="275"/>
      <c r="E174" s="330"/>
      <c r="F174" s="322"/>
      <c r="G174" s="322"/>
      <c r="H174" s="334"/>
      <c r="I174" s="334"/>
      <c r="J174" s="334"/>
      <c r="K174" s="374"/>
      <c r="L174" s="361"/>
      <c r="M174" s="375"/>
      <c r="N174" s="334"/>
      <c r="O174" s="275"/>
      <c r="P174" s="275"/>
      <c r="Q174" s="275"/>
      <c r="R174" s="275"/>
      <c r="S174" s="275"/>
      <c r="T174" s="275"/>
      <c r="U174" s="275"/>
      <c r="V174" s="376"/>
      <c r="W174" s="140" t="s">
        <v>1692</v>
      </c>
      <c r="X174" s="224" t="str">
        <f t="shared" si="200"/>
        <v>Probabilidad</v>
      </c>
      <c r="Y174" s="125" t="s">
        <v>68</v>
      </c>
      <c r="Z174" s="125" t="s">
        <v>69</v>
      </c>
      <c r="AA174" s="125" t="s">
        <v>70</v>
      </c>
      <c r="AB174" s="125" t="s">
        <v>71</v>
      </c>
      <c r="AC174" s="125" t="s">
        <v>72</v>
      </c>
      <c r="AD174" s="370"/>
      <c r="AE174" s="125">
        <f t="shared" si="133"/>
        <v>25</v>
      </c>
      <c r="AF174" s="125">
        <f t="shared" si="134"/>
        <v>15</v>
      </c>
      <c r="AG174" s="125">
        <f>($AH173*((AE174+AF174))/100)</f>
        <v>19.2</v>
      </c>
      <c r="AH174" s="125">
        <f t="shared" ref="AH174:AH175" si="229">AH173-AG174</f>
        <v>28.8</v>
      </c>
      <c r="AI174" s="363"/>
      <c r="AJ174" s="125">
        <f t="shared" si="135"/>
        <v>0</v>
      </c>
      <c r="AK174" s="125">
        <f t="shared" si="136"/>
        <v>0</v>
      </c>
      <c r="AL174" s="125">
        <f>($AM173*((AJ174+AK174))/100)</f>
        <v>0</v>
      </c>
      <c r="AM174" s="150">
        <f t="shared" ref="AM174:AM175" si="230">AM173-AL174</f>
        <v>40</v>
      </c>
      <c r="AN174" s="364"/>
      <c r="AO174" s="364"/>
      <c r="AP174" s="365"/>
      <c r="AQ174" s="364"/>
      <c r="AR174" s="368"/>
      <c r="AS174" s="368"/>
      <c r="AT174" s="368"/>
      <c r="AU174" s="365"/>
    </row>
    <row r="175" spans="1:47" s="110" customFormat="1" ht="101.25" customHeight="1">
      <c r="A175" s="275"/>
      <c r="B175" s="272"/>
      <c r="C175" s="322"/>
      <c r="D175" s="275"/>
      <c r="E175" s="330"/>
      <c r="F175" s="322"/>
      <c r="G175" s="322"/>
      <c r="H175" s="334"/>
      <c r="I175" s="334"/>
      <c r="J175" s="334"/>
      <c r="K175" s="374"/>
      <c r="L175" s="361"/>
      <c r="M175" s="375"/>
      <c r="N175" s="334"/>
      <c r="O175" s="275"/>
      <c r="P175" s="275"/>
      <c r="Q175" s="275"/>
      <c r="R175" s="275"/>
      <c r="S175" s="275"/>
      <c r="T175" s="275"/>
      <c r="U175" s="275"/>
      <c r="V175" s="376"/>
      <c r="W175" s="32" t="s">
        <v>1693</v>
      </c>
      <c r="X175" s="224" t="str">
        <f t="shared" si="200"/>
        <v>Probabilidad</v>
      </c>
      <c r="Y175" s="125" t="s">
        <v>90</v>
      </c>
      <c r="Z175" s="125" t="s">
        <v>106</v>
      </c>
      <c r="AA175" s="125" t="s">
        <v>70</v>
      </c>
      <c r="AB175" s="125" t="s">
        <v>71</v>
      </c>
      <c r="AC175" s="125" t="s">
        <v>72</v>
      </c>
      <c r="AD175" s="370"/>
      <c r="AE175" s="125">
        <f t="shared" si="133"/>
        <v>15</v>
      </c>
      <c r="AF175" s="125">
        <f t="shared" si="134"/>
        <v>25</v>
      </c>
      <c r="AG175" s="125">
        <f>($AH174*((AE175+AF175))/100)</f>
        <v>11.52</v>
      </c>
      <c r="AH175" s="125">
        <f t="shared" si="229"/>
        <v>17.28</v>
      </c>
      <c r="AI175" s="363"/>
      <c r="AJ175" s="125">
        <f t="shared" si="135"/>
        <v>0</v>
      </c>
      <c r="AK175" s="125">
        <f t="shared" si="136"/>
        <v>0</v>
      </c>
      <c r="AL175" s="125">
        <f>($AM174*((AJ175+AK175))/100)</f>
        <v>0</v>
      </c>
      <c r="AM175" s="150">
        <f t="shared" si="230"/>
        <v>40</v>
      </c>
      <c r="AN175" s="364"/>
      <c r="AO175" s="364"/>
      <c r="AP175" s="365"/>
      <c r="AQ175" s="364"/>
      <c r="AR175" s="369"/>
      <c r="AS175" s="369"/>
      <c r="AT175" s="369"/>
      <c r="AU175" s="365"/>
    </row>
    <row r="176" spans="1:47" s="110" customFormat="1" ht="237.75" customHeight="1">
      <c r="A176" s="266">
        <v>59</v>
      </c>
      <c r="B176" s="275" t="s">
        <v>206</v>
      </c>
      <c r="C176" s="322" t="s">
        <v>207</v>
      </c>
      <c r="D176" s="330" t="s">
        <v>1725</v>
      </c>
      <c r="E176" s="218"/>
      <c r="F176" s="100"/>
      <c r="G176" s="100"/>
      <c r="H176" s="183"/>
      <c r="I176" s="183"/>
      <c r="J176" s="183"/>
      <c r="K176" s="225"/>
      <c r="L176" s="332" t="s">
        <v>1727</v>
      </c>
      <c r="M176" s="334" t="s">
        <v>60</v>
      </c>
      <c r="N176" s="334" t="s">
        <v>278</v>
      </c>
      <c r="O176" s="275" t="s">
        <v>61</v>
      </c>
      <c r="P176" s="275" t="s">
        <v>62</v>
      </c>
      <c r="Q176" s="275">
        <v>12</v>
      </c>
      <c r="R176" s="275" t="s">
        <v>1473</v>
      </c>
      <c r="S176" s="275">
        <v>20</v>
      </c>
      <c r="T176" s="275" t="s">
        <v>114</v>
      </c>
      <c r="U176" s="275">
        <v>40</v>
      </c>
      <c r="V176" s="275" t="s">
        <v>73</v>
      </c>
      <c r="W176" s="103" t="s">
        <v>1728</v>
      </c>
      <c r="X176" s="99" t="s">
        <v>117</v>
      </c>
      <c r="Y176" s="99" t="s">
        <v>90</v>
      </c>
      <c r="Z176" s="99" t="s">
        <v>106</v>
      </c>
      <c r="AA176" s="99" t="s">
        <v>70</v>
      </c>
      <c r="AB176" s="99" t="s">
        <v>71</v>
      </c>
      <c r="AC176" s="99" t="s">
        <v>184</v>
      </c>
      <c r="AD176" s="312">
        <v>12</v>
      </c>
      <c r="AE176" s="125">
        <f t="shared" ref="AE176:AE177" si="231">IF(Y176="Preventivo",25,IF(Y176="Detectivo",15,0))</f>
        <v>15</v>
      </c>
      <c r="AF176" s="125">
        <f t="shared" ref="AF176:AF177" si="232">IF(Y176="Correctivo",0,IF(Z176="Automatizado",25,IF(Z176="Manual",15,0)))</f>
        <v>25</v>
      </c>
      <c r="AG176" s="125">
        <f>($S176*((AE176+AF176))/100)</f>
        <v>8</v>
      </c>
      <c r="AH176" s="125">
        <f t="shared" ref="AH176" si="233">S176-AG176</f>
        <v>12</v>
      </c>
      <c r="AI176" s="312">
        <v>40</v>
      </c>
      <c r="AJ176" s="125">
        <f t="shared" ref="AJ176:AJ177" si="234">IF(Y176="Correctivo",10,0)</f>
        <v>0</v>
      </c>
      <c r="AK176" s="125">
        <f t="shared" ref="AK176:AK177" si="235">IF(X176="Probabilidad",0,IF(Z176="Automatizado",25,IF(Z176="Manual",15,0)))</f>
        <v>0</v>
      </c>
      <c r="AL176" s="125">
        <f>($U176*((AJ176+AK176))/100)</f>
        <v>0</v>
      </c>
      <c r="AM176" s="150">
        <f>U176-AL176</f>
        <v>40</v>
      </c>
      <c r="AN176" s="266" t="s">
        <v>73</v>
      </c>
      <c r="AO176" s="275" t="s">
        <v>74</v>
      </c>
      <c r="AP176" s="322" t="s">
        <v>269</v>
      </c>
      <c r="AQ176" s="322" t="s">
        <v>1733</v>
      </c>
      <c r="AR176" s="288">
        <v>45777</v>
      </c>
      <c r="AS176" s="288">
        <v>46022</v>
      </c>
      <c r="AT176" s="340" t="s">
        <v>77</v>
      </c>
      <c r="AU176" s="273" t="s">
        <v>1734</v>
      </c>
    </row>
    <row r="177" spans="1:47" s="110" customFormat="1" ht="209.25" customHeight="1">
      <c r="A177" s="272"/>
      <c r="B177" s="275"/>
      <c r="C177" s="322"/>
      <c r="D177" s="330"/>
      <c r="E177" s="218"/>
      <c r="F177" s="100"/>
      <c r="G177" s="100"/>
      <c r="H177" s="183"/>
      <c r="I177" s="183"/>
      <c r="J177" s="183"/>
      <c r="K177" s="225"/>
      <c r="L177" s="332"/>
      <c r="M177" s="334"/>
      <c r="N177" s="334"/>
      <c r="O177" s="275"/>
      <c r="P177" s="275"/>
      <c r="Q177" s="275"/>
      <c r="R177" s="275"/>
      <c r="S177" s="275"/>
      <c r="T177" s="275"/>
      <c r="U177" s="275"/>
      <c r="V177" s="275"/>
      <c r="W177" s="103" t="s">
        <v>1729</v>
      </c>
      <c r="X177" s="99" t="s">
        <v>117</v>
      </c>
      <c r="Y177" s="99" t="s">
        <v>68</v>
      </c>
      <c r="Z177" s="99" t="s">
        <v>69</v>
      </c>
      <c r="AA177" s="99" t="s">
        <v>70</v>
      </c>
      <c r="AB177" s="99" t="s">
        <v>71</v>
      </c>
      <c r="AC177" s="99" t="s">
        <v>72</v>
      </c>
      <c r="AD177" s="313"/>
      <c r="AE177" s="125">
        <f t="shared" si="231"/>
        <v>25</v>
      </c>
      <c r="AF177" s="125">
        <f t="shared" si="232"/>
        <v>15</v>
      </c>
      <c r="AG177" s="125">
        <f>($AH176*((AE177+AF177))/100)</f>
        <v>4.8</v>
      </c>
      <c r="AH177" s="125">
        <f t="shared" ref="AH177" si="236">AH176-AG177</f>
        <v>7.2</v>
      </c>
      <c r="AI177" s="313"/>
      <c r="AJ177" s="125">
        <f t="shared" si="234"/>
        <v>0</v>
      </c>
      <c r="AK177" s="125">
        <f t="shared" si="235"/>
        <v>0</v>
      </c>
      <c r="AL177" s="125">
        <f>($AM176*((AJ177+AK177))/100)</f>
        <v>0</v>
      </c>
      <c r="AM177" s="150">
        <f t="shared" ref="AM177" si="237">AM176-AL177</f>
        <v>40</v>
      </c>
      <c r="AN177" s="272"/>
      <c r="AO177" s="275"/>
      <c r="AP177" s="322"/>
      <c r="AQ177" s="322"/>
      <c r="AR177" s="290"/>
      <c r="AS177" s="290"/>
      <c r="AT177" s="358"/>
      <c r="AU177" s="327"/>
    </row>
    <row r="178" spans="1:47" s="110" customFormat="1" ht="192" customHeight="1">
      <c r="A178" s="266">
        <v>60</v>
      </c>
      <c r="B178" s="275" t="s">
        <v>206</v>
      </c>
      <c r="C178" s="322" t="s">
        <v>207</v>
      </c>
      <c r="D178" s="275" t="s">
        <v>1726</v>
      </c>
      <c r="E178" s="218"/>
      <c r="F178" s="100"/>
      <c r="G178" s="100"/>
      <c r="H178" s="183"/>
      <c r="I178" s="183"/>
      <c r="J178" s="183"/>
      <c r="K178" s="225"/>
      <c r="L178" s="332" t="s">
        <v>1730</v>
      </c>
      <c r="M178" s="334" t="s">
        <v>60</v>
      </c>
      <c r="N178" s="334" t="s">
        <v>278</v>
      </c>
      <c r="O178" s="275" t="s">
        <v>166</v>
      </c>
      <c r="P178" s="275" t="s">
        <v>180</v>
      </c>
      <c r="Q178" s="275">
        <v>12</v>
      </c>
      <c r="R178" s="275" t="s">
        <v>1473</v>
      </c>
      <c r="S178" s="275">
        <v>20</v>
      </c>
      <c r="T178" s="275" t="s">
        <v>73</v>
      </c>
      <c r="U178" s="275">
        <v>60</v>
      </c>
      <c r="V178" s="275" t="s">
        <v>73</v>
      </c>
      <c r="W178" s="103" t="s">
        <v>1731</v>
      </c>
      <c r="X178" s="99" t="s">
        <v>40</v>
      </c>
      <c r="Y178" s="99" t="s">
        <v>80</v>
      </c>
      <c r="Z178" s="99" t="s">
        <v>69</v>
      </c>
      <c r="AA178" s="99" t="s">
        <v>70</v>
      </c>
      <c r="AB178" s="99" t="s">
        <v>71</v>
      </c>
      <c r="AC178" s="99" t="s">
        <v>72</v>
      </c>
      <c r="AD178" s="316">
        <f>AH179</f>
        <v>20</v>
      </c>
      <c r="AE178" s="125">
        <f t="shared" ref="AE178:AE179" si="238">IF(Y178="Preventivo",25,IF(Y178="Detectivo",15,0))</f>
        <v>0</v>
      </c>
      <c r="AF178" s="125">
        <f t="shared" ref="AF178:AF179" si="239">IF(Y178="Correctivo",0,IF(Z178="Automatizado",25,IF(Z178="Manual",15,0)))</f>
        <v>0</v>
      </c>
      <c r="AG178" s="125">
        <f>($S178*((AE178+AF178))/100)</f>
        <v>0</v>
      </c>
      <c r="AH178" s="125">
        <f t="shared" ref="AH178" si="240">S178-AG178</f>
        <v>20</v>
      </c>
      <c r="AI178" s="316">
        <f>AM179</f>
        <v>33.75</v>
      </c>
      <c r="AJ178" s="125">
        <f t="shared" ref="AJ178:AJ179" si="241">IF(Y178="Correctivo",10,0)</f>
        <v>10</v>
      </c>
      <c r="AK178" s="125">
        <f t="shared" ref="AK178:AK179" si="242">IF(X178="Probabilidad",0,IF(Z178="Automatizado",25,IF(Z178="Manual",15,0)))</f>
        <v>15</v>
      </c>
      <c r="AL178" s="125">
        <f>($U178*((AJ178+AK178))/100)</f>
        <v>15</v>
      </c>
      <c r="AM178" s="150">
        <f>U178-AL178</f>
        <v>45</v>
      </c>
      <c r="AN178" s="275" t="s">
        <v>73</v>
      </c>
      <c r="AO178" s="275" t="s">
        <v>74</v>
      </c>
      <c r="AP178" s="322" t="s">
        <v>269</v>
      </c>
      <c r="AQ178" s="322" t="s">
        <v>1735</v>
      </c>
      <c r="AR178" s="288">
        <v>45777</v>
      </c>
      <c r="AS178" s="288">
        <v>45960</v>
      </c>
      <c r="AT178" s="339" t="s">
        <v>77</v>
      </c>
      <c r="AU178" s="322" t="s">
        <v>1736</v>
      </c>
    </row>
    <row r="179" spans="1:47" s="110" customFormat="1" ht="192" customHeight="1">
      <c r="A179" s="272"/>
      <c r="B179" s="275"/>
      <c r="C179" s="322"/>
      <c r="D179" s="275"/>
      <c r="E179" s="218"/>
      <c r="F179" s="100"/>
      <c r="G179" s="100"/>
      <c r="H179" s="183"/>
      <c r="I179" s="183"/>
      <c r="J179" s="183"/>
      <c r="K179" s="225"/>
      <c r="L179" s="332"/>
      <c r="M179" s="334"/>
      <c r="N179" s="334"/>
      <c r="O179" s="275"/>
      <c r="P179" s="275"/>
      <c r="Q179" s="275"/>
      <c r="R179" s="275"/>
      <c r="S179" s="275"/>
      <c r="T179" s="275"/>
      <c r="U179" s="275"/>
      <c r="V179" s="275"/>
      <c r="W179" s="103" t="s">
        <v>1732</v>
      </c>
      <c r="X179" s="99" t="s">
        <v>40</v>
      </c>
      <c r="Y179" s="99" t="s">
        <v>80</v>
      </c>
      <c r="Z179" s="99" t="s">
        <v>69</v>
      </c>
      <c r="AA179" s="99" t="s">
        <v>70</v>
      </c>
      <c r="AB179" s="99" t="s">
        <v>71</v>
      </c>
      <c r="AC179" s="99" t="s">
        <v>184</v>
      </c>
      <c r="AD179" s="316"/>
      <c r="AE179" s="125">
        <f t="shared" si="238"/>
        <v>0</v>
      </c>
      <c r="AF179" s="125">
        <f t="shared" si="239"/>
        <v>0</v>
      </c>
      <c r="AG179" s="125">
        <f>($AH178*((AE179+AF179))/100)</f>
        <v>0</v>
      </c>
      <c r="AH179" s="125">
        <f t="shared" ref="AH179" si="243">AH178-AG179</f>
        <v>20</v>
      </c>
      <c r="AI179" s="316"/>
      <c r="AJ179" s="125">
        <f t="shared" si="241"/>
        <v>10</v>
      </c>
      <c r="AK179" s="125">
        <f t="shared" si="242"/>
        <v>15</v>
      </c>
      <c r="AL179" s="125">
        <f>($AM178*((AJ179+AK179))/100)</f>
        <v>11.25</v>
      </c>
      <c r="AM179" s="150">
        <f t="shared" ref="AM179" si="244">AM178-AL179</f>
        <v>33.75</v>
      </c>
      <c r="AN179" s="275"/>
      <c r="AO179" s="275"/>
      <c r="AP179" s="322"/>
      <c r="AQ179" s="322"/>
      <c r="AR179" s="290"/>
      <c r="AS179" s="290"/>
      <c r="AT179" s="339"/>
      <c r="AU179" s="322"/>
    </row>
    <row r="180" spans="1:47" s="110" customFormat="1" ht="101.25" customHeight="1">
      <c r="A180" s="266">
        <v>61</v>
      </c>
      <c r="B180" s="275" t="s">
        <v>206</v>
      </c>
      <c r="C180" s="322" t="s">
        <v>207</v>
      </c>
      <c r="D180" s="275" t="s">
        <v>1737</v>
      </c>
      <c r="E180" s="218"/>
      <c r="F180" s="100"/>
      <c r="G180" s="100"/>
      <c r="H180" s="183"/>
      <c r="I180" s="183"/>
      <c r="J180" s="183"/>
      <c r="K180" s="225"/>
      <c r="L180" s="332" t="s">
        <v>1740</v>
      </c>
      <c r="M180" s="334" t="s">
        <v>60</v>
      </c>
      <c r="N180" s="334" t="s">
        <v>278</v>
      </c>
      <c r="O180" s="275" t="s">
        <v>61</v>
      </c>
      <c r="P180" s="275" t="s">
        <v>62</v>
      </c>
      <c r="Q180" s="275">
        <v>12</v>
      </c>
      <c r="R180" s="275" t="s">
        <v>1473</v>
      </c>
      <c r="S180" s="275">
        <v>20</v>
      </c>
      <c r="T180" s="275" t="s">
        <v>73</v>
      </c>
      <c r="U180" s="275">
        <v>60</v>
      </c>
      <c r="V180" s="275" t="s">
        <v>73</v>
      </c>
      <c r="W180" s="103" t="s">
        <v>1741</v>
      </c>
      <c r="X180" s="99" t="s">
        <v>117</v>
      </c>
      <c r="Y180" s="99" t="s">
        <v>68</v>
      </c>
      <c r="Z180" s="99" t="s">
        <v>69</v>
      </c>
      <c r="AA180" s="99" t="s">
        <v>70</v>
      </c>
      <c r="AB180" s="99" t="s">
        <v>71</v>
      </c>
      <c r="AC180" s="99" t="s">
        <v>72</v>
      </c>
      <c r="AD180" s="316">
        <f>AH186</f>
        <v>3.024</v>
      </c>
      <c r="AE180" s="125">
        <f t="shared" ref="AE180:AE181" si="245">IF(Y180="Preventivo",25,IF(Y180="Detectivo",15,0))</f>
        <v>25</v>
      </c>
      <c r="AF180" s="125">
        <f t="shared" ref="AF180:AF181" si="246">IF(Y180="Correctivo",0,IF(Z180="Automatizado",25,IF(Z180="Manual",15,0)))</f>
        <v>15</v>
      </c>
      <c r="AG180" s="125">
        <f>($S180*((AE180+AF180))/100)</f>
        <v>8</v>
      </c>
      <c r="AH180" s="125">
        <f t="shared" ref="AH180" si="247">S180-AG180</f>
        <v>12</v>
      </c>
      <c r="AI180" s="316">
        <f>AM186</f>
        <v>25.3125</v>
      </c>
      <c r="AJ180" s="125">
        <f t="shared" ref="AJ180:AJ181" si="248">IF(Y180="Correctivo",10,0)</f>
        <v>0</v>
      </c>
      <c r="AK180" s="125">
        <f t="shared" ref="AK180:AK181" si="249">IF(X180="Probabilidad",0,IF(Z180="Automatizado",25,IF(Z180="Manual",15,0)))</f>
        <v>0</v>
      </c>
      <c r="AL180" s="125">
        <f>($U180*((AJ180+AK180))/100)</f>
        <v>0</v>
      </c>
      <c r="AM180" s="150">
        <f>U180-AL180</f>
        <v>60</v>
      </c>
      <c r="AN180" s="275" t="s">
        <v>73</v>
      </c>
      <c r="AO180" s="275" t="s">
        <v>74</v>
      </c>
      <c r="AP180" s="322" t="s">
        <v>269</v>
      </c>
      <c r="AQ180" s="100" t="s">
        <v>1756</v>
      </c>
      <c r="AR180" s="118">
        <v>45777</v>
      </c>
      <c r="AS180" s="118">
        <v>45960</v>
      </c>
      <c r="AT180" s="339" t="s">
        <v>77</v>
      </c>
      <c r="AU180" s="99" t="s">
        <v>1757</v>
      </c>
    </row>
    <row r="181" spans="1:47" s="110" customFormat="1" ht="101.25" customHeight="1">
      <c r="A181" s="267"/>
      <c r="B181" s="275"/>
      <c r="C181" s="322"/>
      <c r="D181" s="275"/>
      <c r="E181" s="218"/>
      <c r="F181" s="100"/>
      <c r="G181" s="100"/>
      <c r="H181" s="183"/>
      <c r="I181" s="183"/>
      <c r="J181" s="183"/>
      <c r="K181" s="225"/>
      <c r="L181" s="332"/>
      <c r="M181" s="334"/>
      <c r="N181" s="334"/>
      <c r="O181" s="275"/>
      <c r="P181" s="275"/>
      <c r="Q181" s="275"/>
      <c r="R181" s="275"/>
      <c r="S181" s="275"/>
      <c r="T181" s="275"/>
      <c r="U181" s="275"/>
      <c r="V181" s="275"/>
      <c r="W181" s="103" t="s">
        <v>1742</v>
      </c>
      <c r="X181" s="99" t="s">
        <v>40</v>
      </c>
      <c r="Y181" s="99" t="s">
        <v>80</v>
      </c>
      <c r="Z181" s="99" t="s">
        <v>69</v>
      </c>
      <c r="AA181" s="99" t="s">
        <v>179</v>
      </c>
      <c r="AB181" s="99" t="s">
        <v>71</v>
      </c>
      <c r="AC181" s="99" t="s">
        <v>72</v>
      </c>
      <c r="AD181" s="316"/>
      <c r="AE181" s="125">
        <f t="shared" si="245"/>
        <v>0</v>
      </c>
      <c r="AF181" s="125">
        <f t="shared" si="246"/>
        <v>0</v>
      </c>
      <c r="AG181" s="125">
        <f>($AH180*((AE181+AF181))/100)</f>
        <v>0</v>
      </c>
      <c r="AH181" s="125">
        <f t="shared" ref="AH181" si="250">AH180-AG181</f>
        <v>12</v>
      </c>
      <c r="AI181" s="316"/>
      <c r="AJ181" s="125">
        <f t="shared" si="248"/>
        <v>10</v>
      </c>
      <c r="AK181" s="125">
        <f t="shared" si="249"/>
        <v>15</v>
      </c>
      <c r="AL181" s="125">
        <f>($AM180*((AJ181+AK181))/100)</f>
        <v>15</v>
      </c>
      <c r="AM181" s="150">
        <f t="shared" ref="AM181" si="251">AM180-AL181</f>
        <v>45</v>
      </c>
      <c r="AN181" s="275"/>
      <c r="AO181" s="275"/>
      <c r="AP181" s="322"/>
      <c r="AQ181" s="100" t="s">
        <v>1758</v>
      </c>
      <c r="AR181" s="118">
        <v>45777</v>
      </c>
      <c r="AS181" s="118">
        <v>45960</v>
      </c>
      <c r="AT181" s="339"/>
      <c r="AU181" s="99" t="s">
        <v>1759</v>
      </c>
    </row>
    <row r="182" spans="1:47" s="110" customFormat="1" ht="101.25" customHeight="1">
      <c r="A182" s="267"/>
      <c r="B182" s="275"/>
      <c r="C182" s="322"/>
      <c r="D182" s="275"/>
      <c r="E182" s="218"/>
      <c r="F182" s="100"/>
      <c r="G182" s="100"/>
      <c r="H182" s="183"/>
      <c r="I182" s="183"/>
      <c r="J182" s="183"/>
      <c r="K182" s="225"/>
      <c r="L182" s="332"/>
      <c r="M182" s="334"/>
      <c r="N182" s="334"/>
      <c r="O182" s="275"/>
      <c r="P182" s="275"/>
      <c r="Q182" s="275"/>
      <c r="R182" s="275"/>
      <c r="S182" s="275"/>
      <c r="T182" s="275"/>
      <c r="U182" s="275"/>
      <c r="V182" s="275"/>
      <c r="W182" s="103" t="s">
        <v>1743</v>
      </c>
      <c r="X182" s="99" t="s">
        <v>40</v>
      </c>
      <c r="Y182" s="99" t="s">
        <v>80</v>
      </c>
      <c r="Z182" s="99" t="s">
        <v>69</v>
      </c>
      <c r="AA182" s="99" t="s">
        <v>70</v>
      </c>
      <c r="AB182" s="99" t="s">
        <v>71</v>
      </c>
      <c r="AC182" s="99" t="s">
        <v>72</v>
      </c>
      <c r="AD182" s="316"/>
      <c r="AE182" s="125">
        <f t="shared" ref="AE182:AE184" si="252">IF(Y182="Preventivo",25,IF(Y182="Detectivo",15,0))</f>
        <v>0</v>
      </c>
      <c r="AF182" s="125">
        <f t="shared" ref="AF182:AF184" si="253">IF(Y182="Correctivo",0,IF(Z182="Automatizado",25,IF(Z182="Manual",15,0)))</f>
        <v>0</v>
      </c>
      <c r="AG182" s="125">
        <f t="shared" ref="AG182:AG183" si="254">($AH181*((AE182+AF182))/100)</f>
        <v>0</v>
      </c>
      <c r="AH182" s="125">
        <f t="shared" ref="AH182:AH184" si="255">AH181-AG182</f>
        <v>12</v>
      </c>
      <c r="AI182" s="316"/>
      <c r="AJ182" s="125">
        <f t="shared" ref="AJ182:AJ185" si="256">IF(Y182="Correctivo",10,0)</f>
        <v>10</v>
      </c>
      <c r="AK182" s="125">
        <f t="shared" ref="AK182:AK185" si="257">IF(X182="Probabilidad",0,IF(Z182="Automatizado",25,IF(Z182="Manual",15,0)))</f>
        <v>15</v>
      </c>
      <c r="AL182" s="125">
        <f t="shared" ref="AL182:AL184" si="258">($AM181*((AJ182+AK182))/100)</f>
        <v>11.25</v>
      </c>
      <c r="AM182" s="150">
        <f t="shared" ref="AM182:AM185" si="259">AM181-AL182</f>
        <v>33.75</v>
      </c>
      <c r="AN182" s="275"/>
      <c r="AO182" s="275"/>
      <c r="AP182" s="322"/>
      <c r="AQ182" s="322" t="s">
        <v>1760</v>
      </c>
      <c r="AR182" s="118">
        <v>45777</v>
      </c>
      <c r="AS182" s="118">
        <v>45960</v>
      </c>
      <c r="AT182" s="339"/>
      <c r="AU182" s="275" t="s">
        <v>1761</v>
      </c>
    </row>
    <row r="183" spans="1:47" s="110" customFormat="1" ht="101.25" customHeight="1">
      <c r="A183" s="267"/>
      <c r="B183" s="275"/>
      <c r="C183" s="322"/>
      <c r="D183" s="275"/>
      <c r="E183" s="218"/>
      <c r="F183" s="100"/>
      <c r="G183" s="100"/>
      <c r="H183" s="183"/>
      <c r="I183" s="183"/>
      <c r="J183" s="183"/>
      <c r="K183" s="225"/>
      <c r="L183" s="332"/>
      <c r="M183" s="334"/>
      <c r="N183" s="334"/>
      <c r="O183" s="275"/>
      <c r="P183" s="275"/>
      <c r="Q183" s="275"/>
      <c r="R183" s="275"/>
      <c r="S183" s="275"/>
      <c r="T183" s="275"/>
      <c r="U183" s="275"/>
      <c r="V183" s="275"/>
      <c r="W183" s="103" t="s">
        <v>1744</v>
      </c>
      <c r="X183" s="99" t="s">
        <v>40</v>
      </c>
      <c r="Y183" s="99" t="s">
        <v>80</v>
      </c>
      <c r="Z183" s="99" t="s">
        <v>69</v>
      </c>
      <c r="AA183" s="99" t="s">
        <v>70</v>
      </c>
      <c r="AB183" s="99" t="s">
        <v>71</v>
      </c>
      <c r="AC183" s="99" t="s">
        <v>72</v>
      </c>
      <c r="AD183" s="316"/>
      <c r="AE183" s="125">
        <f t="shared" si="252"/>
        <v>0</v>
      </c>
      <c r="AF183" s="125">
        <f t="shared" si="253"/>
        <v>0</v>
      </c>
      <c r="AG183" s="125">
        <f t="shared" si="254"/>
        <v>0</v>
      </c>
      <c r="AH183" s="125">
        <f t="shared" si="255"/>
        <v>12</v>
      </c>
      <c r="AI183" s="316"/>
      <c r="AJ183" s="125">
        <f t="shared" si="256"/>
        <v>10</v>
      </c>
      <c r="AK183" s="125">
        <f t="shared" si="257"/>
        <v>15</v>
      </c>
      <c r="AL183" s="125">
        <f t="shared" si="258"/>
        <v>8.4375</v>
      </c>
      <c r="AM183" s="150">
        <f t="shared" si="259"/>
        <v>25.3125</v>
      </c>
      <c r="AN183" s="275"/>
      <c r="AO183" s="275"/>
      <c r="AP183" s="322"/>
      <c r="AQ183" s="322"/>
      <c r="AR183" s="118">
        <v>45777</v>
      </c>
      <c r="AS183" s="118">
        <v>45960</v>
      </c>
      <c r="AT183" s="339"/>
      <c r="AU183" s="275"/>
    </row>
    <row r="184" spans="1:47" s="110" customFormat="1" ht="101.25" customHeight="1">
      <c r="A184" s="267"/>
      <c r="B184" s="275"/>
      <c r="C184" s="322"/>
      <c r="D184" s="275"/>
      <c r="E184" s="218"/>
      <c r="F184" s="100"/>
      <c r="G184" s="100"/>
      <c r="H184" s="183"/>
      <c r="I184" s="183"/>
      <c r="J184" s="183"/>
      <c r="K184" s="225"/>
      <c r="L184" s="332"/>
      <c r="M184" s="334"/>
      <c r="N184" s="334"/>
      <c r="O184" s="275"/>
      <c r="P184" s="275"/>
      <c r="Q184" s="275"/>
      <c r="R184" s="275"/>
      <c r="S184" s="275"/>
      <c r="T184" s="275"/>
      <c r="U184" s="275"/>
      <c r="V184" s="275"/>
      <c r="W184" s="103" t="s">
        <v>1745</v>
      </c>
      <c r="X184" s="99" t="s">
        <v>117</v>
      </c>
      <c r="Y184" s="99" t="s">
        <v>68</v>
      </c>
      <c r="Z184" s="99" t="s">
        <v>69</v>
      </c>
      <c r="AA184" s="99" t="s">
        <v>70</v>
      </c>
      <c r="AB184" s="99" t="s">
        <v>71</v>
      </c>
      <c r="AC184" s="99" t="s">
        <v>72</v>
      </c>
      <c r="AD184" s="316"/>
      <c r="AE184" s="125">
        <f t="shared" si="252"/>
        <v>25</v>
      </c>
      <c r="AF184" s="125">
        <f t="shared" si="253"/>
        <v>15</v>
      </c>
      <c r="AG184" s="125">
        <f>($AH183*((AE184+AF184))/100)</f>
        <v>4.8</v>
      </c>
      <c r="AH184" s="125">
        <f t="shared" si="255"/>
        <v>7.2</v>
      </c>
      <c r="AI184" s="316"/>
      <c r="AJ184" s="125">
        <f t="shared" si="256"/>
        <v>0</v>
      </c>
      <c r="AK184" s="125">
        <f t="shared" si="257"/>
        <v>0</v>
      </c>
      <c r="AL184" s="125">
        <f t="shared" si="258"/>
        <v>0</v>
      </c>
      <c r="AM184" s="150">
        <f t="shared" si="259"/>
        <v>25.3125</v>
      </c>
      <c r="AN184" s="275"/>
      <c r="AO184" s="275"/>
      <c r="AP184" s="322"/>
      <c r="AQ184" s="322" t="s">
        <v>1762</v>
      </c>
      <c r="AR184" s="118">
        <v>45777</v>
      </c>
      <c r="AS184" s="118">
        <v>45960</v>
      </c>
      <c r="AT184" s="339"/>
      <c r="AU184" s="275" t="s">
        <v>1761</v>
      </c>
    </row>
    <row r="185" spans="1:47" s="110" customFormat="1" ht="101.25" customHeight="1">
      <c r="A185" s="267"/>
      <c r="B185" s="275"/>
      <c r="C185" s="322"/>
      <c r="D185" s="275"/>
      <c r="E185" s="218"/>
      <c r="F185" s="100"/>
      <c r="G185" s="100"/>
      <c r="H185" s="183"/>
      <c r="I185" s="183"/>
      <c r="J185" s="183"/>
      <c r="K185" s="225"/>
      <c r="L185" s="332"/>
      <c r="M185" s="334"/>
      <c r="N185" s="334"/>
      <c r="O185" s="275"/>
      <c r="P185" s="275"/>
      <c r="Q185" s="275"/>
      <c r="R185" s="275"/>
      <c r="S185" s="275"/>
      <c r="T185" s="275"/>
      <c r="U185" s="275"/>
      <c r="V185" s="275"/>
      <c r="W185" s="103" t="s">
        <v>1746</v>
      </c>
      <c r="X185" s="99" t="s">
        <v>117</v>
      </c>
      <c r="Y185" s="99" t="s">
        <v>90</v>
      </c>
      <c r="Z185" s="99" t="s">
        <v>69</v>
      </c>
      <c r="AA185" s="99" t="s">
        <v>70</v>
      </c>
      <c r="AB185" s="99" t="s">
        <v>71</v>
      </c>
      <c r="AC185" s="99" t="s">
        <v>72</v>
      </c>
      <c r="AD185" s="316"/>
      <c r="AE185" s="125">
        <f t="shared" ref="AE185:AE190" si="260">IF(Y185="Preventivo",25,IF(Y185="Detectivo",15,0))</f>
        <v>15</v>
      </c>
      <c r="AF185" s="125">
        <f t="shared" ref="AF185:AF190" si="261">IF(Y185="Correctivo",0,IF(Z185="Automatizado",25,IF(Z185="Manual",15,0)))</f>
        <v>15</v>
      </c>
      <c r="AG185" s="125">
        <f t="shared" ref="AG185:AG186" si="262">($AH184*((AE185+AF185))/100)</f>
        <v>2.16</v>
      </c>
      <c r="AH185" s="125">
        <f t="shared" ref="AH185:AH186" si="263">AH184-AG185</f>
        <v>5.04</v>
      </c>
      <c r="AI185" s="316"/>
      <c r="AJ185" s="125">
        <f t="shared" si="256"/>
        <v>0</v>
      </c>
      <c r="AK185" s="125">
        <f t="shared" si="257"/>
        <v>0</v>
      </c>
      <c r="AL185" s="125">
        <f>($AM184*((AJ185+AK185))/100)</f>
        <v>0</v>
      </c>
      <c r="AM185" s="150">
        <f t="shared" si="259"/>
        <v>25.3125</v>
      </c>
      <c r="AN185" s="275"/>
      <c r="AO185" s="275"/>
      <c r="AP185" s="322"/>
      <c r="AQ185" s="322"/>
      <c r="AR185" s="118">
        <v>45777</v>
      </c>
      <c r="AS185" s="118">
        <v>45960</v>
      </c>
      <c r="AT185" s="339"/>
      <c r="AU185" s="275"/>
    </row>
    <row r="186" spans="1:47" s="110" customFormat="1" ht="101.25" customHeight="1">
      <c r="A186" s="272"/>
      <c r="B186" s="275"/>
      <c r="C186" s="322"/>
      <c r="D186" s="275"/>
      <c r="E186" s="218"/>
      <c r="F186" s="100"/>
      <c r="G186" s="100"/>
      <c r="H186" s="183"/>
      <c r="I186" s="183"/>
      <c r="J186" s="183"/>
      <c r="K186" s="225"/>
      <c r="L186" s="332"/>
      <c r="M186" s="334"/>
      <c r="N186" s="334"/>
      <c r="O186" s="275"/>
      <c r="P186" s="275"/>
      <c r="Q186" s="275"/>
      <c r="R186" s="275"/>
      <c r="S186" s="275"/>
      <c r="T186" s="275"/>
      <c r="U186" s="275"/>
      <c r="V186" s="275"/>
      <c r="W186" s="103" t="s">
        <v>1729</v>
      </c>
      <c r="X186" s="99" t="s">
        <v>117</v>
      </c>
      <c r="Y186" s="99" t="s">
        <v>68</v>
      </c>
      <c r="Z186" s="99" t="s">
        <v>69</v>
      </c>
      <c r="AA186" s="99" t="s">
        <v>70</v>
      </c>
      <c r="AB186" s="99" t="s">
        <v>71</v>
      </c>
      <c r="AC186" s="99" t="s">
        <v>184</v>
      </c>
      <c r="AD186" s="316"/>
      <c r="AE186" s="125">
        <f t="shared" si="260"/>
        <v>25</v>
      </c>
      <c r="AF186" s="125">
        <f t="shared" si="261"/>
        <v>15</v>
      </c>
      <c r="AG186" s="125">
        <f t="shared" si="262"/>
        <v>2.016</v>
      </c>
      <c r="AH186" s="125">
        <f t="shared" si="263"/>
        <v>3.024</v>
      </c>
      <c r="AI186" s="316"/>
      <c r="AJ186" s="125">
        <f t="shared" ref="AJ186:AJ190" si="264">IF(Y186="Correctivo",10,0)</f>
        <v>0</v>
      </c>
      <c r="AK186" s="125">
        <f t="shared" ref="AK186:AK190" si="265">IF(X186="Probabilidad",0,IF(Z186="Automatizado",25,IF(Z186="Manual",15,0)))</f>
        <v>0</v>
      </c>
      <c r="AL186" s="125">
        <f t="shared" ref="AL186" si="266">($AM185*((AJ186+AK186))/100)</f>
        <v>0</v>
      </c>
      <c r="AM186" s="150">
        <f t="shared" ref="AM186" si="267">AM185-AL186</f>
        <v>25.3125</v>
      </c>
      <c r="AN186" s="275"/>
      <c r="AO186" s="275"/>
      <c r="AP186" s="322"/>
      <c r="AQ186" s="100"/>
      <c r="AR186" s="118">
        <v>45777</v>
      </c>
      <c r="AS186" s="118">
        <v>45960</v>
      </c>
      <c r="AT186" s="339"/>
      <c r="AU186" s="99"/>
    </row>
    <row r="187" spans="1:47" s="110" customFormat="1" ht="101.25" customHeight="1">
      <c r="A187" s="266">
        <v>62</v>
      </c>
      <c r="B187" s="275" t="s">
        <v>206</v>
      </c>
      <c r="C187" s="322" t="s">
        <v>207</v>
      </c>
      <c r="D187" s="275" t="s">
        <v>1738</v>
      </c>
      <c r="E187" s="218"/>
      <c r="F187" s="100"/>
      <c r="G187" s="100"/>
      <c r="H187" s="183"/>
      <c r="I187" s="183"/>
      <c r="J187" s="183"/>
      <c r="K187" s="225"/>
      <c r="L187" s="332" t="s">
        <v>1747</v>
      </c>
      <c r="M187" s="334" t="s">
        <v>85</v>
      </c>
      <c r="N187" s="334" t="s">
        <v>278</v>
      </c>
      <c r="O187" s="275" t="s">
        <v>86</v>
      </c>
      <c r="P187" s="275" t="s">
        <v>87</v>
      </c>
      <c r="Q187" s="275">
        <v>12</v>
      </c>
      <c r="R187" s="275" t="s">
        <v>871</v>
      </c>
      <c r="S187" s="275">
        <v>20</v>
      </c>
      <c r="T187" s="275" t="s">
        <v>141</v>
      </c>
      <c r="U187" s="275">
        <v>100</v>
      </c>
      <c r="V187" s="275" t="s">
        <v>142</v>
      </c>
      <c r="W187" s="103" t="s">
        <v>1748</v>
      </c>
      <c r="X187" s="99" t="s">
        <v>40</v>
      </c>
      <c r="Y187" s="99" t="s">
        <v>68</v>
      </c>
      <c r="Z187" s="99" t="s">
        <v>106</v>
      </c>
      <c r="AA187" s="99" t="s">
        <v>70</v>
      </c>
      <c r="AB187" s="99" t="s">
        <v>71</v>
      </c>
      <c r="AC187" s="99" t="s">
        <v>72</v>
      </c>
      <c r="AD187" s="316">
        <v>1.8</v>
      </c>
      <c r="AE187" s="125">
        <f t="shared" si="260"/>
        <v>25</v>
      </c>
      <c r="AF187" s="125">
        <f t="shared" si="261"/>
        <v>25</v>
      </c>
      <c r="AG187" s="125">
        <f>($S187*((AE187+AF187))/100)</f>
        <v>10</v>
      </c>
      <c r="AH187" s="125">
        <f t="shared" ref="AH187" si="268">S187-AG187</f>
        <v>10</v>
      </c>
      <c r="AI187" s="316">
        <v>56.25</v>
      </c>
      <c r="AJ187" s="125">
        <f t="shared" si="264"/>
        <v>0</v>
      </c>
      <c r="AK187" s="125">
        <f t="shared" si="265"/>
        <v>25</v>
      </c>
      <c r="AL187" s="125">
        <f>($U187*((AJ187+AK187))/100)</f>
        <v>25</v>
      </c>
      <c r="AM187" s="150">
        <f>U187-AL187</f>
        <v>75</v>
      </c>
      <c r="AN187" s="275" t="s">
        <v>142</v>
      </c>
      <c r="AO187" s="275" t="s">
        <v>74</v>
      </c>
      <c r="AP187" s="322" t="s">
        <v>269</v>
      </c>
      <c r="AQ187" s="322" t="s">
        <v>1763</v>
      </c>
      <c r="AR187" s="118">
        <v>45777</v>
      </c>
      <c r="AS187" s="118">
        <v>45960</v>
      </c>
      <c r="AT187" s="339" t="s">
        <v>146</v>
      </c>
      <c r="AU187" s="275" t="s">
        <v>1757</v>
      </c>
    </row>
    <row r="188" spans="1:47" s="110" customFormat="1" ht="101.25" customHeight="1">
      <c r="A188" s="267"/>
      <c r="B188" s="275"/>
      <c r="C188" s="322"/>
      <c r="D188" s="275"/>
      <c r="E188" s="218"/>
      <c r="F188" s="100"/>
      <c r="G188" s="100"/>
      <c r="H188" s="183"/>
      <c r="I188" s="183"/>
      <c r="J188" s="183"/>
      <c r="K188" s="225"/>
      <c r="L188" s="332"/>
      <c r="M188" s="334"/>
      <c r="N188" s="334"/>
      <c r="O188" s="275"/>
      <c r="P188" s="275"/>
      <c r="Q188" s="275"/>
      <c r="R188" s="275"/>
      <c r="S188" s="275"/>
      <c r="T188" s="275"/>
      <c r="U188" s="275"/>
      <c r="V188" s="275"/>
      <c r="W188" s="103" t="s">
        <v>1749</v>
      </c>
      <c r="X188" s="99" t="s">
        <v>40</v>
      </c>
      <c r="Y188" s="99" t="s">
        <v>68</v>
      </c>
      <c r="Z188" s="99" t="s">
        <v>106</v>
      </c>
      <c r="AA188" s="99" t="s">
        <v>70</v>
      </c>
      <c r="AB188" s="99" t="s">
        <v>71</v>
      </c>
      <c r="AC188" s="99" t="s">
        <v>72</v>
      </c>
      <c r="AD188" s="316"/>
      <c r="AE188" s="125">
        <f t="shared" si="260"/>
        <v>25</v>
      </c>
      <c r="AF188" s="125">
        <f t="shared" si="261"/>
        <v>25</v>
      </c>
      <c r="AG188" s="125">
        <f>($AH187*((AE188+AF188))/100)</f>
        <v>5</v>
      </c>
      <c r="AH188" s="125">
        <f t="shared" ref="AH188:AH190" si="269">AH187-AG188</f>
        <v>5</v>
      </c>
      <c r="AI188" s="316"/>
      <c r="AJ188" s="125">
        <f t="shared" si="264"/>
        <v>0</v>
      </c>
      <c r="AK188" s="125">
        <f t="shared" si="265"/>
        <v>25</v>
      </c>
      <c r="AL188" s="125">
        <f>($AM187*((AJ188+AK188))/100)</f>
        <v>18.75</v>
      </c>
      <c r="AM188" s="150">
        <f t="shared" ref="AM188:AM190" si="270">AM187-AL188</f>
        <v>56.25</v>
      </c>
      <c r="AN188" s="275"/>
      <c r="AO188" s="275"/>
      <c r="AP188" s="322"/>
      <c r="AQ188" s="322"/>
      <c r="AR188" s="118">
        <v>45777</v>
      </c>
      <c r="AS188" s="118">
        <v>45960</v>
      </c>
      <c r="AT188" s="339"/>
      <c r="AU188" s="275"/>
    </row>
    <row r="189" spans="1:47" s="110" customFormat="1" ht="101.25" customHeight="1">
      <c r="A189" s="267"/>
      <c r="B189" s="275"/>
      <c r="C189" s="322"/>
      <c r="D189" s="275"/>
      <c r="E189" s="218"/>
      <c r="F189" s="100"/>
      <c r="G189" s="100"/>
      <c r="H189" s="183"/>
      <c r="I189" s="183"/>
      <c r="J189" s="183"/>
      <c r="K189" s="225"/>
      <c r="L189" s="332"/>
      <c r="M189" s="334"/>
      <c r="N189" s="334"/>
      <c r="O189" s="275"/>
      <c r="P189" s="275"/>
      <c r="Q189" s="275"/>
      <c r="R189" s="275"/>
      <c r="S189" s="275"/>
      <c r="T189" s="275"/>
      <c r="U189" s="275"/>
      <c r="V189" s="275"/>
      <c r="W189" s="103" t="s">
        <v>1750</v>
      </c>
      <c r="X189" s="99" t="s">
        <v>117</v>
      </c>
      <c r="Y189" s="99" t="s">
        <v>68</v>
      </c>
      <c r="Z189" s="99" t="s">
        <v>69</v>
      </c>
      <c r="AA189" s="99" t="s">
        <v>70</v>
      </c>
      <c r="AB189" s="99" t="s">
        <v>71</v>
      </c>
      <c r="AC189" s="99" t="s">
        <v>72</v>
      </c>
      <c r="AD189" s="316"/>
      <c r="AE189" s="125">
        <f t="shared" si="260"/>
        <v>25</v>
      </c>
      <c r="AF189" s="125">
        <f t="shared" si="261"/>
        <v>15</v>
      </c>
      <c r="AG189" s="125">
        <f t="shared" ref="AG189:AG190" si="271">($AH188*((AE189+AF189))/100)</f>
        <v>2</v>
      </c>
      <c r="AH189" s="125">
        <f t="shared" si="269"/>
        <v>3</v>
      </c>
      <c r="AI189" s="316"/>
      <c r="AJ189" s="125">
        <f t="shared" si="264"/>
        <v>0</v>
      </c>
      <c r="AK189" s="125">
        <f t="shared" si="265"/>
        <v>0</v>
      </c>
      <c r="AL189" s="125">
        <f t="shared" ref="AL189:AL190" si="272">($AM188*((AJ189+AK189))/100)</f>
        <v>0</v>
      </c>
      <c r="AM189" s="150">
        <f t="shared" si="270"/>
        <v>56.25</v>
      </c>
      <c r="AN189" s="275"/>
      <c r="AO189" s="275"/>
      <c r="AP189" s="322"/>
      <c r="AQ189" s="322"/>
      <c r="AR189" s="118">
        <v>45777</v>
      </c>
      <c r="AS189" s="118">
        <v>45960</v>
      </c>
      <c r="AT189" s="339"/>
      <c r="AU189" s="275"/>
    </row>
    <row r="190" spans="1:47" s="110" customFormat="1" ht="101.25" customHeight="1">
      <c r="A190" s="272"/>
      <c r="B190" s="275"/>
      <c r="C190" s="322"/>
      <c r="D190" s="275"/>
      <c r="E190" s="218"/>
      <c r="F190" s="100"/>
      <c r="G190" s="100"/>
      <c r="H190" s="183"/>
      <c r="I190" s="183"/>
      <c r="J190" s="183"/>
      <c r="K190" s="225"/>
      <c r="L190" s="332"/>
      <c r="M190" s="334"/>
      <c r="N190" s="334"/>
      <c r="O190" s="275"/>
      <c r="P190" s="275"/>
      <c r="Q190" s="275"/>
      <c r="R190" s="275"/>
      <c r="S190" s="275"/>
      <c r="T190" s="275"/>
      <c r="U190" s="275"/>
      <c r="V190" s="275"/>
      <c r="W190" s="103" t="s">
        <v>1729</v>
      </c>
      <c r="X190" s="99" t="s">
        <v>117</v>
      </c>
      <c r="Y190" s="99" t="s">
        <v>68</v>
      </c>
      <c r="Z190" s="99" t="s">
        <v>69</v>
      </c>
      <c r="AA190" s="99" t="s">
        <v>70</v>
      </c>
      <c r="AB190" s="99" t="s">
        <v>71</v>
      </c>
      <c r="AC190" s="99" t="s">
        <v>72</v>
      </c>
      <c r="AD190" s="316"/>
      <c r="AE190" s="125">
        <f t="shared" si="260"/>
        <v>25</v>
      </c>
      <c r="AF190" s="125">
        <f t="shared" si="261"/>
        <v>15</v>
      </c>
      <c r="AG190" s="125">
        <f t="shared" si="271"/>
        <v>1.2</v>
      </c>
      <c r="AH190" s="125">
        <f t="shared" si="269"/>
        <v>1.8</v>
      </c>
      <c r="AI190" s="316"/>
      <c r="AJ190" s="125">
        <f t="shared" si="264"/>
        <v>0</v>
      </c>
      <c r="AK190" s="125">
        <f t="shared" si="265"/>
        <v>0</v>
      </c>
      <c r="AL190" s="125">
        <f t="shared" si="272"/>
        <v>0</v>
      </c>
      <c r="AM190" s="150">
        <f t="shared" si="270"/>
        <v>56.25</v>
      </c>
      <c r="AN190" s="275"/>
      <c r="AO190" s="275"/>
      <c r="AP190" s="322"/>
      <c r="AQ190" s="322"/>
      <c r="AR190" s="118">
        <v>45777</v>
      </c>
      <c r="AS190" s="118">
        <v>45960</v>
      </c>
      <c r="AT190" s="339"/>
      <c r="AU190" s="275"/>
    </row>
    <row r="191" spans="1:47" s="110" customFormat="1" ht="101.25" customHeight="1">
      <c r="A191" s="266">
        <v>63</v>
      </c>
      <c r="B191" s="275" t="s">
        <v>206</v>
      </c>
      <c r="C191" s="322" t="s">
        <v>207</v>
      </c>
      <c r="D191" s="275" t="s">
        <v>1739</v>
      </c>
      <c r="E191" s="218"/>
      <c r="F191" s="100"/>
      <c r="G191" s="100"/>
      <c r="H191" s="183"/>
      <c r="I191" s="183"/>
      <c r="J191" s="183"/>
      <c r="K191" s="225"/>
      <c r="L191" s="332" t="s">
        <v>1751</v>
      </c>
      <c r="M191" s="334" t="s">
        <v>155</v>
      </c>
      <c r="N191" s="334" t="s">
        <v>278</v>
      </c>
      <c r="O191" s="275" t="s">
        <v>61</v>
      </c>
      <c r="P191" s="275" t="s">
        <v>62</v>
      </c>
      <c r="Q191" s="275">
        <v>12</v>
      </c>
      <c r="R191" s="275" t="s">
        <v>126</v>
      </c>
      <c r="S191" s="275">
        <v>40</v>
      </c>
      <c r="T191" s="275" t="s">
        <v>114</v>
      </c>
      <c r="U191" s="275">
        <v>40</v>
      </c>
      <c r="V191" s="275" t="s">
        <v>73</v>
      </c>
      <c r="W191" s="103" t="s">
        <v>1752</v>
      </c>
      <c r="X191" s="99" t="s">
        <v>117</v>
      </c>
      <c r="Y191" s="99" t="s">
        <v>68</v>
      </c>
      <c r="Z191" s="99" t="s">
        <v>69</v>
      </c>
      <c r="AA191" s="99" t="s">
        <v>70</v>
      </c>
      <c r="AB191" s="99" t="s">
        <v>71</v>
      </c>
      <c r="AC191" s="99" t="s">
        <v>72</v>
      </c>
      <c r="AD191" s="316">
        <v>7.0560000000000009</v>
      </c>
      <c r="AE191" s="125">
        <f t="shared" ref="AE191:AE194" si="273">IF(Y191="Preventivo",25,IF(Y191="Detectivo",15,0))</f>
        <v>25</v>
      </c>
      <c r="AF191" s="125">
        <f t="shared" ref="AF191:AF194" si="274">IF(Y191="Correctivo",0,IF(Z191="Automatizado",25,IF(Z191="Manual",15,0)))</f>
        <v>15</v>
      </c>
      <c r="AG191" s="125">
        <f>($S191*((AE191+AF191))/100)</f>
        <v>16</v>
      </c>
      <c r="AH191" s="125">
        <f t="shared" ref="AH191" si="275">S191-AG191</f>
        <v>24</v>
      </c>
      <c r="AI191" s="316">
        <v>40</v>
      </c>
      <c r="AJ191" s="125">
        <f t="shared" ref="AJ191:AJ194" si="276">IF(Y191="Correctivo",10,0)</f>
        <v>0</v>
      </c>
      <c r="AK191" s="125">
        <f t="shared" ref="AK191:AK194" si="277">IF(X191="Probabilidad",0,IF(Z191="Automatizado",25,IF(Z191="Manual",15,0)))</f>
        <v>0</v>
      </c>
      <c r="AL191" s="125">
        <f>($U191*((AJ191+AK191))/100)</f>
        <v>0</v>
      </c>
      <c r="AM191" s="150">
        <f>U191-AL191</f>
        <v>40</v>
      </c>
      <c r="AN191" s="275" t="s">
        <v>115</v>
      </c>
      <c r="AO191" s="275" t="s">
        <v>118</v>
      </c>
      <c r="AP191" s="322" t="s">
        <v>1764</v>
      </c>
      <c r="AQ191" s="322" t="s">
        <v>120</v>
      </c>
      <c r="AR191" s="275"/>
      <c r="AS191" s="275"/>
      <c r="AT191" s="275"/>
      <c r="AU191" s="275"/>
    </row>
    <row r="192" spans="1:47" s="110" customFormat="1" ht="101.25" customHeight="1">
      <c r="A192" s="267"/>
      <c r="B192" s="275"/>
      <c r="C192" s="322"/>
      <c r="D192" s="275"/>
      <c r="E192" s="218"/>
      <c r="F192" s="100"/>
      <c r="G192" s="100"/>
      <c r="H192" s="183"/>
      <c r="I192" s="183"/>
      <c r="J192" s="183"/>
      <c r="K192" s="225"/>
      <c r="L192" s="332"/>
      <c r="M192" s="334"/>
      <c r="N192" s="334"/>
      <c r="O192" s="275"/>
      <c r="P192" s="275"/>
      <c r="Q192" s="275"/>
      <c r="R192" s="275"/>
      <c r="S192" s="275"/>
      <c r="T192" s="275"/>
      <c r="U192" s="275"/>
      <c r="V192" s="275"/>
      <c r="W192" s="103" t="s">
        <v>1753</v>
      </c>
      <c r="X192" s="99" t="s">
        <v>117</v>
      </c>
      <c r="Y192" s="99" t="s">
        <v>90</v>
      </c>
      <c r="Z192" s="99" t="s">
        <v>69</v>
      </c>
      <c r="AA192" s="99" t="s">
        <v>70</v>
      </c>
      <c r="AB192" s="99" t="s">
        <v>71</v>
      </c>
      <c r="AC192" s="99" t="s">
        <v>72</v>
      </c>
      <c r="AD192" s="316"/>
      <c r="AE192" s="125">
        <f t="shared" si="273"/>
        <v>15</v>
      </c>
      <c r="AF192" s="125">
        <f t="shared" si="274"/>
        <v>15</v>
      </c>
      <c r="AG192" s="125">
        <f>($AH191*((AE192+AF192))/100)</f>
        <v>7.2</v>
      </c>
      <c r="AH192" s="125">
        <f t="shared" ref="AH192:AH194" si="278">AH191-AG192</f>
        <v>16.8</v>
      </c>
      <c r="AI192" s="316"/>
      <c r="AJ192" s="125">
        <f t="shared" si="276"/>
        <v>0</v>
      </c>
      <c r="AK192" s="125">
        <f t="shared" si="277"/>
        <v>0</v>
      </c>
      <c r="AL192" s="125">
        <f>($AM191*((AJ192+AK192))/100)</f>
        <v>0</v>
      </c>
      <c r="AM192" s="150">
        <f t="shared" ref="AM192:AM194" si="279">AM191-AL192</f>
        <v>40</v>
      </c>
      <c r="AN192" s="275"/>
      <c r="AO192" s="275"/>
      <c r="AP192" s="322"/>
      <c r="AQ192" s="322"/>
      <c r="AR192" s="275"/>
      <c r="AS192" s="275"/>
      <c r="AT192" s="275"/>
      <c r="AU192" s="275"/>
    </row>
    <row r="193" spans="1:47" s="110" customFormat="1" ht="101.25" customHeight="1">
      <c r="A193" s="267"/>
      <c r="B193" s="275"/>
      <c r="C193" s="322"/>
      <c r="D193" s="275"/>
      <c r="E193" s="218"/>
      <c r="F193" s="100"/>
      <c r="G193" s="100"/>
      <c r="H193" s="183"/>
      <c r="I193" s="183"/>
      <c r="J193" s="183"/>
      <c r="K193" s="225"/>
      <c r="L193" s="332"/>
      <c r="M193" s="334"/>
      <c r="N193" s="334"/>
      <c r="O193" s="275"/>
      <c r="P193" s="275"/>
      <c r="Q193" s="275"/>
      <c r="R193" s="275"/>
      <c r="S193" s="275"/>
      <c r="T193" s="275"/>
      <c r="U193" s="275"/>
      <c r="V193" s="275"/>
      <c r="W193" s="103" t="s">
        <v>1754</v>
      </c>
      <c r="X193" s="99" t="s">
        <v>117</v>
      </c>
      <c r="Y193" s="99" t="s">
        <v>90</v>
      </c>
      <c r="Z193" s="99" t="s">
        <v>69</v>
      </c>
      <c r="AA193" s="99" t="s">
        <v>70</v>
      </c>
      <c r="AB193" s="99" t="s">
        <v>71</v>
      </c>
      <c r="AC193" s="99" t="s">
        <v>72</v>
      </c>
      <c r="AD193" s="316"/>
      <c r="AE193" s="125">
        <f t="shared" si="273"/>
        <v>15</v>
      </c>
      <c r="AF193" s="125">
        <f t="shared" si="274"/>
        <v>15</v>
      </c>
      <c r="AG193" s="125">
        <f t="shared" ref="AG193:AG194" si="280">($AH192*((AE193+AF193))/100)</f>
        <v>5.04</v>
      </c>
      <c r="AH193" s="125">
        <f t="shared" si="278"/>
        <v>11.760000000000002</v>
      </c>
      <c r="AI193" s="316"/>
      <c r="AJ193" s="125">
        <f t="shared" si="276"/>
        <v>0</v>
      </c>
      <c r="AK193" s="125">
        <f t="shared" si="277"/>
        <v>0</v>
      </c>
      <c r="AL193" s="125">
        <f t="shared" ref="AL193:AL194" si="281">($AM192*((AJ193+AK193))/100)</f>
        <v>0</v>
      </c>
      <c r="AM193" s="150">
        <f t="shared" si="279"/>
        <v>40</v>
      </c>
      <c r="AN193" s="275"/>
      <c r="AO193" s="275"/>
      <c r="AP193" s="322"/>
      <c r="AQ193" s="322"/>
      <c r="AR193" s="275"/>
      <c r="AS193" s="275"/>
      <c r="AT193" s="275"/>
      <c r="AU193" s="275"/>
    </row>
    <row r="194" spans="1:47" s="110" customFormat="1" ht="101.25" customHeight="1">
      <c r="A194" s="272"/>
      <c r="B194" s="275"/>
      <c r="C194" s="322"/>
      <c r="D194" s="275"/>
      <c r="E194" s="218"/>
      <c r="F194" s="100"/>
      <c r="G194" s="100"/>
      <c r="H194" s="183"/>
      <c r="I194" s="183"/>
      <c r="J194" s="183"/>
      <c r="K194" s="225"/>
      <c r="L194" s="332"/>
      <c r="M194" s="334"/>
      <c r="N194" s="334"/>
      <c r="O194" s="275"/>
      <c r="P194" s="275"/>
      <c r="Q194" s="275"/>
      <c r="R194" s="275"/>
      <c r="S194" s="275"/>
      <c r="T194" s="275"/>
      <c r="U194" s="275"/>
      <c r="V194" s="275"/>
      <c r="W194" s="103" t="s">
        <v>1755</v>
      </c>
      <c r="X194" s="99" t="s">
        <v>117</v>
      </c>
      <c r="Y194" s="99" t="s">
        <v>68</v>
      </c>
      <c r="Z194" s="99" t="s">
        <v>69</v>
      </c>
      <c r="AA194" s="99" t="s">
        <v>179</v>
      </c>
      <c r="AB194" s="99" t="s">
        <v>71</v>
      </c>
      <c r="AC194" s="99" t="s">
        <v>72</v>
      </c>
      <c r="AD194" s="316"/>
      <c r="AE194" s="125">
        <f t="shared" si="273"/>
        <v>25</v>
      </c>
      <c r="AF194" s="125">
        <f t="shared" si="274"/>
        <v>15</v>
      </c>
      <c r="AG194" s="125">
        <f t="shared" si="280"/>
        <v>4.7040000000000006</v>
      </c>
      <c r="AH194" s="125">
        <f t="shared" si="278"/>
        <v>7.0560000000000009</v>
      </c>
      <c r="AI194" s="316"/>
      <c r="AJ194" s="125">
        <f t="shared" si="276"/>
        <v>0</v>
      </c>
      <c r="AK194" s="125">
        <f t="shared" si="277"/>
        <v>0</v>
      </c>
      <c r="AL194" s="125">
        <f t="shared" si="281"/>
        <v>0</v>
      </c>
      <c r="AM194" s="150">
        <f t="shared" si="279"/>
        <v>40</v>
      </c>
      <c r="AN194" s="275"/>
      <c r="AO194" s="275"/>
      <c r="AP194" s="322"/>
      <c r="AQ194" s="322"/>
      <c r="AR194" s="275"/>
      <c r="AS194" s="275"/>
      <c r="AT194" s="275"/>
      <c r="AU194" s="275"/>
    </row>
    <row r="195" spans="1:47" s="110" customFormat="1" ht="143.25" customHeight="1">
      <c r="A195" s="266">
        <v>64</v>
      </c>
      <c r="B195" s="311" t="s">
        <v>206</v>
      </c>
      <c r="C195" s="362" t="s">
        <v>104</v>
      </c>
      <c r="D195" s="360" t="s">
        <v>1765</v>
      </c>
      <c r="E195" s="218"/>
      <c r="F195" s="100"/>
      <c r="G195" s="100"/>
      <c r="H195" s="183"/>
      <c r="I195" s="183"/>
      <c r="J195" s="183"/>
      <c r="K195" s="225"/>
      <c r="L195" s="361" t="s">
        <v>1769</v>
      </c>
      <c r="M195" s="323" t="s">
        <v>105</v>
      </c>
      <c r="N195" s="323" t="s">
        <v>1770</v>
      </c>
      <c r="O195" s="311" t="s">
        <v>166</v>
      </c>
      <c r="P195" s="311" t="s">
        <v>62</v>
      </c>
      <c r="Q195" s="311">
        <v>12</v>
      </c>
      <c r="R195" s="311" t="s">
        <v>113</v>
      </c>
      <c r="S195" s="315">
        <v>20</v>
      </c>
      <c r="T195" s="311" t="s">
        <v>73</v>
      </c>
      <c r="U195" s="315">
        <v>60</v>
      </c>
      <c r="V195" s="311" t="s">
        <v>73</v>
      </c>
      <c r="W195" s="140" t="s">
        <v>1771</v>
      </c>
      <c r="X195" s="16" t="s">
        <v>117</v>
      </c>
      <c r="Y195" s="33" t="s">
        <v>68</v>
      </c>
      <c r="Z195" s="33" t="s">
        <v>69</v>
      </c>
      <c r="AA195" s="33" t="s">
        <v>70</v>
      </c>
      <c r="AB195" s="33" t="s">
        <v>71</v>
      </c>
      <c r="AC195" s="33" t="s">
        <v>72</v>
      </c>
      <c r="AD195" s="359">
        <f>AH198</f>
        <v>4.1160000000000005</v>
      </c>
      <c r="AE195" s="125">
        <f t="shared" ref="AE195:AE198" si="282">IF(Y195="Preventivo",25,IF(Y195="Detectivo",15,0))</f>
        <v>25</v>
      </c>
      <c r="AF195" s="125">
        <f t="shared" ref="AF195:AF198" si="283">IF(Y195="Correctivo",0,IF(Z195="Automatizado",25,IF(Z195="Manual",15,0)))</f>
        <v>15</v>
      </c>
      <c r="AG195" s="125">
        <f>($S195*((AE195+AF195))/100)</f>
        <v>8</v>
      </c>
      <c r="AH195" s="125">
        <f t="shared" ref="AH195" si="284">S195-AG195</f>
        <v>12</v>
      </c>
      <c r="AI195" s="359">
        <v>60</v>
      </c>
      <c r="AJ195" s="125">
        <f t="shared" ref="AJ195:AJ202" si="285">IF(Y195="Correctivo",10,0)</f>
        <v>0</v>
      </c>
      <c r="AK195" s="125">
        <f t="shared" ref="AK195:AK202" si="286">IF(X195="Probabilidad",0,IF(Z195="Automatizado",25,IF(Z195="Manual",15,0)))</f>
        <v>0</v>
      </c>
      <c r="AL195" s="125">
        <f>($U195*((AJ195+AK195))/100)</f>
        <v>0</v>
      </c>
      <c r="AM195" s="150">
        <f>U195-AL195</f>
        <v>60</v>
      </c>
      <c r="AN195" s="311" t="s">
        <v>73</v>
      </c>
      <c r="AO195" s="311" t="s">
        <v>118</v>
      </c>
      <c r="AP195" s="360" t="s">
        <v>1791</v>
      </c>
      <c r="AQ195" s="360" t="s">
        <v>1792</v>
      </c>
      <c r="AR195" s="353">
        <v>45748</v>
      </c>
      <c r="AS195" s="353">
        <v>46022</v>
      </c>
      <c r="AT195" s="355" t="s">
        <v>77</v>
      </c>
      <c r="AU195" s="315" t="s">
        <v>1793</v>
      </c>
    </row>
    <row r="196" spans="1:47" s="110" customFormat="1" ht="101.25" customHeight="1">
      <c r="A196" s="267"/>
      <c r="B196" s="311"/>
      <c r="C196" s="362"/>
      <c r="D196" s="360"/>
      <c r="E196" s="218"/>
      <c r="F196" s="100"/>
      <c r="G196" s="100"/>
      <c r="H196" s="183"/>
      <c r="I196" s="183"/>
      <c r="J196" s="183"/>
      <c r="K196" s="225"/>
      <c r="L196" s="361"/>
      <c r="M196" s="323"/>
      <c r="N196" s="323"/>
      <c r="O196" s="311"/>
      <c r="P196" s="311"/>
      <c r="Q196" s="311"/>
      <c r="R196" s="311"/>
      <c r="S196" s="315"/>
      <c r="T196" s="311"/>
      <c r="U196" s="315"/>
      <c r="V196" s="311"/>
      <c r="W196" s="140" t="s">
        <v>1772</v>
      </c>
      <c r="X196" s="16" t="s">
        <v>117</v>
      </c>
      <c r="Y196" s="33" t="s">
        <v>90</v>
      </c>
      <c r="Z196" s="33" t="s">
        <v>69</v>
      </c>
      <c r="AA196" s="33" t="s">
        <v>70</v>
      </c>
      <c r="AB196" s="33" t="s">
        <v>71</v>
      </c>
      <c r="AC196" s="33" t="s">
        <v>72</v>
      </c>
      <c r="AD196" s="359"/>
      <c r="AE196" s="125">
        <f t="shared" si="282"/>
        <v>15</v>
      </c>
      <c r="AF196" s="125">
        <f t="shared" si="283"/>
        <v>15</v>
      </c>
      <c r="AG196" s="125">
        <f>($AH195*((AE196+AF196))/100)</f>
        <v>3.6</v>
      </c>
      <c r="AH196" s="125">
        <f t="shared" ref="AH196:AH198" si="287">AH195-AG196</f>
        <v>8.4</v>
      </c>
      <c r="AI196" s="359"/>
      <c r="AJ196" s="125">
        <f t="shared" si="285"/>
        <v>0</v>
      </c>
      <c r="AK196" s="125">
        <f t="shared" si="286"/>
        <v>0</v>
      </c>
      <c r="AL196" s="125">
        <f>($AM195*((AJ196+AK196))/100)</f>
        <v>0</v>
      </c>
      <c r="AM196" s="150">
        <f t="shared" ref="AM196:AM198" si="288">AM195-AL196</f>
        <v>60</v>
      </c>
      <c r="AN196" s="311"/>
      <c r="AO196" s="311"/>
      <c r="AP196" s="360"/>
      <c r="AQ196" s="360"/>
      <c r="AR196" s="353"/>
      <c r="AS196" s="353"/>
      <c r="AT196" s="315"/>
      <c r="AU196" s="315"/>
    </row>
    <row r="197" spans="1:47" s="110" customFormat="1" ht="121.5" customHeight="1">
      <c r="A197" s="267"/>
      <c r="B197" s="311"/>
      <c r="C197" s="362"/>
      <c r="D197" s="360"/>
      <c r="E197" s="218"/>
      <c r="F197" s="100"/>
      <c r="G197" s="100"/>
      <c r="H197" s="183"/>
      <c r="I197" s="183"/>
      <c r="J197" s="183"/>
      <c r="K197" s="225"/>
      <c r="L197" s="361"/>
      <c r="M197" s="323"/>
      <c r="N197" s="323"/>
      <c r="O197" s="311"/>
      <c r="P197" s="311"/>
      <c r="Q197" s="311"/>
      <c r="R197" s="311"/>
      <c r="S197" s="315"/>
      <c r="T197" s="311"/>
      <c r="U197" s="315"/>
      <c r="V197" s="311"/>
      <c r="W197" s="140" t="s">
        <v>1773</v>
      </c>
      <c r="X197" s="16" t="s">
        <v>117</v>
      </c>
      <c r="Y197" s="33" t="s">
        <v>90</v>
      </c>
      <c r="Z197" s="33" t="s">
        <v>69</v>
      </c>
      <c r="AA197" s="33" t="s">
        <v>70</v>
      </c>
      <c r="AB197" s="33" t="s">
        <v>71</v>
      </c>
      <c r="AC197" s="33" t="s">
        <v>72</v>
      </c>
      <c r="AD197" s="359"/>
      <c r="AE197" s="125">
        <f t="shared" si="282"/>
        <v>15</v>
      </c>
      <c r="AF197" s="125">
        <f t="shared" si="283"/>
        <v>15</v>
      </c>
      <c r="AG197" s="125">
        <f t="shared" ref="AG197:AG198" si="289">($AH196*((AE197+AF197))/100)</f>
        <v>2.52</v>
      </c>
      <c r="AH197" s="125">
        <f t="shared" si="287"/>
        <v>5.8800000000000008</v>
      </c>
      <c r="AI197" s="359"/>
      <c r="AJ197" s="125">
        <f t="shared" si="285"/>
        <v>0</v>
      </c>
      <c r="AK197" s="125">
        <f t="shared" si="286"/>
        <v>0</v>
      </c>
      <c r="AL197" s="125">
        <f t="shared" ref="AL197:AL198" si="290">($AM196*((AJ197+AK197))/100)</f>
        <v>0</v>
      </c>
      <c r="AM197" s="150">
        <f t="shared" si="288"/>
        <v>60</v>
      </c>
      <c r="AN197" s="311"/>
      <c r="AO197" s="311"/>
      <c r="AP197" s="360"/>
      <c r="AQ197" s="360"/>
      <c r="AR197" s="353"/>
      <c r="AS197" s="353"/>
      <c r="AT197" s="315"/>
      <c r="AU197" s="315"/>
    </row>
    <row r="198" spans="1:47" s="110" customFormat="1" ht="109.5" customHeight="1">
      <c r="A198" s="272"/>
      <c r="B198" s="311"/>
      <c r="C198" s="362"/>
      <c r="D198" s="360"/>
      <c r="E198" s="218"/>
      <c r="F198" s="100"/>
      <c r="G198" s="100"/>
      <c r="H198" s="183"/>
      <c r="I198" s="183"/>
      <c r="J198" s="183"/>
      <c r="K198" s="225"/>
      <c r="L198" s="361"/>
      <c r="M198" s="323"/>
      <c r="N198" s="323"/>
      <c r="O198" s="311"/>
      <c r="P198" s="311"/>
      <c r="Q198" s="311"/>
      <c r="R198" s="311"/>
      <c r="S198" s="315"/>
      <c r="T198" s="311"/>
      <c r="U198" s="315"/>
      <c r="V198" s="311"/>
      <c r="W198" s="140" t="s">
        <v>1774</v>
      </c>
      <c r="X198" s="16" t="s">
        <v>117</v>
      </c>
      <c r="Y198" s="33" t="s">
        <v>90</v>
      </c>
      <c r="Z198" s="33" t="s">
        <v>69</v>
      </c>
      <c r="AA198" s="33" t="s">
        <v>70</v>
      </c>
      <c r="AB198" s="33" t="s">
        <v>71</v>
      </c>
      <c r="AC198" s="33" t="s">
        <v>72</v>
      </c>
      <c r="AD198" s="359"/>
      <c r="AE198" s="125">
        <f t="shared" si="282"/>
        <v>15</v>
      </c>
      <c r="AF198" s="125">
        <f t="shared" si="283"/>
        <v>15</v>
      </c>
      <c r="AG198" s="125">
        <f t="shared" si="289"/>
        <v>1.7640000000000002</v>
      </c>
      <c r="AH198" s="125">
        <f t="shared" si="287"/>
        <v>4.1160000000000005</v>
      </c>
      <c r="AI198" s="359"/>
      <c r="AJ198" s="125">
        <f t="shared" si="285"/>
        <v>0</v>
      </c>
      <c r="AK198" s="125">
        <f t="shared" si="286"/>
        <v>0</v>
      </c>
      <c r="AL198" s="125">
        <f t="shared" si="290"/>
        <v>0</v>
      </c>
      <c r="AM198" s="150">
        <f t="shared" si="288"/>
        <v>60</v>
      </c>
      <c r="AN198" s="311"/>
      <c r="AO198" s="311"/>
      <c r="AP198" s="360"/>
      <c r="AQ198" s="360"/>
      <c r="AR198" s="353"/>
      <c r="AS198" s="353"/>
      <c r="AT198" s="315"/>
      <c r="AU198" s="315"/>
    </row>
    <row r="199" spans="1:47" s="110" customFormat="1" ht="101.25" customHeight="1">
      <c r="A199" s="266">
        <v>65</v>
      </c>
      <c r="B199" s="311" t="s">
        <v>206</v>
      </c>
      <c r="C199" s="362" t="s">
        <v>104</v>
      </c>
      <c r="D199" s="360" t="s">
        <v>1766</v>
      </c>
      <c r="E199" s="218"/>
      <c r="F199" s="100"/>
      <c r="G199" s="100"/>
      <c r="H199" s="183"/>
      <c r="I199" s="183"/>
      <c r="J199" s="183"/>
      <c r="K199" s="225"/>
      <c r="L199" s="361" t="s">
        <v>1775</v>
      </c>
      <c r="M199" s="323" t="s">
        <v>105</v>
      </c>
      <c r="N199" s="323" t="s">
        <v>1770</v>
      </c>
      <c r="O199" s="311" t="s">
        <v>166</v>
      </c>
      <c r="P199" s="311" t="s">
        <v>176</v>
      </c>
      <c r="Q199" s="311">
        <v>20</v>
      </c>
      <c r="R199" s="311" t="s">
        <v>126</v>
      </c>
      <c r="S199" s="315">
        <v>40</v>
      </c>
      <c r="T199" s="311" t="s">
        <v>127</v>
      </c>
      <c r="U199" s="315">
        <v>20</v>
      </c>
      <c r="V199" s="311" t="s">
        <v>115</v>
      </c>
      <c r="W199" s="140" t="s">
        <v>1776</v>
      </c>
      <c r="X199" s="16" t="s">
        <v>117</v>
      </c>
      <c r="Y199" s="33" t="s">
        <v>68</v>
      </c>
      <c r="Z199" s="33" t="s">
        <v>69</v>
      </c>
      <c r="AA199" s="33" t="s">
        <v>70</v>
      </c>
      <c r="AB199" s="33" t="s">
        <v>71</v>
      </c>
      <c r="AC199" s="33" t="s">
        <v>72</v>
      </c>
      <c r="AD199" s="359">
        <f>AH202</f>
        <v>8.64</v>
      </c>
      <c r="AE199" s="125">
        <f t="shared" ref="AE199:AE202" si="291">IF(Y199="Preventivo",25,IF(Y199="Detectivo",15,0))</f>
        <v>25</v>
      </c>
      <c r="AF199" s="125">
        <f t="shared" ref="AF199:AF202" si="292">IF(Y199="Correctivo",0,IF(Z199="Automatizado",25,IF(Z199="Manual",15,0)))</f>
        <v>15</v>
      </c>
      <c r="AG199" s="125">
        <f>($S199*((AE199+AF199))/100)</f>
        <v>16</v>
      </c>
      <c r="AH199" s="125">
        <f t="shared" ref="AH199" si="293">S199-AG199</f>
        <v>24</v>
      </c>
      <c r="AI199" s="359">
        <f>AM202</f>
        <v>15</v>
      </c>
      <c r="AJ199" s="125">
        <f t="shared" si="285"/>
        <v>0</v>
      </c>
      <c r="AK199" s="125">
        <f t="shared" si="286"/>
        <v>0</v>
      </c>
      <c r="AL199" s="125">
        <f>($U199*((AJ199+AK199))/100)</f>
        <v>0</v>
      </c>
      <c r="AM199" s="150">
        <f>U199-AL199</f>
        <v>20</v>
      </c>
      <c r="AN199" s="311" t="s">
        <v>115</v>
      </c>
      <c r="AO199" s="311" t="s">
        <v>74</v>
      </c>
      <c r="AP199" s="360" t="s">
        <v>1794</v>
      </c>
      <c r="AQ199" s="325" t="s">
        <v>120</v>
      </c>
      <c r="AR199" s="356" t="s">
        <v>120</v>
      </c>
      <c r="AS199" s="356" t="s">
        <v>120</v>
      </c>
      <c r="AT199" s="357" t="s">
        <v>120</v>
      </c>
      <c r="AU199" s="357" t="s">
        <v>120</v>
      </c>
    </row>
    <row r="200" spans="1:47" s="110" customFormat="1" ht="101.25" customHeight="1">
      <c r="A200" s="267"/>
      <c r="B200" s="311"/>
      <c r="C200" s="362"/>
      <c r="D200" s="360"/>
      <c r="E200" s="218"/>
      <c r="F200" s="100"/>
      <c r="G200" s="100"/>
      <c r="H200" s="183"/>
      <c r="I200" s="183"/>
      <c r="J200" s="183"/>
      <c r="K200" s="225"/>
      <c r="L200" s="361"/>
      <c r="M200" s="323"/>
      <c r="N200" s="323"/>
      <c r="O200" s="311"/>
      <c r="P200" s="311"/>
      <c r="Q200" s="311"/>
      <c r="R200" s="311"/>
      <c r="S200" s="315"/>
      <c r="T200" s="311"/>
      <c r="U200" s="315"/>
      <c r="V200" s="311"/>
      <c r="W200" s="140" t="s">
        <v>1777</v>
      </c>
      <c r="X200" s="16" t="s">
        <v>117</v>
      </c>
      <c r="Y200" s="33" t="s">
        <v>68</v>
      </c>
      <c r="Z200" s="33" t="s">
        <v>69</v>
      </c>
      <c r="AA200" s="33" t="s">
        <v>70</v>
      </c>
      <c r="AB200" s="33" t="s">
        <v>71</v>
      </c>
      <c r="AC200" s="33" t="s">
        <v>72</v>
      </c>
      <c r="AD200" s="359"/>
      <c r="AE200" s="125">
        <f t="shared" si="291"/>
        <v>25</v>
      </c>
      <c r="AF200" s="125">
        <f t="shared" si="292"/>
        <v>15</v>
      </c>
      <c r="AG200" s="125">
        <f>($AH199*((AE200+AF200))/100)</f>
        <v>9.6</v>
      </c>
      <c r="AH200" s="125">
        <f t="shared" ref="AH200:AH202" si="294">AH199-AG200</f>
        <v>14.4</v>
      </c>
      <c r="AI200" s="359"/>
      <c r="AJ200" s="125">
        <f t="shared" si="285"/>
        <v>0</v>
      </c>
      <c r="AK200" s="125">
        <f t="shared" si="286"/>
        <v>0</v>
      </c>
      <c r="AL200" s="125">
        <f>($AM199*((AJ200+AK200))/100)</f>
        <v>0</v>
      </c>
      <c r="AM200" s="150">
        <f t="shared" ref="AM200:AM202" si="295">AM199-AL200</f>
        <v>20</v>
      </c>
      <c r="AN200" s="311"/>
      <c r="AO200" s="311"/>
      <c r="AP200" s="360"/>
      <c r="AQ200" s="325"/>
      <c r="AR200" s="356"/>
      <c r="AS200" s="356"/>
      <c r="AT200" s="357"/>
      <c r="AU200" s="357"/>
    </row>
    <row r="201" spans="1:47" s="110" customFormat="1" ht="101.25" customHeight="1">
      <c r="A201" s="267"/>
      <c r="B201" s="311"/>
      <c r="C201" s="362"/>
      <c r="D201" s="360"/>
      <c r="E201" s="218"/>
      <c r="F201" s="100"/>
      <c r="G201" s="100"/>
      <c r="H201" s="183"/>
      <c r="I201" s="183"/>
      <c r="J201" s="183"/>
      <c r="K201" s="225"/>
      <c r="L201" s="361"/>
      <c r="M201" s="323"/>
      <c r="N201" s="323"/>
      <c r="O201" s="311"/>
      <c r="P201" s="311"/>
      <c r="Q201" s="311"/>
      <c r="R201" s="311"/>
      <c r="S201" s="315"/>
      <c r="T201" s="311"/>
      <c r="U201" s="315"/>
      <c r="V201" s="311"/>
      <c r="W201" s="238" t="s">
        <v>1778</v>
      </c>
      <c r="X201" s="16" t="s">
        <v>117</v>
      </c>
      <c r="Y201" s="33" t="s">
        <v>68</v>
      </c>
      <c r="Z201" s="33" t="s">
        <v>69</v>
      </c>
      <c r="AA201" s="33" t="s">
        <v>70</v>
      </c>
      <c r="AB201" s="33" t="s">
        <v>71</v>
      </c>
      <c r="AC201" s="33" t="s">
        <v>72</v>
      </c>
      <c r="AD201" s="359"/>
      <c r="AE201" s="125">
        <f t="shared" si="291"/>
        <v>25</v>
      </c>
      <c r="AF201" s="125">
        <f t="shared" si="292"/>
        <v>15</v>
      </c>
      <c r="AG201" s="125">
        <f t="shared" ref="AG201:AG202" si="296">($AH200*((AE201+AF201))/100)</f>
        <v>5.76</v>
      </c>
      <c r="AH201" s="125">
        <f t="shared" si="294"/>
        <v>8.64</v>
      </c>
      <c r="AI201" s="359"/>
      <c r="AJ201" s="125">
        <f t="shared" si="285"/>
        <v>0</v>
      </c>
      <c r="AK201" s="125">
        <f t="shared" si="286"/>
        <v>0</v>
      </c>
      <c r="AL201" s="125">
        <f t="shared" ref="AL201:AL202" si="297">($AM200*((AJ201+AK201))/100)</f>
        <v>0</v>
      </c>
      <c r="AM201" s="150">
        <f t="shared" si="295"/>
        <v>20</v>
      </c>
      <c r="AN201" s="311"/>
      <c r="AO201" s="311"/>
      <c r="AP201" s="360"/>
      <c r="AQ201" s="325"/>
      <c r="AR201" s="356"/>
      <c r="AS201" s="356"/>
      <c r="AT201" s="357"/>
      <c r="AU201" s="357"/>
    </row>
    <row r="202" spans="1:47" s="110" customFormat="1" ht="147.75" customHeight="1">
      <c r="A202" s="272"/>
      <c r="B202" s="311"/>
      <c r="C202" s="362"/>
      <c r="D202" s="360"/>
      <c r="E202" s="218"/>
      <c r="F202" s="100"/>
      <c r="G202" s="100"/>
      <c r="H202" s="183"/>
      <c r="I202" s="183"/>
      <c r="J202" s="183"/>
      <c r="K202" s="225"/>
      <c r="L202" s="361"/>
      <c r="M202" s="323"/>
      <c r="N202" s="323"/>
      <c r="O202" s="311"/>
      <c r="P202" s="311"/>
      <c r="Q202" s="311"/>
      <c r="R202" s="311"/>
      <c r="S202" s="315"/>
      <c r="T202" s="311"/>
      <c r="U202" s="315"/>
      <c r="V202" s="311"/>
      <c r="W202" s="140" t="s">
        <v>1779</v>
      </c>
      <c r="X202" s="16" t="s">
        <v>40</v>
      </c>
      <c r="Y202" s="33" t="s">
        <v>80</v>
      </c>
      <c r="Z202" s="33" t="s">
        <v>69</v>
      </c>
      <c r="AA202" s="33" t="s">
        <v>70</v>
      </c>
      <c r="AB202" s="33" t="s">
        <v>71</v>
      </c>
      <c r="AC202" s="33" t="s">
        <v>72</v>
      </c>
      <c r="AD202" s="359"/>
      <c r="AE202" s="125">
        <f t="shared" si="291"/>
        <v>0</v>
      </c>
      <c r="AF202" s="125">
        <f t="shared" si="292"/>
        <v>0</v>
      </c>
      <c r="AG202" s="125">
        <f t="shared" si="296"/>
        <v>0</v>
      </c>
      <c r="AH202" s="125">
        <f t="shared" si="294"/>
        <v>8.64</v>
      </c>
      <c r="AI202" s="359"/>
      <c r="AJ202" s="125">
        <f t="shared" si="285"/>
        <v>10</v>
      </c>
      <c r="AK202" s="125">
        <f t="shared" si="286"/>
        <v>15</v>
      </c>
      <c r="AL202" s="125">
        <f t="shared" si="297"/>
        <v>5</v>
      </c>
      <c r="AM202" s="150">
        <f t="shared" si="295"/>
        <v>15</v>
      </c>
      <c r="AN202" s="311"/>
      <c r="AO202" s="311"/>
      <c r="AP202" s="360"/>
      <c r="AQ202" s="325"/>
      <c r="AR202" s="356"/>
      <c r="AS202" s="356"/>
      <c r="AT202" s="357"/>
      <c r="AU202" s="357"/>
    </row>
    <row r="203" spans="1:47" s="110" customFormat="1" ht="101.25" customHeight="1">
      <c r="A203" s="266">
        <v>66</v>
      </c>
      <c r="B203" s="311" t="s">
        <v>206</v>
      </c>
      <c r="C203" s="362" t="s">
        <v>104</v>
      </c>
      <c r="D203" s="324" t="s">
        <v>1837</v>
      </c>
      <c r="E203" s="218"/>
      <c r="F203" s="100"/>
      <c r="G203" s="100"/>
      <c r="H203" s="183"/>
      <c r="I203" s="183"/>
      <c r="J203" s="183"/>
      <c r="K203" s="225"/>
      <c r="L203" s="361" t="s">
        <v>1780</v>
      </c>
      <c r="M203" s="323" t="s">
        <v>105</v>
      </c>
      <c r="N203" s="323" t="s">
        <v>1770</v>
      </c>
      <c r="O203" s="311" t="s">
        <v>166</v>
      </c>
      <c r="P203" s="311" t="s">
        <v>62</v>
      </c>
      <c r="Q203" s="323">
        <v>1500</v>
      </c>
      <c r="R203" s="311" t="s">
        <v>64</v>
      </c>
      <c r="S203" s="315">
        <v>60</v>
      </c>
      <c r="T203" s="311" t="s">
        <v>114</v>
      </c>
      <c r="U203" s="315">
        <v>40</v>
      </c>
      <c r="V203" s="311" t="s">
        <v>73</v>
      </c>
      <c r="W203" s="238" t="s">
        <v>1781</v>
      </c>
      <c r="X203" s="16" t="s">
        <v>117</v>
      </c>
      <c r="Y203" s="33" t="s">
        <v>68</v>
      </c>
      <c r="Z203" s="33" t="s">
        <v>69</v>
      </c>
      <c r="AA203" s="33" t="s">
        <v>70</v>
      </c>
      <c r="AB203" s="33" t="s">
        <v>71</v>
      </c>
      <c r="AC203" s="33" t="s">
        <v>72</v>
      </c>
      <c r="AD203" s="359">
        <f>AH205</f>
        <v>10.8</v>
      </c>
      <c r="AE203" s="125">
        <f t="shared" ref="AE203:AE205" si="298">IF(Y203="Preventivo",25,IF(Y203="Detectivo",15,0))</f>
        <v>25</v>
      </c>
      <c r="AF203" s="125">
        <f t="shared" ref="AF203:AF205" si="299">IF(Y203="Correctivo",0,IF(Z203="Automatizado",25,IF(Z203="Manual",15,0)))</f>
        <v>15</v>
      </c>
      <c r="AG203" s="125">
        <f>($S203*((AE203+AF203))/100)</f>
        <v>24</v>
      </c>
      <c r="AH203" s="125">
        <f t="shared" ref="AH203" si="300">S203-AG203</f>
        <v>36</v>
      </c>
      <c r="AI203" s="359">
        <f>AM205</f>
        <v>40</v>
      </c>
      <c r="AJ203" s="125">
        <f t="shared" ref="AJ203:AJ205" si="301">IF(Y203="Correctivo",10,0)</f>
        <v>0</v>
      </c>
      <c r="AK203" s="125">
        <f t="shared" ref="AK203:AK205" si="302">IF(X203="Probabilidad",0,IF(Z203="Automatizado",25,IF(Z203="Manual",15,0)))</f>
        <v>0</v>
      </c>
      <c r="AL203" s="125">
        <f>($U203*((AJ203+AK203))/100)</f>
        <v>0</v>
      </c>
      <c r="AM203" s="150">
        <f>U203-AL203</f>
        <v>40</v>
      </c>
      <c r="AN203" s="311" t="s">
        <v>115</v>
      </c>
      <c r="AO203" s="311" t="s">
        <v>118</v>
      </c>
      <c r="AP203" s="360" t="s">
        <v>1764</v>
      </c>
      <c r="AQ203" s="360" t="s">
        <v>120</v>
      </c>
      <c r="AR203" s="355" t="s">
        <v>120</v>
      </c>
      <c r="AS203" s="355" t="s">
        <v>120</v>
      </c>
      <c r="AT203" s="315" t="s">
        <v>120</v>
      </c>
      <c r="AU203" s="315" t="s">
        <v>120</v>
      </c>
    </row>
    <row r="204" spans="1:47" s="110" customFormat="1" ht="101.25" customHeight="1">
      <c r="A204" s="267"/>
      <c r="B204" s="311"/>
      <c r="C204" s="362"/>
      <c r="D204" s="324"/>
      <c r="E204" s="218"/>
      <c r="F204" s="100"/>
      <c r="G204" s="100"/>
      <c r="H204" s="183"/>
      <c r="I204" s="183"/>
      <c r="J204" s="183"/>
      <c r="K204" s="225"/>
      <c r="L204" s="361"/>
      <c r="M204" s="323"/>
      <c r="N204" s="323"/>
      <c r="O204" s="311"/>
      <c r="P204" s="311"/>
      <c r="Q204" s="323"/>
      <c r="R204" s="311"/>
      <c r="S204" s="315"/>
      <c r="T204" s="311"/>
      <c r="U204" s="315"/>
      <c r="V204" s="311"/>
      <c r="W204" s="238" t="s">
        <v>1782</v>
      </c>
      <c r="X204" s="16" t="s">
        <v>117</v>
      </c>
      <c r="Y204" s="33" t="s">
        <v>68</v>
      </c>
      <c r="Z204" s="33" t="s">
        <v>106</v>
      </c>
      <c r="AA204" s="33" t="s">
        <v>70</v>
      </c>
      <c r="AB204" s="33" t="s">
        <v>71</v>
      </c>
      <c r="AC204" s="33" t="s">
        <v>72</v>
      </c>
      <c r="AD204" s="359"/>
      <c r="AE204" s="125">
        <f t="shared" si="298"/>
        <v>25</v>
      </c>
      <c r="AF204" s="125">
        <f t="shared" si="299"/>
        <v>25</v>
      </c>
      <c r="AG204" s="125">
        <f>($AH203*((AE204+AF204))/100)</f>
        <v>18</v>
      </c>
      <c r="AH204" s="125">
        <f t="shared" ref="AH204:AH205" si="303">AH203-AG204</f>
        <v>18</v>
      </c>
      <c r="AI204" s="359"/>
      <c r="AJ204" s="125">
        <f t="shared" si="301"/>
        <v>0</v>
      </c>
      <c r="AK204" s="125">
        <f t="shared" si="302"/>
        <v>0</v>
      </c>
      <c r="AL204" s="125">
        <f>($AM203*((AJ204+AK204))/100)</f>
        <v>0</v>
      </c>
      <c r="AM204" s="150">
        <f t="shared" ref="AM204:AM205" si="304">AM203-AL204</f>
        <v>40</v>
      </c>
      <c r="AN204" s="311"/>
      <c r="AO204" s="311"/>
      <c r="AP204" s="360"/>
      <c r="AQ204" s="360"/>
      <c r="AR204" s="355"/>
      <c r="AS204" s="355"/>
      <c r="AT204" s="315"/>
      <c r="AU204" s="315"/>
    </row>
    <row r="205" spans="1:47" s="110" customFormat="1" ht="101.25" customHeight="1">
      <c r="A205" s="272"/>
      <c r="B205" s="311"/>
      <c r="C205" s="362"/>
      <c r="D205" s="324"/>
      <c r="E205" s="218"/>
      <c r="F205" s="100"/>
      <c r="G205" s="100"/>
      <c r="H205" s="183"/>
      <c r="I205" s="183"/>
      <c r="J205" s="183"/>
      <c r="K205" s="225"/>
      <c r="L205" s="361"/>
      <c r="M205" s="323"/>
      <c r="N205" s="323"/>
      <c r="O205" s="311"/>
      <c r="P205" s="311"/>
      <c r="Q205" s="323"/>
      <c r="R205" s="311"/>
      <c r="S205" s="315"/>
      <c r="T205" s="311"/>
      <c r="U205" s="315"/>
      <c r="V205" s="311"/>
      <c r="W205" s="238" t="s">
        <v>1783</v>
      </c>
      <c r="X205" s="16" t="s">
        <v>117</v>
      </c>
      <c r="Y205" s="33" t="s">
        <v>68</v>
      </c>
      <c r="Z205" s="33" t="s">
        <v>69</v>
      </c>
      <c r="AA205" s="33" t="s">
        <v>179</v>
      </c>
      <c r="AB205" s="33" t="s">
        <v>71</v>
      </c>
      <c r="AC205" s="33" t="s">
        <v>184</v>
      </c>
      <c r="AD205" s="359"/>
      <c r="AE205" s="125">
        <f t="shared" si="298"/>
        <v>25</v>
      </c>
      <c r="AF205" s="125">
        <f t="shared" si="299"/>
        <v>15</v>
      </c>
      <c r="AG205" s="125">
        <f t="shared" ref="AG205" si="305">($AH204*((AE205+AF205))/100)</f>
        <v>7.2</v>
      </c>
      <c r="AH205" s="125">
        <f t="shared" si="303"/>
        <v>10.8</v>
      </c>
      <c r="AI205" s="359"/>
      <c r="AJ205" s="125">
        <f t="shared" si="301"/>
        <v>0</v>
      </c>
      <c r="AK205" s="125">
        <f t="shared" si="302"/>
        <v>0</v>
      </c>
      <c r="AL205" s="125">
        <f t="shared" ref="AL205" si="306">($AM204*((AJ205+AK205))/100)</f>
        <v>0</v>
      </c>
      <c r="AM205" s="150">
        <f t="shared" si="304"/>
        <v>40</v>
      </c>
      <c r="AN205" s="311"/>
      <c r="AO205" s="311"/>
      <c r="AP205" s="360"/>
      <c r="AQ205" s="360"/>
      <c r="AR205" s="355"/>
      <c r="AS205" s="355"/>
      <c r="AT205" s="315"/>
      <c r="AU205" s="315"/>
    </row>
    <row r="206" spans="1:47" s="110" customFormat="1" ht="101.25" customHeight="1">
      <c r="A206" s="266">
        <v>67</v>
      </c>
      <c r="B206" s="311" t="s">
        <v>206</v>
      </c>
      <c r="C206" s="362" t="s">
        <v>104</v>
      </c>
      <c r="D206" s="360" t="s">
        <v>1767</v>
      </c>
      <c r="E206" s="218"/>
      <c r="F206" s="100"/>
      <c r="G206" s="100"/>
      <c r="H206" s="183"/>
      <c r="I206" s="183"/>
      <c r="J206" s="183"/>
      <c r="K206" s="225"/>
      <c r="L206" s="361" t="s">
        <v>1784</v>
      </c>
      <c r="M206" s="323" t="s">
        <v>105</v>
      </c>
      <c r="N206" s="323" t="s">
        <v>1770</v>
      </c>
      <c r="O206" s="311" t="s">
        <v>170</v>
      </c>
      <c r="P206" s="311" t="s">
        <v>99</v>
      </c>
      <c r="Q206" s="323">
        <v>12</v>
      </c>
      <c r="R206" s="311" t="s">
        <v>113</v>
      </c>
      <c r="S206" s="315">
        <v>20</v>
      </c>
      <c r="T206" s="311" t="s">
        <v>127</v>
      </c>
      <c r="U206" s="315">
        <v>20</v>
      </c>
      <c r="V206" s="311" t="s">
        <v>115</v>
      </c>
      <c r="W206" s="238" t="s">
        <v>1783</v>
      </c>
      <c r="X206" s="16" t="s">
        <v>117</v>
      </c>
      <c r="Y206" s="149" t="s">
        <v>68</v>
      </c>
      <c r="Z206" s="33" t="s">
        <v>69</v>
      </c>
      <c r="AA206" s="33" t="s">
        <v>179</v>
      </c>
      <c r="AB206" s="33" t="s">
        <v>71</v>
      </c>
      <c r="AC206" s="33" t="s">
        <v>184</v>
      </c>
      <c r="AD206" s="359">
        <f>AH208</f>
        <v>7.2</v>
      </c>
      <c r="AE206" s="125">
        <f t="shared" ref="AE206:AE208" si="307">IF(Y206="Preventivo",25,IF(Y206="Detectivo",15,0))</f>
        <v>25</v>
      </c>
      <c r="AF206" s="125">
        <f t="shared" ref="AF206:AF208" si="308">IF(Y206="Correctivo",0,IF(Z206="Automatizado",25,IF(Z206="Manual",15,0)))</f>
        <v>15</v>
      </c>
      <c r="AG206" s="125">
        <f>($S206*((AE206+AF206))/100)</f>
        <v>8</v>
      </c>
      <c r="AH206" s="125">
        <f t="shared" ref="AH206" si="309">S206-AG206</f>
        <v>12</v>
      </c>
      <c r="AI206" s="359">
        <f>AM208</f>
        <v>15</v>
      </c>
      <c r="AJ206" s="125">
        <f t="shared" ref="AJ206:AJ208" si="310">IF(Y206="Correctivo",10,0)</f>
        <v>0</v>
      </c>
      <c r="AK206" s="125">
        <f t="shared" ref="AK206:AK208" si="311">IF(X206="Probabilidad",0,IF(Z206="Automatizado",25,IF(Z206="Manual",15,0)))</f>
        <v>0</v>
      </c>
      <c r="AL206" s="125">
        <f>($U206*((AJ206+AK206))/100)</f>
        <v>0</v>
      </c>
      <c r="AM206" s="150">
        <f>U206-AL206</f>
        <v>20</v>
      </c>
      <c r="AN206" s="311" t="s">
        <v>115</v>
      </c>
      <c r="AO206" s="311" t="s">
        <v>118</v>
      </c>
      <c r="AP206" s="360" t="s">
        <v>1764</v>
      </c>
      <c r="AQ206" s="360" t="s">
        <v>120</v>
      </c>
      <c r="AR206" s="353" t="s">
        <v>120</v>
      </c>
      <c r="AS206" s="353" t="s">
        <v>120</v>
      </c>
      <c r="AT206" s="315" t="s">
        <v>120</v>
      </c>
      <c r="AU206" s="315" t="s">
        <v>120</v>
      </c>
    </row>
    <row r="207" spans="1:47" s="110" customFormat="1" ht="101.25" customHeight="1">
      <c r="A207" s="267"/>
      <c r="B207" s="311"/>
      <c r="C207" s="362"/>
      <c r="D207" s="360"/>
      <c r="E207" s="218"/>
      <c r="F207" s="100"/>
      <c r="G207" s="100"/>
      <c r="H207" s="183"/>
      <c r="I207" s="183"/>
      <c r="J207" s="183"/>
      <c r="K207" s="225"/>
      <c r="L207" s="361"/>
      <c r="M207" s="323"/>
      <c r="N207" s="323"/>
      <c r="O207" s="311"/>
      <c r="P207" s="311"/>
      <c r="Q207" s="323"/>
      <c r="R207" s="311"/>
      <c r="S207" s="315"/>
      <c r="T207" s="311"/>
      <c r="U207" s="315"/>
      <c r="V207" s="311"/>
      <c r="W207" s="238" t="s">
        <v>1785</v>
      </c>
      <c r="X207" s="16" t="s">
        <v>117</v>
      </c>
      <c r="Y207" s="33" t="s">
        <v>68</v>
      </c>
      <c r="Z207" s="33" t="s">
        <v>69</v>
      </c>
      <c r="AA207" s="33" t="s">
        <v>70</v>
      </c>
      <c r="AB207" s="33" t="s">
        <v>71</v>
      </c>
      <c r="AC207" s="33" t="s">
        <v>72</v>
      </c>
      <c r="AD207" s="359"/>
      <c r="AE207" s="125">
        <f t="shared" si="307"/>
        <v>25</v>
      </c>
      <c r="AF207" s="125">
        <f t="shared" si="308"/>
        <v>15</v>
      </c>
      <c r="AG207" s="125">
        <f>($AH206*((AE207+AF207))/100)</f>
        <v>4.8</v>
      </c>
      <c r="AH207" s="125">
        <f t="shared" ref="AH207:AH208" si="312">AH206-AG207</f>
        <v>7.2</v>
      </c>
      <c r="AI207" s="359"/>
      <c r="AJ207" s="125">
        <f t="shared" si="310"/>
        <v>0</v>
      </c>
      <c r="AK207" s="125">
        <f t="shared" si="311"/>
        <v>0</v>
      </c>
      <c r="AL207" s="125">
        <f>($AM206*((AJ207+AK207))/100)</f>
        <v>0</v>
      </c>
      <c r="AM207" s="150">
        <f t="shared" ref="AM207:AM208" si="313">AM206-AL207</f>
        <v>20</v>
      </c>
      <c r="AN207" s="311"/>
      <c r="AO207" s="311"/>
      <c r="AP207" s="360"/>
      <c r="AQ207" s="360"/>
      <c r="AR207" s="268"/>
      <c r="AS207" s="268"/>
      <c r="AT207" s="268"/>
      <c r="AU207" s="315"/>
    </row>
    <row r="208" spans="1:47" s="110" customFormat="1" ht="101.25" customHeight="1">
      <c r="A208" s="272"/>
      <c r="B208" s="311"/>
      <c r="C208" s="362"/>
      <c r="D208" s="360"/>
      <c r="E208" s="218"/>
      <c r="F208" s="100"/>
      <c r="G208" s="100"/>
      <c r="H208" s="183"/>
      <c r="I208" s="183"/>
      <c r="J208" s="183"/>
      <c r="K208" s="225"/>
      <c r="L208" s="361"/>
      <c r="M208" s="323"/>
      <c r="N208" s="323"/>
      <c r="O208" s="311"/>
      <c r="P208" s="311"/>
      <c r="Q208" s="323"/>
      <c r="R208" s="311"/>
      <c r="S208" s="315"/>
      <c r="T208" s="311"/>
      <c r="U208" s="315"/>
      <c r="V208" s="311"/>
      <c r="W208" s="238" t="s">
        <v>1786</v>
      </c>
      <c r="X208" s="16" t="s">
        <v>40</v>
      </c>
      <c r="Y208" s="33" t="s">
        <v>80</v>
      </c>
      <c r="Z208" s="33" t="s">
        <v>69</v>
      </c>
      <c r="AA208" s="33" t="s">
        <v>70</v>
      </c>
      <c r="AB208" s="33" t="s">
        <v>71</v>
      </c>
      <c r="AC208" s="33" t="s">
        <v>184</v>
      </c>
      <c r="AD208" s="359"/>
      <c r="AE208" s="125">
        <f t="shared" si="307"/>
        <v>0</v>
      </c>
      <c r="AF208" s="125">
        <f t="shared" si="308"/>
        <v>0</v>
      </c>
      <c r="AG208" s="125">
        <f t="shared" ref="AG208" si="314">($AH207*((AE208+AF208))/100)</f>
        <v>0</v>
      </c>
      <c r="AH208" s="125">
        <f t="shared" si="312"/>
        <v>7.2</v>
      </c>
      <c r="AI208" s="359"/>
      <c r="AJ208" s="125">
        <f t="shared" si="310"/>
        <v>10</v>
      </c>
      <c r="AK208" s="125">
        <f t="shared" si="311"/>
        <v>15</v>
      </c>
      <c r="AL208" s="125">
        <f t="shared" ref="AL208" si="315">($AM207*((AJ208+AK208))/100)</f>
        <v>5</v>
      </c>
      <c r="AM208" s="150">
        <f t="shared" si="313"/>
        <v>15</v>
      </c>
      <c r="AN208" s="311"/>
      <c r="AO208" s="311"/>
      <c r="AP208" s="360"/>
      <c r="AQ208" s="360"/>
      <c r="AR208" s="268"/>
      <c r="AS208" s="268"/>
      <c r="AT208" s="268"/>
      <c r="AU208" s="315"/>
    </row>
    <row r="209" spans="1:47" s="110" customFormat="1" ht="149.25" customHeight="1">
      <c r="A209" s="266">
        <v>68</v>
      </c>
      <c r="B209" s="311" t="s">
        <v>206</v>
      </c>
      <c r="C209" s="362" t="s">
        <v>104</v>
      </c>
      <c r="D209" s="360" t="s">
        <v>1768</v>
      </c>
      <c r="E209" s="218"/>
      <c r="F209" s="100"/>
      <c r="G209" s="100"/>
      <c r="H209" s="183"/>
      <c r="I209" s="183"/>
      <c r="J209" s="183"/>
      <c r="K209" s="225"/>
      <c r="L209" s="361" t="s">
        <v>1787</v>
      </c>
      <c r="M209" s="323" t="s">
        <v>105</v>
      </c>
      <c r="N209" s="323" t="s">
        <v>1788</v>
      </c>
      <c r="O209" s="311" t="s">
        <v>61</v>
      </c>
      <c r="P209" s="311" t="s">
        <v>62</v>
      </c>
      <c r="Q209" s="311" t="s">
        <v>234</v>
      </c>
      <c r="R209" s="311" t="s">
        <v>64</v>
      </c>
      <c r="S209" s="315">
        <v>60</v>
      </c>
      <c r="T209" s="311" t="s">
        <v>73</v>
      </c>
      <c r="U209" s="315">
        <v>60</v>
      </c>
      <c r="V209" s="311" t="s">
        <v>73</v>
      </c>
      <c r="W209" s="140" t="s">
        <v>1789</v>
      </c>
      <c r="X209" s="16" t="s">
        <v>117</v>
      </c>
      <c r="Y209" s="33" t="s">
        <v>68</v>
      </c>
      <c r="Z209" s="33" t="s">
        <v>69</v>
      </c>
      <c r="AA209" s="33" t="s">
        <v>70</v>
      </c>
      <c r="AB209" s="33" t="s">
        <v>71</v>
      </c>
      <c r="AC209" s="33" t="s">
        <v>72</v>
      </c>
      <c r="AD209" s="359">
        <f>AH210</f>
        <v>21.6</v>
      </c>
      <c r="AE209" s="125">
        <f t="shared" ref="AE209:AE210" si="316">IF(Y209="Preventivo",25,IF(Y209="Detectivo",15,0))</f>
        <v>25</v>
      </c>
      <c r="AF209" s="125">
        <f t="shared" ref="AF209:AF210" si="317">IF(Y209="Correctivo",0,IF(Z209="Automatizado",25,IF(Z209="Manual",15,0)))</f>
        <v>15</v>
      </c>
      <c r="AG209" s="125">
        <f>($S209*((AE209+AF209))/100)</f>
        <v>24</v>
      </c>
      <c r="AH209" s="125">
        <f t="shared" ref="AH209" si="318">S209-AG209</f>
        <v>36</v>
      </c>
      <c r="AI209" s="359">
        <f>AM210</f>
        <v>60</v>
      </c>
      <c r="AJ209" s="125">
        <f t="shared" ref="AJ209:AJ210" si="319">IF(Y209="Correctivo",10,0)</f>
        <v>0</v>
      </c>
      <c r="AK209" s="125">
        <f t="shared" ref="AK209:AK210" si="320">IF(X209="Probabilidad",0,IF(Z209="Automatizado",25,IF(Z209="Manual",15,0)))</f>
        <v>0</v>
      </c>
      <c r="AL209" s="125">
        <f>($U209*((AJ209+AK209))/100)</f>
        <v>0</v>
      </c>
      <c r="AM209" s="150">
        <f>U209-AL209</f>
        <v>60</v>
      </c>
      <c r="AN209" s="311" t="s">
        <v>73</v>
      </c>
      <c r="AO209" s="311" t="s">
        <v>74</v>
      </c>
      <c r="AP209" s="360" t="s">
        <v>269</v>
      </c>
      <c r="AQ209" s="140" t="s">
        <v>1795</v>
      </c>
      <c r="AR209" s="353">
        <v>45659</v>
      </c>
      <c r="AS209" s="353">
        <v>46022</v>
      </c>
      <c r="AT209" s="315" t="s">
        <v>77</v>
      </c>
      <c r="AU209" s="315" t="s">
        <v>1796</v>
      </c>
    </row>
    <row r="210" spans="1:47" s="110" customFormat="1" ht="228" customHeight="1">
      <c r="A210" s="272"/>
      <c r="B210" s="311"/>
      <c r="C210" s="362"/>
      <c r="D210" s="360"/>
      <c r="E210" s="218"/>
      <c r="F210" s="100"/>
      <c r="G210" s="100"/>
      <c r="H210" s="183"/>
      <c r="I210" s="183"/>
      <c r="J210" s="183"/>
      <c r="K210" s="225"/>
      <c r="L210" s="361"/>
      <c r="M210" s="323"/>
      <c r="N210" s="323"/>
      <c r="O210" s="311"/>
      <c r="P210" s="311"/>
      <c r="Q210" s="311"/>
      <c r="R210" s="311"/>
      <c r="S210" s="315"/>
      <c r="T210" s="311"/>
      <c r="U210" s="315"/>
      <c r="V210" s="311"/>
      <c r="W210" s="140" t="s">
        <v>1790</v>
      </c>
      <c r="X210" s="16" t="s">
        <v>117</v>
      </c>
      <c r="Y210" s="33" t="s">
        <v>68</v>
      </c>
      <c r="Z210" s="33" t="s">
        <v>69</v>
      </c>
      <c r="AA210" s="33" t="s">
        <v>70</v>
      </c>
      <c r="AB210" s="33" t="s">
        <v>71</v>
      </c>
      <c r="AC210" s="33" t="s">
        <v>72</v>
      </c>
      <c r="AD210" s="359"/>
      <c r="AE210" s="125">
        <f t="shared" si="316"/>
        <v>25</v>
      </c>
      <c r="AF210" s="125">
        <f t="shared" si="317"/>
        <v>15</v>
      </c>
      <c r="AG210" s="125">
        <f>($AH209*((AE210+AF210))/100)</f>
        <v>14.4</v>
      </c>
      <c r="AH210" s="125">
        <f t="shared" ref="AH210" si="321">AH209-AG210</f>
        <v>21.6</v>
      </c>
      <c r="AI210" s="359"/>
      <c r="AJ210" s="125">
        <f t="shared" si="319"/>
        <v>0</v>
      </c>
      <c r="AK210" s="125">
        <f t="shared" si="320"/>
        <v>0</v>
      </c>
      <c r="AL210" s="125">
        <f>($AM209*((AJ210+AK210))/100)</f>
        <v>0</v>
      </c>
      <c r="AM210" s="150">
        <f t="shared" ref="AM210" si="322">AM209-AL210</f>
        <v>60</v>
      </c>
      <c r="AN210" s="311"/>
      <c r="AO210" s="311"/>
      <c r="AP210" s="360"/>
      <c r="AQ210" s="140" t="s">
        <v>1797</v>
      </c>
      <c r="AR210" s="353"/>
      <c r="AS210" s="353"/>
      <c r="AT210" s="315"/>
      <c r="AU210" s="315"/>
    </row>
    <row r="211" spans="1:47" s="110" customFormat="1" ht="145.5" customHeight="1">
      <c r="A211" s="266">
        <v>69</v>
      </c>
      <c r="B211" s="311" t="s">
        <v>206</v>
      </c>
      <c r="C211" s="362" t="s">
        <v>104</v>
      </c>
      <c r="D211" s="360" t="s">
        <v>1768</v>
      </c>
      <c r="E211" s="218"/>
      <c r="F211" s="100"/>
      <c r="G211" s="100"/>
      <c r="H211" s="183"/>
      <c r="I211" s="183"/>
      <c r="J211" s="183"/>
      <c r="K211" s="225"/>
      <c r="L211" s="361" t="s">
        <v>1787</v>
      </c>
      <c r="M211" s="323" t="s">
        <v>105</v>
      </c>
      <c r="N211" s="323" t="s">
        <v>1788</v>
      </c>
      <c r="O211" s="311" t="s">
        <v>61</v>
      </c>
      <c r="P211" s="311" t="s">
        <v>62</v>
      </c>
      <c r="Q211" s="311" t="s">
        <v>234</v>
      </c>
      <c r="R211" s="311" t="s">
        <v>64</v>
      </c>
      <c r="S211" s="315">
        <v>60</v>
      </c>
      <c r="T211" s="311" t="s">
        <v>73</v>
      </c>
      <c r="U211" s="315">
        <v>60</v>
      </c>
      <c r="V211" s="311" t="s">
        <v>73</v>
      </c>
      <c r="W211" s="140" t="s">
        <v>1789</v>
      </c>
      <c r="X211" s="16" t="s">
        <v>117</v>
      </c>
      <c r="Y211" s="33" t="s">
        <v>68</v>
      </c>
      <c r="Z211" s="33" t="s">
        <v>69</v>
      </c>
      <c r="AA211" s="33" t="s">
        <v>70</v>
      </c>
      <c r="AB211" s="33" t="s">
        <v>71</v>
      </c>
      <c r="AC211" s="33" t="s">
        <v>72</v>
      </c>
      <c r="AD211" s="359">
        <f>AH212</f>
        <v>21.6</v>
      </c>
      <c r="AE211" s="125">
        <f t="shared" ref="AE211:AE215" si="323">IF(Y211="Preventivo",25,IF(Y211="Detectivo",15,0))</f>
        <v>25</v>
      </c>
      <c r="AF211" s="125">
        <f t="shared" ref="AF211:AF215" si="324">IF(Y211="Correctivo",0,IF(Z211="Automatizado",25,IF(Z211="Manual",15,0)))</f>
        <v>15</v>
      </c>
      <c r="AG211" s="125">
        <f>($S211*((AE211+AF211))/100)</f>
        <v>24</v>
      </c>
      <c r="AH211" s="125">
        <f t="shared" ref="AH211" si="325">S211-AG211</f>
        <v>36</v>
      </c>
      <c r="AI211" s="359">
        <f>AM212</f>
        <v>60</v>
      </c>
      <c r="AJ211" s="125">
        <f t="shared" ref="AJ211:AJ215" si="326">IF(Y211="Correctivo",10,0)</f>
        <v>0</v>
      </c>
      <c r="AK211" s="125">
        <f t="shared" ref="AK211:AK215" si="327">IF(X211="Probabilidad",0,IF(Z211="Automatizado",25,IF(Z211="Manual",15,0)))</f>
        <v>0</v>
      </c>
      <c r="AL211" s="125">
        <f>($U211*((AJ211+AK211))/100)</f>
        <v>0</v>
      </c>
      <c r="AM211" s="150">
        <f>U211-AL211</f>
        <v>60</v>
      </c>
      <c r="AN211" s="311" t="s">
        <v>73</v>
      </c>
      <c r="AO211" s="311" t="s">
        <v>74</v>
      </c>
      <c r="AP211" s="360" t="s">
        <v>269</v>
      </c>
      <c r="AQ211" s="140" t="s">
        <v>1795</v>
      </c>
      <c r="AR211" s="353">
        <v>45659</v>
      </c>
      <c r="AS211" s="353">
        <v>46022</v>
      </c>
      <c r="AT211" s="315" t="s">
        <v>77</v>
      </c>
      <c r="AU211" s="315" t="s">
        <v>1796</v>
      </c>
    </row>
    <row r="212" spans="1:47" s="110" customFormat="1" ht="234" customHeight="1">
      <c r="A212" s="272"/>
      <c r="B212" s="311"/>
      <c r="C212" s="362"/>
      <c r="D212" s="360"/>
      <c r="E212" s="218"/>
      <c r="F212" s="100"/>
      <c r="G212" s="100"/>
      <c r="H212" s="183"/>
      <c r="I212" s="183"/>
      <c r="J212" s="183"/>
      <c r="K212" s="225"/>
      <c r="L212" s="361"/>
      <c r="M212" s="323"/>
      <c r="N212" s="323"/>
      <c r="O212" s="311"/>
      <c r="P212" s="311"/>
      <c r="Q212" s="311"/>
      <c r="R212" s="311"/>
      <c r="S212" s="315"/>
      <c r="T212" s="311"/>
      <c r="U212" s="315"/>
      <c r="V212" s="311"/>
      <c r="W212" s="140" t="s">
        <v>1790</v>
      </c>
      <c r="X212" s="16" t="s">
        <v>117</v>
      </c>
      <c r="Y212" s="33" t="s">
        <v>68</v>
      </c>
      <c r="Z212" s="33" t="s">
        <v>69</v>
      </c>
      <c r="AA212" s="33" t="s">
        <v>70</v>
      </c>
      <c r="AB212" s="33" t="s">
        <v>71</v>
      </c>
      <c r="AC212" s="33" t="s">
        <v>72</v>
      </c>
      <c r="AD212" s="359"/>
      <c r="AE212" s="125">
        <f t="shared" si="323"/>
        <v>25</v>
      </c>
      <c r="AF212" s="125">
        <f t="shared" si="324"/>
        <v>15</v>
      </c>
      <c r="AG212" s="125">
        <f>($AH211*((AE212+AF212))/100)</f>
        <v>14.4</v>
      </c>
      <c r="AH212" s="125">
        <f t="shared" ref="AH212" si="328">AH211-AG212</f>
        <v>21.6</v>
      </c>
      <c r="AI212" s="359"/>
      <c r="AJ212" s="125">
        <f t="shared" si="326"/>
        <v>0</v>
      </c>
      <c r="AK212" s="125">
        <f t="shared" si="327"/>
        <v>0</v>
      </c>
      <c r="AL212" s="125">
        <f>($AM211*((AJ212+AK212))/100)</f>
        <v>0</v>
      </c>
      <c r="AM212" s="150">
        <f t="shared" ref="AM212" si="329">AM211-AL212</f>
        <v>60</v>
      </c>
      <c r="AN212" s="311"/>
      <c r="AO212" s="311"/>
      <c r="AP212" s="360"/>
      <c r="AQ212" s="140" t="s">
        <v>1797</v>
      </c>
      <c r="AR212" s="353"/>
      <c r="AS212" s="353"/>
      <c r="AT212" s="315"/>
      <c r="AU212" s="315"/>
    </row>
    <row r="213" spans="1:47" s="110" customFormat="1" ht="139.5" customHeight="1">
      <c r="A213" s="266">
        <v>70</v>
      </c>
      <c r="B213" s="311" t="s">
        <v>206</v>
      </c>
      <c r="C213" s="362" t="s">
        <v>104</v>
      </c>
      <c r="D213" s="360" t="s">
        <v>1798</v>
      </c>
      <c r="E213" s="218"/>
      <c r="F213" s="100"/>
      <c r="G213" s="100"/>
      <c r="H213" s="183"/>
      <c r="I213" s="183"/>
      <c r="J213" s="183"/>
      <c r="K213" s="225"/>
      <c r="L213" s="361" t="s">
        <v>1803</v>
      </c>
      <c r="M213" s="323" t="s">
        <v>105</v>
      </c>
      <c r="N213" s="323" t="s">
        <v>1788</v>
      </c>
      <c r="O213" s="311" t="s">
        <v>166</v>
      </c>
      <c r="P213" s="311" t="s">
        <v>180</v>
      </c>
      <c r="Q213" s="311" t="s">
        <v>234</v>
      </c>
      <c r="R213" s="311" t="s">
        <v>175</v>
      </c>
      <c r="S213" s="315">
        <v>80</v>
      </c>
      <c r="T213" s="311" t="s">
        <v>141</v>
      </c>
      <c r="U213" s="315">
        <v>100</v>
      </c>
      <c r="V213" s="311" t="s">
        <v>142</v>
      </c>
      <c r="W213" s="140" t="s">
        <v>1804</v>
      </c>
      <c r="X213" s="16" t="s">
        <v>117</v>
      </c>
      <c r="Y213" s="33" t="s">
        <v>68</v>
      </c>
      <c r="Z213" s="33" t="s">
        <v>106</v>
      </c>
      <c r="AA213" s="33" t="s">
        <v>70</v>
      </c>
      <c r="AB213" s="33" t="s">
        <v>71</v>
      </c>
      <c r="AC213" s="33" t="s">
        <v>72</v>
      </c>
      <c r="AD213" s="359">
        <f>AH215</f>
        <v>10</v>
      </c>
      <c r="AE213" s="125">
        <f t="shared" si="323"/>
        <v>25</v>
      </c>
      <c r="AF213" s="125">
        <f t="shared" si="324"/>
        <v>25</v>
      </c>
      <c r="AG213" s="125">
        <f>($S213*((AE213+AF213))/100)</f>
        <v>40</v>
      </c>
      <c r="AH213" s="125">
        <f t="shared" ref="AH213" si="330">S213-AG213</f>
        <v>40</v>
      </c>
      <c r="AI213" s="359">
        <f>AM215</f>
        <v>100</v>
      </c>
      <c r="AJ213" s="125">
        <f t="shared" si="326"/>
        <v>0</v>
      </c>
      <c r="AK213" s="125">
        <f t="shared" si="327"/>
        <v>0</v>
      </c>
      <c r="AL213" s="125">
        <f>($U213*((AJ213+AK213))/100)</f>
        <v>0</v>
      </c>
      <c r="AM213" s="150">
        <f>U213-AL213</f>
        <v>100</v>
      </c>
      <c r="AN213" s="311" t="s">
        <v>142</v>
      </c>
      <c r="AO213" s="311" t="s">
        <v>74</v>
      </c>
      <c r="AP213" s="360" t="s">
        <v>269</v>
      </c>
      <c r="AQ213" s="32" t="s">
        <v>1824</v>
      </c>
      <c r="AR213" s="353">
        <v>45659</v>
      </c>
      <c r="AS213" s="353">
        <v>46022</v>
      </c>
      <c r="AT213" s="315" t="s">
        <v>146</v>
      </c>
      <c r="AU213" s="315" t="s">
        <v>1825</v>
      </c>
    </row>
    <row r="214" spans="1:47" s="110" customFormat="1" ht="203.25" customHeight="1">
      <c r="A214" s="267"/>
      <c r="B214" s="311"/>
      <c r="C214" s="362"/>
      <c r="D214" s="360"/>
      <c r="E214" s="218"/>
      <c r="F214" s="100"/>
      <c r="G214" s="100"/>
      <c r="H214" s="183"/>
      <c r="I214" s="183"/>
      <c r="J214" s="183"/>
      <c r="K214" s="225"/>
      <c r="L214" s="361"/>
      <c r="M214" s="323"/>
      <c r="N214" s="323"/>
      <c r="O214" s="311"/>
      <c r="P214" s="311"/>
      <c r="Q214" s="311"/>
      <c r="R214" s="311"/>
      <c r="S214" s="315"/>
      <c r="T214" s="311"/>
      <c r="U214" s="315"/>
      <c r="V214" s="311"/>
      <c r="W214" s="140" t="s">
        <v>1805</v>
      </c>
      <c r="X214" s="16" t="s">
        <v>117</v>
      </c>
      <c r="Y214" s="33" t="s">
        <v>68</v>
      </c>
      <c r="Z214" s="33" t="s">
        <v>106</v>
      </c>
      <c r="AA214" s="33" t="s">
        <v>70</v>
      </c>
      <c r="AB214" s="33" t="s">
        <v>71</v>
      </c>
      <c r="AC214" s="33" t="s">
        <v>72</v>
      </c>
      <c r="AD214" s="359"/>
      <c r="AE214" s="125">
        <f t="shared" si="323"/>
        <v>25</v>
      </c>
      <c r="AF214" s="125">
        <f t="shared" si="324"/>
        <v>25</v>
      </c>
      <c r="AG214" s="125">
        <f>($AH213*((AE214+AF214))/100)</f>
        <v>20</v>
      </c>
      <c r="AH214" s="125">
        <f t="shared" ref="AH214:AH215" si="331">AH213-AG214</f>
        <v>20</v>
      </c>
      <c r="AI214" s="359"/>
      <c r="AJ214" s="125">
        <f t="shared" si="326"/>
        <v>0</v>
      </c>
      <c r="AK214" s="125">
        <f t="shared" si="327"/>
        <v>0</v>
      </c>
      <c r="AL214" s="125">
        <f>($AM213*((AJ214+AK214))/100)</f>
        <v>0</v>
      </c>
      <c r="AM214" s="150">
        <f t="shared" ref="AM214:AM215" si="332">AM213-AL214</f>
        <v>100</v>
      </c>
      <c r="AN214" s="311"/>
      <c r="AO214" s="311"/>
      <c r="AP214" s="360"/>
      <c r="AQ214" s="32" t="s">
        <v>1826</v>
      </c>
      <c r="AR214" s="268"/>
      <c r="AS214" s="353"/>
      <c r="AT214" s="315"/>
      <c r="AU214" s="315"/>
    </row>
    <row r="215" spans="1:47" s="110" customFormat="1" ht="220.5" customHeight="1">
      <c r="A215" s="272"/>
      <c r="B215" s="311"/>
      <c r="C215" s="362"/>
      <c r="D215" s="360"/>
      <c r="E215" s="218"/>
      <c r="F215" s="100"/>
      <c r="G215" s="100"/>
      <c r="H215" s="183"/>
      <c r="I215" s="183"/>
      <c r="J215" s="183"/>
      <c r="K215" s="225"/>
      <c r="L215" s="361"/>
      <c r="M215" s="323"/>
      <c r="N215" s="323"/>
      <c r="O215" s="311"/>
      <c r="P215" s="311"/>
      <c r="Q215" s="311"/>
      <c r="R215" s="311"/>
      <c r="S215" s="315"/>
      <c r="T215" s="311"/>
      <c r="U215" s="315"/>
      <c r="V215" s="311"/>
      <c r="W215" s="140" t="s">
        <v>1806</v>
      </c>
      <c r="X215" s="16" t="s">
        <v>117</v>
      </c>
      <c r="Y215" s="33" t="s">
        <v>68</v>
      </c>
      <c r="Z215" s="33" t="s">
        <v>106</v>
      </c>
      <c r="AA215" s="33" t="s">
        <v>70</v>
      </c>
      <c r="AB215" s="33" t="s">
        <v>71</v>
      </c>
      <c r="AC215" s="33" t="s">
        <v>72</v>
      </c>
      <c r="AD215" s="359"/>
      <c r="AE215" s="125">
        <f t="shared" si="323"/>
        <v>25</v>
      </c>
      <c r="AF215" s="125">
        <f t="shared" si="324"/>
        <v>25</v>
      </c>
      <c r="AG215" s="125">
        <f t="shared" ref="AG215" si="333">($AH214*((AE215+AF215))/100)</f>
        <v>10</v>
      </c>
      <c r="AH215" s="125">
        <f t="shared" si="331"/>
        <v>10</v>
      </c>
      <c r="AI215" s="359"/>
      <c r="AJ215" s="125">
        <f t="shared" si="326"/>
        <v>0</v>
      </c>
      <c r="AK215" s="125">
        <f t="shared" si="327"/>
        <v>0</v>
      </c>
      <c r="AL215" s="125">
        <f t="shared" ref="AL215" si="334">($AM214*((AJ215+AK215))/100)</f>
        <v>0</v>
      </c>
      <c r="AM215" s="150">
        <f t="shared" si="332"/>
        <v>100</v>
      </c>
      <c r="AN215" s="311"/>
      <c r="AO215" s="311"/>
      <c r="AP215" s="360"/>
      <c r="AQ215" s="133" t="s">
        <v>1827</v>
      </c>
      <c r="AR215" s="268"/>
      <c r="AS215" s="353"/>
      <c r="AT215" s="315"/>
      <c r="AU215" s="315"/>
    </row>
    <row r="216" spans="1:47" s="110" customFormat="1" ht="187.5" customHeight="1">
      <c r="A216" s="266">
        <v>71</v>
      </c>
      <c r="B216" s="311" t="s">
        <v>206</v>
      </c>
      <c r="C216" s="362" t="s">
        <v>104</v>
      </c>
      <c r="D216" s="360" t="s">
        <v>1799</v>
      </c>
      <c r="E216" s="218"/>
      <c r="F216" s="100"/>
      <c r="G216" s="100"/>
      <c r="H216" s="183"/>
      <c r="I216" s="183"/>
      <c r="J216" s="183"/>
      <c r="K216" s="225"/>
      <c r="L216" s="361" t="s">
        <v>1807</v>
      </c>
      <c r="M216" s="323" t="s">
        <v>105</v>
      </c>
      <c r="N216" s="323" t="s">
        <v>1788</v>
      </c>
      <c r="O216" s="311" t="s">
        <v>61</v>
      </c>
      <c r="P216" s="311" t="s">
        <v>62</v>
      </c>
      <c r="Q216" s="311" t="s">
        <v>234</v>
      </c>
      <c r="R216" s="311" t="s">
        <v>175</v>
      </c>
      <c r="S216" s="315">
        <v>80</v>
      </c>
      <c r="T216" s="311" t="s">
        <v>65</v>
      </c>
      <c r="U216" s="315">
        <v>80</v>
      </c>
      <c r="V216" s="311" t="s">
        <v>66</v>
      </c>
      <c r="W216" s="140" t="s">
        <v>1808</v>
      </c>
      <c r="X216" s="16" t="s">
        <v>117</v>
      </c>
      <c r="Y216" s="33" t="s">
        <v>68</v>
      </c>
      <c r="Z216" s="33" t="s">
        <v>69</v>
      </c>
      <c r="AA216" s="33" t="s">
        <v>70</v>
      </c>
      <c r="AB216" s="33" t="s">
        <v>91</v>
      </c>
      <c r="AC216" s="33" t="s">
        <v>72</v>
      </c>
      <c r="AD216" s="359">
        <f>AH218</f>
        <v>14.4</v>
      </c>
      <c r="AE216" s="125">
        <f t="shared" ref="AE216:AE218" si="335">IF(Y216="Preventivo",25,IF(Y216="Detectivo",15,0))</f>
        <v>25</v>
      </c>
      <c r="AF216" s="125">
        <f t="shared" ref="AF216:AF218" si="336">IF(Y216="Correctivo",0,IF(Z216="Automatizado",25,IF(Z216="Manual",15,0)))</f>
        <v>15</v>
      </c>
      <c r="AG216" s="125">
        <f>($S216*((AE216+AF216))/100)</f>
        <v>32</v>
      </c>
      <c r="AH216" s="125">
        <f t="shared" ref="AH216" si="337">S216-AG216</f>
        <v>48</v>
      </c>
      <c r="AI216" s="359">
        <f>AM218</f>
        <v>80</v>
      </c>
      <c r="AJ216" s="125">
        <f t="shared" ref="AJ216:AJ218" si="338">IF(Y216="Correctivo",10,0)</f>
        <v>0</v>
      </c>
      <c r="AK216" s="125">
        <f t="shared" ref="AK216:AK218" si="339">IF(X216="Probabilidad",0,IF(Z216="Automatizado",25,IF(Z216="Manual",15,0)))</f>
        <v>0</v>
      </c>
      <c r="AL216" s="125">
        <f>($U216*((AJ216+AK216))/100)</f>
        <v>0</v>
      </c>
      <c r="AM216" s="150">
        <f>U216-AL216</f>
        <v>80</v>
      </c>
      <c r="AN216" s="311" t="s">
        <v>66</v>
      </c>
      <c r="AO216" s="311" t="s">
        <v>74</v>
      </c>
      <c r="AP216" s="360" t="s">
        <v>269</v>
      </c>
      <c r="AQ216" s="360" t="s">
        <v>1828</v>
      </c>
      <c r="AR216" s="353">
        <v>45659</v>
      </c>
      <c r="AS216" s="353">
        <v>46022</v>
      </c>
      <c r="AT216" s="315" t="s">
        <v>93</v>
      </c>
      <c r="AU216" s="315" t="s">
        <v>1829</v>
      </c>
    </row>
    <row r="217" spans="1:47" s="110" customFormat="1" ht="101.25" customHeight="1">
      <c r="A217" s="267"/>
      <c r="B217" s="311"/>
      <c r="C217" s="362"/>
      <c r="D217" s="360"/>
      <c r="E217" s="218"/>
      <c r="F217" s="100"/>
      <c r="G217" s="100"/>
      <c r="H217" s="183"/>
      <c r="I217" s="183"/>
      <c r="J217" s="183"/>
      <c r="K217" s="225"/>
      <c r="L217" s="361"/>
      <c r="M217" s="323"/>
      <c r="N217" s="323"/>
      <c r="O217" s="311"/>
      <c r="P217" s="311"/>
      <c r="Q217" s="311"/>
      <c r="R217" s="311"/>
      <c r="S217" s="315"/>
      <c r="T217" s="311"/>
      <c r="U217" s="315"/>
      <c r="V217" s="311"/>
      <c r="W217" s="140" t="s">
        <v>1809</v>
      </c>
      <c r="X217" s="16" t="s">
        <v>117</v>
      </c>
      <c r="Y217" s="33" t="s">
        <v>68</v>
      </c>
      <c r="Z217" s="33" t="s">
        <v>106</v>
      </c>
      <c r="AA217" s="33" t="s">
        <v>70</v>
      </c>
      <c r="AB217" s="33" t="s">
        <v>71</v>
      </c>
      <c r="AC217" s="33" t="s">
        <v>72</v>
      </c>
      <c r="AD217" s="359"/>
      <c r="AE217" s="125">
        <f t="shared" si="335"/>
        <v>25</v>
      </c>
      <c r="AF217" s="125">
        <f t="shared" si="336"/>
        <v>25</v>
      </c>
      <c r="AG217" s="125">
        <f>($AH216*((AE217+AF217))/100)</f>
        <v>24</v>
      </c>
      <c r="AH217" s="125">
        <f t="shared" ref="AH217:AH218" si="340">AH216-AG217</f>
        <v>24</v>
      </c>
      <c r="AI217" s="359"/>
      <c r="AJ217" s="125">
        <f t="shared" si="338"/>
        <v>0</v>
      </c>
      <c r="AK217" s="125">
        <f t="shared" si="339"/>
        <v>0</v>
      </c>
      <c r="AL217" s="125">
        <f>($AM216*((AJ217+AK217))/100)</f>
        <v>0</v>
      </c>
      <c r="AM217" s="150">
        <f t="shared" ref="AM217:AM218" si="341">AM216-AL217</f>
        <v>80</v>
      </c>
      <c r="AN217" s="311"/>
      <c r="AO217" s="311"/>
      <c r="AP217" s="360"/>
      <c r="AQ217" s="360"/>
      <c r="AR217" s="353"/>
      <c r="AS217" s="353"/>
      <c r="AT217" s="315"/>
      <c r="AU217" s="315"/>
    </row>
    <row r="218" spans="1:47" s="110" customFormat="1" ht="101.25" customHeight="1">
      <c r="A218" s="272"/>
      <c r="B218" s="311"/>
      <c r="C218" s="362"/>
      <c r="D218" s="360"/>
      <c r="E218" s="218"/>
      <c r="F218" s="100"/>
      <c r="G218" s="100"/>
      <c r="H218" s="183"/>
      <c r="I218" s="183"/>
      <c r="J218" s="183"/>
      <c r="K218" s="225"/>
      <c r="L218" s="361"/>
      <c r="M218" s="323"/>
      <c r="N218" s="323"/>
      <c r="O218" s="311"/>
      <c r="P218" s="311"/>
      <c r="Q218" s="311"/>
      <c r="R218" s="311"/>
      <c r="S218" s="315"/>
      <c r="T218" s="311"/>
      <c r="U218" s="315"/>
      <c r="V218" s="311"/>
      <c r="W218" s="140" t="s">
        <v>1810</v>
      </c>
      <c r="X218" s="16" t="s">
        <v>117</v>
      </c>
      <c r="Y218" s="33" t="s">
        <v>68</v>
      </c>
      <c r="Z218" s="33" t="s">
        <v>69</v>
      </c>
      <c r="AA218" s="33" t="s">
        <v>70</v>
      </c>
      <c r="AB218" s="33" t="s">
        <v>71</v>
      </c>
      <c r="AC218" s="33" t="s">
        <v>72</v>
      </c>
      <c r="AD218" s="359"/>
      <c r="AE218" s="125">
        <f t="shared" si="335"/>
        <v>25</v>
      </c>
      <c r="AF218" s="125">
        <f t="shared" si="336"/>
        <v>15</v>
      </c>
      <c r="AG218" s="125">
        <f t="shared" ref="AG218" si="342">($AH217*((AE218+AF218))/100)</f>
        <v>9.6</v>
      </c>
      <c r="AH218" s="125">
        <f t="shared" si="340"/>
        <v>14.4</v>
      </c>
      <c r="AI218" s="359"/>
      <c r="AJ218" s="125">
        <f t="shared" si="338"/>
        <v>0</v>
      </c>
      <c r="AK218" s="125">
        <f t="shared" si="339"/>
        <v>0</v>
      </c>
      <c r="AL218" s="125">
        <f t="shared" ref="AL218" si="343">($AM217*((AJ218+AK218))/100)</f>
        <v>0</v>
      </c>
      <c r="AM218" s="150">
        <f t="shared" si="341"/>
        <v>80</v>
      </c>
      <c r="AN218" s="311"/>
      <c r="AO218" s="311"/>
      <c r="AP218" s="360"/>
      <c r="AQ218" s="360"/>
      <c r="AR218" s="353"/>
      <c r="AS218" s="353"/>
      <c r="AT218" s="315"/>
      <c r="AU218" s="315"/>
    </row>
    <row r="219" spans="1:47" s="110" customFormat="1" ht="107.25" customHeight="1">
      <c r="A219" s="266">
        <v>72</v>
      </c>
      <c r="B219" s="311" t="s">
        <v>206</v>
      </c>
      <c r="C219" s="362" t="s">
        <v>104</v>
      </c>
      <c r="D219" s="360" t="s">
        <v>1800</v>
      </c>
      <c r="E219" s="218"/>
      <c r="F219" s="100"/>
      <c r="G219" s="100"/>
      <c r="H219" s="183"/>
      <c r="I219" s="183"/>
      <c r="J219" s="183"/>
      <c r="K219" s="225"/>
      <c r="L219" s="361" t="s">
        <v>1811</v>
      </c>
      <c r="M219" s="323" t="s">
        <v>105</v>
      </c>
      <c r="N219" s="323" t="s">
        <v>1788</v>
      </c>
      <c r="O219" s="311" t="s">
        <v>166</v>
      </c>
      <c r="P219" s="311" t="s">
        <v>180</v>
      </c>
      <c r="Q219" s="311" t="s">
        <v>234</v>
      </c>
      <c r="R219" s="311" t="s">
        <v>64</v>
      </c>
      <c r="S219" s="315">
        <v>60</v>
      </c>
      <c r="T219" s="311" t="s">
        <v>65</v>
      </c>
      <c r="U219" s="315">
        <v>80</v>
      </c>
      <c r="V219" s="311" t="s">
        <v>66</v>
      </c>
      <c r="W219" s="140" t="s">
        <v>1812</v>
      </c>
      <c r="X219" s="16" t="s">
        <v>117</v>
      </c>
      <c r="Y219" s="33" t="s">
        <v>68</v>
      </c>
      <c r="Z219" s="33" t="s">
        <v>69</v>
      </c>
      <c r="AA219" s="33" t="s">
        <v>70</v>
      </c>
      <c r="AB219" s="33" t="s">
        <v>71</v>
      </c>
      <c r="AC219" s="33" t="s">
        <v>72</v>
      </c>
      <c r="AD219" s="359">
        <f>AH221</f>
        <v>12.96</v>
      </c>
      <c r="AE219" s="125">
        <f t="shared" ref="AE219:AE221" si="344">IF(Y219="Preventivo",25,IF(Y219="Detectivo",15,0))</f>
        <v>25</v>
      </c>
      <c r="AF219" s="125">
        <f t="shared" ref="AF219:AF221" si="345">IF(Y219="Correctivo",0,IF(Z219="Automatizado",25,IF(Z219="Manual",15,0)))</f>
        <v>15</v>
      </c>
      <c r="AG219" s="125">
        <f>($S219*((AE219+AF219))/100)</f>
        <v>24</v>
      </c>
      <c r="AH219" s="125">
        <f t="shared" ref="AH219" si="346">S219-AG219</f>
        <v>36</v>
      </c>
      <c r="AI219" s="359">
        <f>AM221</f>
        <v>80</v>
      </c>
      <c r="AJ219" s="125">
        <f t="shared" ref="AJ219:AJ221" si="347">IF(Y219="Correctivo",10,0)</f>
        <v>0</v>
      </c>
      <c r="AK219" s="125">
        <f t="shared" ref="AK219:AK221" si="348">IF(X219="Probabilidad",0,IF(Z219="Automatizado",25,IF(Z219="Manual",15,0)))</f>
        <v>0</v>
      </c>
      <c r="AL219" s="125">
        <f>($U219*((AJ219+AK219))/100)</f>
        <v>0</v>
      </c>
      <c r="AM219" s="150">
        <f>U219-AL219</f>
        <v>80</v>
      </c>
      <c r="AN219" s="311" t="s">
        <v>66</v>
      </c>
      <c r="AO219" s="311" t="s">
        <v>74</v>
      </c>
      <c r="AP219" s="360" t="s">
        <v>269</v>
      </c>
      <c r="AQ219" s="360" t="s">
        <v>1830</v>
      </c>
      <c r="AR219" s="353">
        <v>45659</v>
      </c>
      <c r="AS219" s="353">
        <v>46022</v>
      </c>
      <c r="AT219" s="315" t="s">
        <v>93</v>
      </c>
      <c r="AU219" s="315" t="s">
        <v>1831</v>
      </c>
    </row>
    <row r="220" spans="1:47" s="110" customFormat="1" ht="108" customHeight="1">
      <c r="A220" s="267"/>
      <c r="B220" s="311"/>
      <c r="C220" s="362"/>
      <c r="D220" s="360"/>
      <c r="E220" s="218"/>
      <c r="F220" s="100"/>
      <c r="G220" s="100"/>
      <c r="H220" s="183"/>
      <c r="I220" s="183"/>
      <c r="J220" s="183"/>
      <c r="K220" s="225"/>
      <c r="L220" s="361"/>
      <c r="M220" s="323"/>
      <c r="N220" s="323"/>
      <c r="O220" s="311"/>
      <c r="P220" s="311"/>
      <c r="Q220" s="311"/>
      <c r="R220" s="311"/>
      <c r="S220" s="315"/>
      <c r="T220" s="311"/>
      <c r="U220" s="315"/>
      <c r="V220" s="311"/>
      <c r="W220" s="140" t="s">
        <v>1813</v>
      </c>
      <c r="X220" s="16" t="s">
        <v>117</v>
      </c>
      <c r="Y220" s="33" t="s">
        <v>68</v>
      </c>
      <c r="Z220" s="33" t="s">
        <v>69</v>
      </c>
      <c r="AA220" s="33" t="s">
        <v>70</v>
      </c>
      <c r="AB220" s="33" t="s">
        <v>71</v>
      </c>
      <c r="AC220" s="33" t="s">
        <v>72</v>
      </c>
      <c r="AD220" s="359"/>
      <c r="AE220" s="125">
        <f t="shared" si="344"/>
        <v>25</v>
      </c>
      <c r="AF220" s="125">
        <f t="shared" si="345"/>
        <v>15</v>
      </c>
      <c r="AG220" s="125">
        <f>($AH219*((AE220+AF220))/100)</f>
        <v>14.4</v>
      </c>
      <c r="AH220" s="125">
        <f t="shared" ref="AH220:AH221" si="349">AH219-AG220</f>
        <v>21.6</v>
      </c>
      <c r="AI220" s="359"/>
      <c r="AJ220" s="125">
        <f t="shared" si="347"/>
        <v>0</v>
      </c>
      <c r="AK220" s="125">
        <f t="shared" si="348"/>
        <v>0</v>
      </c>
      <c r="AL220" s="125">
        <f>($AM219*((AJ220+AK220))/100)</f>
        <v>0</v>
      </c>
      <c r="AM220" s="150">
        <f t="shared" ref="AM220:AM221" si="350">AM219-AL220</f>
        <v>80</v>
      </c>
      <c r="AN220" s="311"/>
      <c r="AO220" s="311"/>
      <c r="AP220" s="360"/>
      <c r="AQ220" s="360"/>
      <c r="AR220" s="353"/>
      <c r="AS220" s="353"/>
      <c r="AT220" s="315"/>
      <c r="AU220" s="315"/>
    </row>
    <row r="221" spans="1:47" s="110" customFormat="1" ht="112.5" customHeight="1">
      <c r="A221" s="272"/>
      <c r="B221" s="311"/>
      <c r="C221" s="362"/>
      <c r="D221" s="360"/>
      <c r="E221" s="218"/>
      <c r="F221" s="100"/>
      <c r="G221" s="100"/>
      <c r="H221" s="183"/>
      <c r="I221" s="183"/>
      <c r="J221" s="183"/>
      <c r="K221" s="225"/>
      <c r="L221" s="361"/>
      <c r="M221" s="323"/>
      <c r="N221" s="323"/>
      <c r="O221" s="311"/>
      <c r="P221" s="311"/>
      <c r="Q221" s="311"/>
      <c r="R221" s="311"/>
      <c r="S221" s="315"/>
      <c r="T221" s="311"/>
      <c r="U221" s="315"/>
      <c r="V221" s="311"/>
      <c r="W221" s="140" t="s">
        <v>1814</v>
      </c>
      <c r="X221" s="16" t="s">
        <v>117</v>
      </c>
      <c r="Y221" s="33" t="s">
        <v>68</v>
      </c>
      <c r="Z221" s="33" t="s">
        <v>69</v>
      </c>
      <c r="AA221" s="33" t="s">
        <v>70</v>
      </c>
      <c r="AB221" s="33" t="s">
        <v>71</v>
      </c>
      <c r="AC221" s="33" t="s">
        <v>72</v>
      </c>
      <c r="AD221" s="359"/>
      <c r="AE221" s="125">
        <f t="shared" si="344"/>
        <v>25</v>
      </c>
      <c r="AF221" s="125">
        <f t="shared" si="345"/>
        <v>15</v>
      </c>
      <c r="AG221" s="125">
        <f t="shared" ref="AG221" si="351">($AH220*((AE221+AF221))/100)</f>
        <v>8.64</v>
      </c>
      <c r="AH221" s="125">
        <f t="shared" si="349"/>
        <v>12.96</v>
      </c>
      <c r="AI221" s="359"/>
      <c r="AJ221" s="125">
        <f t="shared" si="347"/>
        <v>0</v>
      </c>
      <c r="AK221" s="125">
        <f t="shared" si="348"/>
        <v>0</v>
      </c>
      <c r="AL221" s="125">
        <f t="shared" ref="AL221" si="352">($AM220*((AJ221+AK221))/100)</f>
        <v>0</v>
      </c>
      <c r="AM221" s="150">
        <f t="shared" si="350"/>
        <v>80</v>
      </c>
      <c r="AN221" s="311"/>
      <c r="AO221" s="311"/>
      <c r="AP221" s="360"/>
      <c r="AQ221" s="360"/>
      <c r="AR221" s="353"/>
      <c r="AS221" s="353"/>
      <c r="AT221" s="315"/>
      <c r="AU221" s="315"/>
    </row>
    <row r="222" spans="1:47" s="110" customFormat="1" ht="188.25" customHeight="1">
      <c r="A222" s="266">
        <v>73</v>
      </c>
      <c r="B222" s="311" t="s">
        <v>206</v>
      </c>
      <c r="C222" s="362" t="s">
        <v>104</v>
      </c>
      <c r="D222" s="360" t="s">
        <v>1801</v>
      </c>
      <c r="E222" s="218"/>
      <c r="F222" s="100"/>
      <c r="G222" s="100"/>
      <c r="H222" s="183"/>
      <c r="I222" s="183"/>
      <c r="J222" s="183"/>
      <c r="K222" s="225"/>
      <c r="L222" s="361" t="s">
        <v>1815</v>
      </c>
      <c r="M222" s="323" t="s">
        <v>105</v>
      </c>
      <c r="N222" s="319" t="s">
        <v>1816</v>
      </c>
      <c r="O222" s="311" t="s">
        <v>166</v>
      </c>
      <c r="P222" s="311" t="s">
        <v>180</v>
      </c>
      <c r="Q222" s="311" t="s">
        <v>273</v>
      </c>
      <c r="R222" s="311" t="s">
        <v>175</v>
      </c>
      <c r="S222" s="315">
        <v>80</v>
      </c>
      <c r="T222" s="311" t="s">
        <v>65</v>
      </c>
      <c r="U222" s="315">
        <v>80</v>
      </c>
      <c r="V222" s="311" t="s">
        <v>66</v>
      </c>
      <c r="W222" s="140" t="s">
        <v>1817</v>
      </c>
      <c r="X222" s="16" t="s">
        <v>117</v>
      </c>
      <c r="Y222" s="33" t="s">
        <v>68</v>
      </c>
      <c r="Z222" s="33" t="s">
        <v>69</v>
      </c>
      <c r="AA222" s="33" t="s">
        <v>70</v>
      </c>
      <c r="AB222" s="33" t="s">
        <v>71</v>
      </c>
      <c r="AC222" s="33" t="s">
        <v>72</v>
      </c>
      <c r="AD222" s="359">
        <f>AH223</f>
        <v>28.8</v>
      </c>
      <c r="AE222" s="125">
        <f t="shared" ref="AE222:AE226" si="353">IF(Y222="Preventivo",25,IF(Y222="Detectivo",15,0))</f>
        <v>25</v>
      </c>
      <c r="AF222" s="125">
        <f t="shared" ref="AF222:AF226" si="354">IF(Y222="Correctivo",0,IF(Z222="Automatizado",25,IF(Z222="Manual",15,0)))</f>
        <v>15</v>
      </c>
      <c r="AG222" s="125">
        <f>($S222*((AE222+AF222))/100)</f>
        <v>32</v>
      </c>
      <c r="AH222" s="125">
        <f t="shared" ref="AH222" si="355">S222-AG222</f>
        <v>48</v>
      </c>
      <c r="AI222" s="359">
        <f>AM223</f>
        <v>80</v>
      </c>
      <c r="AJ222" s="125">
        <f t="shared" ref="AJ222:AJ226" si="356">IF(Y222="Correctivo",10,0)</f>
        <v>0</v>
      </c>
      <c r="AK222" s="125">
        <f t="shared" ref="AK222:AK226" si="357">IF(X222="Probabilidad",0,IF(Z222="Automatizado",25,IF(Z222="Manual",15,0)))</f>
        <v>0</v>
      </c>
      <c r="AL222" s="125">
        <f>($U222*((AJ222+AK222))/100)</f>
        <v>0</v>
      </c>
      <c r="AM222" s="150">
        <f>U222-AL222</f>
        <v>80</v>
      </c>
      <c r="AN222" s="311" t="s">
        <v>66</v>
      </c>
      <c r="AO222" s="311" t="s">
        <v>74</v>
      </c>
      <c r="AP222" s="360" t="s">
        <v>269</v>
      </c>
      <c r="AQ222" s="140" t="s">
        <v>1832</v>
      </c>
      <c r="AR222" s="353">
        <v>45659</v>
      </c>
      <c r="AS222" s="353">
        <v>46022</v>
      </c>
      <c r="AT222" s="315" t="s">
        <v>93</v>
      </c>
      <c r="AU222" s="315" t="s">
        <v>1833</v>
      </c>
    </row>
    <row r="223" spans="1:47" s="110" customFormat="1" ht="174" customHeight="1">
      <c r="A223" s="272"/>
      <c r="B223" s="311"/>
      <c r="C223" s="362"/>
      <c r="D223" s="360"/>
      <c r="E223" s="218"/>
      <c r="F223" s="100"/>
      <c r="G223" s="100"/>
      <c r="H223" s="183"/>
      <c r="I223" s="183"/>
      <c r="J223" s="183"/>
      <c r="K223" s="225"/>
      <c r="L223" s="361"/>
      <c r="M223" s="323"/>
      <c r="N223" s="319"/>
      <c r="O223" s="311"/>
      <c r="P223" s="311"/>
      <c r="Q223" s="311"/>
      <c r="R223" s="311"/>
      <c r="S223" s="315"/>
      <c r="T223" s="311"/>
      <c r="U223" s="315"/>
      <c r="V223" s="311"/>
      <c r="W223" s="140" t="s">
        <v>1818</v>
      </c>
      <c r="X223" s="16" t="s">
        <v>117</v>
      </c>
      <c r="Y223" s="33" t="s">
        <v>68</v>
      </c>
      <c r="Z223" s="33" t="s">
        <v>69</v>
      </c>
      <c r="AA223" s="33" t="s">
        <v>70</v>
      </c>
      <c r="AB223" s="33" t="s">
        <v>71</v>
      </c>
      <c r="AC223" s="33" t="s">
        <v>72</v>
      </c>
      <c r="AD223" s="359"/>
      <c r="AE223" s="125">
        <f t="shared" si="353"/>
        <v>25</v>
      </c>
      <c r="AF223" s="125">
        <f t="shared" si="354"/>
        <v>15</v>
      </c>
      <c r="AG223" s="125">
        <f>($AH222*((AE223+AF223))/100)</f>
        <v>19.2</v>
      </c>
      <c r="AH223" s="125">
        <f t="shared" ref="AH223" si="358">AH222-AG223</f>
        <v>28.8</v>
      </c>
      <c r="AI223" s="359"/>
      <c r="AJ223" s="125">
        <f t="shared" si="356"/>
        <v>0</v>
      </c>
      <c r="AK223" s="125">
        <f t="shared" si="357"/>
        <v>0</v>
      </c>
      <c r="AL223" s="125">
        <f>($AM222*((AJ223+AK223))/100)</f>
        <v>0</v>
      </c>
      <c r="AM223" s="150">
        <f t="shared" ref="AM223" si="359">AM222-AL223</f>
        <v>80</v>
      </c>
      <c r="AN223" s="311"/>
      <c r="AO223" s="311"/>
      <c r="AP223" s="360"/>
      <c r="AQ223" s="140" t="s">
        <v>1834</v>
      </c>
      <c r="AR223" s="353"/>
      <c r="AS223" s="353"/>
      <c r="AT223" s="315"/>
      <c r="AU223" s="315"/>
    </row>
    <row r="224" spans="1:47" s="110" customFormat="1" ht="234" customHeight="1">
      <c r="A224" s="266">
        <v>74</v>
      </c>
      <c r="B224" s="311" t="s">
        <v>206</v>
      </c>
      <c r="C224" s="362" t="s">
        <v>104</v>
      </c>
      <c r="D224" s="321" t="s">
        <v>1802</v>
      </c>
      <c r="E224" s="218"/>
      <c r="F224" s="100"/>
      <c r="G224" s="100"/>
      <c r="H224" s="183"/>
      <c r="I224" s="183"/>
      <c r="J224" s="183"/>
      <c r="K224" s="225"/>
      <c r="L224" s="361" t="s">
        <v>1819</v>
      </c>
      <c r="M224" s="323" t="s">
        <v>105</v>
      </c>
      <c r="N224" s="319" t="s">
        <v>1816</v>
      </c>
      <c r="O224" s="311" t="s">
        <v>166</v>
      </c>
      <c r="P224" s="311" t="s">
        <v>180</v>
      </c>
      <c r="Q224" s="311" t="s">
        <v>1820</v>
      </c>
      <c r="R224" s="311" t="s">
        <v>175</v>
      </c>
      <c r="S224" s="315">
        <v>80</v>
      </c>
      <c r="T224" s="311" t="s">
        <v>141</v>
      </c>
      <c r="U224" s="315">
        <v>100</v>
      </c>
      <c r="V224" s="311" t="s">
        <v>142</v>
      </c>
      <c r="W224" s="140" t="s">
        <v>1821</v>
      </c>
      <c r="X224" s="16" t="s">
        <v>117</v>
      </c>
      <c r="Y224" s="33" t="s">
        <v>68</v>
      </c>
      <c r="Z224" s="33" t="s">
        <v>106</v>
      </c>
      <c r="AA224" s="33" t="s">
        <v>70</v>
      </c>
      <c r="AB224" s="33" t="s">
        <v>71</v>
      </c>
      <c r="AC224" s="33" t="s">
        <v>72</v>
      </c>
      <c r="AD224" s="359">
        <f>AH226</f>
        <v>24</v>
      </c>
      <c r="AE224" s="125">
        <f t="shared" si="353"/>
        <v>25</v>
      </c>
      <c r="AF224" s="125">
        <f t="shared" si="354"/>
        <v>25</v>
      </c>
      <c r="AG224" s="125">
        <f>($S224*((AE224+AF224))/100)</f>
        <v>40</v>
      </c>
      <c r="AH224" s="125">
        <f t="shared" ref="AH224" si="360">S224-AG224</f>
        <v>40</v>
      </c>
      <c r="AI224" s="359">
        <f>AM226</f>
        <v>75</v>
      </c>
      <c r="AJ224" s="125">
        <f t="shared" si="356"/>
        <v>0</v>
      </c>
      <c r="AK224" s="125">
        <f t="shared" si="357"/>
        <v>0</v>
      </c>
      <c r="AL224" s="125">
        <f>($U224*((AJ224+AK224))/100)</f>
        <v>0</v>
      </c>
      <c r="AM224" s="150">
        <f>U224-AL224</f>
        <v>100</v>
      </c>
      <c r="AN224" s="311" t="s">
        <v>66</v>
      </c>
      <c r="AO224" s="311"/>
      <c r="AP224" s="360" t="s">
        <v>269</v>
      </c>
      <c r="AQ224" s="140" t="s">
        <v>1835</v>
      </c>
      <c r="AR224" s="353">
        <v>45659</v>
      </c>
      <c r="AS224" s="353">
        <v>46022</v>
      </c>
      <c r="AT224" s="315" t="s">
        <v>93</v>
      </c>
      <c r="AU224" s="315" t="s">
        <v>1833</v>
      </c>
    </row>
    <row r="225" spans="1:47" s="110" customFormat="1" ht="101.25" customHeight="1">
      <c r="A225" s="267"/>
      <c r="B225" s="311"/>
      <c r="C225" s="362"/>
      <c r="D225" s="321"/>
      <c r="E225" s="218"/>
      <c r="F225" s="100"/>
      <c r="G225" s="100"/>
      <c r="H225" s="183"/>
      <c r="I225" s="183"/>
      <c r="J225" s="183"/>
      <c r="K225" s="225"/>
      <c r="L225" s="361"/>
      <c r="M225" s="323"/>
      <c r="N225" s="319"/>
      <c r="O225" s="311"/>
      <c r="P225" s="311"/>
      <c r="Q225" s="311"/>
      <c r="R225" s="311"/>
      <c r="S225" s="315"/>
      <c r="T225" s="311"/>
      <c r="U225" s="315"/>
      <c r="V225" s="311"/>
      <c r="W225" s="140" t="s">
        <v>1822</v>
      </c>
      <c r="X225" s="16" t="s">
        <v>117</v>
      </c>
      <c r="Y225" s="33" t="s">
        <v>68</v>
      </c>
      <c r="Z225" s="33" t="s">
        <v>69</v>
      </c>
      <c r="AA225" s="33" t="s">
        <v>70</v>
      </c>
      <c r="AB225" s="33" t="s">
        <v>71</v>
      </c>
      <c r="AC225" s="33" t="s">
        <v>72</v>
      </c>
      <c r="AD225" s="359"/>
      <c r="AE225" s="125">
        <f t="shared" si="353"/>
        <v>25</v>
      </c>
      <c r="AF225" s="125">
        <f t="shared" si="354"/>
        <v>15</v>
      </c>
      <c r="AG225" s="125">
        <f>($AH224*((AE225+AF225))/100)</f>
        <v>16</v>
      </c>
      <c r="AH225" s="125">
        <f t="shared" ref="AH225:AH226" si="361">AH224-AG225</f>
        <v>24</v>
      </c>
      <c r="AI225" s="359"/>
      <c r="AJ225" s="125">
        <f t="shared" si="356"/>
        <v>0</v>
      </c>
      <c r="AK225" s="125">
        <f t="shared" si="357"/>
        <v>0</v>
      </c>
      <c r="AL225" s="125">
        <f>($AM224*((AJ225+AK225))/100)</f>
        <v>0</v>
      </c>
      <c r="AM225" s="150">
        <f t="shared" ref="AM225:AM226" si="362">AM224-AL225</f>
        <v>100</v>
      </c>
      <c r="AN225" s="311"/>
      <c r="AO225" s="311"/>
      <c r="AP225" s="360"/>
      <c r="AQ225" s="354" t="s">
        <v>1836</v>
      </c>
      <c r="AR225" s="353"/>
      <c r="AS225" s="353"/>
      <c r="AT225" s="315"/>
      <c r="AU225" s="315"/>
    </row>
    <row r="226" spans="1:47" s="110" customFormat="1" ht="112.5" customHeight="1">
      <c r="A226" s="272"/>
      <c r="B226" s="311"/>
      <c r="C226" s="362"/>
      <c r="D226" s="321"/>
      <c r="E226" s="218"/>
      <c r="F226" s="100"/>
      <c r="G226" s="100"/>
      <c r="H226" s="183"/>
      <c r="I226" s="183"/>
      <c r="J226" s="183"/>
      <c r="K226" s="225"/>
      <c r="L226" s="361"/>
      <c r="M226" s="323"/>
      <c r="N226" s="319"/>
      <c r="O226" s="311"/>
      <c r="P226" s="311"/>
      <c r="Q226" s="311"/>
      <c r="R226" s="311"/>
      <c r="S226" s="315"/>
      <c r="T226" s="311"/>
      <c r="U226" s="315"/>
      <c r="V226" s="311"/>
      <c r="W226" s="140" t="s">
        <v>1823</v>
      </c>
      <c r="X226" s="16" t="s">
        <v>40</v>
      </c>
      <c r="Y226" s="33" t="s">
        <v>80</v>
      </c>
      <c r="Z226" s="33" t="s">
        <v>69</v>
      </c>
      <c r="AA226" s="33" t="s">
        <v>70</v>
      </c>
      <c r="AB226" s="33" t="s">
        <v>71</v>
      </c>
      <c r="AC226" s="33" t="s">
        <v>72</v>
      </c>
      <c r="AD226" s="359"/>
      <c r="AE226" s="125">
        <f t="shared" si="353"/>
        <v>0</v>
      </c>
      <c r="AF226" s="125">
        <f t="shared" si="354"/>
        <v>0</v>
      </c>
      <c r="AG226" s="125">
        <f t="shared" ref="AG226" si="363">($AH225*((AE226+AF226))/100)</f>
        <v>0</v>
      </c>
      <c r="AH226" s="125">
        <f t="shared" si="361"/>
        <v>24</v>
      </c>
      <c r="AI226" s="359"/>
      <c r="AJ226" s="125">
        <f t="shared" si="356"/>
        <v>10</v>
      </c>
      <c r="AK226" s="125">
        <f t="shared" si="357"/>
        <v>15</v>
      </c>
      <c r="AL226" s="125">
        <f t="shared" ref="AL226" si="364">($AM225*((AJ226+AK226))/100)</f>
        <v>25</v>
      </c>
      <c r="AM226" s="150">
        <f t="shared" si="362"/>
        <v>75</v>
      </c>
      <c r="AN226" s="311"/>
      <c r="AO226" s="311"/>
      <c r="AP226" s="360"/>
      <c r="AQ226" s="354"/>
      <c r="AR226" s="353"/>
      <c r="AS226" s="353"/>
      <c r="AT226" s="315"/>
      <c r="AU226" s="315"/>
    </row>
    <row r="227" spans="1:47" s="8" customFormat="1" ht="177.75" customHeight="1">
      <c r="A227" s="282">
        <v>75</v>
      </c>
      <c r="B227" s="282" t="s">
        <v>206</v>
      </c>
      <c r="C227" s="296" t="s">
        <v>207</v>
      </c>
      <c r="D227" s="282" t="s">
        <v>2188</v>
      </c>
      <c r="E227" s="299" t="s">
        <v>164</v>
      </c>
      <c r="F227" s="302" t="s">
        <v>2189</v>
      </c>
      <c r="G227" s="302" t="s">
        <v>2190</v>
      </c>
      <c r="H227" s="305"/>
      <c r="I227" s="305"/>
      <c r="J227" s="305"/>
      <c r="K227" s="305"/>
      <c r="L227" s="308" t="str">
        <f>IF(F227&lt;&gt;"",CONCATENATE(E227," ",F227),CONCATENATE(H227," ",I227," ",J227," ",K227))</f>
        <v>Posibilidad de pérdida reputacional por la imposibilidad de gestionar solicitudes de información realizadas por el cliente interno y externo,</v>
      </c>
      <c r="M227" s="305" t="s">
        <v>60</v>
      </c>
      <c r="N227" s="305" t="s">
        <v>278</v>
      </c>
      <c r="O227" s="282" t="s">
        <v>61</v>
      </c>
      <c r="P227" s="282" t="s">
        <v>62</v>
      </c>
      <c r="Q227" s="282">
        <v>3828</v>
      </c>
      <c r="R227" s="282" t="s">
        <v>172</v>
      </c>
      <c r="S227" s="293">
        <f>IF(R227="Muy alta",100,IF(R227="Alta",80,IF(R227="Media",60,IF(R227="Baja",40,IF(R227="Muy baja",20,IF(R227="Casi Seguro",100,IF(R227="Probable",80,IF(R227="Posible",60,IF(R227="Improbable",40,IF(R227="Rara vez",20,0))))))))))</f>
        <v>100</v>
      </c>
      <c r="T227" s="282" t="s">
        <v>114</v>
      </c>
      <c r="U227" s="293">
        <f>IF(T227="Catastrófico",100,IF(T227="Mayor",80,IF(T227="Moderado",60,IF(T227="Menor",40,IF(T227="Leve",20,0)))))</f>
        <v>40</v>
      </c>
      <c r="V227" s="282" t="s">
        <v>66</v>
      </c>
      <c r="W227" s="258" t="s">
        <v>2191</v>
      </c>
      <c r="X227" s="16" t="s">
        <v>117</v>
      </c>
      <c r="Y227" s="33" t="s">
        <v>68</v>
      </c>
      <c r="Z227" s="33" t="s">
        <v>69</v>
      </c>
      <c r="AA227" s="33" t="s">
        <v>70</v>
      </c>
      <c r="AB227" s="33" t="s">
        <v>71</v>
      </c>
      <c r="AC227" s="33" t="s">
        <v>72</v>
      </c>
      <c r="AD227" s="279">
        <f>AH230</f>
        <v>34</v>
      </c>
      <c r="AE227" s="16">
        <f>IF(Y227="Preventivo",25,IF(Y227="Detectivo",15,0))</f>
        <v>25</v>
      </c>
      <c r="AF227" s="16">
        <f>IF(Y227="Correctivo",0,IF(Z227="Automatizado",25,IF(Z227="Manual",15,0)))</f>
        <v>15</v>
      </c>
      <c r="AG227" s="16">
        <f>($S$9*((AE227+AF227))/100)</f>
        <v>24</v>
      </c>
      <c r="AH227" s="16">
        <f>S227-AG227</f>
        <v>76</v>
      </c>
      <c r="AI227" s="279">
        <f>AM230</f>
        <v>40</v>
      </c>
      <c r="AJ227" s="16">
        <f>IF(Y227="Correctivo",10,0)</f>
        <v>0</v>
      </c>
      <c r="AK227" s="16">
        <f>IF(X227="Probabilidad",0,IF(Z227="Automatizado",25,IF(Z227="Manual",15,0)))</f>
        <v>0</v>
      </c>
      <c r="AL227" s="16">
        <f>($U$9*((AJ227+AK227))/100)</f>
        <v>0</v>
      </c>
      <c r="AM227" s="16">
        <f>U227-AL227</f>
        <v>40</v>
      </c>
      <c r="AN227" s="282" t="s">
        <v>115</v>
      </c>
      <c r="AO227" s="282" t="s">
        <v>74</v>
      </c>
      <c r="AP227" s="282" t="s">
        <v>1764</v>
      </c>
      <c r="AQ227" s="33" t="s">
        <v>120</v>
      </c>
      <c r="AR227" s="199"/>
      <c r="AS227" s="199"/>
      <c r="AT227" s="199"/>
      <c r="AU227" s="199"/>
    </row>
    <row r="228" spans="1:47" ht="140.25" customHeight="1">
      <c r="A228" s="283"/>
      <c r="B228" s="283"/>
      <c r="C228" s="297"/>
      <c r="D228" s="283"/>
      <c r="E228" s="300"/>
      <c r="F228" s="303"/>
      <c r="G228" s="303"/>
      <c r="H228" s="306"/>
      <c r="I228" s="306"/>
      <c r="J228" s="306"/>
      <c r="K228" s="306"/>
      <c r="L228" s="309"/>
      <c r="M228" s="306"/>
      <c r="N228" s="306"/>
      <c r="O228" s="283"/>
      <c r="P228" s="283"/>
      <c r="Q228" s="283"/>
      <c r="R228" s="283"/>
      <c r="S228" s="294"/>
      <c r="T228" s="283"/>
      <c r="U228" s="294"/>
      <c r="V228" s="283"/>
      <c r="W228" s="258" t="s">
        <v>2192</v>
      </c>
      <c r="X228" s="16" t="s">
        <v>117</v>
      </c>
      <c r="Y228" s="33" t="s">
        <v>68</v>
      </c>
      <c r="Z228" s="33" t="s">
        <v>69</v>
      </c>
      <c r="AA228" s="33" t="s">
        <v>70</v>
      </c>
      <c r="AB228" s="33" t="s">
        <v>71</v>
      </c>
      <c r="AC228" s="33" t="s">
        <v>72</v>
      </c>
      <c r="AD228" s="280"/>
      <c r="AE228" s="16">
        <f t="shared" ref="AE228:AE230" si="365">IF(Y228="Preventivo",25,IF(Y228="Detectivo",15,0))</f>
        <v>25</v>
      </c>
      <c r="AF228" s="16">
        <f t="shared" ref="AF228:AF230" si="366">IF(Y228="Correctivo",0,IF(Z228="Automatizado",25,IF(Z228="Manual",15,0)))</f>
        <v>15</v>
      </c>
      <c r="AG228" s="16">
        <f>($AH$9*((AE228+AF228))/100)</f>
        <v>14.4</v>
      </c>
      <c r="AH228" s="16">
        <f>AH227-AG228</f>
        <v>61.6</v>
      </c>
      <c r="AI228" s="280"/>
      <c r="AJ228" s="16">
        <f t="shared" ref="AJ228:AJ229" si="367">IF(Y228="Correctivo",10,0)</f>
        <v>0</v>
      </c>
      <c r="AK228" s="16">
        <f t="shared" ref="AK228:AK230" si="368">IF(X228="Probabilidad",0,IF(Z228="Automatizado",25,IF(Z228="Manual",15,0)))</f>
        <v>0</v>
      </c>
      <c r="AL228" s="16">
        <f>($AM$9*((AJ228+AK228))/100)</f>
        <v>0</v>
      </c>
      <c r="AM228" s="16">
        <f>AM227-AL228</f>
        <v>40</v>
      </c>
      <c r="AN228" s="283"/>
      <c r="AO228" s="283"/>
      <c r="AP228" s="283"/>
      <c r="AQ228" s="33" t="s">
        <v>120</v>
      </c>
      <c r="AR228" s="88"/>
      <c r="AS228" s="88"/>
      <c r="AT228" s="88"/>
      <c r="AU228" s="88"/>
    </row>
    <row r="229" spans="1:47" ht="149.25" customHeight="1">
      <c r="A229" s="283"/>
      <c r="B229" s="283"/>
      <c r="C229" s="297"/>
      <c r="D229" s="283"/>
      <c r="E229" s="300"/>
      <c r="F229" s="303"/>
      <c r="G229" s="303"/>
      <c r="H229" s="306"/>
      <c r="I229" s="306"/>
      <c r="J229" s="306"/>
      <c r="K229" s="306"/>
      <c r="L229" s="309"/>
      <c r="M229" s="306"/>
      <c r="N229" s="306"/>
      <c r="O229" s="283"/>
      <c r="P229" s="283"/>
      <c r="Q229" s="283"/>
      <c r="R229" s="283"/>
      <c r="S229" s="294"/>
      <c r="T229" s="283"/>
      <c r="U229" s="294"/>
      <c r="V229" s="283"/>
      <c r="W229" s="259" t="s">
        <v>2193</v>
      </c>
      <c r="X229" s="16" t="s">
        <v>117</v>
      </c>
      <c r="Y229" s="33" t="s">
        <v>90</v>
      </c>
      <c r="Z229" s="33" t="s">
        <v>69</v>
      </c>
      <c r="AA229" s="33" t="s">
        <v>70</v>
      </c>
      <c r="AB229" s="33" t="s">
        <v>71</v>
      </c>
      <c r="AC229" s="33" t="s">
        <v>72</v>
      </c>
      <c r="AD229" s="280"/>
      <c r="AE229" s="16">
        <f t="shared" si="365"/>
        <v>15</v>
      </c>
      <c r="AF229" s="16">
        <f t="shared" si="366"/>
        <v>15</v>
      </c>
      <c r="AG229" s="16">
        <f>($AH$10*((AE229+AF229))/100)</f>
        <v>10.8</v>
      </c>
      <c r="AH229" s="16">
        <f>AH228-AG229</f>
        <v>50.8</v>
      </c>
      <c r="AI229" s="280"/>
      <c r="AJ229" s="16">
        <f t="shared" si="367"/>
        <v>0</v>
      </c>
      <c r="AK229" s="16">
        <f t="shared" si="368"/>
        <v>0</v>
      </c>
      <c r="AL229" s="16">
        <f>($AM$10*((AJ229+AK229))/100)</f>
        <v>0</v>
      </c>
      <c r="AM229" s="16">
        <v>40</v>
      </c>
      <c r="AN229" s="283"/>
      <c r="AO229" s="283"/>
      <c r="AP229" s="283"/>
      <c r="AQ229" s="33" t="s">
        <v>120</v>
      </c>
      <c r="AR229" s="88"/>
      <c r="AS229" s="88"/>
      <c r="AT229" s="88"/>
      <c r="AU229" s="88"/>
    </row>
    <row r="230" spans="1:47" ht="163.5" customHeight="1">
      <c r="A230" s="284"/>
      <c r="B230" s="284"/>
      <c r="C230" s="298"/>
      <c r="D230" s="284"/>
      <c r="E230" s="301"/>
      <c r="F230" s="304"/>
      <c r="G230" s="304"/>
      <c r="H230" s="307"/>
      <c r="I230" s="307"/>
      <c r="J230" s="307"/>
      <c r="K230" s="307"/>
      <c r="L230" s="310"/>
      <c r="M230" s="307"/>
      <c r="N230" s="307"/>
      <c r="O230" s="284"/>
      <c r="P230" s="284"/>
      <c r="Q230" s="284"/>
      <c r="R230" s="284"/>
      <c r="S230" s="295"/>
      <c r="T230" s="284"/>
      <c r="U230" s="295"/>
      <c r="V230" s="284"/>
      <c r="W230" s="258" t="s">
        <v>2194</v>
      </c>
      <c r="X230" s="16" t="s">
        <v>117</v>
      </c>
      <c r="Y230" s="33" t="s">
        <v>68</v>
      </c>
      <c r="Z230" s="33" t="s">
        <v>69</v>
      </c>
      <c r="AA230" s="33" t="s">
        <v>70</v>
      </c>
      <c r="AB230" s="33" t="s">
        <v>71</v>
      </c>
      <c r="AC230" s="33" t="s">
        <v>72</v>
      </c>
      <c r="AD230" s="281"/>
      <c r="AE230" s="16">
        <f t="shared" si="365"/>
        <v>25</v>
      </c>
      <c r="AF230" s="16">
        <f t="shared" si="366"/>
        <v>15</v>
      </c>
      <c r="AG230" s="16">
        <f>($AH$11*((AE230+AF230))/100)</f>
        <v>16.8</v>
      </c>
      <c r="AH230" s="16">
        <f>AH229-AG230</f>
        <v>34</v>
      </c>
      <c r="AI230" s="281"/>
      <c r="AJ230" s="16">
        <f>IF(Y230="Correctivo",10,0)</f>
        <v>0</v>
      </c>
      <c r="AK230" s="16">
        <f t="shared" si="368"/>
        <v>0</v>
      </c>
      <c r="AL230" s="16">
        <f>($AM$11*((AJ230+AK230))/100)</f>
        <v>0</v>
      </c>
      <c r="AM230" s="16">
        <f>AM228-AL230</f>
        <v>40</v>
      </c>
      <c r="AN230" s="284"/>
      <c r="AO230" s="284"/>
      <c r="AP230" s="284"/>
      <c r="AQ230" s="33" t="s">
        <v>120</v>
      </c>
      <c r="AR230" s="88"/>
      <c r="AS230" s="88"/>
      <c r="AT230" s="88"/>
      <c r="AU230" s="88"/>
    </row>
    <row r="231" spans="1:47" ht="84.75" customHeight="1">
      <c r="A231" s="282">
        <v>76</v>
      </c>
      <c r="B231" s="282" t="s">
        <v>206</v>
      </c>
      <c r="C231" s="296" t="s">
        <v>207</v>
      </c>
      <c r="D231" s="282" t="s">
        <v>2195</v>
      </c>
      <c r="E231" s="299" t="s">
        <v>164</v>
      </c>
      <c r="F231" s="302"/>
      <c r="G231" s="302"/>
      <c r="H231" s="305" t="s">
        <v>2196</v>
      </c>
      <c r="I231" s="305" t="s">
        <v>2197</v>
      </c>
      <c r="J231" s="305" t="s">
        <v>2198</v>
      </c>
      <c r="K231" s="305" t="s">
        <v>2199</v>
      </c>
      <c r="L231" s="308" t="str">
        <f t="shared" ref="L231" si="369">IF(F231&lt;&gt;"",CONCATENATE(E231," ",F231),CONCATENATE(H231," ",I231," ",J231," ",K231))</f>
        <v>Posibilidad de perdida reputacional por parte del personal de la SRNI por el uso indebido de la información dispuesta para obtener un beneficio personal o para un tercero</v>
      </c>
      <c r="M231" s="305" t="s">
        <v>85</v>
      </c>
      <c r="N231" s="305" t="s">
        <v>2200</v>
      </c>
      <c r="O231" s="282" t="s">
        <v>86</v>
      </c>
      <c r="P231" s="282" t="s">
        <v>99</v>
      </c>
      <c r="Q231" s="282" t="s">
        <v>2201</v>
      </c>
      <c r="R231" s="282" t="s">
        <v>64</v>
      </c>
      <c r="S231" s="293">
        <f t="shared" ref="S231" si="370">IF(R231="Muy alta",100,IF(R231="Alta",80,IF(R231="Media",60,IF(R231="Baja",40,IF(R231="Muy baja",20,IF(R231="Casi Seguro",100,IF(R231="Probable",80,IF(R231="Posible",60,IF(R231="Improbable",40,IF(R231="Rara vez",20,0))))))))))</f>
        <v>60</v>
      </c>
      <c r="T231" s="282" t="s">
        <v>141</v>
      </c>
      <c r="U231" s="293">
        <f t="shared" ref="U231" si="371">IF(T231="Catastrófico",100,IF(T231="Mayor",80,IF(T231="Moderado",60,IF(T231="Menor",40,IF(T231="Leve",20,0)))))</f>
        <v>100</v>
      </c>
      <c r="V231" s="282" t="s">
        <v>142</v>
      </c>
      <c r="W231" s="258" t="s">
        <v>2202</v>
      </c>
      <c r="X231" s="16" t="s">
        <v>117</v>
      </c>
      <c r="Y231" s="33" t="s">
        <v>68</v>
      </c>
      <c r="Z231" s="33" t="s">
        <v>69</v>
      </c>
      <c r="AA231" s="33" t="s">
        <v>70</v>
      </c>
      <c r="AB231" s="33" t="s">
        <v>71</v>
      </c>
      <c r="AC231" s="33" t="s">
        <v>72</v>
      </c>
      <c r="AD231" s="279">
        <f>AH234</f>
        <v>2.5199999999999996</v>
      </c>
      <c r="AE231" s="16">
        <f>IF(Y231="Preventivo",25,IF(Y231="Detectivo",15,0))</f>
        <v>25</v>
      </c>
      <c r="AF231" s="16">
        <f>IF(Y231="Correctivo",0,IF(Z231="Automatizado",25,IF(Z231="Manual",15,0)))</f>
        <v>15</v>
      </c>
      <c r="AG231" s="16">
        <f>($S$13*((AE231+AF231))/100)</f>
        <v>24</v>
      </c>
      <c r="AH231" s="16">
        <f>S231-AG231</f>
        <v>36</v>
      </c>
      <c r="AI231" s="279">
        <f>AM234</f>
        <v>100</v>
      </c>
      <c r="AJ231" s="16">
        <f>IF(Y231="Correctivo",10,0)</f>
        <v>0</v>
      </c>
      <c r="AK231" s="16">
        <f>IF(X231="Probabilidad",0,IF(Z231="Automatizado",25,IF(Z231="Manual",15,0)))</f>
        <v>0</v>
      </c>
      <c r="AL231" s="16">
        <f>($U$13*((AJ231+AK231))/100)</f>
        <v>0</v>
      </c>
      <c r="AM231" s="16">
        <f>U231-AL231</f>
        <v>100</v>
      </c>
      <c r="AN231" s="266" t="s">
        <v>142</v>
      </c>
      <c r="AO231" s="282" t="s">
        <v>74</v>
      </c>
      <c r="AP231" s="266" t="s">
        <v>2203</v>
      </c>
      <c r="AQ231" s="266" t="s">
        <v>2204</v>
      </c>
      <c r="AR231" s="285">
        <v>45748</v>
      </c>
      <c r="AS231" s="285">
        <v>46022</v>
      </c>
      <c r="AT231" s="288" t="s">
        <v>146</v>
      </c>
      <c r="AU231" s="291" t="s">
        <v>2205</v>
      </c>
    </row>
    <row r="232" spans="1:47" ht="84.75" customHeight="1">
      <c r="A232" s="283"/>
      <c r="B232" s="283"/>
      <c r="C232" s="297"/>
      <c r="D232" s="283"/>
      <c r="E232" s="300"/>
      <c r="F232" s="303"/>
      <c r="G232" s="303"/>
      <c r="H232" s="306"/>
      <c r="I232" s="306"/>
      <c r="J232" s="306"/>
      <c r="K232" s="306"/>
      <c r="L232" s="309"/>
      <c r="M232" s="306"/>
      <c r="N232" s="306"/>
      <c r="O232" s="283"/>
      <c r="P232" s="283"/>
      <c r="Q232" s="283"/>
      <c r="R232" s="283"/>
      <c r="S232" s="294"/>
      <c r="T232" s="283"/>
      <c r="U232" s="294"/>
      <c r="V232" s="283"/>
      <c r="W232" s="258" t="s">
        <v>2206</v>
      </c>
      <c r="X232" s="16" t="s">
        <v>117</v>
      </c>
      <c r="Y232" s="99" t="s">
        <v>90</v>
      </c>
      <c r="Z232" s="33" t="s">
        <v>69</v>
      </c>
      <c r="AA232" s="33" t="s">
        <v>70</v>
      </c>
      <c r="AB232" s="33" t="s">
        <v>71</v>
      </c>
      <c r="AC232" s="33" t="s">
        <v>72</v>
      </c>
      <c r="AD232" s="280"/>
      <c r="AE232" s="16">
        <f>IF(Y232="Preventivo",25,IF(Y232="Detectivo",15,0))</f>
        <v>15</v>
      </c>
      <c r="AF232" s="16">
        <f>IF(Y232="Correctivo",0,IF(Z232="Automatizado",25,IF(Z232="Manual",15,0)))</f>
        <v>15</v>
      </c>
      <c r="AG232" s="16">
        <f>($AH$13*((AE232+AF232))/100)</f>
        <v>10.8</v>
      </c>
      <c r="AH232" s="16">
        <f>AH231-AG232</f>
        <v>25.2</v>
      </c>
      <c r="AI232" s="280"/>
      <c r="AJ232" s="16">
        <f>IF(Y232="Correctivo",10,0)</f>
        <v>0</v>
      </c>
      <c r="AK232" s="16">
        <f>IF(X232="Probabilidad",0,IF(Z232="Automatizado",25,IF(Z232="Manual",15,0)))</f>
        <v>0</v>
      </c>
      <c r="AL232" s="16">
        <f>($AM$13*((AJ232+AK232))/100)</f>
        <v>0</v>
      </c>
      <c r="AM232" s="16">
        <f>AM231-AL232</f>
        <v>100</v>
      </c>
      <c r="AN232" s="267"/>
      <c r="AO232" s="283"/>
      <c r="AP232" s="267"/>
      <c r="AQ232" s="267"/>
      <c r="AR232" s="286"/>
      <c r="AS232" s="286"/>
      <c r="AT232" s="289"/>
      <c r="AU232" s="292"/>
    </row>
    <row r="233" spans="1:47" ht="156" customHeight="1">
      <c r="A233" s="283"/>
      <c r="B233" s="283"/>
      <c r="C233" s="297"/>
      <c r="D233" s="283"/>
      <c r="E233" s="300"/>
      <c r="F233" s="303"/>
      <c r="G233" s="303"/>
      <c r="H233" s="306"/>
      <c r="I233" s="306"/>
      <c r="J233" s="306"/>
      <c r="K233" s="306"/>
      <c r="L233" s="309"/>
      <c r="M233" s="306"/>
      <c r="N233" s="306"/>
      <c r="O233" s="283"/>
      <c r="P233" s="283"/>
      <c r="Q233" s="283"/>
      <c r="R233" s="283"/>
      <c r="S233" s="294"/>
      <c r="T233" s="283"/>
      <c r="U233" s="294"/>
      <c r="V233" s="283"/>
      <c r="W233" s="258" t="s">
        <v>2207</v>
      </c>
      <c r="X233" s="16" t="s">
        <v>117</v>
      </c>
      <c r="Y233" s="33" t="s">
        <v>68</v>
      </c>
      <c r="Z233" s="33" t="s">
        <v>69</v>
      </c>
      <c r="AA233" s="33" t="s">
        <v>70</v>
      </c>
      <c r="AB233" s="33" t="s">
        <v>71</v>
      </c>
      <c r="AC233" s="33" t="s">
        <v>72</v>
      </c>
      <c r="AD233" s="280"/>
      <c r="AE233" s="16">
        <f>IF(Y233="Preventivo",25,IF(Y233="Detectivo",15,0))</f>
        <v>25</v>
      </c>
      <c r="AF233" s="16">
        <f>IF(Y233="Correctivo",0,IF(Z233="Automatizado",25,IF(Z233="Manual",15,0)))</f>
        <v>15</v>
      </c>
      <c r="AG233" s="16">
        <f>($AH$14*((AE233+AF233))/100)</f>
        <v>10.08</v>
      </c>
      <c r="AH233" s="16">
        <f>AH232-AG233</f>
        <v>15.12</v>
      </c>
      <c r="AI233" s="280"/>
      <c r="AJ233" s="16">
        <f>IF(Y233="Correctivo",10,0)</f>
        <v>0</v>
      </c>
      <c r="AK233" s="16">
        <f>IF(X233="Probabilidad",0,IF(Z233="Automatizado",25,IF(Z233="Manual",15,0)))</f>
        <v>0</v>
      </c>
      <c r="AL233" s="16">
        <f>($AM$14*((AJ233+AK233))/100)</f>
        <v>0</v>
      </c>
      <c r="AM233" s="16">
        <f>AM232-AL233</f>
        <v>100</v>
      </c>
      <c r="AN233" s="267"/>
      <c r="AO233" s="283"/>
      <c r="AP233" s="267"/>
      <c r="AQ233" s="267"/>
      <c r="AR233" s="286"/>
      <c r="AS233" s="286"/>
      <c r="AT233" s="289"/>
      <c r="AU233" s="292"/>
    </row>
    <row r="234" spans="1:47" ht="243" customHeight="1">
      <c r="A234" s="284"/>
      <c r="B234" s="284"/>
      <c r="C234" s="298"/>
      <c r="D234" s="284"/>
      <c r="E234" s="301"/>
      <c r="F234" s="304"/>
      <c r="G234" s="304"/>
      <c r="H234" s="307"/>
      <c r="I234" s="307"/>
      <c r="J234" s="307"/>
      <c r="K234" s="307"/>
      <c r="L234" s="310"/>
      <c r="M234" s="307"/>
      <c r="N234" s="307"/>
      <c r="O234" s="284"/>
      <c r="P234" s="284"/>
      <c r="Q234" s="284"/>
      <c r="R234" s="284"/>
      <c r="S234" s="295"/>
      <c r="T234" s="284"/>
      <c r="U234" s="295"/>
      <c r="V234" s="284"/>
      <c r="W234" s="258" t="s">
        <v>2208</v>
      </c>
      <c r="X234" s="16" t="s">
        <v>117</v>
      </c>
      <c r="Y234" s="260" t="s">
        <v>68</v>
      </c>
      <c r="Z234" s="261" t="s">
        <v>106</v>
      </c>
      <c r="AA234" s="33" t="s">
        <v>70</v>
      </c>
      <c r="AB234" s="33" t="s">
        <v>71</v>
      </c>
      <c r="AC234" s="33" t="s">
        <v>72</v>
      </c>
      <c r="AD234" s="281"/>
      <c r="AE234" s="16">
        <f>IF(Y234="Preventivo",25,IF(Y234="Detectivo",15,0))</f>
        <v>25</v>
      </c>
      <c r="AF234" s="16">
        <f>IF(Y234="Correctivo",0,IF(Z234="Automatizado",25,IF(Z234="Manual",15,0)))</f>
        <v>25</v>
      </c>
      <c r="AG234" s="16">
        <f>($AH$15*((AE234+AF234))/100)</f>
        <v>12.6</v>
      </c>
      <c r="AH234" s="16">
        <f>AH233-AG234</f>
        <v>2.5199999999999996</v>
      </c>
      <c r="AI234" s="281"/>
      <c r="AJ234" s="16">
        <f>IF(Y234="Correctivo",10,0)</f>
        <v>0</v>
      </c>
      <c r="AK234" s="16">
        <f>IF(X234="Probabilidad",0,IF(Z234="Automatizado",25,IF(Z234="Manual",15,0)))</f>
        <v>0</v>
      </c>
      <c r="AL234" s="16">
        <f>($AM$15*((AJ234+AK234))/100)</f>
        <v>0</v>
      </c>
      <c r="AM234" s="16">
        <f>AM232-AL234</f>
        <v>100</v>
      </c>
      <c r="AN234" s="267"/>
      <c r="AO234" s="284"/>
      <c r="AP234" s="267"/>
      <c r="AQ234" s="267"/>
      <c r="AR234" s="287"/>
      <c r="AS234" s="287"/>
      <c r="AT234" s="290"/>
      <c r="AU234" s="292"/>
    </row>
    <row r="235" spans="1:47" s="110" customFormat="1" ht="246" customHeight="1">
      <c r="A235" s="99">
        <v>77</v>
      </c>
      <c r="B235" s="99" t="s">
        <v>212</v>
      </c>
      <c r="C235" s="108" t="s">
        <v>213</v>
      </c>
      <c r="D235" s="117" t="s">
        <v>365</v>
      </c>
      <c r="E235" s="117" t="s">
        <v>164</v>
      </c>
      <c r="F235" s="117" t="s">
        <v>366</v>
      </c>
      <c r="G235" s="117" t="s">
        <v>367</v>
      </c>
      <c r="H235" s="108"/>
      <c r="I235" s="108"/>
      <c r="J235" s="108"/>
      <c r="K235" s="108"/>
      <c r="L235" s="178" t="str">
        <f t="shared" ref="L235:L238" si="372">CONCATENATE(E235," ",F235,)</f>
        <v>Posibilidad de pérdida reputacional ante las partes interesadas  por la ausencia de lineamientos y metodologías para la  coordinación y articulación con las entidades que conforman el Sistema Nacional de Atención y Reparación Integral a las Víctimas</v>
      </c>
      <c r="M235" s="99" t="s">
        <v>60</v>
      </c>
      <c r="N235" s="99" t="s">
        <v>112</v>
      </c>
      <c r="O235" s="100" t="s">
        <v>61</v>
      </c>
      <c r="P235" s="100" t="s">
        <v>62</v>
      </c>
      <c r="Q235" s="99">
        <v>10</v>
      </c>
      <c r="R235" s="99" t="s">
        <v>113</v>
      </c>
      <c r="S235" s="99">
        <v>20</v>
      </c>
      <c r="T235" s="99" t="s">
        <v>65</v>
      </c>
      <c r="U235" s="99">
        <v>80</v>
      </c>
      <c r="V235" s="102" t="s">
        <v>66</v>
      </c>
      <c r="W235" s="179" t="s">
        <v>368</v>
      </c>
      <c r="X235" s="100" t="s">
        <v>117</v>
      </c>
      <c r="Y235" s="100" t="s">
        <v>90</v>
      </c>
      <c r="Z235" s="100" t="s">
        <v>69</v>
      </c>
      <c r="AA235" s="100" t="s">
        <v>179</v>
      </c>
      <c r="AB235" s="100" t="s">
        <v>71</v>
      </c>
      <c r="AC235" s="100" t="s">
        <v>72</v>
      </c>
      <c r="AD235" s="104">
        <f>AH235</f>
        <v>14</v>
      </c>
      <c r="AE235" s="99">
        <f t="shared" si="54"/>
        <v>15</v>
      </c>
      <c r="AF235" s="99">
        <f t="shared" si="55"/>
        <v>15</v>
      </c>
      <c r="AG235" s="99">
        <f>($S235*((AE235+AF235))/100)</f>
        <v>6</v>
      </c>
      <c r="AH235" s="99">
        <f t="shared" si="131"/>
        <v>14</v>
      </c>
      <c r="AI235" s="104">
        <f>AM235</f>
        <v>80</v>
      </c>
      <c r="AJ235" s="99">
        <f t="shared" si="57"/>
        <v>0</v>
      </c>
      <c r="AK235" s="99">
        <f t="shared" si="58"/>
        <v>0</v>
      </c>
      <c r="AL235" s="99">
        <f>($U235*((AJ235+AK235))/100)</f>
        <v>0</v>
      </c>
      <c r="AM235" s="106">
        <f>U235-AL235</f>
        <v>80</v>
      </c>
      <c r="AN235" s="102" t="s">
        <v>66</v>
      </c>
      <c r="AO235" s="100" t="s">
        <v>74</v>
      </c>
      <c r="AP235" s="100" t="s">
        <v>369</v>
      </c>
      <c r="AQ235" s="100" t="s">
        <v>370</v>
      </c>
      <c r="AR235" s="118">
        <v>45658</v>
      </c>
      <c r="AS235" s="118">
        <v>46022</v>
      </c>
      <c r="AT235" s="120" t="s">
        <v>93</v>
      </c>
      <c r="AU235" s="117" t="s">
        <v>371</v>
      </c>
    </row>
    <row r="236" spans="1:47" s="110" customFormat="1" ht="246" customHeight="1">
      <c r="A236" s="275">
        <v>78</v>
      </c>
      <c r="B236" s="275" t="s">
        <v>212</v>
      </c>
      <c r="C236" s="273" t="s">
        <v>213</v>
      </c>
      <c r="D236" s="445" t="s">
        <v>372</v>
      </c>
      <c r="E236" s="445" t="s">
        <v>164</v>
      </c>
      <c r="F236" s="445" t="s">
        <v>373</v>
      </c>
      <c r="G236" s="445" t="s">
        <v>374</v>
      </c>
      <c r="H236" s="437"/>
      <c r="I236" s="437"/>
      <c r="J236" s="437"/>
      <c r="K236" s="437"/>
      <c r="L236" s="333" t="str">
        <f t="shared" si="372"/>
        <v>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v>
      </c>
      <c r="M236" s="436" t="s">
        <v>60</v>
      </c>
      <c r="N236" s="436" t="s">
        <v>112</v>
      </c>
      <c r="O236" s="436" t="s">
        <v>61</v>
      </c>
      <c r="P236" s="436" t="s">
        <v>62</v>
      </c>
      <c r="Q236" s="436">
        <v>3</v>
      </c>
      <c r="R236" s="436" t="s">
        <v>113</v>
      </c>
      <c r="S236" s="436">
        <f t="shared" ref="S236" si="373">IF(R236="Muy alta",100,IF(R236="Alta",80,IF(R236="Media",60,IF(R236="Baja",40,IF(R236="Muy baja",20,0)))))</f>
        <v>20</v>
      </c>
      <c r="T236" s="436" t="s">
        <v>65</v>
      </c>
      <c r="U236" s="436">
        <f t="shared" ref="U236" si="374">IF(T236="Catastrófico",100,IF(T236="Mayor",80,IF(T236="Moderado",60,IF(T236="Menor",40,IF(T236="Leve",20,0)))))</f>
        <v>80</v>
      </c>
      <c r="V236" s="491" t="s">
        <v>66</v>
      </c>
      <c r="W236" s="445" t="s">
        <v>375</v>
      </c>
      <c r="X236" s="436" t="str">
        <f t="shared" ref="X236" si="375">IF(OR(Y236="Preventivo",Y236="Detectivo"),"Probabilidad",IF(Y236="Correctivo","Impacto"," "))</f>
        <v>Probabilidad</v>
      </c>
      <c r="Y236" s="436" t="s">
        <v>68</v>
      </c>
      <c r="Z236" s="436" t="s">
        <v>69</v>
      </c>
      <c r="AA236" s="436" t="s">
        <v>179</v>
      </c>
      <c r="AB236" s="436" t="s">
        <v>71</v>
      </c>
      <c r="AC236" s="436" t="s">
        <v>72</v>
      </c>
      <c r="AD236" s="316">
        <f>AH237</f>
        <v>12</v>
      </c>
      <c r="AE236" s="99">
        <f t="shared" si="54"/>
        <v>25</v>
      </c>
      <c r="AF236" s="99">
        <f t="shared" si="55"/>
        <v>15</v>
      </c>
      <c r="AG236" s="99">
        <f>($S236*((AE236+AF236))/100)</f>
        <v>8</v>
      </c>
      <c r="AH236" s="99">
        <f t="shared" si="131"/>
        <v>12</v>
      </c>
      <c r="AI236" s="316">
        <f>AM237</f>
        <v>80</v>
      </c>
      <c r="AJ236" s="99">
        <f t="shared" si="57"/>
        <v>0</v>
      </c>
      <c r="AK236" s="99">
        <f t="shared" si="58"/>
        <v>0</v>
      </c>
      <c r="AL236" s="99">
        <f>($U236*((AJ236+AK236))/100)</f>
        <v>0</v>
      </c>
      <c r="AM236" s="106">
        <f>U236-AL236</f>
        <v>80</v>
      </c>
      <c r="AN236" s="351" t="s">
        <v>66</v>
      </c>
      <c r="AO236" s="275" t="s">
        <v>74</v>
      </c>
      <c r="AP236" s="322" t="s">
        <v>376</v>
      </c>
      <c r="AQ236" s="100" t="s">
        <v>377</v>
      </c>
      <c r="AR236" s="118">
        <v>45658</v>
      </c>
      <c r="AS236" s="118">
        <v>46022</v>
      </c>
      <c r="AT236" s="340" t="s">
        <v>93</v>
      </c>
      <c r="AU236" s="322" t="s">
        <v>378</v>
      </c>
    </row>
    <row r="237" spans="1:47" s="110" customFormat="1" ht="246" customHeight="1">
      <c r="A237" s="275"/>
      <c r="B237" s="275"/>
      <c r="C237" s="274"/>
      <c r="D237" s="445"/>
      <c r="E237" s="445"/>
      <c r="F237" s="445"/>
      <c r="G237" s="445"/>
      <c r="H237" s="439"/>
      <c r="I237" s="439"/>
      <c r="J237" s="439"/>
      <c r="K237" s="439"/>
      <c r="L237" s="389"/>
      <c r="M237" s="436"/>
      <c r="N237" s="436"/>
      <c r="O237" s="436"/>
      <c r="P237" s="436"/>
      <c r="Q237" s="436"/>
      <c r="R237" s="436"/>
      <c r="S237" s="436"/>
      <c r="T237" s="436"/>
      <c r="U237" s="436"/>
      <c r="V237" s="499"/>
      <c r="W237" s="445"/>
      <c r="X237" s="436"/>
      <c r="Y237" s="436"/>
      <c r="Z237" s="436"/>
      <c r="AA237" s="436"/>
      <c r="AB237" s="436"/>
      <c r="AC237" s="436"/>
      <c r="AD237" s="316"/>
      <c r="AE237" s="99">
        <f t="shared" si="54"/>
        <v>0</v>
      </c>
      <c r="AF237" s="99">
        <f t="shared" si="55"/>
        <v>0</v>
      </c>
      <c r="AG237" s="99">
        <f>($AH236*((AE237+AF237))/100)</f>
        <v>0</v>
      </c>
      <c r="AH237" s="99">
        <f t="shared" ref="AH237" si="376">AH236-AG237</f>
        <v>12</v>
      </c>
      <c r="AI237" s="316"/>
      <c r="AJ237" s="99">
        <f t="shared" si="57"/>
        <v>0</v>
      </c>
      <c r="AK237" s="99">
        <f t="shared" si="58"/>
        <v>0</v>
      </c>
      <c r="AL237" s="99">
        <f t="shared" ref="AL237" si="377">($AM236*((AJ237+AK237))/100)</f>
        <v>0</v>
      </c>
      <c r="AM237" s="106">
        <f t="shared" ref="AM237" si="378">AM236-AL237</f>
        <v>80</v>
      </c>
      <c r="AN237" s="351"/>
      <c r="AO237" s="275"/>
      <c r="AP237" s="322"/>
      <c r="AQ237" s="100" t="s">
        <v>377</v>
      </c>
      <c r="AR237" s="118">
        <v>45658</v>
      </c>
      <c r="AS237" s="118">
        <v>46022</v>
      </c>
      <c r="AT237" s="358"/>
      <c r="AU237" s="322"/>
    </row>
    <row r="238" spans="1:47" s="110" customFormat="1" ht="246" customHeight="1">
      <c r="A238" s="99">
        <v>79</v>
      </c>
      <c r="B238" s="99" t="s">
        <v>212</v>
      </c>
      <c r="C238" s="108" t="s">
        <v>213</v>
      </c>
      <c r="D238" s="117" t="s">
        <v>379</v>
      </c>
      <c r="E238" s="117" t="s">
        <v>164</v>
      </c>
      <c r="F238" s="117" t="s">
        <v>380</v>
      </c>
      <c r="G238" s="117" t="s">
        <v>381</v>
      </c>
      <c r="H238" s="108"/>
      <c r="I238" s="108"/>
      <c r="J238" s="108"/>
      <c r="K238" s="108"/>
      <c r="L238" s="116" t="str">
        <f t="shared" si="372"/>
        <v>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v>
      </c>
      <c r="M238" s="99" t="s">
        <v>60</v>
      </c>
      <c r="N238" s="99" t="s">
        <v>112</v>
      </c>
      <c r="O238" s="100" t="s">
        <v>61</v>
      </c>
      <c r="P238" s="100" t="s">
        <v>62</v>
      </c>
      <c r="Q238" s="99">
        <v>3</v>
      </c>
      <c r="R238" s="99" t="s">
        <v>113</v>
      </c>
      <c r="S238" s="99">
        <v>20</v>
      </c>
      <c r="T238" s="99" t="s">
        <v>65</v>
      </c>
      <c r="U238" s="99">
        <v>80</v>
      </c>
      <c r="V238" s="102" t="s">
        <v>66</v>
      </c>
      <c r="W238" s="117" t="s">
        <v>382</v>
      </c>
      <c r="X238" s="100" t="s">
        <v>117</v>
      </c>
      <c r="Y238" s="100" t="s">
        <v>68</v>
      </c>
      <c r="Z238" s="100" t="s">
        <v>69</v>
      </c>
      <c r="AA238" s="100" t="s">
        <v>179</v>
      </c>
      <c r="AB238" s="100" t="s">
        <v>71</v>
      </c>
      <c r="AC238" s="100" t="s">
        <v>72</v>
      </c>
      <c r="AD238" s="104">
        <f>AH238</f>
        <v>12</v>
      </c>
      <c r="AE238" s="99">
        <f t="shared" si="54"/>
        <v>25</v>
      </c>
      <c r="AF238" s="99">
        <f t="shared" si="55"/>
        <v>15</v>
      </c>
      <c r="AG238" s="99">
        <f>($S238*((AE238+AF238))/100)</f>
        <v>8</v>
      </c>
      <c r="AH238" s="99">
        <f t="shared" ref="AH238:AH240" si="379">S238-AG238</f>
        <v>12</v>
      </c>
      <c r="AI238" s="104">
        <f>AM238</f>
        <v>80</v>
      </c>
      <c r="AJ238" s="99">
        <f t="shared" si="57"/>
        <v>0</v>
      </c>
      <c r="AK238" s="99">
        <f t="shared" si="58"/>
        <v>0</v>
      </c>
      <c r="AL238" s="99">
        <f>($U238*((AJ238+AK238))/100)</f>
        <v>0</v>
      </c>
      <c r="AM238" s="106">
        <f>U238-AL238</f>
        <v>80</v>
      </c>
      <c r="AN238" s="102" t="s">
        <v>66</v>
      </c>
      <c r="AO238" s="100" t="s">
        <v>74</v>
      </c>
      <c r="AP238" s="100" t="s">
        <v>376</v>
      </c>
      <c r="AQ238" s="100" t="s">
        <v>383</v>
      </c>
      <c r="AR238" s="118">
        <v>45658</v>
      </c>
      <c r="AS238" s="118">
        <v>46022</v>
      </c>
      <c r="AT238" s="120" t="s">
        <v>93</v>
      </c>
      <c r="AU238" s="100" t="s">
        <v>371</v>
      </c>
    </row>
    <row r="239" spans="1:47" s="110" customFormat="1" ht="246" customHeight="1">
      <c r="A239" s="99">
        <v>80</v>
      </c>
      <c r="B239" s="99" t="s">
        <v>212</v>
      </c>
      <c r="C239" s="100" t="s">
        <v>213</v>
      </c>
      <c r="D239" s="100" t="s">
        <v>384</v>
      </c>
      <c r="E239" s="100"/>
      <c r="F239" s="100"/>
      <c r="G239" s="100"/>
      <c r="H239" s="117" t="s">
        <v>385</v>
      </c>
      <c r="I239" s="117" t="s">
        <v>386</v>
      </c>
      <c r="J239" s="117" t="s">
        <v>387</v>
      </c>
      <c r="K239" s="117" t="s">
        <v>388</v>
      </c>
      <c r="L239" s="116" t="s">
        <v>389</v>
      </c>
      <c r="M239" s="99" t="s">
        <v>85</v>
      </c>
      <c r="N239" s="99" t="s">
        <v>112</v>
      </c>
      <c r="O239" s="100" t="s">
        <v>86</v>
      </c>
      <c r="P239" s="100" t="s">
        <v>87</v>
      </c>
      <c r="Q239" s="99">
        <v>4</v>
      </c>
      <c r="R239" s="99" t="s">
        <v>390</v>
      </c>
      <c r="S239" s="99">
        <v>80</v>
      </c>
      <c r="T239" s="99" t="s">
        <v>65</v>
      </c>
      <c r="U239" s="99">
        <v>80</v>
      </c>
      <c r="V239" s="102" t="s">
        <v>66</v>
      </c>
      <c r="W239" s="108" t="s">
        <v>391</v>
      </c>
      <c r="X239" s="108" t="s">
        <v>117</v>
      </c>
      <c r="Y239" s="108" t="s">
        <v>68</v>
      </c>
      <c r="Z239" s="108" t="s">
        <v>69</v>
      </c>
      <c r="AA239" s="108" t="s">
        <v>179</v>
      </c>
      <c r="AB239" s="108" t="s">
        <v>71</v>
      </c>
      <c r="AC239" s="108" t="s">
        <v>72</v>
      </c>
      <c r="AD239" s="104">
        <f>AH239</f>
        <v>48</v>
      </c>
      <c r="AE239" s="99">
        <f t="shared" si="54"/>
        <v>25</v>
      </c>
      <c r="AF239" s="99">
        <f t="shared" si="55"/>
        <v>15</v>
      </c>
      <c r="AG239" s="99">
        <f>($S239*((AE239+AF239))/100)</f>
        <v>32</v>
      </c>
      <c r="AH239" s="99">
        <f t="shared" si="379"/>
        <v>48</v>
      </c>
      <c r="AI239" s="105">
        <f>AM239</f>
        <v>80</v>
      </c>
      <c r="AJ239" s="99">
        <f t="shared" si="57"/>
        <v>0</v>
      </c>
      <c r="AK239" s="99">
        <f t="shared" si="58"/>
        <v>0</v>
      </c>
      <c r="AL239" s="99">
        <f>($U239*((AJ239+AK239))/100)</f>
        <v>0</v>
      </c>
      <c r="AM239" s="106">
        <f>U239-AL239</f>
        <v>80</v>
      </c>
      <c r="AN239" s="102" t="s">
        <v>66</v>
      </c>
      <c r="AO239" s="100" t="s">
        <v>74</v>
      </c>
      <c r="AP239" s="100" t="s">
        <v>392</v>
      </c>
      <c r="AQ239" s="108" t="s">
        <v>393</v>
      </c>
      <c r="AR239" s="118">
        <v>45658</v>
      </c>
      <c r="AS239" s="118">
        <v>46022</v>
      </c>
      <c r="AT239" s="120" t="s">
        <v>93</v>
      </c>
      <c r="AU239" s="100" t="s">
        <v>371</v>
      </c>
    </row>
    <row r="240" spans="1:47" s="110" customFormat="1" ht="246" customHeight="1">
      <c r="A240" s="271">
        <v>81</v>
      </c>
      <c r="B240" s="266" t="s">
        <v>212</v>
      </c>
      <c r="C240" s="273" t="s">
        <v>104</v>
      </c>
      <c r="D240" s="273" t="s">
        <v>394</v>
      </c>
      <c r="E240" s="273" t="s">
        <v>164</v>
      </c>
      <c r="F240" s="273" t="s">
        <v>395</v>
      </c>
      <c r="G240" s="273" t="s">
        <v>396</v>
      </c>
      <c r="H240" s="273"/>
      <c r="I240" s="273"/>
      <c r="J240" s="273"/>
      <c r="K240" s="506"/>
      <c r="L240" s="361" t="s">
        <v>1710</v>
      </c>
      <c r="M240" s="508" t="s">
        <v>105</v>
      </c>
      <c r="N240" s="266" t="s">
        <v>397</v>
      </c>
      <c r="O240" s="266" t="s">
        <v>61</v>
      </c>
      <c r="P240" s="266" t="s">
        <v>62</v>
      </c>
      <c r="Q240" s="266">
        <v>4</v>
      </c>
      <c r="R240" s="266" t="s">
        <v>64</v>
      </c>
      <c r="S240" s="266">
        <v>60</v>
      </c>
      <c r="T240" s="266" t="s">
        <v>114</v>
      </c>
      <c r="U240" s="266">
        <v>40</v>
      </c>
      <c r="V240" s="500" t="s">
        <v>73</v>
      </c>
      <c r="W240" s="32" t="s">
        <v>1711</v>
      </c>
      <c r="X240" s="230" t="str">
        <f t="shared" ref="X240:X241" si="380">IF(OR(Y240="Preventivo",Y240="Detectivo"),"Probabilidad",IF(Y240="Correctivo","Impacto"," "))</f>
        <v>Probabilidad</v>
      </c>
      <c r="Y240" s="33" t="s">
        <v>68</v>
      </c>
      <c r="Z240" s="33" t="s">
        <v>69</v>
      </c>
      <c r="AA240" s="33" t="s">
        <v>70</v>
      </c>
      <c r="AB240" s="33" t="s">
        <v>71</v>
      </c>
      <c r="AC240" s="33" t="s">
        <v>72</v>
      </c>
      <c r="AD240" s="312">
        <f>AH241</f>
        <v>21.6</v>
      </c>
      <c r="AE240" s="99">
        <f t="shared" si="54"/>
        <v>25</v>
      </c>
      <c r="AF240" s="99">
        <f t="shared" si="55"/>
        <v>15</v>
      </c>
      <c r="AG240" s="99">
        <f>($S240*((AE240+AF240))/100)</f>
        <v>24</v>
      </c>
      <c r="AH240" s="99">
        <f t="shared" si="379"/>
        <v>36</v>
      </c>
      <c r="AI240" s="316">
        <f>AM241</f>
        <v>40</v>
      </c>
      <c r="AJ240" s="99">
        <f t="shared" si="57"/>
        <v>0</v>
      </c>
      <c r="AK240" s="99">
        <f t="shared" si="58"/>
        <v>0</v>
      </c>
      <c r="AL240" s="99">
        <f>($U240*((AJ240+AK240))/100)</f>
        <v>0</v>
      </c>
      <c r="AM240" s="106">
        <f>U240-AL240</f>
        <v>40</v>
      </c>
      <c r="AN240" s="338" t="s">
        <v>73</v>
      </c>
      <c r="AO240" s="266" t="s">
        <v>74</v>
      </c>
      <c r="AP240" s="502" t="s">
        <v>392</v>
      </c>
      <c r="AQ240" s="360" t="s">
        <v>1713</v>
      </c>
      <c r="AR240" s="504">
        <v>45658</v>
      </c>
      <c r="AS240" s="288">
        <v>46022</v>
      </c>
      <c r="AT240" s="340" t="s">
        <v>77</v>
      </c>
      <c r="AU240" s="266" t="s">
        <v>398</v>
      </c>
    </row>
    <row r="241" spans="1:47" s="110" customFormat="1" ht="246" customHeight="1">
      <c r="A241" s="263"/>
      <c r="B241" s="272"/>
      <c r="C241" s="327"/>
      <c r="D241" s="327"/>
      <c r="E241" s="327"/>
      <c r="F241" s="327"/>
      <c r="G241" s="327"/>
      <c r="H241" s="327"/>
      <c r="I241" s="327"/>
      <c r="J241" s="327"/>
      <c r="K241" s="507"/>
      <c r="L241" s="361"/>
      <c r="M241" s="509"/>
      <c r="N241" s="272"/>
      <c r="O241" s="272"/>
      <c r="P241" s="272"/>
      <c r="Q241" s="272"/>
      <c r="R241" s="272"/>
      <c r="S241" s="272"/>
      <c r="T241" s="272"/>
      <c r="U241" s="272"/>
      <c r="V241" s="501"/>
      <c r="W241" s="32" t="s">
        <v>1712</v>
      </c>
      <c r="X241" s="230" t="str">
        <f t="shared" si="380"/>
        <v>Probabilidad</v>
      </c>
      <c r="Y241" s="33" t="s">
        <v>68</v>
      </c>
      <c r="Z241" s="33" t="s">
        <v>69</v>
      </c>
      <c r="AA241" s="33" t="s">
        <v>70</v>
      </c>
      <c r="AB241" s="33" t="s">
        <v>71</v>
      </c>
      <c r="AC241" s="33" t="s">
        <v>72</v>
      </c>
      <c r="AD241" s="313"/>
      <c r="AE241" s="99">
        <f t="shared" si="54"/>
        <v>25</v>
      </c>
      <c r="AF241" s="99">
        <f t="shared" si="55"/>
        <v>15</v>
      </c>
      <c r="AG241" s="99">
        <f>($AH240*((AE241+AF241))/100)</f>
        <v>14.4</v>
      </c>
      <c r="AH241" s="99">
        <f t="shared" ref="AH241" si="381">AH240-AG241</f>
        <v>21.6</v>
      </c>
      <c r="AI241" s="316"/>
      <c r="AJ241" s="99">
        <f t="shared" si="57"/>
        <v>0</v>
      </c>
      <c r="AK241" s="99">
        <f t="shared" si="58"/>
        <v>0</v>
      </c>
      <c r="AL241" s="99">
        <f t="shared" ref="AL241" si="382">($AM240*((AJ241+AK241))/100)</f>
        <v>0</v>
      </c>
      <c r="AM241" s="106">
        <f t="shared" ref="AM241" si="383">AM240-AL241</f>
        <v>40</v>
      </c>
      <c r="AN241" s="387"/>
      <c r="AO241" s="272"/>
      <c r="AP241" s="503"/>
      <c r="AQ241" s="360"/>
      <c r="AR241" s="505"/>
      <c r="AS241" s="290"/>
      <c r="AT241" s="358"/>
      <c r="AU241" s="272"/>
    </row>
    <row r="242" spans="1:47" s="110" customFormat="1" ht="166.5" customHeight="1">
      <c r="A242" s="275">
        <v>82</v>
      </c>
      <c r="B242" s="266" t="s">
        <v>214</v>
      </c>
      <c r="C242" s="273" t="s">
        <v>215</v>
      </c>
      <c r="D242" s="273" t="s">
        <v>399</v>
      </c>
      <c r="E242" s="273" t="s">
        <v>57</v>
      </c>
      <c r="F242" s="333" t="s">
        <v>400</v>
      </c>
      <c r="G242" s="333" t="s">
        <v>401</v>
      </c>
      <c r="H242" s="333"/>
      <c r="I242" s="333"/>
      <c r="J242" s="333"/>
      <c r="K242" s="333"/>
      <c r="L242" s="389" t="s">
        <v>402</v>
      </c>
      <c r="M242" s="271" t="s">
        <v>60</v>
      </c>
      <c r="N242" s="271" t="s">
        <v>278</v>
      </c>
      <c r="O242" s="266" t="s">
        <v>61</v>
      </c>
      <c r="P242" s="266" t="s">
        <v>173</v>
      </c>
      <c r="Q242" s="266">
        <v>40000</v>
      </c>
      <c r="R242" s="266" t="s">
        <v>172</v>
      </c>
      <c r="S242" s="266">
        <f>IF(R242="Muy alta",100,IF(R242="Alta",80,IF(R242="Media",60,IF(R242="Baja",40,IF(R242="Muy baja",20,IF(R242="Casi Seguro",100,IF(R242="Probable",80,IF(R242="Posible",60,IF(R242="Improbable",40,IF(R242="Rara vez",20,0))))))))))</f>
        <v>100</v>
      </c>
      <c r="T242" s="266" t="s">
        <v>65</v>
      </c>
      <c r="U242" s="266">
        <f>IF(T242="Catastrófico",100,IF(T242="Mayor",80,IF(T242="Moderado",60,IF(T242="Menor",40,IF(T242="Leve",20,0)))))</f>
        <v>80</v>
      </c>
      <c r="V242" s="266" t="s">
        <v>66</v>
      </c>
      <c r="W242" s="115" t="s">
        <v>403</v>
      </c>
      <c r="X242" s="114" t="str">
        <f>IF(OR(Y242="Preventivo",Y242="Detectivo"),"Probabilidad",IF(Y242="Correctivo","Impacto"," "))</f>
        <v>Probabilidad</v>
      </c>
      <c r="Y242" s="114" t="s">
        <v>90</v>
      </c>
      <c r="Z242" s="114" t="s">
        <v>69</v>
      </c>
      <c r="AA242" s="114" t="s">
        <v>70</v>
      </c>
      <c r="AB242" s="114" t="s">
        <v>71</v>
      </c>
      <c r="AC242" s="114" t="s">
        <v>72</v>
      </c>
      <c r="AD242" s="316">
        <f>AH244</f>
        <v>21</v>
      </c>
      <c r="AE242" s="99">
        <f t="shared" si="54"/>
        <v>15</v>
      </c>
      <c r="AF242" s="99">
        <f t="shared" si="55"/>
        <v>15</v>
      </c>
      <c r="AG242" s="99">
        <f>($S242*((AE242+AF242))/100)</f>
        <v>30</v>
      </c>
      <c r="AH242" s="99">
        <f t="shared" ref="AH242" si="384">S242-AG242</f>
        <v>70</v>
      </c>
      <c r="AI242" s="316">
        <f>AM244</f>
        <v>80</v>
      </c>
      <c r="AJ242" s="99">
        <f t="shared" si="57"/>
        <v>0</v>
      </c>
      <c r="AK242" s="99">
        <f t="shared" si="58"/>
        <v>0</v>
      </c>
      <c r="AL242" s="99">
        <f>($U242*((AJ242+AK242))/100)</f>
        <v>0</v>
      </c>
      <c r="AM242" s="106">
        <f>U242-AL242</f>
        <v>80</v>
      </c>
      <c r="AN242" s="266" t="s">
        <v>66</v>
      </c>
      <c r="AO242" s="266" t="s">
        <v>74</v>
      </c>
      <c r="AP242" s="266" t="s">
        <v>404</v>
      </c>
      <c r="AQ242" s="388" t="s">
        <v>405</v>
      </c>
      <c r="AR242" s="493">
        <v>45658</v>
      </c>
      <c r="AS242" s="493">
        <v>46022</v>
      </c>
      <c r="AT242" s="266" t="s">
        <v>93</v>
      </c>
      <c r="AU242" s="510" t="s">
        <v>406</v>
      </c>
    </row>
    <row r="243" spans="1:47" s="110" customFormat="1" ht="225" customHeight="1">
      <c r="A243" s="275"/>
      <c r="B243" s="267"/>
      <c r="C243" s="274"/>
      <c r="D243" s="274"/>
      <c r="E243" s="274"/>
      <c r="F243" s="389"/>
      <c r="G243" s="389"/>
      <c r="H243" s="389"/>
      <c r="I243" s="389"/>
      <c r="J243" s="389"/>
      <c r="K243" s="389"/>
      <c r="L243" s="389"/>
      <c r="M243" s="262"/>
      <c r="N243" s="262"/>
      <c r="O243" s="267"/>
      <c r="P243" s="267"/>
      <c r="Q243" s="267"/>
      <c r="R243" s="267"/>
      <c r="S243" s="267"/>
      <c r="T243" s="267"/>
      <c r="U243" s="267"/>
      <c r="V243" s="267"/>
      <c r="W243" s="100" t="s">
        <v>407</v>
      </c>
      <c r="X243" s="99" t="str">
        <f t="shared" ref="X243:X254" si="385">IF(OR(Y243="Preventivo",Y243="Detectivo"),"Probabilidad",IF(Y243="Correctivo","Impacto"," "))</f>
        <v>Probabilidad</v>
      </c>
      <c r="Y243" s="99" t="s">
        <v>68</v>
      </c>
      <c r="Z243" s="99" t="s">
        <v>106</v>
      </c>
      <c r="AA243" s="99" t="s">
        <v>70</v>
      </c>
      <c r="AB243" s="99" t="s">
        <v>71</v>
      </c>
      <c r="AC243" s="99" t="s">
        <v>72</v>
      </c>
      <c r="AD243" s="316"/>
      <c r="AE243" s="99">
        <f t="shared" si="54"/>
        <v>25</v>
      </c>
      <c r="AF243" s="99">
        <f t="shared" si="55"/>
        <v>25</v>
      </c>
      <c r="AG243" s="99">
        <f>($AH242*((AE243+AF243))/100)</f>
        <v>35</v>
      </c>
      <c r="AH243" s="99">
        <f t="shared" ref="AH243:AH244" si="386">AH242-AG243</f>
        <v>35</v>
      </c>
      <c r="AI243" s="316"/>
      <c r="AJ243" s="99">
        <f t="shared" si="57"/>
        <v>0</v>
      </c>
      <c r="AK243" s="99">
        <f t="shared" si="58"/>
        <v>0</v>
      </c>
      <c r="AL243" s="99">
        <f t="shared" ref="AL243:AL244" si="387">($AM242*((AJ243+AK243))/100)</f>
        <v>0</v>
      </c>
      <c r="AM243" s="106">
        <f t="shared" ref="AM243:AM244" si="388">AM242-AL243</f>
        <v>80</v>
      </c>
      <c r="AN243" s="267"/>
      <c r="AO243" s="267"/>
      <c r="AP243" s="267"/>
      <c r="AQ243" s="388"/>
      <c r="AR243" s="494"/>
      <c r="AS243" s="494"/>
      <c r="AT243" s="267"/>
      <c r="AU243" s="511"/>
    </row>
    <row r="244" spans="1:47" s="110" customFormat="1" ht="170.25" customHeight="1">
      <c r="A244" s="275"/>
      <c r="B244" s="272"/>
      <c r="C244" s="327"/>
      <c r="D244" s="327"/>
      <c r="E244" s="327"/>
      <c r="F244" s="384"/>
      <c r="G244" s="384"/>
      <c r="H244" s="384"/>
      <c r="I244" s="384"/>
      <c r="J244" s="384"/>
      <c r="K244" s="384"/>
      <c r="L244" s="384"/>
      <c r="M244" s="263"/>
      <c r="N244" s="263"/>
      <c r="O244" s="272"/>
      <c r="P244" s="272"/>
      <c r="Q244" s="272"/>
      <c r="R244" s="272"/>
      <c r="S244" s="272"/>
      <c r="T244" s="272"/>
      <c r="U244" s="272"/>
      <c r="V244" s="272"/>
      <c r="W244" s="100" t="s">
        <v>408</v>
      </c>
      <c r="X244" s="99" t="str">
        <f t="shared" si="385"/>
        <v>Probabilidad</v>
      </c>
      <c r="Y244" s="99" t="s">
        <v>68</v>
      </c>
      <c r="Z244" s="99" t="s">
        <v>69</v>
      </c>
      <c r="AA244" s="99" t="s">
        <v>70</v>
      </c>
      <c r="AB244" s="99" t="s">
        <v>71</v>
      </c>
      <c r="AC244" s="99" t="s">
        <v>72</v>
      </c>
      <c r="AD244" s="316"/>
      <c r="AE244" s="99">
        <f t="shared" si="54"/>
        <v>25</v>
      </c>
      <c r="AF244" s="99">
        <f t="shared" si="55"/>
        <v>15</v>
      </c>
      <c r="AG244" s="99">
        <f>($AH243*((AE244+AF244))/100)</f>
        <v>14</v>
      </c>
      <c r="AH244" s="99">
        <f t="shared" si="386"/>
        <v>21</v>
      </c>
      <c r="AI244" s="316"/>
      <c r="AJ244" s="99">
        <f t="shared" si="57"/>
        <v>0</v>
      </c>
      <c r="AK244" s="99">
        <f t="shared" si="58"/>
        <v>0</v>
      </c>
      <c r="AL244" s="99">
        <f t="shared" si="387"/>
        <v>0</v>
      </c>
      <c r="AM244" s="106">
        <f t="shared" si="388"/>
        <v>80</v>
      </c>
      <c r="AN244" s="272"/>
      <c r="AO244" s="272"/>
      <c r="AP244" s="272"/>
      <c r="AQ244" s="383"/>
      <c r="AR244" s="497"/>
      <c r="AS244" s="497"/>
      <c r="AT244" s="272"/>
      <c r="AU244" s="512"/>
    </row>
    <row r="245" spans="1:47" s="110" customFormat="1" ht="123" customHeight="1">
      <c r="A245" s="275">
        <v>83</v>
      </c>
      <c r="B245" s="266" t="s">
        <v>214</v>
      </c>
      <c r="C245" s="273" t="s">
        <v>215</v>
      </c>
      <c r="D245" s="333" t="s">
        <v>409</v>
      </c>
      <c r="E245" s="273" t="s">
        <v>57</v>
      </c>
      <c r="F245" s="333" t="s">
        <v>410</v>
      </c>
      <c r="G245" s="333" t="s">
        <v>411</v>
      </c>
      <c r="H245" s="333"/>
      <c r="I245" s="333"/>
      <c r="J245" s="333"/>
      <c r="K245" s="333"/>
      <c r="L245" s="333" t="s">
        <v>412</v>
      </c>
      <c r="M245" s="271" t="s">
        <v>60</v>
      </c>
      <c r="N245" s="271" t="s">
        <v>278</v>
      </c>
      <c r="O245" s="266" t="s">
        <v>61</v>
      </c>
      <c r="P245" s="266" t="s">
        <v>173</v>
      </c>
      <c r="Q245" s="266">
        <v>893</v>
      </c>
      <c r="R245" s="266" t="s">
        <v>64</v>
      </c>
      <c r="S245" s="271">
        <f t="shared" ref="S245" si="389">IF(R245="Muy alta",100,IF(R245="Alta",80,IF(R245="Media",60,IF(R245="Baja",40,IF(R245="Muy baja",20,IF(R245="Casi Seguro",100,IF(R245="Probable",80,IF(R245="Posible",60,IF(R245="Improbable",40,IF(R245="Rara vez",20,0))))))))))</f>
        <v>60</v>
      </c>
      <c r="T245" s="266" t="s">
        <v>65</v>
      </c>
      <c r="U245" s="266">
        <f t="shared" ref="U245" si="390">IF(T245="Catastrófico",100,IF(T245="Mayor",80,IF(T245="Moderado",60,IF(T245="Menor",40,IF(T245="Leve",20,0)))))</f>
        <v>80</v>
      </c>
      <c r="V245" s="266" t="s">
        <v>66</v>
      </c>
      <c r="W245" s="513" t="s">
        <v>413</v>
      </c>
      <c r="X245" s="266" t="str">
        <f t="shared" si="385"/>
        <v>Probabilidad</v>
      </c>
      <c r="Y245" s="266" t="s">
        <v>90</v>
      </c>
      <c r="Z245" s="266" t="s">
        <v>69</v>
      </c>
      <c r="AA245" s="266" t="s">
        <v>70</v>
      </c>
      <c r="AB245" s="266" t="s">
        <v>71</v>
      </c>
      <c r="AC245" s="266" t="s">
        <v>72</v>
      </c>
      <c r="AD245" s="316">
        <f>AH247</f>
        <v>42</v>
      </c>
      <c r="AE245" s="99">
        <f t="shared" si="54"/>
        <v>15</v>
      </c>
      <c r="AF245" s="99">
        <f t="shared" si="55"/>
        <v>15</v>
      </c>
      <c r="AG245" s="99">
        <f>($S245*((AE245+AF245))/100)</f>
        <v>18</v>
      </c>
      <c r="AH245" s="99">
        <f t="shared" ref="AH245" si="391">S245-AG245</f>
        <v>42</v>
      </c>
      <c r="AI245" s="316">
        <f>AM247</f>
        <v>80</v>
      </c>
      <c r="AJ245" s="99">
        <f t="shared" si="57"/>
        <v>0</v>
      </c>
      <c r="AK245" s="99">
        <f t="shared" si="58"/>
        <v>0</v>
      </c>
      <c r="AL245" s="99">
        <f>($U245*((AJ245+AK245))/100)</f>
        <v>0</v>
      </c>
      <c r="AM245" s="106">
        <f>U245-AL245</f>
        <v>80</v>
      </c>
      <c r="AN245" s="266" t="s">
        <v>66</v>
      </c>
      <c r="AO245" s="266" t="s">
        <v>74</v>
      </c>
      <c r="AP245" s="266" t="s">
        <v>404</v>
      </c>
      <c r="AQ245" s="331" t="s">
        <v>414</v>
      </c>
      <c r="AR245" s="493">
        <v>45658</v>
      </c>
      <c r="AS245" s="493">
        <v>46022</v>
      </c>
      <c r="AT245" s="266" t="s">
        <v>93</v>
      </c>
      <c r="AU245" s="266" t="s">
        <v>415</v>
      </c>
    </row>
    <row r="246" spans="1:47" s="110" customFormat="1" ht="118.5" customHeight="1">
      <c r="A246" s="275"/>
      <c r="B246" s="267"/>
      <c r="C246" s="274"/>
      <c r="D246" s="389"/>
      <c r="E246" s="274"/>
      <c r="F246" s="389"/>
      <c r="G246" s="389"/>
      <c r="H246" s="389"/>
      <c r="I246" s="389"/>
      <c r="J246" s="389"/>
      <c r="K246" s="389"/>
      <c r="L246" s="389"/>
      <c r="M246" s="262"/>
      <c r="N246" s="262"/>
      <c r="O246" s="267"/>
      <c r="P246" s="267"/>
      <c r="Q246" s="267"/>
      <c r="R246" s="267"/>
      <c r="S246" s="262"/>
      <c r="T246" s="267"/>
      <c r="U246" s="267"/>
      <c r="V246" s="267"/>
      <c r="W246" s="274"/>
      <c r="X246" s="262"/>
      <c r="Y246" s="262"/>
      <c r="Z246" s="262"/>
      <c r="AA246" s="262"/>
      <c r="AB246" s="262"/>
      <c r="AC246" s="262"/>
      <c r="AD246" s="316"/>
      <c r="AE246" s="99">
        <f t="shared" si="54"/>
        <v>0</v>
      </c>
      <c r="AF246" s="99">
        <f t="shared" si="55"/>
        <v>0</v>
      </c>
      <c r="AG246" s="99">
        <f>($AH245*((AE246+AF246))/100)</f>
        <v>0</v>
      </c>
      <c r="AH246" s="99">
        <f t="shared" ref="AH246:AH247" si="392">AH245-AG246</f>
        <v>42</v>
      </c>
      <c r="AI246" s="316"/>
      <c r="AJ246" s="99">
        <f t="shared" si="57"/>
        <v>0</v>
      </c>
      <c r="AK246" s="99">
        <f t="shared" si="58"/>
        <v>0</v>
      </c>
      <c r="AL246" s="99">
        <f t="shared" ref="AL246:AL247" si="393">($AM245*((AJ246+AK246))/100)</f>
        <v>0</v>
      </c>
      <c r="AM246" s="106">
        <f t="shared" ref="AM246:AM247" si="394">AM245-AL246</f>
        <v>80</v>
      </c>
      <c r="AN246" s="267"/>
      <c r="AO246" s="267"/>
      <c r="AP246" s="267"/>
      <c r="AQ246" s="388"/>
      <c r="AR246" s="494"/>
      <c r="AS246" s="494"/>
      <c r="AT246" s="267"/>
      <c r="AU246" s="518"/>
    </row>
    <row r="247" spans="1:47" s="110" customFormat="1" ht="126.75" customHeight="1">
      <c r="A247" s="275"/>
      <c r="B247" s="272"/>
      <c r="C247" s="327"/>
      <c r="D247" s="384"/>
      <c r="E247" s="327"/>
      <c r="F247" s="384"/>
      <c r="G247" s="384"/>
      <c r="H247" s="384"/>
      <c r="I247" s="384"/>
      <c r="J247" s="384"/>
      <c r="K247" s="384"/>
      <c r="L247" s="384"/>
      <c r="M247" s="263"/>
      <c r="N247" s="263"/>
      <c r="O247" s="272"/>
      <c r="P247" s="272"/>
      <c r="Q247" s="272"/>
      <c r="R247" s="272"/>
      <c r="S247" s="263"/>
      <c r="T247" s="272"/>
      <c r="U247" s="272"/>
      <c r="V247" s="272"/>
      <c r="W247" s="327"/>
      <c r="X247" s="263"/>
      <c r="Y247" s="263"/>
      <c r="Z247" s="263"/>
      <c r="AA247" s="263"/>
      <c r="AB247" s="263"/>
      <c r="AC247" s="263"/>
      <c r="AD247" s="316"/>
      <c r="AE247" s="99">
        <f t="shared" si="54"/>
        <v>0</v>
      </c>
      <c r="AF247" s="99">
        <f t="shared" si="55"/>
        <v>0</v>
      </c>
      <c r="AG247" s="99">
        <f>($AH246*((AE247+AF247))/100)</f>
        <v>0</v>
      </c>
      <c r="AH247" s="99">
        <f t="shared" si="392"/>
        <v>42</v>
      </c>
      <c r="AI247" s="316"/>
      <c r="AJ247" s="99">
        <f t="shared" si="57"/>
        <v>0</v>
      </c>
      <c r="AK247" s="99">
        <f t="shared" si="58"/>
        <v>0</v>
      </c>
      <c r="AL247" s="99">
        <f t="shared" si="393"/>
        <v>0</v>
      </c>
      <c r="AM247" s="106">
        <f t="shared" si="394"/>
        <v>80</v>
      </c>
      <c r="AN247" s="272"/>
      <c r="AO247" s="272"/>
      <c r="AP247" s="272"/>
      <c r="AQ247" s="383"/>
      <c r="AR247" s="497"/>
      <c r="AS247" s="497"/>
      <c r="AT247" s="272"/>
      <c r="AU247" s="519"/>
    </row>
    <row r="248" spans="1:47" s="110" customFormat="1" ht="86.25" customHeight="1">
      <c r="A248" s="267">
        <v>84</v>
      </c>
      <c r="B248" s="266" t="s">
        <v>214</v>
      </c>
      <c r="C248" s="273" t="s">
        <v>215</v>
      </c>
      <c r="D248" s="333" t="s">
        <v>416</v>
      </c>
      <c r="E248" s="273" t="s">
        <v>164</v>
      </c>
      <c r="F248" s="333" t="s">
        <v>417</v>
      </c>
      <c r="G248" s="333" t="s">
        <v>418</v>
      </c>
      <c r="H248" s="333"/>
      <c r="I248" s="333"/>
      <c r="J248" s="333"/>
      <c r="K248" s="333"/>
      <c r="L248" s="333" t="s">
        <v>419</v>
      </c>
      <c r="M248" s="271" t="s">
        <v>60</v>
      </c>
      <c r="N248" s="271" t="s">
        <v>278</v>
      </c>
      <c r="O248" s="266" t="s">
        <v>61</v>
      </c>
      <c r="P248" s="266" t="s">
        <v>173</v>
      </c>
      <c r="Q248" s="266">
        <v>30</v>
      </c>
      <c r="R248" s="266" t="s">
        <v>126</v>
      </c>
      <c r="S248" s="266">
        <f t="shared" ref="S248" si="395">IF(R248="Muy alta",100,IF(R248="Alta",80,IF(R248="Media",60,IF(R248="Baja",40,IF(R248="Muy baja",20,IF(R248="Casi Seguro",100,IF(R248="Probable",80,IF(R248="Posible",60,IF(R248="Improbable",40,IF(R248="Rara vez",20,0))))))))))</f>
        <v>40</v>
      </c>
      <c r="T248" s="266" t="s">
        <v>73</v>
      </c>
      <c r="U248" s="266">
        <f t="shared" ref="U248" si="396">IF(T248="Catastrófico",100,IF(T248="Mayor",80,IF(T248="Moderado",60,IF(T248="Menor",40,IF(T248="Leve",20,0)))))</f>
        <v>60</v>
      </c>
      <c r="V248" s="266" t="s">
        <v>73</v>
      </c>
      <c r="W248" s="273" t="s">
        <v>420</v>
      </c>
      <c r="X248" s="266" t="str">
        <f t="shared" si="385"/>
        <v>Probabilidad</v>
      </c>
      <c r="Y248" s="266" t="s">
        <v>68</v>
      </c>
      <c r="Z248" s="266" t="s">
        <v>69</v>
      </c>
      <c r="AA248" s="266" t="s">
        <v>70</v>
      </c>
      <c r="AB248" s="266" t="s">
        <v>71</v>
      </c>
      <c r="AC248" s="266" t="s">
        <v>184</v>
      </c>
      <c r="AD248" s="316">
        <f>AH250</f>
        <v>24</v>
      </c>
      <c r="AE248" s="99">
        <f t="shared" si="54"/>
        <v>25</v>
      </c>
      <c r="AF248" s="99">
        <f t="shared" si="55"/>
        <v>15</v>
      </c>
      <c r="AG248" s="99">
        <f>($S248*((AE248+AF248))/100)</f>
        <v>16</v>
      </c>
      <c r="AH248" s="99">
        <f t="shared" ref="AH248" si="397">S248-AG248</f>
        <v>24</v>
      </c>
      <c r="AI248" s="316">
        <f>AM250</f>
        <v>60</v>
      </c>
      <c r="AJ248" s="99">
        <f t="shared" si="57"/>
        <v>0</v>
      </c>
      <c r="AK248" s="99">
        <f t="shared" si="58"/>
        <v>0</v>
      </c>
      <c r="AL248" s="99">
        <f>($U248*((AJ248+AK248))/100)</f>
        <v>0</v>
      </c>
      <c r="AM248" s="106">
        <f>U248-AL248</f>
        <v>60</v>
      </c>
      <c r="AN248" s="266" t="s">
        <v>73</v>
      </c>
      <c r="AO248" s="266" t="s">
        <v>74</v>
      </c>
      <c r="AP248" s="266" t="s">
        <v>75</v>
      </c>
      <c r="AQ248" s="273" t="s">
        <v>421</v>
      </c>
      <c r="AR248" s="493">
        <v>45658</v>
      </c>
      <c r="AS248" s="493">
        <v>46022</v>
      </c>
      <c r="AT248" s="340" t="s">
        <v>77</v>
      </c>
      <c r="AU248" s="266" t="s">
        <v>422</v>
      </c>
    </row>
    <row r="249" spans="1:47" s="110" customFormat="1" ht="97.5" customHeight="1">
      <c r="A249" s="267"/>
      <c r="B249" s="267"/>
      <c r="C249" s="274"/>
      <c r="D249" s="389"/>
      <c r="E249" s="274"/>
      <c r="F249" s="389"/>
      <c r="G249" s="389"/>
      <c r="H249" s="389"/>
      <c r="I249" s="389"/>
      <c r="J249" s="389"/>
      <c r="K249" s="389"/>
      <c r="L249" s="389"/>
      <c r="M249" s="262"/>
      <c r="N249" s="262"/>
      <c r="O249" s="267"/>
      <c r="P249" s="267"/>
      <c r="Q249" s="267"/>
      <c r="R249" s="267"/>
      <c r="S249" s="267"/>
      <c r="T249" s="267"/>
      <c r="U249" s="267"/>
      <c r="V249" s="267"/>
      <c r="W249" s="514"/>
      <c r="X249" s="262"/>
      <c r="Y249" s="262"/>
      <c r="Z249" s="262"/>
      <c r="AA249" s="262"/>
      <c r="AB249" s="262"/>
      <c r="AC249" s="262"/>
      <c r="AD249" s="316"/>
      <c r="AE249" s="99">
        <f t="shared" si="54"/>
        <v>0</v>
      </c>
      <c r="AF249" s="99">
        <f t="shared" si="55"/>
        <v>0</v>
      </c>
      <c r="AG249" s="99">
        <f>($AH248*((AE249+AF249))/100)</f>
        <v>0</v>
      </c>
      <c r="AH249" s="99">
        <f t="shared" ref="AH249:AH250" si="398">AH248-AG249</f>
        <v>24</v>
      </c>
      <c r="AI249" s="316"/>
      <c r="AJ249" s="99">
        <f t="shared" si="57"/>
        <v>0</v>
      </c>
      <c r="AK249" s="99">
        <f t="shared" si="58"/>
        <v>0</v>
      </c>
      <c r="AL249" s="99">
        <f t="shared" ref="AL249:AL250" si="399">($AM248*((AJ249+AK249))/100)</f>
        <v>0</v>
      </c>
      <c r="AM249" s="106">
        <f t="shared" ref="AM249:AM250" si="400">AM248-AL249</f>
        <v>60</v>
      </c>
      <c r="AN249" s="267"/>
      <c r="AO249" s="267"/>
      <c r="AP249" s="267"/>
      <c r="AQ249" s="389"/>
      <c r="AR249" s="494"/>
      <c r="AS249" s="494"/>
      <c r="AT249" s="516"/>
      <c r="AU249" s="511"/>
    </row>
    <row r="250" spans="1:47" s="110" customFormat="1" ht="79.5" customHeight="1">
      <c r="A250" s="267"/>
      <c r="B250" s="272"/>
      <c r="C250" s="327"/>
      <c r="D250" s="384"/>
      <c r="E250" s="327"/>
      <c r="F250" s="384"/>
      <c r="G250" s="384"/>
      <c r="H250" s="384"/>
      <c r="I250" s="384"/>
      <c r="J250" s="384"/>
      <c r="K250" s="384"/>
      <c r="L250" s="384"/>
      <c r="M250" s="263"/>
      <c r="N250" s="263"/>
      <c r="O250" s="272"/>
      <c r="P250" s="272"/>
      <c r="Q250" s="272"/>
      <c r="R250" s="272"/>
      <c r="S250" s="272"/>
      <c r="T250" s="272"/>
      <c r="U250" s="272"/>
      <c r="V250" s="272"/>
      <c r="W250" s="515"/>
      <c r="X250" s="263"/>
      <c r="Y250" s="263"/>
      <c r="Z250" s="263"/>
      <c r="AA250" s="263"/>
      <c r="AB250" s="263"/>
      <c r="AC250" s="263"/>
      <c r="AD250" s="316"/>
      <c r="AE250" s="99">
        <f t="shared" si="54"/>
        <v>0</v>
      </c>
      <c r="AF250" s="99">
        <f t="shared" si="55"/>
        <v>0</v>
      </c>
      <c r="AG250" s="99">
        <f>($AH249*((AE250+AF250))/100)</f>
        <v>0</v>
      </c>
      <c r="AH250" s="99">
        <f t="shared" si="398"/>
        <v>24</v>
      </c>
      <c r="AI250" s="316"/>
      <c r="AJ250" s="99">
        <f t="shared" si="57"/>
        <v>0</v>
      </c>
      <c r="AK250" s="99">
        <f t="shared" si="58"/>
        <v>0</v>
      </c>
      <c r="AL250" s="99">
        <f t="shared" si="399"/>
        <v>0</v>
      </c>
      <c r="AM250" s="106">
        <f t="shared" si="400"/>
        <v>60</v>
      </c>
      <c r="AN250" s="272"/>
      <c r="AO250" s="272"/>
      <c r="AP250" s="272"/>
      <c r="AQ250" s="384"/>
      <c r="AR250" s="497"/>
      <c r="AS250" s="497"/>
      <c r="AT250" s="517"/>
      <c r="AU250" s="512"/>
    </row>
    <row r="251" spans="1:47" s="110" customFormat="1" ht="158.25" customHeight="1">
      <c r="A251" s="267">
        <v>85</v>
      </c>
      <c r="B251" s="266" t="s">
        <v>214</v>
      </c>
      <c r="C251" s="273" t="s">
        <v>215</v>
      </c>
      <c r="D251" s="333" t="s">
        <v>416</v>
      </c>
      <c r="E251" s="273" t="s">
        <v>164</v>
      </c>
      <c r="F251" s="273" t="s">
        <v>423</v>
      </c>
      <c r="G251" s="273" t="s">
        <v>424</v>
      </c>
      <c r="H251" s="333"/>
      <c r="I251" s="333"/>
      <c r="J251" s="333"/>
      <c r="K251" s="333"/>
      <c r="L251" s="333" t="s">
        <v>425</v>
      </c>
      <c r="M251" s="271" t="s">
        <v>60</v>
      </c>
      <c r="N251" s="271" t="s">
        <v>278</v>
      </c>
      <c r="O251" s="266" t="s">
        <v>61</v>
      </c>
      <c r="P251" s="266" t="s">
        <v>173</v>
      </c>
      <c r="Q251" s="271">
        <v>6000</v>
      </c>
      <c r="R251" s="266" t="s">
        <v>172</v>
      </c>
      <c r="S251" s="266">
        <f t="shared" ref="S251" si="401">IF(R251="Muy alta",100,IF(R251="Alta",80,IF(R251="Media",60,IF(R251="Baja",40,IF(R251="Muy baja",20,IF(R251="Casi Seguro",100,IF(R251="Probable",80,IF(R251="Posible",60,IF(R251="Improbable",40,IF(R251="Rara vez",20,0))))))))))</f>
        <v>100</v>
      </c>
      <c r="T251" s="266" t="s">
        <v>65</v>
      </c>
      <c r="U251" s="266">
        <f t="shared" ref="U251" si="402">IF(T251="Catastrófico",100,IF(T251="Mayor",80,IF(T251="Moderado",60,IF(T251="Menor",40,IF(T251="Leve",20,0)))))</f>
        <v>80</v>
      </c>
      <c r="V251" s="266" t="s">
        <v>66</v>
      </c>
      <c r="W251" s="100" t="s">
        <v>426</v>
      </c>
      <c r="X251" s="99" t="str">
        <f t="shared" si="385"/>
        <v>Probabilidad</v>
      </c>
      <c r="Y251" s="99" t="s">
        <v>68</v>
      </c>
      <c r="Z251" s="99" t="s">
        <v>69</v>
      </c>
      <c r="AA251" s="99" t="s">
        <v>70</v>
      </c>
      <c r="AB251" s="99" t="s">
        <v>71</v>
      </c>
      <c r="AC251" s="99" t="s">
        <v>72</v>
      </c>
      <c r="AD251" s="316">
        <f>AH253</f>
        <v>36</v>
      </c>
      <c r="AE251" s="99">
        <f t="shared" si="54"/>
        <v>25</v>
      </c>
      <c r="AF251" s="99">
        <f t="shared" si="55"/>
        <v>15</v>
      </c>
      <c r="AG251" s="99">
        <f>($S251*((AE251+AF251))/100)</f>
        <v>40</v>
      </c>
      <c r="AH251" s="99">
        <f t="shared" ref="AH251" si="403">S251-AG251</f>
        <v>60</v>
      </c>
      <c r="AI251" s="316">
        <f>AM253</f>
        <v>80</v>
      </c>
      <c r="AJ251" s="99">
        <f t="shared" si="57"/>
        <v>0</v>
      </c>
      <c r="AK251" s="99">
        <f t="shared" si="58"/>
        <v>0</v>
      </c>
      <c r="AL251" s="99">
        <f>($U251*((AJ251+AK251))/100)</f>
        <v>0</v>
      </c>
      <c r="AM251" s="106">
        <f>U251-AL251</f>
        <v>80</v>
      </c>
      <c r="AN251" s="266" t="s">
        <v>66</v>
      </c>
      <c r="AO251" s="266" t="s">
        <v>74</v>
      </c>
      <c r="AP251" s="266" t="s">
        <v>404</v>
      </c>
      <c r="AQ251" s="100" t="s">
        <v>427</v>
      </c>
      <c r="AR251" s="493">
        <v>45658</v>
      </c>
      <c r="AS251" s="493">
        <v>46022</v>
      </c>
      <c r="AT251" s="266" t="s">
        <v>93</v>
      </c>
      <c r="AU251" s="266" t="s">
        <v>422</v>
      </c>
    </row>
    <row r="252" spans="1:47" s="110" customFormat="1" ht="75.75" customHeight="1">
      <c r="A252" s="267"/>
      <c r="B252" s="267"/>
      <c r="C252" s="274"/>
      <c r="D252" s="389"/>
      <c r="E252" s="274"/>
      <c r="F252" s="274"/>
      <c r="G252" s="274"/>
      <c r="H252" s="389"/>
      <c r="I252" s="389"/>
      <c r="J252" s="389"/>
      <c r="K252" s="389"/>
      <c r="L252" s="389"/>
      <c r="M252" s="262"/>
      <c r="N252" s="262"/>
      <c r="O252" s="267"/>
      <c r="P252" s="267"/>
      <c r="Q252" s="262"/>
      <c r="R252" s="267"/>
      <c r="S252" s="267"/>
      <c r="T252" s="267"/>
      <c r="U252" s="267"/>
      <c r="V252" s="267"/>
      <c r="W252" s="273" t="s">
        <v>428</v>
      </c>
      <c r="X252" s="266" t="s">
        <v>117</v>
      </c>
      <c r="Y252" s="266" t="s">
        <v>68</v>
      </c>
      <c r="Z252" s="266" t="s">
        <v>69</v>
      </c>
      <c r="AA252" s="266" t="s">
        <v>70</v>
      </c>
      <c r="AB252" s="266" t="s">
        <v>71</v>
      </c>
      <c r="AC252" s="266" t="s">
        <v>72</v>
      </c>
      <c r="AD252" s="316"/>
      <c r="AE252" s="99">
        <f t="shared" si="54"/>
        <v>25</v>
      </c>
      <c r="AF252" s="99">
        <f t="shared" si="55"/>
        <v>15</v>
      </c>
      <c r="AG252" s="99">
        <f>($AH251*((AE252+AF252))/100)</f>
        <v>24</v>
      </c>
      <c r="AH252" s="99">
        <f t="shared" ref="AH252:AH253" si="404">AH251-AG252</f>
        <v>36</v>
      </c>
      <c r="AI252" s="316"/>
      <c r="AJ252" s="99">
        <f t="shared" si="57"/>
        <v>0</v>
      </c>
      <c r="AK252" s="99">
        <f t="shared" si="58"/>
        <v>0</v>
      </c>
      <c r="AL252" s="99">
        <f t="shared" ref="AL252:AL253" si="405">($AM251*((AJ252+AK252))/100)</f>
        <v>0</v>
      </c>
      <c r="AM252" s="106">
        <f t="shared" ref="AM252:AM253" si="406">AM251-AL252</f>
        <v>80</v>
      </c>
      <c r="AN252" s="267"/>
      <c r="AO252" s="267"/>
      <c r="AP252" s="267"/>
      <c r="AQ252" s="273" t="s">
        <v>429</v>
      </c>
      <c r="AR252" s="494"/>
      <c r="AS252" s="494"/>
      <c r="AT252" s="267"/>
      <c r="AU252" s="511"/>
    </row>
    <row r="253" spans="1:47" s="110" customFormat="1" ht="89.25" customHeight="1">
      <c r="A253" s="267"/>
      <c r="B253" s="272"/>
      <c r="C253" s="327"/>
      <c r="D253" s="384"/>
      <c r="E253" s="327"/>
      <c r="F253" s="327"/>
      <c r="G253" s="327"/>
      <c r="H253" s="384"/>
      <c r="I253" s="384"/>
      <c r="J253" s="384"/>
      <c r="K253" s="384"/>
      <c r="L253" s="384"/>
      <c r="M253" s="263"/>
      <c r="N253" s="263"/>
      <c r="O253" s="272"/>
      <c r="P253" s="272"/>
      <c r="Q253" s="263"/>
      <c r="R253" s="272"/>
      <c r="S253" s="272"/>
      <c r="T253" s="272"/>
      <c r="U253" s="272"/>
      <c r="V253" s="272"/>
      <c r="W253" s="327"/>
      <c r="X253" s="263"/>
      <c r="Y253" s="263"/>
      <c r="Z253" s="263"/>
      <c r="AA253" s="263"/>
      <c r="AB253" s="263"/>
      <c r="AC253" s="263"/>
      <c r="AD253" s="316"/>
      <c r="AE253" s="99">
        <f t="shared" si="54"/>
        <v>0</v>
      </c>
      <c r="AF253" s="99">
        <f t="shared" si="55"/>
        <v>0</v>
      </c>
      <c r="AG253" s="99">
        <f>($AH252*((AE253+AF253))/100)</f>
        <v>0</v>
      </c>
      <c r="AH253" s="99">
        <f t="shared" si="404"/>
        <v>36</v>
      </c>
      <c r="AI253" s="316"/>
      <c r="AJ253" s="99">
        <f t="shared" si="57"/>
        <v>0</v>
      </c>
      <c r="AK253" s="99">
        <f t="shared" si="58"/>
        <v>0</v>
      </c>
      <c r="AL253" s="99">
        <f t="shared" si="405"/>
        <v>0</v>
      </c>
      <c r="AM253" s="106">
        <f t="shared" si="406"/>
        <v>80</v>
      </c>
      <c r="AN253" s="272"/>
      <c r="AO253" s="272"/>
      <c r="AP253" s="272"/>
      <c r="AQ253" s="327"/>
      <c r="AR253" s="497"/>
      <c r="AS253" s="497"/>
      <c r="AT253" s="272"/>
      <c r="AU253" s="512"/>
    </row>
    <row r="254" spans="1:47" s="110" customFormat="1" ht="120" customHeight="1">
      <c r="A254" s="262">
        <v>86</v>
      </c>
      <c r="B254" s="271" t="s">
        <v>214</v>
      </c>
      <c r="C254" s="333" t="s">
        <v>215</v>
      </c>
      <c r="D254" s="333" t="s">
        <v>430</v>
      </c>
      <c r="E254" s="333"/>
      <c r="F254" s="333"/>
      <c r="G254" s="333"/>
      <c r="H254" s="333" t="s">
        <v>431</v>
      </c>
      <c r="I254" s="333" t="s">
        <v>432</v>
      </c>
      <c r="J254" s="333" t="s">
        <v>433</v>
      </c>
      <c r="K254" s="333" t="s">
        <v>434</v>
      </c>
      <c r="L254" s="333" t="str">
        <f>IF(F254&lt;&gt;"",CONCATENATE(E254," ",F254),CONCATENATE(H254," ",I254," ",J254," ",K254))</f>
        <v xml:space="preserve">Omitir, retrasar o adelantar  las acciones de las actividades contempladas en los  diferentes procedimientos de gestión jurídica por parte de los funcionarios y contratistas del proceso con el fin de obtener un beneficio propio o de un tercero </v>
      </c>
      <c r="M254" s="271" t="s">
        <v>85</v>
      </c>
      <c r="N254" s="271" t="s">
        <v>278</v>
      </c>
      <c r="O254" s="266" t="s">
        <v>86</v>
      </c>
      <c r="P254" s="266" t="s">
        <v>87</v>
      </c>
      <c r="Q254" s="266">
        <v>4500</v>
      </c>
      <c r="R254" s="266" t="s">
        <v>172</v>
      </c>
      <c r="S254" s="266">
        <f t="shared" ref="S254" si="407">IF(R254="Muy alta",100,IF(R254="Alta",80,IF(R254="Media",60,IF(R254="Baja",40,IF(R254="Muy baja",20,IF(R254="Casi Seguro",100,IF(R254="Probable",80,IF(R254="Posible",60,IF(R254="Improbable",40,IF(R254="Rara vez",20,0))))))))))</f>
        <v>100</v>
      </c>
      <c r="T254" s="266" t="s">
        <v>65</v>
      </c>
      <c r="U254" s="266">
        <f t="shared" ref="U254" si="408">IF(T254="Catastrófico",100,IF(T254="Mayor",80,IF(T254="Moderado",60,IF(T254="Menor",40,IF(T254="Leve",20,0)))))</f>
        <v>80</v>
      </c>
      <c r="V254" s="266" t="s">
        <v>66</v>
      </c>
      <c r="W254" s="333" t="s">
        <v>435</v>
      </c>
      <c r="X254" s="266" t="str">
        <f t="shared" si="385"/>
        <v>Probabilidad</v>
      </c>
      <c r="Y254" s="266" t="s">
        <v>68</v>
      </c>
      <c r="Z254" s="266" t="s">
        <v>69</v>
      </c>
      <c r="AA254" s="266" t="s">
        <v>70</v>
      </c>
      <c r="AB254" s="266" t="s">
        <v>71</v>
      </c>
      <c r="AC254" s="266" t="s">
        <v>72</v>
      </c>
      <c r="AD254" s="316">
        <f>AH256</f>
        <v>60</v>
      </c>
      <c r="AE254" s="99">
        <f t="shared" si="54"/>
        <v>25</v>
      </c>
      <c r="AF254" s="99">
        <f t="shared" si="55"/>
        <v>15</v>
      </c>
      <c r="AG254" s="99">
        <f>($S254*((AE254+AF254))/100)</f>
        <v>40</v>
      </c>
      <c r="AH254" s="99">
        <f t="shared" ref="AH254" si="409">S254-AG254</f>
        <v>60</v>
      </c>
      <c r="AI254" s="316">
        <f>AM256</f>
        <v>80</v>
      </c>
      <c r="AJ254" s="99">
        <f t="shared" si="57"/>
        <v>0</v>
      </c>
      <c r="AK254" s="99">
        <f t="shared" si="58"/>
        <v>0</v>
      </c>
      <c r="AL254" s="99">
        <f>($U254*((AJ254+AK254))/100)</f>
        <v>0</v>
      </c>
      <c r="AM254" s="106">
        <f>U254-AL254</f>
        <v>80</v>
      </c>
      <c r="AN254" s="266" t="s">
        <v>66</v>
      </c>
      <c r="AO254" s="275" t="s">
        <v>74</v>
      </c>
      <c r="AP254" s="275" t="s">
        <v>436</v>
      </c>
      <c r="AQ254" s="332" t="s">
        <v>437</v>
      </c>
      <c r="AR254" s="493">
        <v>45658</v>
      </c>
      <c r="AS254" s="493">
        <v>46022</v>
      </c>
      <c r="AT254" s="275" t="s">
        <v>93</v>
      </c>
      <c r="AU254" s="275" t="s">
        <v>415</v>
      </c>
    </row>
    <row r="255" spans="1:47" s="110" customFormat="1" ht="76.5" customHeight="1">
      <c r="A255" s="262"/>
      <c r="B255" s="262"/>
      <c r="C255" s="389"/>
      <c r="D255" s="389"/>
      <c r="E255" s="389"/>
      <c r="F255" s="389"/>
      <c r="G255" s="389"/>
      <c r="H255" s="389"/>
      <c r="I255" s="389"/>
      <c r="J255" s="389"/>
      <c r="K255" s="389"/>
      <c r="L255" s="389"/>
      <c r="M255" s="262"/>
      <c r="N255" s="262"/>
      <c r="O255" s="267"/>
      <c r="P255" s="267"/>
      <c r="Q255" s="267"/>
      <c r="R255" s="267"/>
      <c r="S255" s="267"/>
      <c r="T255" s="267"/>
      <c r="U255" s="267"/>
      <c r="V255" s="267"/>
      <c r="W255" s="389"/>
      <c r="X255" s="262"/>
      <c r="Y255" s="262"/>
      <c r="Z255" s="262"/>
      <c r="AA255" s="262"/>
      <c r="AB255" s="262"/>
      <c r="AC255" s="262"/>
      <c r="AD255" s="316"/>
      <c r="AE255" s="99">
        <f t="shared" si="54"/>
        <v>0</v>
      </c>
      <c r="AF255" s="99">
        <f t="shared" si="55"/>
        <v>0</v>
      </c>
      <c r="AG255" s="99">
        <f>($AH254*((AE255+AF255))/100)</f>
        <v>0</v>
      </c>
      <c r="AH255" s="99">
        <f t="shared" ref="AH255:AH256" si="410">AH254-AG255</f>
        <v>60</v>
      </c>
      <c r="AI255" s="316"/>
      <c r="AJ255" s="99">
        <f t="shared" si="57"/>
        <v>0</v>
      </c>
      <c r="AK255" s="99">
        <f t="shared" si="58"/>
        <v>0</v>
      </c>
      <c r="AL255" s="99">
        <f t="shared" ref="AL255:AL256" si="411">($AM254*((AJ255+AK255))/100)</f>
        <v>0</v>
      </c>
      <c r="AM255" s="106">
        <f t="shared" ref="AM255:AM256" si="412">AM254-AL255</f>
        <v>80</v>
      </c>
      <c r="AN255" s="267"/>
      <c r="AO255" s="275"/>
      <c r="AP255" s="275"/>
      <c r="AQ255" s="332"/>
      <c r="AR255" s="494"/>
      <c r="AS255" s="494"/>
      <c r="AT255" s="334"/>
      <c r="AU255" s="334"/>
    </row>
    <row r="256" spans="1:47" s="110" customFormat="1" ht="66.75" customHeight="1">
      <c r="A256" s="262"/>
      <c r="B256" s="263"/>
      <c r="C256" s="384"/>
      <c r="D256" s="384"/>
      <c r="E256" s="384"/>
      <c r="F256" s="384"/>
      <c r="G256" s="384"/>
      <c r="H256" s="384"/>
      <c r="I256" s="384"/>
      <c r="J256" s="384"/>
      <c r="K256" s="384"/>
      <c r="L256" s="384"/>
      <c r="M256" s="263"/>
      <c r="N256" s="263"/>
      <c r="O256" s="272"/>
      <c r="P256" s="272"/>
      <c r="Q256" s="272"/>
      <c r="R256" s="272"/>
      <c r="S256" s="272"/>
      <c r="T256" s="272"/>
      <c r="U256" s="272"/>
      <c r="V256" s="272"/>
      <c r="W256" s="384"/>
      <c r="X256" s="263"/>
      <c r="Y256" s="263"/>
      <c r="Z256" s="263"/>
      <c r="AA256" s="263"/>
      <c r="AB256" s="263"/>
      <c r="AC256" s="263"/>
      <c r="AD256" s="316"/>
      <c r="AE256" s="99">
        <f t="shared" si="54"/>
        <v>0</v>
      </c>
      <c r="AF256" s="99">
        <f t="shared" si="55"/>
        <v>0</v>
      </c>
      <c r="AG256" s="99">
        <f>($AH255*((AE256+AF256))/100)</f>
        <v>0</v>
      </c>
      <c r="AH256" s="99">
        <f t="shared" si="410"/>
        <v>60</v>
      </c>
      <c r="AI256" s="316"/>
      <c r="AJ256" s="99">
        <f t="shared" si="57"/>
        <v>0</v>
      </c>
      <c r="AK256" s="99">
        <f t="shared" si="58"/>
        <v>0</v>
      </c>
      <c r="AL256" s="99">
        <f t="shared" si="411"/>
        <v>0</v>
      </c>
      <c r="AM256" s="106">
        <f t="shared" si="412"/>
        <v>80</v>
      </c>
      <c r="AN256" s="272"/>
      <c r="AO256" s="275"/>
      <c r="AP256" s="275"/>
      <c r="AQ256" s="332"/>
      <c r="AR256" s="497"/>
      <c r="AS256" s="497"/>
      <c r="AT256" s="334"/>
      <c r="AU256" s="334"/>
    </row>
    <row r="257" spans="1:47" s="110" customFormat="1" ht="72" customHeight="1">
      <c r="A257" s="267">
        <v>87</v>
      </c>
      <c r="B257" s="266" t="s">
        <v>214</v>
      </c>
      <c r="C257" s="273" t="s">
        <v>215</v>
      </c>
      <c r="D257" s="333" t="s">
        <v>409</v>
      </c>
      <c r="E257" s="273" t="s">
        <v>57</v>
      </c>
      <c r="F257" s="333" t="s">
        <v>438</v>
      </c>
      <c r="G257" s="333" t="s">
        <v>439</v>
      </c>
      <c r="H257" s="333"/>
      <c r="I257" s="333"/>
      <c r="J257" s="333"/>
      <c r="K257" s="333"/>
      <c r="L257" s="333" t="s">
        <v>440</v>
      </c>
      <c r="M257" s="271" t="s">
        <v>60</v>
      </c>
      <c r="N257" s="271" t="s">
        <v>278</v>
      </c>
      <c r="O257" s="266" t="s">
        <v>61</v>
      </c>
      <c r="P257" s="266" t="s">
        <v>173</v>
      </c>
      <c r="Q257" s="266">
        <v>1</v>
      </c>
      <c r="R257" s="266" t="s">
        <v>126</v>
      </c>
      <c r="S257" s="266">
        <f t="shared" ref="S257" si="413">IF(R257="Muy alta",100,IF(R257="Alta",80,IF(R257="Media",60,IF(R257="Baja",40,IF(R257="Muy baja",20,IF(R257="Casi Seguro",100,IF(R257="Probable",80,IF(R257="Posible",60,IF(R257="Improbable",40,IF(R257="Rara vez",20,0))))))))))</f>
        <v>40</v>
      </c>
      <c r="T257" s="266" t="s">
        <v>73</v>
      </c>
      <c r="U257" s="266">
        <f t="shared" ref="U257" si="414">IF(T257="Catastrófico",100,IF(T257="Mayor",80,IF(T257="Moderado",60,IF(T257="Menor",40,IF(T257="Leve",20,0)))))</f>
        <v>60</v>
      </c>
      <c r="V257" s="266" t="s">
        <v>73</v>
      </c>
      <c r="W257" s="273" t="s">
        <v>441</v>
      </c>
      <c r="X257" s="266" t="s">
        <v>117</v>
      </c>
      <c r="Y257" s="266" t="s">
        <v>90</v>
      </c>
      <c r="Z257" s="266" t="s">
        <v>69</v>
      </c>
      <c r="AA257" s="266" t="s">
        <v>70</v>
      </c>
      <c r="AB257" s="266" t="s">
        <v>71</v>
      </c>
      <c r="AC257" s="266" t="s">
        <v>72</v>
      </c>
      <c r="AD257" s="316">
        <f>AH257</f>
        <v>28</v>
      </c>
      <c r="AE257" s="275">
        <f t="shared" si="54"/>
        <v>15</v>
      </c>
      <c r="AF257" s="266">
        <f t="shared" si="55"/>
        <v>15</v>
      </c>
      <c r="AG257" s="266">
        <f t="shared" ref="AG257" si="415">($S257*((AE257+AF257))/100)</f>
        <v>12</v>
      </c>
      <c r="AH257" s="266">
        <f t="shared" ref="AH257" si="416">S257-AG257</f>
        <v>28</v>
      </c>
      <c r="AI257" s="316">
        <f>AM258</f>
        <v>60</v>
      </c>
      <c r="AJ257" s="99">
        <f t="shared" si="57"/>
        <v>0</v>
      </c>
      <c r="AK257" s="99">
        <f t="shared" si="58"/>
        <v>0</v>
      </c>
      <c r="AL257" s="99">
        <f>($U257*((AJ257+AK257))/100)</f>
        <v>0</v>
      </c>
      <c r="AM257" s="106">
        <f>U257-AL257</f>
        <v>60</v>
      </c>
      <c r="AN257" s="266" t="s">
        <v>73</v>
      </c>
      <c r="AO257" s="275" t="s">
        <v>74</v>
      </c>
      <c r="AP257" s="275" t="s">
        <v>269</v>
      </c>
      <c r="AQ257" s="322" t="s">
        <v>442</v>
      </c>
      <c r="AR257" s="520">
        <v>45658</v>
      </c>
      <c r="AS257" s="520">
        <v>46022</v>
      </c>
      <c r="AT257" s="339" t="s">
        <v>77</v>
      </c>
      <c r="AU257" s="522" t="s">
        <v>443</v>
      </c>
    </row>
    <row r="258" spans="1:47" s="110" customFormat="1" ht="224.25" customHeight="1">
      <c r="A258" s="272"/>
      <c r="B258" s="272"/>
      <c r="C258" s="274"/>
      <c r="D258" s="389"/>
      <c r="E258" s="274"/>
      <c r="F258" s="389"/>
      <c r="G258" s="389"/>
      <c r="H258" s="389"/>
      <c r="I258" s="389"/>
      <c r="J258" s="389"/>
      <c r="K258" s="389"/>
      <c r="L258" s="389"/>
      <c r="M258" s="262"/>
      <c r="N258" s="262"/>
      <c r="O258" s="267"/>
      <c r="P258" s="267"/>
      <c r="Q258" s="267"/>
      <c r="R258" s="267"/>
      <c r="S258" s="267"/>
      <c r="T258" s="267"/>
      <c r="U258" s="267"/>
      <c r="V258" s="267"/>
      <c r="W258" s="389"/>
      <c r="X258" s="262"/>
      <c r="Y258" s="272"/>
      <c r="Z258" s="272"/>
      <c r="AA258" s="272"/>
      <c r="AB258" s="272"/>
      <c r="AC258" s="272"/>
      <c r="AD258" s="316"/>
      <c r="AE258" s="275"/>
      <c r="AF258" s="272"/>
      <c r="AG258" s="272"/>
      <c r="AH258" s="272"/>
      <c r="AI258" s="316"/>
      <c r="AJ258" s="99">
        <f t="shared" si="57"/>
        <v>0</v>
      </c>
      <c r="AK258" s="99">
        <f t="shared" si="58"/>
        <v>0</v>
      </c>
      <c r="AL258" s="99">
        <f t="shared" ref="AL258" si="417">($AM257*((AJ258+AK258))/100)</f>
        <v>0</v>
      </c>
      <c r="AM258" s="106">
        <f t="shared" ref="AM258" si="418">AM257-AL258</f>
        <v>60</v>
      </c>
      <c r="AN258" s="267"/>
      <c r="AO258" s="275"/>
      <c r="AP258" s="275"/>
      <c r="AQ258" s="332"/>
      <c r="AR258" s="520"/>
      <c r="AS258" s="520"/>
      <c r="AT258" s="521"/>
      <c r="AU258" s="523"/>
    </row>
    <row r="259" spans="1:47" s="110" customFormat="1" ht="294" customHeight="1">
      <c r="A259" s="111">
        <v>88</v>
      </c>
      <c r="B259" s="101" t="s">
        <v>214</v>
      </c>
      <c r="C259" s="108" t="s">
        <v>215</v>
      </c>
      <c r="D259" s="116" t="s">
        <v>409</v>
      </c>
      <c r="E259" s="108" t="s">
        <v>57</v>
      </c>
      <c r="F259" s="108" t="s">
        <v>444</v>
      </c>
      <c r="G259" s="108" t="s">
        <v>445</v>
      </c>
      <c r="H259" s="108"/>
      <c r="I259" s="108"/>
      <c r="J259" s="108"/>
      <c r="K259" s="108"/>
      <c r="L259" s="108" t="s">
        <v>446</v>
      </c>
      <c r="M259" s="101" t="s">
        <v>60</v>
      </c>
      <c r="N259" s="101" t="s">
        <v>278</v>
      </c>
      <c r="O259" s="101" t="s">
        <v>61</v>
      </c>
      <c r="P259" s="101" t="s">
        <v>173</v>
      </c>
      <c r="Q259" s="101">
        <v>1138</v>
      </c>
      <c r="R259" s="101" t="s">
        <v>64</v>
      </c>
      <c r="S259" s="101">
        <f t="shared" ref="S259:S261" si="419">IF(R259="Muy alta",100,IF(R259="Alta",80,IF(R259="Media",60,IF(R259="Baja",40,IF(R259="Muy baja",20,IF(R259="Casi Seguro",100,IF(R259="Probable",80,IF(R259="Posible",60,IF(R259="Improbable",40,IF(R259="Rara vez",20,0))))))))))</f>
        <v>60</v>
      </c>
      <c r="T259" s="101" t="s">
        <v>73</v>
      </c>
      <c r="U259" s="101">
        <f t="shared" ref="U259:U261" si="420">IF(T259="Catastrófico",100,IF(T259="Mayor",80,IF(T259="Moderado",60,IF(T259="Menor",40,IF(T259="Leve",20,0)))))</f>
        <v>60</v>
      </c>
      <c r="V259" s="123" t="s">
        <v>73</v>
      </c>
      <c r="W259" s="124" t="s">
        <v>447</v>
      </c>
      <c r="X259" s="99" t="s">
        <v>117</v>
      </c>
      <c r="Y259" s="99" t="s">
        <v>68</v>
      </c>
      <c r="Z259" s="99" t="s">
        <v>69</v>
      </c>
      <c r="AA259" s="99" t="s">
        <v>70</v>
      </c>
      <c r="AB259" s="99" t="s">
        <v>71</v>
      </c>
      <c r="AC259" s="99" t="s">
        <v>72</v>
      </c>
      <c r="AD259" s="104">
        <f>AH259</f>
        <v>36</v>
      </c>
      <c r="AE259" s="99">
        <f t="shared" ref="AE259:AE412" si="421">IF(Y259="Preventivo",25,IF(Y259="Detectivo",15,0))</f>
        <v>25</v>
      </c>
      <c r="AF259" s="99">
        <f t="shared" ref="AF259:AF412" si="422">IF(Y259="Correctivo",0,IF(Z259="Automatizado",25,IF(Z259="Manual",15,0)))</f>
        <v>15</v>
      </c>
      <c r="AG259" s="99">
        <f>($S259*((AE259+AF259))/100)</f>
        <v>24</v>
      </c>
      <c r="AH259" s="99">
        <f t="shared" ref="AH259:AH261" si="423">S259-AG259</f>
        <v>36</v>
      </c>
      <c r="AI259" s="104">
        <f>AM259</f>
        <v>60</v>
      </c>
      <c r="AJ259" s="99">
        <f t="shared" si="57"/>
        <v>0</v>
      </c>
      <c r="AK259" s="99">
        <f t="shared" si="58"/>
        <v>0</v>
      </c>
      <c r="AL259" s="99">
        <f>($U259*((AJ259+AK259))/100)</f>
        <v>0</v>
      </c>
      <c r="AM259" s="106">
        <f>U259-AL259</f>
        <v>60</v>
      </c>
      <c r="AN259" s="123" t="s">
        <v>73</v>
      </c>
      <c r="AO259" s="125" t="s">
        <v>74</v>
      </c>
      <c r="AP259" s="125" t="s">
        <v>269</v>
      </c>
      <c r="AQ259" s="103" t="s">
        <v>448</v>
      </c>
      <c r="AR259" s="126">
        <v>45658</v>
      </c>
      <c r="AS259" s="126">
        <v>46022</v>
      </c>
      <c r="AT259" s="127" t="s">
        <v>77</v>
      </c>
      <c r="AU259" s="128" t="s">
        <v>443</v>
      </c>
    </row>
    <row r="260" spans="1:47" s="110" customFormat="1" ht="295.5" customHeight="1">
      <c r="A260" s="99">
        <v>89</v>
      </c>
      <c r="B260" s="101" t="s">
        <v>214</v>
      </c>
      <c r="C260" s="108" t="s">
        <v>215</v>
      </c>
      <c r="D260" s="152" t="s">
        <v>409</v>
      </c>
      <c r="E260" s="124" t="s">
        <v>152</v>
      </c>
      <c r="F260" s="124" t="s">
        <v>449</v>
      </c>
      <c r="G260" s="124" t="s">
        <v>450</v>
      </c>
      <c r="H260" s="124"/>
      <c r="I260" s="124"/>
      <c r="J260" s="124"/>
      <c r="K260" s="124"/>
      <c r="L260" s="124" t="s">
        <v>451</v>
      </c>
      <c r="M260" s="129" t="s">
        <v>155</v>
      </c>
      <c r="N260" s="129" t="s">
        <v>278</v>
      </c>
      <c r="O260" s="129" t="s">
        <v>61</v>
      </c>
      <c r="P260" s="129" t="s">
        <v>173</v>
      </c>
      <c r="Q260" s="129">
        <v>200</v>
      </c>
      <c r="R260" s="129" t="s">
        <v>126</v>
      </c>
      <c r="S260" s="129">
        <f t="shared" si="419"/>
        <v>40</v>
      </c>
      <c r="T260" s="129" t="s">
        <v>65</v>
      </c>
      <c r="U260" s="129">
        <f t="shared" si="420"/>
        <v>80</v>
      </c>
      <c r="V260" s="123" t="s">
        <v>66</v>
      </c>
      <c r="W260" s="124" t="s">
        <v>452</v>
      </c>
      <c r="X260" s="125" t="s">
        <v>117</v>
      </c>
      <c r="Y260" s="125" t="s">
        <v>68</v>
      </c>
      <c r="Z260" s="125" t="s">
        <v>69</v>
      </c>
      <c r="AA260" s="125" t="s">
        <v>70</v>
      </c>
      <c r="AB260" s="125" t="s">
        <v>71</v>
      </c>
      <c r="AC260" s="125" t="s">
        <v>72</v>
      </c>
      <c r="AD260" s="122">
        <f>AH260</f>
        <v>24</v>
      </c>
      <c r="AE260" s="101">
        <f t="shared" si="421"/>
        <v>25</v>
      </c>
      <c r="AF260" s="101">
        <f t="shared" si="422"/>
        <v>15</v>
      </c>
      <c r="AG260" s="101">
        <f>($S260*((AE260+AF260))/100)</f>
        <v>16</v>
      </c>
      <c r="AH260" s="101">
        <f t="shared" si="423"/>
        <v>24</v>
      </c>
      <c r="AI260" s="104">
        <f>AM260</f>
        <v>80</v>
      </c>
      <c r="AJ260" s="99">
        <f t="shared" si="57"/>
        <v>0</v>
      </c>
      <c r="AK260" s="99">
        <f t="shared" si="58"/>
        <v>0</v>
      </c>
      <c r="AL260" s="99">
        <f>($U260*((AJ260+AK260))/100)</f>
        <v>0</v>
      </c>
      <c r="AM260" s="106">
        <f>U260-AL260</f>
        <v>80</v>
      </c>
      <c r="AN260" s="123" t="s">
        <v>66</v>
      </c>
      <c r="AO260" s="125" t="s">
        <v>74</v>
      </c>
      <c r="AP260" s="125" t="s">
        <v>269</v>
      </c>
      <c r="AQ260" s="227" t="s">
        <v>453</v>
      </c>
      <c r="AR260" s="126">
        <v>45658</v>
      </c>
      <c r="AS260" s="126">
        <v>46022</v>
      </c>
      <c r="AT260" s="127" t="s">
        <v>93</v>
      </c>
      <c r="AU260" s="125" t="s">
        <v>454</v>
      </c>
    </row>
    <row r="261" spans="1:47" s="110" customFormat="1" ht="277.5" customHeight="1">
      <c r="A261" s="275">
        <v>90</v>
      </c>
      <c r="B261" s="275" t="s">
        <v>214</v>
      </c>
      <c r="C261" s="322" t="s">
        <v>104</v>
      </c>
      <c r="D261" s="322" t="s">
        <v>455</v>
      </c>
      <c r="E261" s="322" t="s">
        <v>57</v>
      </c>
      <c r="F261" s="332" t="s">
        <v>456</v>
      </c>
      <c r="G261" s="332" t="s">
        <v>265</v>
      </c>
      <c r="H261" s="333"/>
      <c r="I261" s="333"/>
      <c r="J261" s="333"/>
      <c r="K261" s="333"/>
      <c r="L261" s="332" t="str">
        <f t="shared" ref="L261" si="424">IF(F261&lt;&gt;"",CONCATENATE(E261," ",F261,"",G261),CONCATENATE(H261," ",I261," ",J261," ",K261))</f>
        <v>Posibilidad de pérdida económica y reputacional por pérdida de la Confidencialidad de la Información de la Entidad debido a la falla o ausencia de controles relacionados con el acceso a información clasificada y/o reservada.</v>
      </c>
      <c r="M261" s="334" t="s">
        <v>105</v>
      </c>
      <c r="N261" s="334" t="s">
        <v>457</v>
      </c>
      <c r="O261" s="275" t="s">
        <v>61</v>
      </c>
      <c r="P261" s="275" t="s">
        <v>62</v>
      </c>
      <c r="Q261" s="275" t="s">
        <v>273</v>
      </c>
      <c r="R261" s="275" t="s">
        <v>113</v>
      </c>
      <c r="S261" s="275">
        <f t="shared" si="419"/>
        <v>20</v>
      </c>
      <c r="T261" s="275" t="s">
        <v>65</v>
      </c>
      <c r="U261" s="275">
        <f t="shared" si="420"/>
        <v>80</v>
      </c>
      <c r="V261" s="376" t="s">
        <v>66</v>
      </c>
      <c r="W261" s="32" t="s">
        <v>1700</v>
      </c>
      <c r="X261" s="189" t="str">
        <f t="shared" ref="X261:X367" si="425">IF(OR(Y261="Preventivo",Y261="Detectivo"),"Probabilidad",IF(Y261="Correctivo","Impacto"," "))</f>
        <v>Probabilidad</v>
      </c>
      <c r="Y261" s="99" t="s">
        <v>68</v>
      </c>
      <c r="Z261" s="99" t="s">
        <v>69</v>
      </c>
      <c r="AA261" s="99" t="s">
        <v>70</v>
      </c>
      <c r="AB261" s="99" t="s">
        <v>71</v>
      </c>
      <c r="AC261" s="99" t="s">
        <v>72</v>
      </c>
      <c r="AD261" s="316">
        <f>AH262</f>
        <v>12</v>
      </c>
      <c r="AE261" s="99">
        <f t="shared" si="421"/>
        <v>25</v>
      </c>
      <c r="AF261" s="99">
        <f t="shared" si="422"/>
        <v>15</v>
      </c>
      <c r="AG261" s="99">
        <f>($S261*((AE261+AF261))/100)</f>
        <v>8</v>
      </c>
      <c r="AH261" s="99">
        <f t="shared" si="423"/>
        <v>12</v>
      </c>
      <c r="AI261" s="316">
        <f>AM262</f>
        <v>60</v>
      </c>
      <c r="AJ261" s="99">
        <f t="shared" si="57"/>
        <v>0</v>
      </c>
      <c r="AK261" s="99">
        <f t="shared" si="58"/>
        <v>0</v>
      </c>
      <c r="AL261" s="99">
        <f>($U261*((AJ261+AK261))/100)</f>
        <v>0</v>
      </c>
      <c r="AM261" s="106">
        <f>U261-AL261</f>
        <v>80</v>
      </c>
      <c r="AN261" s="275" t="s">
        <v>73</v>
      </c>
      <c r="AO261" s="272" t="s">
        <v>74</v>
      </c>
      <c r="AP261" s="507" t="s">
        <v>269</v>
      </c>
      <c r="AQ261" s="360" t="s">
        <v>1703</v>
      </c>
      <c r="AR261" s="525">
        <v>45658</v>
      </c>
      <c r="AS261" s="289">
        <v>46022</v>
      </c>
      <c r="AT261" s="526" t="s">
        <v>77</v>
      </c>
      <c r="AU261" s="272" t="s">
        <v>458</v>
      </c>
    </row>
    <row r="262" spans="1:47" s="110" customFormat="1" ht="264.75" customHeight="1">
      <c r="A262" s="275"/>
      <c r="B262" s="275"/>
      <c r="C262" s="322"/>
      <c r="D262" s="322"/>
      <c r="E262" s="322"/>
      <c r="F262" s="332"/>
      <c r="G262" s="332"/>
      <c r="H262" s="384"/>
      <c r="I262" s="384"/>
      <c r="J262" s="384"/>
      <c r="K262" s="384"/>
      <c r="L262" s="332"/>
      <c r="M262" s="334"/>
      <c r="N262" s="334"/>
      <c r="O262" s="275"/>
      <c r="P262" s="275"/>
      <c r="Q262" s="275"/>
      <c r="R262" s="275"/>
      <c r="S262" s="275"/>
      <c r="T262" s="275"/>
      <c r="U262" s="275"/>
      <c r="V262" s="376"/>
      <c r="W262" s="140" t="s">
        <v>1701</v>
      </c>
      <c r="X262" s="189" t="str">
        <f t="shared" si="425"/>
        <v>Impacto</v>
      </c>
      <c r="Y262" s="99" t="s">
        <v>80</v>
      </c>
      <c r="Z262" s="99" t="s">
        <v>69</v>
      </c>
      <c r="AA262" s="125" t="s">
        <v>179</v>
      </c>
      <c r="AB262" s="99" t="s">
        <v>71</v>
      </c>
      <c r="AC262" s="99" t="s">
        <v>72</v>
      </c>
      <c r="AD262" s="316"/>
      <c r="AE262" s="99">
        <f t="shared" si="421"/>
        <v>0</v>
      </c>
      <c r="AF262" s="99">
        <f t="shared" si="422"/>
        <v>0</v>
      </c>
      <c r="AG262" s="99">
        <f>($AH261*((AE262+AF262))/100)</f>
        <v>0</v>
      </c>
      <c r="AH262" s="99">
        <f t="shared" ref="AH262" si="426">AH261-AG262</f>
        <v>12</v>
      </c>
      <c r="AI262" s="316"/>
      <c r="AJ262" s="99">
        <f t="shared" si="57"/>
        <v>10</v>
      </c>
      <c r="AK262" s="99">
        <f t="shared" si="58"/>
        <v>15</v>
      </c>
      <c r="AL262" s="99">
        <f t="shared" ref="AL262" si="427">($AM261*((AJ262+AK262))/100)</f>
        <v>20</v>
      </c>
      <c r="AM262" s="106">
        <f t="shared" ref="AM262" si="428">AM261-AL262</f>
        <v>60</v>
      </c>
      <c r="AN262" s="275"/>
      <c r="AO262" s="275"/>
      <c r="AP262" s="524"/>
      <c r="AQ262" s="360"/>
      <c r="AR262" s="505"/>
      <c r="AS262" s="290"/>
      <c r="AT262" s="527"/>
      <c r="AU262" s="275"/>
    </row>
    <row r="263" spans="1:47" s="110" customFormat="1" ht="128.25" customHeight="1">
      <c r="A263" s="275">
        <v>91</v>
      </c>
      <c r="B263" s="275" t="s">
        <v>214</v>
      </c>
      <c r="C263" s="322" t="s">
        <v>104</v>
      </c>
      <c r="D263" s="322" t="s">
        <v>455</v>
      </c>
      <c r="E263" s="322" t="s">
        <v>57</v>
      </c>
      <c r="F263" s="332" t="s">
        <v>459</v>
      </c>
      <c r="G263" s="332" t="s">
        <v>308</v>
      </c>
      <c r="H263" s="333"/>
      <c r="I263" s="333"/>
      <c r="J263" s="333"/>
      <c r="K263" s="333"/>
      <c r="L263" s="332" t="str">
        <f t="shared" ref="L263" si="429">IF(F263&lt;&gt;"",CONCATENATE(E263," ",F263,"",G263),CONCATENATE(H263," ",I263," ",J263," ",K263))</f>
        <v>Posibilidad de pérdida económica y reputacional por pérdida de la Disponibilidad de la Información de la Entidad debido a la falla o ausencia de controles de seguridad aplicables.</v>
      </c>
      <c r="M263" s="334" t="s">
        <v>105</v>
      </c>
      <c r="N263" s="334" t="s">
        <v>460</v>
      </c>
      <c r="O263" s="275" t="s">
        <v>61</v>
      </c>
      <c r="P263" s="275" t="s">
        <v>62</v>
      </c>
      <c r="Q263" s="275" t="s">
        <v>273</v>
      </c>
      <c r="R263" s="275" t="s">
        <v>175</v>
      </c>
      <c r="S263" s="275">
        <f t="shared" ref="S263" si="430">IF(R263="Muy alta",100,IF(R263="Alta",80,IF(R263="Media",60,IF(R263="Baja",40,IF(R263="Muy baja",20,IF(R263="Casi Seguro",100,IF(R263="Probable",80,IF(R263="Posible",60,IF(R263="Improbable",40,IF(R263="Rara vez",20,0))))))))))</f>
        <v>80</v>
      </c>
      <c r="T263" s="275" t="s">
        <v>65</v>
      </c>
      <c r="U263" s="275">
        <f t="shared" ref="U263" si="431">IF(T263="Catastrófico",100,IF(T263="Mayor",80,IF(T263="Moderado",60,IF(T263="Menor",40,IF(T263="Leve",20,0)))))</f>
        <v>80</v>
      </c>
      <c r="V263" s="376" t="s">
        <v>66</v>
      </c>
      <c r="W263" s="32" t="s">
        <v>461</v>
      </c>
      <c r="X263" s="189" t="str">
        <f t="shared" si="425"/>
        <v>Probabilidad</v>
      </c>
      <c r="Y263" s="99" t="s">
        <v>68</v>
      </c>
      <c r="Z263" s="99" t="s">
        <v>106</v>
      </c>
      <c r="AA263" s="99" t="s">
        <v>70</v>
      </c>
      <c r="AB263" s="99" t="s">
        <v>71</v>
      </c>
      <c r="AC263" s="99" t="s">
        <v>72</v>
      </c>
      <c r="AD263" s="316">
        <f>AH264</f>
        <v>24</v>
      </c>
      <c r="AE263" s="99">
        <f t="shared" si="421"/>
        <v>25</v>
      </c>
      <c r="AF263" s="99">
        <f t="shared" si="422"/>
        <v>25</v>
      </c>
      <c r="AG263" s="99">
        <f>($S263*((AE263+AF263))/100)</f>
        <v>40</v>
      </c>
      <c r="AH263" s="99">
        <f t="shared" ref="AH263" si="432">S263-AG263</f>
        <v>40</v>
      </c>
      <c r="AI263" s="316">
        <f>AM264</f>
        <v>80</v>
      </c>
      <c r="AJ263" s="99">
        <f t="shared" si="57"/>
        <v>0</v>
      </c>
      <c r="AK263" s="99">
        <f t="shared" si="58"/>
        <v>0</v>
      </c>
      <c r="AL263" s="99">
        <f>($U263*((AJ263+AK263))/100)</f>
        <v>0</v>
      </c>
      <c r="AM263" s="106">
        <f>U263-AL263</f>
        <v>80</v>
      </c>
      <c r="AN263" s="275" t="s">
        <v>66</v>
      </c>
      <c r="AO263" s="275" t="s">
        <v>74</v>
      </c>
      <c r="AP263" s="524" t="s">
        <v>269</v>
      </c>
      <c r="AQ263" s="354" t="s">
        <v>1704</v>
      </c>
      <c r="AR263" s="525">
        <v>45658</v>
      </c>
      <c r="AS263" s="289">
        <v>46022</v>
      </c>
      <c r="AT263" s="528" t="s">
        <v>93</v>
      </c>
      <c r="AU263" s="275" t="s">
        <v>458</v>
      </c>
    </row>
    <row r="264" spans="1:47" s="110" customFormat="1" ht="177.75" customHeight="1">
      <c r="A264" s="275"/>
      <c r="B264" s="275"/>
      <c r="C264" s="322"/>
      <c r="D264" s="322"/>
      <c r="E264" s="322"/>
      <c r="F264" s="332"/>
      <c r="G264" s="332"/>
      <c r="H264" s="384"/>
      <c r="I264" s="384"/>
      <c r="J264" s="384"/>
      <c r="K264" s="384"/>
      <c r="L264" s="332"/>
      <c r="M264" s="334"/>
      <c r="N264" s="334"/>
      <c r="O264" s="275"/>
      <c r="P264" s="275"/>
      <c r="Q264" s="275"/>
      <c r="R264" s="275"/>
      <c r="S264" s="275"/>
      <c r="T264" s="275"/>
      <c r="U264" s="275"/>
      <c r="V264" s="376"/>
      <c r="W264" s="140" t="s">
        <v>1702</v>
      </c>
      <c r="X264" s="189" t="str">
        <f t="shared" si="425"/>
        <v>Probabilidad</v>
      </c>
      <c r="Y264" s="99" t="s">
        <v>68</v>
      </c>
      <c r="Z264" s="99" t="s">
        <v>69</v>
      </c>
      <c r="AA264" s="99" t="s">
        <v>179</v>
      </c>
      <c r="AB264" s="99" t="s">
        <v>71</v>
      </c>
      <c r="AC264" s="99" t="s">
        <v>72</v>
      </c>
      <c r="AD264" s="316"/>
      <c r="AE264" s="99">
        <f t="shared" si="421"/>
        <v>25</v>
      </c>
      <c r="AF264" s="99">
        <f t="shared" si="422"/>
        <v>15</v>
      </c>
      <c r="AG264" s="99">
        <f>($AH263*((AE264+AF264))/100)</f>
        <v>16</v>
      </c>
      <c r="AH264" s="99">
        <f t="shared" ref="AH264" si="433">AH263-AG264</f>
        <v>24</v>
      </c>
      <c r="AI264" s="316"/>
      <c r="AJ264" s="99">
        <f t="shared" si="57"/>
        <v>0</v>
      </c>
      <c r="AK264" s="99">
        <f t="shared" si="58"/>
        <v>0</v>
      </c>
      <c r="AL264" s="99">
        <f t="shared" ref="AL264" si="434">($AM263*((AJ264+AK264))/100)</f>
        <v>0</v>
      </c>
      <c r="AM264" s="106">
        <f t="shared" ref="AM264" si="435">AM263-AL264</f>
        <v>80</v>
      </c>
      <c r="AN264" s="275"/>
      <c r="AO264" s="275"/>
      <c r="AP264" s="524"/>
      <c r="AQ264" s="354"/>
      <c r="AR264" s="505"/>
      <c r="AS264" s="290"/>
      <c r="AT264" s="527"/>
      <c r="AU264" s="275"/>
    </row>
    <row r="265" spans="1:47" s="110" customFormat="1" ht="90">
      <c r="A265" s="275">
        <v>92</v>
      </c>
      <c r="B265" s="275" t="s">
        <v>220</v>
      </c>
      <c r="C265" s="322" t="s">
        <v>221</v>
      </c>
      <c r="D265" s="266" t="s">
        <v>462</v>
      </c>
      <c r="E265" s="322" t="s">
        <v>57</v>
      </c>
      <c r="F265" s="322" t="s">
        <v>463</v>
      </c>
      <c r="G265" s="322" t="s">
        <v>464</v>
      </c>
      <c r="H265" s="266"/>
      <c r="I265" s="266"/>
      <c r="J265" s="266"/>
      <c r="K265" s="266"/>
      <c r="L265" s="333" t="s">
        <v>465</v>
      </c>
      <c r="M265" s="275" t="s">
        <v>60</v>
      </c>
      <c r="N265" s="275" t="s">
        <v>112</v>
      </c>
      <c r="O265" s="275" t="s">
        <v>61</v>
      </c>
      <c r="P265" s="275" t="s">
        <v>62</v>
      </c>
      <c r="Q265" s="275">
        <v>180</v>
      </c>
      <c r="R265" s="275" t="s">
        <v>126</v>
      </c>
      <c r="S265" s="275">
        <v>40</v>
      </c>
      <c r="T265" s="275" t="s">
        <v>65</v>
      </c>
      <c r="U265" s="275">
        <v>80</v>
      </c>
      <c r="V265" s="351" t="s">
        <v>66</v>
      </c>
      <c r="W265" s="226" t="s">
        <v>466</v>
      </c>
      <c r="X265" s="100" t="s">
        <v>117</v>
      </c>
      <c r="Y265" s="100" t="s">
        <v>68</v>
      </c>
      <c r="Z265" s="100" t="s">
        <v>69</v>
      </c>
      <c r="AA265" s="100" t="s">
        <v>179</v>
      </c>
      <c r="AB265" s="100" t="s">
        <v>71</v>
      </c>
      <c r="AC265" s="100" t="s">
        <v>72</v>
      </c>
      <c r="AD265" s="316">
        <f>AH267</f>
        <v>14.4</v>
      </c>
      <c r="AE265" s="99">
        <f t="shared" si="421"/>
        <v>25</v>
      </c>
      <c r="AF265" s="99">
        <f t="shared" si="422"/>
        <v>15</v>
      </c>
      <c r="AG265" s="99">
        <f>($S265*((AE265+AF265))/100)</f>
        <v>16</v>
      </c>
      <c r="AH265" s="99">
        <f t="shared" ref="AH265" si="436">S265-AG265</f>
        <v>24</v>
      </c>
      <c r="AI265" s="492">
        <f>AM267</f>
        <v>80</v>
      </c>
      <c r="AJ265" s="99">
        <f t="shared" si="57"/>
        <v>0</v>
      </c>
      <c r="AK265" s="99">
        <f t="shared" si="58"/>
        <v>0</v>
      </c>
      <c r="AL265" s="99">
        <f>($U265*((AJ265+AK265))/100)</f>
        <v>0</v>
      </c>
      <c r="AM265" s="106">
        <f>U265-AL265</f>
        <v>80</v>
      </c>
      <c r="AN265" s="351" t="s">
        <v>66</v>
      </c>
      <c r="AO265" s="275" t="s">
        <v>74</v>
      </c>
      <c r="AP265" s="322" t="s">
        <v>467</v>
      </c>
      <c r="AQ265" s="327" t="s">
        <v>468</v>
      </c>
      <c r="AR265" s="541">
        <v>45658</v>
      </c>
      <c r="AS265" s="541">
        <v>46022</v>
      </c>
      <c r="AT265" s="275" t="s">
        <v>93</v>
      </c>
      <c r="AU265" s="322" t="s">
        <v>469</v>
      </c>
    </row>
    <row r="266" spans="1:47" s="110" customFormat="1" ht="186" customHeight="1">
      <c r="A266" s="275"/>
      <c r="B266" s="275"/>
      <c r="C266" s="322"/>
      <c r="D266" s="267"/>
      <c r="E266" s="322"/>
      <c r="F266" s="322"/>
      <c r="G266" s="322"/>
      <c r="H266" s="267"/>
      <c r="I266" s="267"/>
      <c r="J266" s="267"/>
      <c r="K266" s="267"/>
      <c r="L266" s="389"/>
      <c r="M266" s="275"/>
      <c r="N266" s="275"/>
      <c r="O266" s="275"/>
      <c r="P266" s="275"/>
      <c r="Q266" s="275"/>
      <c r="R266" s="275"/>
      <c r="S266" s="275"/>
      <c r="T266" s="275"/>
      <c r="U266" s="275"/>
      <c r="V266" s="351"/>
      <c r="W266" s="100" t="s">
        <v>470</v>
      </c>
      <c r="X266" s="100" t="s">
        <v>117</v>
      </c>
      <c r="Y266" s="100" t="s">
        <v>68</v>
      </c>
      <c r="Z266" s="100" t="s">
        <v>69</v>
      </c>
      <c r="AA266" s="100" t="s">
        <v>179</v>
      </c>
      <c r="AB266" s="100" t="s">
        <v>71</v>
      </c>
      <c r="AC266" s="100" t="s">
        <v>72</v>
      </c>
      <c r="AD266" s="316"/>
      <c r="AE266" s="99">
        <f t="shared" si="421"/>
        <v>25</v>
      </c>
      <c r="AF266" s="99">
        <f t="shared" si="422"/>
        <v>15</v>
      </c>
      <c r="AG266" s="99">
        <f>($AH265*((AE266+AF266))/100)</f>
        <v>9.6</v>
      </c>
      <c r="AH266" s="99">
        <f t="shared" ref="AH266:AH267" si="437">AH265-AG266</f>
        <v>14.4</v>
      </c>
      <c r="AI266" s="492"/>
      <c r="AJ266" s="99">
        <f t="shared" si="57"/>
        <v>0</v>
      </c>
      <c r="AK266" s="99">
        <f t="shared" si="58"/>
        <v>0</v>
      </c>
      <c r="AL266" s="99">
        <f t="shared" ref="AL266:AL267" si="438">($AM265*((AJ266+AK266))/100)</f>
        <v>0</v>
      </c>
      <c r="AM266" s="106">
        <f t="shared" ref="AM266:AM267" si="439">AM265-AL266</f>
        <v>80</v>
      </c>
      <c r="AN266" s="351"/>
      <c r="AO266" s="275"/>
      <c r="AP266" s="322"/>
      <c r="AQ266" s="322"/>
      <c r="AR266" s="541"/>
      <c r="AS266" s="541"/>
      <c r="AT266" s="275"/>
      <c r="AU266" s="322"/>
    </row>
    <row r="267" spans="1:47" s="110" customFormat="1" ht="9" customHeight="1">
      <c r="A267" s="275"/>
      <c r="B267" s="275"/>
      <c r="C267" s="322"/>
      <c r="D267" s="272"/>
      <c r="E267" s="322"/>
      <c r="F267" s="322"/>
      <c r="G267" s="322"/>
      <c r="H267" s="272"/>
      <c r="I267" s="272"/>
      <c r="J267" s="272"/>
      <c r="K267" s="272"/>
      <c r="L267" s="384"/>
      <c r="M267" s="275"/>
      <c r="N267" s="275"/>
      <c r="O267" s="275"/>
      <c r="P267" s="275"/>
      <c r="Q267" s="275"/>
      <c r="R267" s="275"/>
      <c r="S267" s="275"/>
      <c r="T267" s="275"/>
      <c r="U267" s="275"/>
      <c r="V267" s="351"/>
      <c r="W267" s="100"/>
      <c r="X267" s="100"/>
      <c r="Y267" s="100"/>
      <c r="Z267" s="100"/>
      <c r="AA267" s="100"/>
      <c r="AB267" s="100"/>
      <c r="AC267" s="100"/>
      <c r="AD267" s="316"/>
      <c r="AE267" s="99">
        <f t="shared" si="421"/>
        <v>0</v>
      </c>
      <c r="AF267" s="99">
        <f t="shared" si="422"/>
        <v>0</v>
      </c>
      <c r="AG267" s="99">
        <f>($AH266*((AE267+AF267))/100)</f>
        <v>0</v>
      </c>
      <c r="AH267" s="99">
        <f t="shared" si="437"/>
        <v>14.4</v>
      </c>
      <c r="AI267" s="492"/>
      <c r="AJ267" s="99">
        <f t="shared" si="57"/>
        <v>0</v>
      </c>
      <c r="AK267" s="99">
        <f t="shared" si="58"/>
        <v>0</v>
      </c>
      <c r="AL267" s="99">
        <f t="shared" si="438"/>
        <v>0</v>
      </c>
      <c r="AM267" s="106">
        <f t="shared" si="439"/>
        <v>80</v>
      </c>
      <c r="AN267" s="351"/>
      <c r="AO267" s="275"/>
      <c r="AP267" s="322"/>
      <c r="AQ267" s="322"/>
      <c r="AR267" s="541"/>
      <c r="AS267" s="541"/>
      <c r="AT267" s="275"/>
      <c r="AU267" s="322"/>
    </row>
    <row r="268" spans="1:47" s="110" customFormat="1" ht="84.75" customHeight="1">
      <c r="A268" s="275">
        <v>93</v>
      </c>
      <c r="B268" s="275" t="s">
        <v>220</v>
      </c>
      <c r="C268" s="322" t="s">
        <v>221</v>
      </c>
      <c r="D268" s="574" t="s">
        <v>471</v>
      </c>
      <c r="E268" s="322"/>
      <c r="F268" s="322"/>
      <c r="G268" s="322"/>
      <c r="H268" s="266" t="s">
        <v>472</v>
      </c>
      <c r="I268" s="266" t="s">
        <v>473</v>
      </c>
      <c r="J268" s="266" t="s">
        <v>474</v>
      </c>
      <c r="K268" s="266" t="s">
        <v>475</v>
      </c>
      <c r="L268" s="322" t="s">
        <v>476</v>
      </c>
      <c r="M268" s="275" t="s">
        <v>85</v>
      </c>
      <c r="N268" s="275" t="s">
        <v>112</v>
      </c>
      <c r="O268" s="275" t="s">
        <v>86</v>
      </c>
      <c r="P268" s="275" t="s">
        <v>87</v>
      </c>
      <c r="Q268" s="275">
        <v>180</v>
      </c>
      <c r="R268" s="275" t="s">
        <v>140</v>
      </c>
      <c r="S268" s="275">
        <v>40</v>
      </c>
      <c r="T268" s="275" t="s">
        <v>65</v>
      </c>
      <c r="U268" s="275">
        <v>80</v>
      </c>
      <c r="V268" s="351" t="s">
        <v>66</v>
      </c>
      <c r="W268" s="103" t="s">
        <v>477</v>
      </c>
      <c r="X268" s="100" t="s">
        <v>117</v>
      </c>
      <c r="Y268" s="100" t="s">
        <v>68</v>
      </c>
      <c r="Z268" s="100" t="s">
        <v>69</v>
      </c>
      <c r="AA268" s="100" t="s">
        <v>70</v>
      </c>
      <c r="AB268" s="100" t="s">
        <v>71</v>
      </c>
      <c r="AC268" s="100" t="s">
        <v>72</v>
      </c>
      <c r="AD268" s="316">
        <f>AH269</f>
        <v>14.4</v>
      </c>
      <c r="AE268" s="99">
        <f t="shared" si="421"/>
        <v>25</v>
      </c>
      <c r="AF268" s="99">
        <f t="shared" si="422"/>
        <v>15</v>
      </c>
      <c r="AG268" s="99">
        <f>($S268*((AE268+AF268))/100)</f>
        <v>16</v>
      </c>
      <c r="AH268" s="99">
        <f t="shared" ref="AH268" si="440">S268-AG268</f>
        <v>24</v>
      </c>
      <c r="AI268" s="492">
        <f>AM269</f>
        <v>80</v>
      </c>
      <c r="AJ268" s="99">
        <f t="shared" si="57"/>
        <v>0</v>
      </c>
      <c r="AK268" s="99">
        <f t="shared" si="58"/>
        <v>0</v>
      </c>
      <c r="AL268" s="99">
        <f>($U268*((AJ268+AK268))/100)</f>
        <v>0</v>
      </c>
      <c r="AM268" s="106">
        <f>U268-AL268</f>
        <v>80</v>
      </c>
      <c r="AN268" s="351" t="s">
        <v>66</v>
      </c>
      <c r="AO268" s="275" t="s">
        <v>74</v>
      </c>
      <c r="AP268" s="322" t="s">
        <v>478</v>
      </c>
      <c r="AQ268" s="322" t="s">
        <v>479</v>
      </c>
      <c r="AR268" s="541">
        <v>45658</v>
      </c>
      <c r="AS268" s="541">
        <v>46022</v>
      </c>
      <c r="AT268" s="275" t="s">
        <v>93</v>
      </c>
      <c r="AU268" s="322" t="s">
        <v>480</v>
      </c>
    </row>
    <row r="269" spans="1:47" s="110" customFormat="1" ht="69.75" customHeight="1">
      <c r="A269" s="275"/>
      <c r="B269" s="275"/>
      <c r="C269" s="322"/>
      <c r="D269" s="574"/>
      <c r="E269" s="322"/>
      <c r="F269" s="322"/>
      <c r="G269" s="322"/>
      <c r="H269" s="272"/>
      <c r="I269" s="272"/>
      <c r="J269" s="272"/>
      <c r="K269" s="272"/>
      <c r="L269" s="273"/>
      <c r="M269" s="275"/>
      <c r="N269" s="275"/>
      <c r="O269" s="275"/>
      <c r="P269" s="275"/>
      <c r="Q269" s="275"/>
      <c r="R269" s="275"/>
      <c r="S269" s="275"/>
      <c r="T269" s="275"/>
      <c r="U269" s="275"/>
      <c r="V269" s="351"/>
      <c r="W269" s="124" t="s">
        <v>481</v>
      </c>
      <c r="X269" s="100" t="s">
        <v>117</v>
      </c>
      <c r="Y269" s="100" t="s">
        <v>68</v>
      </c>
      <c r="Z269" s="100" t="s">
        <v>69</v>
      </c>
      <c r="AA269" s="100" t="s">
        <v>70</v>
      </c>
      <c r="AB269" s="100" t="s">
        <v>71</v>
      </c>
      <c r="AC269" s="100" t="s">
        <v>72</v>
      </c>
      <c r="AD269" s="316"/>
      <c r="AE269" s="99">
        <f t="shared" si="421"/>
        <v>25</v>
      </c>
      <c r="AF269" s="99">
        <f t="shared" si="422"/>
        <v>15</v>
      </c>
      <c r="AG269" s="99">
        <f>($AH268*((AE269+AF269))/100)</f>
        <v>9.6</v>
      </c>
      <c r="AH269" s="99">
        <f t="shared" ref="AH269" si="441">AH268-AG269</f>
        <v>14.4</v>
      </c>
      <c r="AI269" s="492"/>
      <c r="AJ269" s="99">
        <f t="shared" si="57"/>
        <v>0</v>
      </c>
      <c r="AK269" s="99">
        <f t="shared" si="58"/>
        <v>0</v>
      </c>
      <c r="AL269" s="99">
        <f t="shared" ref="AL269" si="442">($AM268*((AJ269+AK269))/100)</f>
        <v>0</v>
      </c>
      <c r="AM269" s="106">
        <f t="shared" ref="AM269" si="443">AM268-AL269</f>
        <v>80</v>
      </c>
      <c r="AN269" s="351"/>
      <c r="AO269" s="275"/>
      <c r="AP269" s="322"/>
      <c r="AQ269" s="273"/>
      <c r="AR269" s="541"/>
      <c r="AS269" s="541"/>
      <c r="AT269" s="275"/>
      <c r="AU269" s="322"/>
    </row>
    <row r="270" spans="1:47" s="110" customFormat="1" ht="101.25" customHeight="1">
      <c r="A270" s="334">
        <v>94</v>
      </c>
      <c r="B270" s="275" t="s">
        <v>220</v>
      </c>
      <c r="C270" s="273" t="s">
        <v>104</v>
      </c>
      <c r="D270" s="322" t="s">
        <v>482</v>
      </c>
      <c r="E270" s="322" t="s">
        <v>57</v>
      </c>
      <c r="F270" s="322" t="s">
        <v>483</v>
      </c>
      <c r="G270" s="322" t="s">
        <v>484</v>
      </c>
      <c r="H270" s="266"/>
      <c r="I270" s="266"/>
      <c r="J270" s="266"/>
      <c r="K270" s="502"/>
      <c r="L270" s="361" t="s">
        <v>1720</v>
      </c>
      <c r="M270" s="573" t="s">
        <v>105</v>
      </c>
      <c r="N270" s="275" t="s">
        <v>485</v>
      </c>
      <c r="O270" s="275" t="s">
        <v>61</v>
      </c>
      <c r="P270" s="275" t="s">
        <v>62</v>
      </c>
      <c r="Q270" s="275">
        <v>180</v>
      </c>
      <c r="R270" s="275" t="s">
        <v>126</v>
      </c>
      <c r="S270" s="275">
        <v>40</v>
      </c>
      <c r="T270" s="275" t="s">
        <v>73</v>
      </c>
      <c r="U270" s="275">
        <v>60</v>
      </c>
      <c r="V270" s="575" t="s">
        <v>73</v>
      </c>
      <c r="W270" s="32" t="s">
        <v>1721</v>
      </c>
      <c r="X270" s="215" t="s">
        <v>117</v>
      </c>
      <c r="Y270" s="100" t="s">
        <v>68</v>
      </c>
      <c r="Z270" s="100" t="s">
        <v>69</v>
      </c>
      <c r="AA270" s="100" t="s">
        <v>70</v>
      </c>
      <c r="AB270" s="100" t="s">
        <v>71</v>
      </c>
      <c r="AC270" s="100" t="s">
        <v>72</v>
      </c>
      <c r="AD270" s="316">
        <f>AH272</f>
        <v>8.64</v>
      </c>
      <c r="AE270" s="99">
        <f t="shared" si="421"/>
        <v>25</v>
      </c>
      <c r="AF270" s="99">
        <f t="shared" si="422"/>
        <v>15</v>
      </c>
      <c r="AG270" s="99">
        <f>($S270*((AE270+AF270))/100)</f>
        <v>16</v>
      </c>
      <c r="AH270" s="99">
        <f t="shared" ref="AH270" si="444">S270-AG270</f>
        <v>24</v>
      </c>
      <c r="AI270" s="492">
        <f>AM272</f>
        <v>60</v>
      </c>
      <c r="AJ270" s="99">
        <f t="shared" si="57"/>
        <v>0</v>
      </c>
      <c r="AK270" s="99">
        <f t="shared" si="58"/>
        <v>0</v>
      </c>
      <c r="AL270" s="99">
        <f>($U270*((AJ270+AK270))/100)</f>
        <v>0</v>
      </c>
      <c r="AM270" s="106">
        <f>U270-AL270</f>
        <v>60</v>
      </c>
      <c r="AN270" s="337" t="s">
        <v>73</v>
      </c>
      <c r="AO270" s="275" t="s">
        <v>74</v>
      </c>
      <c r="AP270" s="524" t="s">
        <v>467</v>
      </c>
      <c r="AQ270" s="360" t="s">
        <v>1724</v>
      </c>
      <c r="AR270" s="576">
        <v>45658</v>
      </c>
      <c r="AS270" s="541">
        <v>46022</v>
      </c>
      <c r="AT270" s="275" t="s">
        <v>77</v>
      </c>
      <c r="AU270" s="322" t="s">
        <v>486</v>
      </c>
    </row>
    <row r="271" spans="1:47" s="110" customFormat="1" ht="189" customHeight="1">
      <c r="A271" s="334"/>
      <c r="B271" s="275"/>
      <c r="C271" s="274"/>
      <c r="D271" s="322"/>
      <c r="E271" s="322"/>
      <c r="F271" s="322"/>
      <c r="G271" s="322"/>
      <c r="H271" s="267"/>
      <c r="I271" s="267"/>
      <c r="J271" s="267"/>
      <c r="K271" s="572"/>
      <c r="L271" s="361"/>
      <c r="M271" s="573"/>
      <c r="N271" s="275"/>
      <c r="O271" s="275"/>
      <c r="P271" s="275"/>
      <c r="Q271" s="275"/>
      <c r="R271" s="275"/>
      <c r="S271" s="275"/>
      <c r="T271" s="275"/>
      <c r="U271" s="275"/>
      <c r="V271" s="575"/>
      <c r="W271" s="32" t="s">
        <v>1722</v>
      </c>
      <c r="X271" s="215" t="s">
        <v>117</v>
      </c>
      <c r="Y271" s="100" t="s">
        <v>68</v>
      </c>
      <c r="Z271" s="100" t="s">
        <v>69</v>
      </c>
      <c r="AA271" s="100" t="s">
        <v>70</v>
      </c>
      <c r="AB271" s="100" t="s">
        <v>71</v>
      </c>
      <c r="AC271" s="100" t="s">
        <v>184</v>
      </c>
      <c r="AD271" s="316"/>
      <c r="AE271" s="99">
        <f t="shared" si="421"/>
        <v>25</v>
      </c>
      <c r="AF271" s="99">
        <f t="shared" si="422"/>
        <v>15</v>
      </c>
      <c r="AG271" s="99">
        <f>($AH270*((AE271+AF271))/100)</f>
        <v>9.6</v>
      </c>
      <c r="AH271" s="99">
        <f t="shared" ref="AH271:AH272" si="445">AH270-AG271</f>
        <v>14.4</v>
      </c>
      <c r="AI271" s="492"/>
      <c r="AJ271" s="99">
        <f t="shared" si="57"/>
        <v>0</v>
      </c>
      <c r="AK271" s="99">
        <f t="shared" si="58"/>
        <v>0</v>
      </c>
      <c r="AL271" s="99">
        <f t="shared" ref="AL271:AL272" si="446">($AM270*((AJ271+AK271))/100)</f>
        <v>0</v>
      </c>
      <c r="AM271" s="106">
        <f t="shared" ref="AM271:AM272" si="447">AM270-AL271</f>
        <v>60</v>
      </c>
      <c r="AN271" s="337"/>
      <c r="AO271" s="275"/>
      <c r="AP271" s="524"/>
      <c r="AQ271" s="360"/>
      <c r="AR271" s="576"/>
      <c r="AS271" s="541"/>
      <c r="AT271" s="275"/>
      <c r="AU271" s="322"/>
    </row>
    <row r="272" spans="1:47" s="110" customFormat="1" ht="111.75" customHeight="1">
      <c r="A272" s="334"/>
      <c r="B272" s="275"/>
      <c r="C272" s="327"/>
      <c r="D272" s="322"/>
      <c r="E272" s="322"/>
      <c r="F272" s="322"/>
      <c r="G272" s="322"/>
      <c r="H272" s="272"/>
      <c r="I272" s="272"/>
      <c r="J272" s="272"/>
      <c r="K272" s="503"/>
      <c r="L272" s="361"/>
      <c r="M272" s="573"/>
      <c r="N272" s="275"/>
      <c r="O272" s="275"/>
      <c r="P272" s="275"/>
      <c r="Q272" s="275"/>
      <c r="R272" s="275"/>
      <c r="S272" s="275"/>
      <c r="T272" s="275"/>
      <c r="U272" s="275"/>
      <c r="V272" s="575"/>
      <c r="W272" s="32" t="s">
        <v>1723</v>
      </c>
      <c r="X272" s="215" t="s">
        <v>117</v>
      </c>
      <c r="Y272" s="100" t="s">
        <v>68</v>
      </c>
      <c r="Z272" s="100" t="s">
        <v>69</v>
      </c>
      <c r="AA272" s="100" t="s">
        <v>70</v>
      </c>
      <c r="AB272" s="100" t="s">
        <v>71</v>
      </c>
      <c r="AC272" s="100" t="s">
        <v>72</v>
      </c>
      <c r="AD272" s="316"/>
      <c r="AE272" s="99">
        <f t="shared" si="421"/>
        <v>25</v>
      </c>
      <c r="AF272" s="99">
        <f t="shared" si="422"/>
        <v>15</v>
      </c>
      <c r="AG272" s="99">
        <f>($AH271*((AE272+AF272))/100)</f>
        <v>5.76</v>
      </c>
      <c r="AH272" s="99">
        <f t="shared" si="445"/>
        <v>8.64</v>
      </c>
      <c r="AI272" s="492"/>
      <c r="AJ272" s="99">
        <f t="shared" si="57"/>
        <v>0</v>
      </c>
      <c r="AK272" s="99">
        <f t="shared" si="58"/>
        <v>0</v>
      </c>
      <c r="AL272" s="99">
        <f t="shared" si="446"/>
        <v>0</v>
      </c>
      <c r="AM272" s="106">
        <f t="shared" si="447"/>
        <v>60</v>
      </c>
      <c r="AN272" s="337"/>
      <c r="AO272" s="275"/>
      <c r="AP272" s="524"/>
      <c r="AQ272" s="360"/>
      <c r="AR272" s="576"/>
      <c r="AS272" s="541"/>
      <c r="AT272" s="275"/>
      <c r="AU272" s="322"/>
    </row>
    <row r="273" spans="1:47" s="110" customFormat="1" ht="104.25" customHeight="1">
      <c r="A273" s="275">
        <v>95</v>
      </c>
      <c r="B273" s="275" t="s">
        <v>222</v>
      </c>
      <c r="C273" s="322" t="s">
        <v>487</v>
      </c>
      <c r="D273" s="322" t="s">
        <v>488</v>
      </c>
      <c r="E273" s="331" t="s">
        <v>57</v>
      </c>
      <c r="F273" s="333" t="s">
        <v>489</v>
      </c>
      <c r="G273" s="333" t="s">
        <v>490</v>
      </c>
      <c r="H273" s="271"/>
      <c r="I273" s="271"/>
      <c r="J273" s="271"/>
      <c r="K273" s="271"/>
      <c r="L273" s="389" t="str">
        <f>IF(F273&lt;&gt;"No aplica",CONCATENATE(E273," ",F273),CONCATENATE(H273," ",I273," ",J273," ",K273))</f>
        <v>Posibilidad de pérdida económica y reputacional ante las partes interesadas por no brindar atención oportuna, así como no realizar el seguimiento a las emergencias humanitarias masivas hasta su cierre. (desplazamientos masivos, confinamientos y actos de terrorismo)</v>
      </c>
      <c r="M273" s="271" t="s">
        <v>60</v>
      </c>
      <c r="N273" s="271" t="s">
        <v>278</v>
      </c>
      <c r="O273" s="266" t="s">
        <v>170</v>
      </c>
      <c r="P273" s="266" t="s">
        <v>186</v>
      </c>
      <c r="Q273" s="266">
        <v>195</v>
      </c>
      <c r="R273" s="266" t="s">
        <v>126</v>
      </c>
      <c r="S273" s="266">
        <f>IF(R273="Muy alta",100,IF(R273="Alta",80,IF(R273="Media",60,IF(R273="Baja",40,IF(R273="Muy baja",20,IF(R273="Casi Seguro",100,IF(R273="Probable",80,IF(R273="Posible",60,IF(R273="Improbable",40,IF(R273="Rara vez",20,0))))))))))</f>
        <v>40</v>
      </c>
      <c r="T273" s="266" t="s">
        <v>141</v>
      </c>
      <c r="U273" s="266">
        <f>IF(T273="Catastrófico",100,IF(T273="Mayor",80,IF(T273="Moderado",60,IF(T273="Menor",40,IF(T273="Leve",20,0)))))</f>
        <v>100</v>
      </c>
      <c r="V273" s="266" t="s">
        <v>142</v>
      </c>
      <c r="W273" s="115" t="s">
        <v>2222</v>
      </c>
      <c r="X273" s="99" t="str">
        <f>IF(OR(Y273="Preventivo",Y273="Detectivo"),"Probabilidad",IF(Y273="Correctivo","Impacto"," "))</f>
        <v>Probabilidad</v>
      </c>
      <c r="Y273" s="99" t="s">
        <v>68</v>
      </c>
      <c r="Z273" s="99" t="s">
        <v>69</v>
      </c>
      <c r="AA273" s="99" t="s">
        <v>70</v>
      </c>
      <c r="AB273" s="99" t="s">
        <v>71</v>
      </c>
      <c r="AC273" s="99" t="s">
        <v>184</v>
      </c>
      <c r="AD273" s="316">
        <f>AH276</f>
        <v>11.760000000000002</v>
      </c>
      <c r="AE273" s="99">
        <f t="shared" si="421"/>
        <v>25</v>
      </c>
      <c r="AF273" s="99">
        <f t="shared" si="422"/>
        <v>15</v>
      </c>
      <c r="AG273" s="99">
        <f>($S273*((AE273+AF273))/100)</f>
        <v>16</v>
      </c>
      <c r="AH273" s="99">
        <f t="shared" ref="AH273" si="448">S273-AG273</f>
        <v>24</v>
      </c>
      <c r="AI273" s="316">
        <f>AM276</f>
        <v>75</v>
      </c>
      <c r="AJ273" s="99">
        <f t="shared" si="57"/>
        <v>0</v>
      </c>
      <c r="AK273" s="99">
        <f t="shared" si="58"/>
        <v>0</v>
      </c>
      <c r="AL273" s="99">
        <f>($U273*((AJ273+AK273))/100)</f>
        <v>0</v>
      </c>
      <c r="AM273" s="106">
        <f>U273-AL273</f>
        <v>100</v>
      </c>
      <c r="AN273" s="266" t="s">
        <v>66</v>
      </c>
      <c r="AO273" s="266" t="s">
        <v>74</v>
      </c>
      <c r="AP273" s="273" t="s">
        <v>75</v>
      </c>
      <c r="AQ273" s="274" t="s">
        <v>491</v>
      </c>
      <c r="AR273" s="495">
        <v>45658</v>
      </c>
      <c r="AS273" s="495">
        <v>46022</v>
      </c>
      <c r="AT273" s="495" t="s">
        <v>93</v>
      </c>
      <c r="AU273" s="273" t="s">
        <v>492</v>
      </c>
    </row>
    <row r="274" spans="1:47" s="110" customFormat="1" ht="144" customHeight="1">
      <c r="A274" s="275"/>
      <c r="B274" s="275"/>
      <c r="C274" s="322"/>
      <c r="D274" s="322"/>
      <c r="E274" s="388"/>
      <c r="F274" s="389"/>
      <c r="G274" s="389"/>
      <c r="H274" s="262"/>
      <c r="I274" s="262"/>
      <c r="J274" s="262"/>
      <c r="K274" s="262"/>
      <c r="L274" s="389"/>
      <c r="M274" s="262"/>
      <c r="N274" s="262"/>
      <c r="O274" s="267"/>
      <c r="P274" s="267"/>
      <c r="Q274" s="267"/>
      <c r="R274" s="267"/>
      <c r="S274" s="267"/>
      <c r="T274" s="267"/>
      <c r="U274" s="267"/>
      <c r="V274" s="267"/>
      <c r="W274" s="100" t="s">
        <v>493</v>
      </c>
      <c r="X274" s="99" t="str">
        <f t="shared" ref="X274:X300" si="449">IF(OR(Y274="Preventivo",Y274="Detectivo"),"Probabilidad",IF(Y274="Correctivo","Impacto"," "))</f>
        <v>Probabilidad</v>
      </c>
      <c r="Y274" s="99" t="s">
        <v>90</v>
      </c>
      <c r="Z274" s="99" t="s">
        <v>69</v>
      </c>
      <c r="AA274" s="99" t="s">
        <v>70</v>
      </c>
      <c r="AB274" s="99" t="s">
        <v>71</v>
      </c>
      <c r="AC274" s="99" t="s">
        <v>184</v>
      </c>
      <c r="AD274" s="316"/>
      <c r="AE274" s="99">
        <f t="shared" si="421"/>
        <v>15</v>
      </c>
      <c r="AF274" s="99">
        <f t="shared" si="422"/>
        <v>15</v>
      </c>
      <c r="AG274" s="99">
        <f>($AH273*((AE274+AF274))/100)</f>
        <v>7.2</v>
      </c>
      <c r="AH274" s="99">
        <f t="shared" ref="AH274:AH276" si="450">AH273-AG274</f>
        <v>16.8</v>
      </c>
      <c r="AI274" s="316"/>
      <c r="AJ274" s="99">
        <f t="shared" si="57"/>
        <v>0</v>
      </c>
      <c r="AK274" s="99">
        <f t="shared" si="58"/>
        <v>0</v>
      </c>
      <c r="AL274" s="99">
        <f t="shared" ref="AL274:AL276" si="451">($AM273*((AJ274+AK274))/100)</f>
        <v>0</v>
      </c>
      <c r="AM274" s="106">
        <f t="shared" ref="AM274:AM276" si="452">AM273-AL274</f>
        <v>100</v>
      </c>
      <c r="AN274" s="267"/>
      <c r="AO274" s="267"/>
      <c r="AP274" s="274"/>
      <c r="AQ274" s="274"/>
      <c r="AR274" s="496"/>
      <c r="AS274" s="496"/>
      <c r="AT274" s="496"/>
      <c r="AU274" s="274"/>
    </row>
    <row r="275" spans="1:47" s="110" customFormat="1" ht="118.5" customHeight="1">
      <c r="A275" s="275"/>
      <c r="B275" s="275"/>
      <c r="C275" s="322"/>
      <c r="D275" s="322"/>
      <c r="E275" s="388"/>
      <c r="F275" s="389"/>
      <c r="G275" s="389"/>
      <c r="H275" s="262"/>
      <c r="I275" s="262"/>
      <c r="J275" s="262"/>
      <c r="K275" s="262"/>
      <c r="L275" s="389"/>
      <c r="M275" s="262"/>
      <c r="N275" s="262"/>
      <c r="O275" s="267"/>
      <c r="P275" s="267"/>
      <c r="Q275" s="267"/>
      <c r="R275" s="267"/>
      <c r="S275" s="267"/>
      <c r="T275" s="267"/>
      <c r="U275" s="267"/>
      <c r="V275" s="267"/>
      <c r="W275" s="100" t="s">
        <v>494</v>
      </c>
      <c r="X275" s="99" t="str">
        <f t="shared" si="449"/>
        <v>Impacto</v>
      </c>
      <c r="Y275" s="99" t="s">
        <v>80</v>
      </c>
      <c r="Z275" s="99" t="s">
        <v>69</v>
      </c>
      <c r="AA275" s="99" t="s">
        <v>70</v>
      </c>
      <c r="AB275" s="99" t="s">
        <v>71</v>
      </c>
      <c r="AC275" s="99" t="s">
        <v>184</v>
      </c>
      <c r="AD275" s="316"/>
      <c r="AE275" s="99">
        <f t="shared" si="421"/>
        <v>0</v>
      </c>
      <c r="AF275" s="99">
        <f t="shared" si="422"/>
        <v>0</v>
      </c>
      <c r="AG275" s="99">
        <f t="shared" ref="AG275:AG276" si="453">($AH274*((AE275+AF275))/100)</f>
        <v>0</v>
      </c>
      <c r="AH275" s="99">
        <f t="shared" si="450"/>
        <v>16.8</v>
      </c>
      <c r="AI275" s="316"/>
      <c r="AJ275" s="99">
        <f t="shared" si="57"/>
        <v>10</v>
      </c>
      <c r="AK275" s="99">
        <f t="shared" si="58"/>
        <v>15</v>
      </c>
      <c r="AL275" s="99">
        <f t="shared" si="451"/>
        <v>25</v>
      </c>
      <c r="AM275" s="106">
        <f t="shared" si="452"/>
        <v>75</v>
      </c>
      <c r="AN275" s="267"/>
      <c r="AO275" s="267"/>
      <c r="AP275" s="274"/>
      <c r="AQ275" s="274"/>
      <c r="AR275" s="496"/>
      <c r="AS275" s="496"/>
      <c r="AT275" s="496"/>
      <c r="AU275" s="274"/>
    </row>
    <row r="276" spans="1:47" s="110" customFormat="1" ht="90" customHeight="1">
      <c r="A276" s="275"/>
      <c r="B276" s="275"/>
      <c r="C276" s="322"/>
      <c r="D276" s="322"/>
      <c r="E276" s="383"/>
      <c r="F276" s="384"/>
      <c r="G276" s="384"/>
      <c r="H276" s="263"/>
      <c r="I276" s="263"/>
      <c r="J276" s="263"/>
      <c r="K276" s="263"/>
      <c r="L276" s="384"/>
      <c r="M276" s="263"/>
      <c r="N276" s="263"/>
      <c r="O276" s="272"/>
      <c r="P276" s="272"/>
      <c r="Q276" s="272"/>
      <c r="R276" s="272"/>
      <c r="S276" s="272"/>
      <c r="T276" s="272"/>
      <c r="U276" s="272"/>
      <c r="V276" s="272"/>
      <c r="W276" s="100" t="s">
        <v>495</v>
      </c>
      <c r="X276" s="99" t="str">
        <f t="shared" si="449"/>
        <v>Probabilidad</v>
      </c>
      <c r="Y276" s="99" t="s">
        <v>90</v>
      </c>
      <c r="Z276" s="99" t="s">
        <v>69</v>
      </c>
      <c r="AA276" s="99" t="s">
        <v>70</v>
      </c>
      <c r="AB276" s="99" t="s">
        <v>71</v>
      </c>
      <c r="AC276" s="99" t="s">
        <v>184</v>
      </c>
      <c r="AD276" s="316"/>
      <c r="AE276" s="99">
        <f t="shared" si="421"/>
        <v>15</v>
      </c>
      <c r="AF276" s="99">
        <f t="shared" si="422"/>
        <v>15</v>
      </c>
      <c r="AG276" s="99">
        <f t="shared" si="453"/>
        <v>5.04</v>
      </c>
      <c r="AH276" s="99">
        <f t="shared" si="450"/>
        <v>11.760000000000002</v>
      </c>
      <c r="AI276" s="316"/>
      <c r="AJ276" s="99">
        <f t="shared" si="57"/>
        <v>0</v>
      </c>
      <c r="AK276" s="99">
        <f t="shared" si="58"/>
        <v>0</v>
      </c>
      <c r="AL276" s="99">
        <f t="shared" si="451"/>
        <v>0</v>
      </c>
      <c r="AM276" s="106">
        <f t="shared" si="452"/>
        <v>75</v>
      </c>
      <c r="AN276" s="272"/>
      <c r="AO276" s="272"/>
      <c r="AP276" s="327"/>
      <c r="AQ276" s="327"/>
      <c r="AR276" s="498"/>
      <c r="AS276" s="498"/>
      <c r="AT276" s="498"/>
      <c r="AU276" s="327"/>
    </row>
    <row r="277" spans="1:47" s="110" customFormat="1" ht="139.5" customHeight="1">
      <c r="A277" s="275">
        <v>96</v>
      </c>
      <c r="B277" s="275" t="s">
        <v>222</v>
      </c>
      <c r="C277" s="322" t="s">
        <v>487</v>
      </c>
      <c r="D277" s="322" t="s">
        <v>496</v>
      </c>
      <c r="E277" s="331"/>
      <c r="F277" s="333"/>
      <c r="G277" s="333"/>
      <c r="H277" s="271" t="s">
        <v>497</v>
      </c>
      <c r="I277" s="271" t="s">
        <v>498</v>
      </c>
      <c r="J277" s="271" t="s">
        <v>499</v>
      </c>
      <c r="K277" s="271" t="s">
        <v>500</v>
      </c>
      <c r="L277" s="333" t="str">
        <f>CONCATENATE(H277," ",I277," ",J277," ",K277)</f>
        <v>Posibilidad de pérdida reputacional y económica por el uso indebido de los recursos destinados para brindar Ayuda y/o Atención Humanitaria Inmediata en el mecanismo de montos en dinero.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77" s="271" t="s">
        <v>85</v>
      </c>
      <c r="N277" s="271" t="s">
        <v>278</v>
      </c>
      <c r="O277" s="266" t="s">
        <v>170</v>
      </c>
      <c r="P277" s="266" t="s">
        <v>99</v>
      </c>
      <c r="Q277" s="266">
        <v>5669</v>
      </c>
      <c r="R277" s="266" t="s">
        <v>64</v>
      </c>
      <c r="S277" s="266">
        <f t="shared" ref="S277" si="454">IF(R277="Muy alta",100,IF(R277="Alta",80,IF(R277="Media",60,IF(R277="Baja",40,IF(R277="Muy baja",20,IF(R277="Casi Seguro",100,IF(R277="Probable",80,IF(R277="Posible",60,IF(R277="Improbable",40,IF(R277="Rara vez",20,0))))))))))</f>
        <v>60</v>
      </c>
      <c r="T277" s="266" t="s">
        <v>141</v>
      </c>
      <c r="U277" s="266">
        <f t="shared" ref="U277" si="455">IF(T277="Catastrófico",100,IF(T277="Mayor",80,IF(T277="Moderado",60,IF(T277="Menor",40,IF(T277="Leve",20,0)))))</f>
        <v>100</v>
      </c>
      <c r="V277" s="266" t="s">
        <v>142</v>
      </c>
      <c r="W277" s="100" t="s">
        <v>501</v>
      </c>
      <c r="X277" s="99" t="str">
        <f t="shared" si="449"/>
        <v>Probabilidad</v>
      </c>
      <c r="Y277" s="99" t="s">
        <v>90</v>
      </c>
      <c r="Z277" s="99" t="s">
        <v>69</v>
      </c>
      <c r="AA277" s="99" t="s">
        <v>70</v>
      </c>
      <c r="AB277" s="99" t="s">
        <v>71</v>
      </c>
      <c r="AC277" s="99" t="s">
        <v>184</v>
      </c>
      <c r="AD277" s="316">
        <f>AH279</f>
        <v>29.4</v>
      </c>
      <c r="AE277" s="99">
        <f t="shared" si="421"/>
        <v>15</v>
      </c>
      <c r="AF277" s="99">
        <f t="shared" si="422"/>
        <v>15</v>
      </c>
      <c r="AG277" s="99">
        <f>($S277*((AE277+AF277))/100)</f>
        <v>18</v>
      </c>
      <c r="AH277" s="99">
        <f t="shared" ref="AH277" si="456">S277-AG277</f>
        <v>42</v>
      </c>
      <c r="AI277" s="316">
        <f>AM279</f>
        <v>75</v>
      </c>
      <c r="AJ277" s="99">
        <f t="shared" si="57"/>
        <v>0</v>
      </c>
      <c r="AK277" s="99">
        <f t="shared" si="58"/>
        <v>0</v>
      </c>
      <c r="AL277" s="99">
        <f>($U277*((AJ277+AK277))/100)</f>
        <v>0</v>
      </c>
      <c r="AM277" s="106">
        <f>U277-AL277</f>
        <v>100</v>
      </c>
      <c r="AN277" s="266" t="s">
        <v>66</v>
      </c>
      <c r="AO277" s="266" t="s">
        <v>74</v>
      </c>
      <c r="AP277" s="273" t="s">
        <v>75</v>
      </c>
      <c r="AQ277" s="273" t="s">
        <v>502</v>
      </c>
      <c r="AR277" s="495">
        <v>45658</v>
      </c>
      <c r="AS277" s="495">
        <v>46022</v>
      </c>
      <c r="AT277" s="495" t="s">
        <v>93</v>
      </c>
      <c r="AU277" s="266" t="s">
        <v>492</v>
      </c>
    </row>
    <row r="278" spans="1:47" s="110" customFormat="1" ht="128.25" customHeight="1">
      <c r="A278" s="275"/>
      <c r="B278" s="275"/>
      <c r="C278" s="322"/>
      <c r="D278" s="322"/>
      <c r="E278" s="388"/>
      <c r="F278" s="389"/>
      <c r="G278" s="389"/>
      <c r="H278" s="262"/>
      <c r="I278" s="262"/>
      <c r="J278" s="262"/>
      <c r="K278" s="262"/>
      <c r="L278" s="389"/>
      <c r="M278" s="262"/>
      <c r="N278" s="262"/>
      <c r="O278" s="267"/>
      <c r="P278" s="267"/>
      <c r="Q278" s="267"/>
      <c r="R278" s="267"/>
      <c r="S278" s="267"/>
      <c r="T278" s="267"/>
      <c r="U278" s="267"/>
      <c r="V278" s="267"/>
      <c r="W278" s="117" t="s">
        <v>503</v>
      </c>
      <c r="X278" s="99" t="str">
        <f t="shared" si="449"/>
        <v>Probabilidad</v>
      </c>
      <c r="Y278" s="99" t="s">
        <v>90</v>
      </c>
      <c r="Z278" s="99" t="s">
        <v>69</v>
      </c>
      <c r="AA278" s="99" t="s">
        <v>70</v>
      </c>
      <c r="AB278" s="99" t="s">
        <v>71</v>
      </c>
      <c r="AC278" s="99" t="s">
        <v>184</v>
      </c>
      <c r="AD278" s="316"/>
      <c r="AE278" s="99">
        <f t="shared" si="421"/>
        <v>15</v>
      </c>
      <c r="AF278" s="99">
        <f t="shared" si="422"/>
        <v>15</v>
      </c>
      <c r="AG278" s="99">
        <f>($AH277*((AE278+AF278))/100)</f>
        <v>12.6</v>
      </c>
      <c r="AH278" s="99">
        <f t="shared" ref="AH278:AH279" si="457">AH277-AG278</f>
        <v>29.4</v>
      </c>
      <c r="AI278" s="316"/>
      <c r="AJ278" s="99">
        <f t="shared" si="57"/>
        <v>0</v>
      </c>
      <c r="AK278" s="99">
        <f t="shared" si="58"/>
        <v>0</v>
      </c>
      <c r="AL278" s="99">
        <f t="shared" ref="AL278:AL279" si="458">($AM277*((AJ278+AK278))/100)</f>
        <v>0</v>
      </c>
      <c r="AM278" s="106">
        <f t="shared" ref="AM278:AM279" si="459">AM277-AL278</f>
        <v>100</v>
      </c>
      <c r="AN278" s="267"/>
      <c r="AO278" s="267"/>
      <c r="AP278" s="274"/>
      <c r="AQ278" s="274"/>
      <c r="AR278" s="496"/>
      <c r="AS278" s="496"/>
      <c r="AT278" s="496"/>
      <c r="AU278" s="267"/>
    </row>
    <row r="279" spans="1:47" s="110" customFormat="1" ht="112.5" customHeight="1">
      <c r="A279" s="275"/>
      <c r="B279" s="275"/>
      <c r="C279" s="322"/>
      <c r="D279" s="322"/>
      <c r="E279" s="388"/>
      <c r="F279" s="389"/>
      <c r="G279" s="389"/>
      <c r="H279" s="262"/>
      <c r="I279" s="262"/>
      <c r="J279" s="262"/>
      <c r="K279" s="262"/>
      <c r="L279" s="389"/>
      <c r="M279" s="262"/>
      <c r="N279" s="262"/>
      <c r="O279" s="267"/>
      <c r="P279" s="267"/>
      <c r="Q279" s="267"/>
      <c r="R279" s="267"/>
      <c r="S279" s="267"/>
      <c r="T279" s="267"/>
      <c r="U279" s="267"/>
      <c r="V279" s="267"/>
      <c r="W279" s="117" t="s">
        <v>504</v>
      </c>
      <c r="X279" s="99" t="str">
        <f t="shared" si="449"/>
        <v>Impacto</v>
      </c>
      <c r="Y279" s="99" t="s">
        <v>80</v>
      </c>
      <c r="Z279" s="99" t="s">
        <v>69</v>
      </c>
      <c r="AA279" s="99" t="s">
        <v>70</v>
      </c>
      <c r="AB279" s="99" t="s">
        <v>71</v>
      </c>
      <c r="AC279" s="99" t="s">
        <v>184</v>
      </c>
      <c r="AD279" s="316"/>
      <c r="AE279" s="99">
        <f t="shared" si="421"/>
        <v>0</v>
      </c>
      <c r="AF279" s="99">
        <f t="shared" si="422"/>
        <v>0</v>
      </c>
      <c r="AG279" s="99">
        <f t="shared" ref="AG279" si="460">($AH278*((AE279+AF279))/100)</f>
        <v>0</v>
      </c>
      <c r="AH279" s="99">
        <f t="shared" si="457"/>
        <v>29.4</v>
      </c>
      <c r="AI279" s="316"/>
      <c r="AJ279" s="99">
        <f t="shared" si="57"/>
        <v>10</v>
      </c>
      <c r="AK279" s="99">
        <f t="shared" si="58"/>
        <v>15</v>
      </c>
      <c r="AL279" s="99">
        <f t="shared" si="458"/>
        <v>25</v>
      </c>
      <c r="AM279" s="106">
        <f t="shared" si="459"/>
        <v>75</v>
      </c>
      <c r="AN279" s="267"/>
      <c r="AO279" s="267"/>
      <c r="AP279" s="274"/>
      <c r="AQ279" s="274"/>
      <c r="AR279" s="496"/>
      <c r="AS279" s="496"/>
      <c r="AT279" s="496"/>
      <c r="AU279" s="267"/>
    </row>
    <row r="280" spans="1:47" s="110" customFormat="1" ht="126.75" customHeight="1">
      <c r="A280" s="275">
        <v>97</v>
      </c>
      <c r="B280" s="275" t="s">
        <v>222</v>
      </c>
      <c r="C280" s="322" t="s">
        <v>487</v>
      </c>
      <c r="D280" s="322" t="s">
        <v>505</v>
      </c>
      <c r="E280" s="331"/>
      <c r="F280" s="333"/>
      <c r="G280" s="333"/>
      <c r="H280" s="271" t="s">
        <v>506</v>
      </c>
      <c r="I280" s="271" t="s">
        <v>498</v>
      </c>
      <c r="J280" s="271" t="s">
        <v>499</v>
      </c>
      <c r="K280" s="271" t="s">
        <v>500</v>
      </c>
      <c r="L280" s="333" t="str">
        <f>CONCATENATE(H280," ",I280," ",J280," ",K280)</f>
        <v>Posibilidad de pérdida reputacional y económica por el uso indebido de los recursos destinados para brindar Ayuda y/o Atención Humanitaria Inmediata en los mecanismos de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80" s="271" t="s">
        <v>85</v>
      </c>
      <c r="N280" s="271" t="s">
        <v>278</v>
      </c>
      <c r="O280" s="266" t="s">
        <v>170</v>
      </c>
      <c r="P280" s="266" t="s">
        <v>99</v>
      </c>
      <c r="Q280" s="266">
        <v>21691</v>
      </c>
      <c r="R280" s="266" t="s">
        <v>64</v>
      </c>
      <c r="S280" s="266">
        <f t="shared" ref="S280" si="461">IF(R280="Muy alta",100,IF(R280="Alta",80,IF(R280="Media",60,IF(R280="Baja",40,IF(R280="Muy baja",20,IF(R280="Casi Seguro",100,IF(R280="Probable",80,IF(R280="Posible",60,IF(R280="Improbable",40,IF(R280="Rara vez",20,0))))))))))</f>
        <v>60</v>
      </c>
      <c r="T280" s="266" t="s">
        <v>141</v>
      </c>
      <c r="U280" s="266">
        <f t="shared" ref="U280" si="462">IF(T280="Catastrófico",100,IF(T280="Mayor",80,IF(T280="Moderado",60,IF(T280="Menor",40,IF(T280="Leve",20,0)))))</f>
        <v>100</v>
      </c>
      <c r="V280" s="266" t="s">
        <v>142</v>
      </c>
      <c r="W280" s="100" t="s">
        <v>507</v>
      </c>
      <c r="X280" s="99" t="str">
        <f t="shared" si="449"/>
        <v>Probabilidad</v>
      </c>
      <c r="Y280" s="99" t="s">
        <v>90</v>
      </c>
      <c r="Z280" s="99" t="s">
        <v>69</v>
      </c>
      <c r="AA280" s="99" t="s">
        <v>70</v>
      </c>
      <c r="AB280" s="99" t="s">
        <v>71</v>
      </c>
      <c r="AC280" s="99" t="s">
        <v>184</v>
      </c>
      <c r="AD280" s="316">
        <f>AH282</f>
        <v>29.4</v>
      </c>
      <c r="AE280" s="99">
        <f t="shared" si="421"/>
        <v>15</v>
      </c>
      <c r="AF280" s="99">
        <f t="shared" si="422"/>
        <v>15</v>
      </c>
      <c r="AG280" s="99">
        <f>($S280*((AE280+AF280))/100)</f>
        <v>18</v>
      </c>
      <c r="AH280" s="99">
        <f t="shared" ref="AH280" si="463">S280-AG280</f>
        <v>42</v>
      </c>
      <c r="AI280" s="316">
        <f>AM282</f>
        <v>75</v>
      </c>
      <c r="AJ280" s="99">
        <f t="shared" si="57"/>
        <v>0</v>
      </c>
      <c r="AK280" s="99">
        <f t="shared" si="58"/>
        <v>0</v>
      </c>
      <c r="AL280" s="99">
        <f>($U280*((AJ280+AK280))/100)</f>
        <v>0</v>
      </c>
      <c r="AM280" s="106">
        <f>U280-AL280</f>
        <v>100</v>
      </c>
      <c r="AN280" s="266" t="s">
        <v>66</v>
      </c>
      <c r="AO280" s="266" t="s">
        <v>74</v>
      </c>
      <c r="AP280" s="273" t="s">
        <v>75</v>
      </c>
      <c r="AQ280" s="273" t="s">
        <v>508</v>
      </c>
      <c r="AR280" s="495">
        <v>45658</v>
      </c>
      <c r="AS280" s="495">
        <v>46022</v>
      </c>
      <c r="AT280" s="495" t="s">
        <v>93</v>
      </c>
      <c r="AU280" s="266" t="s">
        <v>492</v>
      </c>
    </row>
    <row r="281" spans="1:47" s="110" customFormat="1" ht="132" customHeight="1">
      <c r="A281" s="275"/>
      <c r="B281" s="275"/>
      <c r="C281" s="322"/>
      <c r="D281" s="322"/>
      <c r="E281" s="388"/>
      <c r="F281" s="389"/>
      <c r="G281" s="389"/>
      <c r="H281" s="262"/>
      <c r="I281" s="262"/>
      <c r="J281" s="262"/>
      <c r="K281" s="262"/>
      <c r="L281" s="389"/>
      <c r="M281" s="262"/>
      <c r="N281" s="262"/>
      <c r="O281" s="267"/>
      <c r="P281" s="267"/>
      <c r="Q281" s="267"/>
      <c r="R281" s="267"/>
      <c r="S281" s="267"/>
      <c r="T281" s="267"/>
      <c r="U281" s="267"/>
      <c r="V281" s="267"/>
      <c r="W281" s="117" t="s">
        <v>509</v>
      </c>
      <c r="X281" s="99" t="str">
        <f t="shared" si="449"/>
        <v>Probabilidad</v>
      </c>
      <c r="Y281" s="99" t="s">
        <v>90</v>
      </c>
      <c r="Z281" s="99" t="s">
        <v>69</v>
      </c>
      <c r="AA281" s="99" t="s">
        <v>70</v>
      </c>
      <c r="AB281" s="99" t="s">
        <v>71</v>
      </c>
      <c r="AC281" s="99" t="s">
        <v>184</v>
      </c>
      <c r="AD281" s="316"/>
      <c r="AE281" s="99">
        <f t="shared" si="421"/>
        <v>15</v>
      </c>
      <c r="AF281" s="99">
        <f t="shared" si="422"/>
        <v>15</v>
      </c>
      <c r="AG281" s="99">
        <f>($AH280*((AE281+AF281))/100)</f>
        <v>12.6</v>
      </c>
      <c r="AH281" s="99">
        <f t="shared" ref="AH281:AH282" si="464">AH280-AG281</f>
        <v>29.4</v>
      </c>
      <c r="AI281" s="316"/>
      <c r="AJ281" s="99">
        <f t="shared" si="57"/>
        <v>0</v>
      </c>
      <c r="AK281" s="99">
        <f t="shared" si="58"/>
        <v>0</v>
      </c>
      <c r="AL281" s="99">
        <f t="shared" ref="AL281:AL282" si="465">($AM280*((AJ281+AK281))/100)</f>
        <v>0</v>
      </c>
      <c r="AM281" s="106">
        <f t="shared" ref="AM281:AM282" si="466">AM280-AL281</f>
        <v>100</v>
      </c>
      <c r="AN281" s="267"/>
      <c r="AO281" s="267"/>
      <c r="AP281" s="274"/>
      <c r="AQ281" s="274"/>
      <c r="AR281" s="496"/>
      <c r="AS281" s="496"/>
      <c r="AT281" s="496"/>
      <c r="AU281" s="267"/>
    </row>
    <row r="282" spans="1:47" s="110" customFormat="1" ht="120" customHeight="1">
      <c r="A282" s="275"/>
      <c r="B282" s="275"/>
      <c r="C282" s="322"/>
      <c r="D282" s="322"/>
      <c r="E282" s="388"/>
      <c r="F282" s="389"/>
      <c r="G282" s="389"/>
      <c r="H282" s="262"/>
      <c r="I282" s="262"/>
      <c r="J282" s="262"/>
      <c r="K282" s="262"/>
      <c r="L282" s="389"/>
      <c r="M282" s="262"/>
      <c r="N282" s="262"/>
      <c r="O282" s="267"/>
      <c r="P282" s="267"/>
      <c r="Q282" s="267"/>
      <c r="R282" s="267"/>
      <c r="S282" s="267"/>
      <c r="T282" s="267"/>
      <c r="U282" s="267"/>
      <c r="V282" s="267"/>
      <c r="W282" s="117" t="s">
        <v>2223</v>
      </c>
      <c r="X282" s="99" t="str">
        <f t="shared" si="449"/>
        <v>Impacto</v>
      </c>
      <c r="Y282" s="99" t="s">
        <v>80</v>
      </c>
      <c r="Z282" s="99" t="s">
        <v>69</v>
      </c>
      <c r="AA282" s="99" t="s">
        <v>70</v>
      </c>
      <c r="AB282" s="99" t="s">
        <v>71</v>
      </c>
      <c r="AC282" s="99" t="s">
        <v>184</v>
      </c>
      <c r="AD282" s="316"/>
      <c r="AE282" s="99">
        <f t="shared" si="421"/>
        <v>0</v>
      </c>
      <c r="AF282" s="99">
        <f t="shared" si="422"/>
        <v>0</v>
      </c>
      <c r="AG282" s="99">
        <f t="shared" ref="AG282" si="467">($AH281*((AE282+AF282))/100)</f>
        <v>0</v>
      </c>
      <c r="AH282" s="99">
        <f t="shared" si="464"/>
        <v>29.4</v>
      </c>
      <c r="AI282" s="316"/>
      <c r="AJ282" s="99">
        <f t="shared" si="57"/>
        <v>10</v>
      </c>
      <c r="AK282" s="99">
        <f t="shared" si="58"/>
        <v>15</v>
      </c>
      <c r="AL282" s="99">
        <f t="shared" si="465"/>
        <v>25</v>
      </c>
      <c r="AM282" s="106">
        <f t="shared" si="466"/>
        <v>75</v>
      </c>
      <c r="AN282" s="267"/>
      <c r="AO282" s="267"/>
      <c r="AP282" s="274"/>
      <c r="AQ282" s="274"/>
      <c r="AR282" s="496"/>
      <c r="AS282" s="496"/>
      <c r="AT282" s="496"/>
      <c r="AU282" s="267"/>
    </row>
    <row r="283" spans="1:47" s="110" customFormat="1" ht="115.5" customHeight="1">
      <c r="A283" s="275">
        <v>98</v>
      </c>
      <c r="B283" s="275" t="s">
        <v>222</v>
      </c>
      <c r="C283" s="322" t="s">
        <v>487</v>
      </c>
      <c r="D283" s="322" t="s">
        <v>510</v>
      </c>
      <c r="E283" s="331" t="s">
        <v>164</v>
      </c>
      <c r="F283" s="333" t="s">
        <v>511</v>
      </c>
      <c r="G283" s="333" t="s">
        <v>512</v>
      </c>
      <c r="H283" s="271"/>
      <c r="I283" s="271"/>
      <c r="J283" s="271"/>
      <c r="K283" s="271"/>
      <c r="L283" s="333" t="str">
        <f t="shared" ref="L283" si="468">IF(F283&lt;&gt;"No aplica",CONCATENATE(E283," ",F283),CONCATENATE(H283," ",I283," ",J283," ",K283))</f>
        <v>Posibilidad de pérdida reputacional ante las Entidades Territoriales y departamentales pertenecientes al SNARIV, al no recibir en las sesiones de asistencia técnica, la información necesaria para la formulación o actualización de planes de contingencia</v>
      </c>
      <c r="M283" s="271" t="s">
        <v>60</v>
      </c>
      <c r="N283" s="271" t="s">
        <v>278</v>
      </c>
      <c r="O283" s="266" t="s">
        <v>61</v>
      </c>
      <c r="P283" s="266" t="s">
        <v>62</v>
      </c>
      <c r="Q283" s="266">
        <v>2755</v>
      </c>
      <c r="R283" s="266" t="s">
        <v>175</v>
      </c>
      <c r="S283" s="266">
        <f t="shared" ref="S283" si="469">IF(R283="Muy alta",100,IF(R283="Alta",80,IF(R283="Media",60,IF(R283="Baja",40,IF(R283="Muy baja",20,IF(R283="Casi Seguro",100,IF(R283="Probable",80,IF(R283="Posible",60,IF(R283="Improbable",40,IF(R283="Rara vez",20,0))))))))))</f>
        <v>80</v>
      </c>
      <c r="T283" s="266" t="s">
        <v>65</v>
      </c>
      <c r="U283" s="266">
        <f t="shared" ref="U283" si="470">IF(T283="Catastrófico",100,IF(T283="Mayor",80,IF(T283="Moderado",60,IF(T283="Menor",40,IF(T283="Leve",20,0)))))</f>
        <v>80</v>
      </c>
      <c r="V283" s="266" t="s">
        <v>66</v>
      </c>
      <c r="W283" s="100" t="s">
        <v>513</v>
      </c>
      <c r="X283" s="99" t="str">
        <f t="shared" si="449"/>
        <v>Probabilidad</v>
      </c>
      <c r="Y283" s="99" t="s">
        <v>68</v>
      </c>
      <c r="Z283" s="99" t="s">
        <v>69</v>
      </c>
      <c r="AA283" s="99" t="s">
        <v>70</v>
      </c>
      <c r="AB283" s="99" t="s">
        <v>71</v>
      </c>
      <c r="AC283" s="99" t="s">
        <v>184</v>
      </c>
      <c r="AD283" s="316">
        <f>AH285</f>
        <v>33.6</v>
      </c>
      <c r="AE283" s="99">
        <f t="shared" si="421"/>
        <v>25</v>
      </c>
      <c r="AF283" s="99">
        <f t="shared" si="422"/>
        <v>15</v>
      </c>
      <c r="AG283" s="99">
        <f>($S283*((AE283+AF283))/100)</f>
        <v>32</v>
      </c>
      <c r="AH283" s="99">
        <f t="shared" ref="AH283" si="471">S283-AG283</f>
        <v>48</v>
      </c>
      <c r="AI283" s="316">
        <f>AM285</f>
        <v>60</v>
      </c>
      <c r="AJ283" s="99">
        <f t="shared" si="57"/>
        <v>0</v>
      </c>
      <c r="AK283" s="99">
        <f t="shared" si="58"/>
        <v>0</v>
      </c>
      <c r="AL283" s="99">
        <f>($U283*((AJ283+AK283))/100)</f>
        <v>0</v>
      </c>
      <c r="AM283" s="106">
        <f>U283-AL283</f>
        <v>80</v>
      </c>
      <c r="AN283" s="266" t="s">
        <v>73</v>
      </c>
      <c r="AO283" s="266" t="s">
        <v>74</v>
      </c>
      <c r="AP283" s="273" t="s">
        <v>75</v>
      </c>
      <c r="AQ283" s="273" t="s">
        <v>514</v>
      </c>
      <c r="AR283" s="495">
        <v>45658</v>
      </c>
      <c r="AS283" s="495">
        <v>46022</v>
      </c>
      <c r="AT283" s="495" t="s">
        <v>77</v>
      </c>
      <c r="AU283" s="266" t="s">
        <v>492</v>
      </c>
    </row>
    <row r="284" spans="1:47" s="110" customFormat="1" ht="92.25" customHeight="1">
      <c r="A284" s="275"/>
      <c r="B284" s="275"/>
      <c r="C284" s="322"/>
      <c r="D284" s="322"/>
      <c r="E284" s="388"/>
      <c r="F284" s="389"/>
      <c r="G284" s="389"/>
      <c r="H284" s="262"/>
      <c r="I284" s="262"/>
      <c r="J284" s="262"/>
      <c r="K284" s="262"/>
      <c r="L284" s="389"/>
      <c r="M284" s="262"/>
      <c r="N284" s="262"/>
      <c r="O284" s="267"/>
      <c r="P284" s="267"/>
      <c r="Q284" s="267"/>
      <c r="R284" s="267"/>
      <c r="S284" s="267"/>
      <c r="T284" s="267"/>
      <c r="U284" s="267"/>
      <c r="V284" s="267"/>
      <c r="W284" s="100" t="s">
        <v>515</v>
      </c>
      <c r="X284" s="99" t="str">
        <f t="shared" si="449"/>
        <v>Probabilidad</v>
      </c>
      <c r="Y284" s="99" t="s">
        <v>90</v>
      </c>
      <c r="Z284" s="99" t="s">
        <v>69</v>
      </c>
      <c r="AA284" s="99" t="s">
        <v>70</v>
      </c>
      <c r="AB284" s="99" t="s">
        <v>71</v>
      </c>
      <c r="AC284" s="99" t="s">
        <v>184</v>
      </c>
      <c r="AD284" s="316"/>
      <c r="AE284" s="99">
        <f t="shared" si="421"/>
        <v>15</v>
      </c>
      <c r="AF284" s="99">
        <f t="shared" si="422"/>
        <v>15</v>
      </c>
      <c r="AG284" s="99">
        <f>($AH283*((AE284+AF284))/100)</f>
        <v>14.4</v>
      </c>
      <c r="AH284" s="99">
        <f>AH283-AG284</f>
        <v>33.6</v>
      </c>
      <c r="AI284" s="316"/>
      <c r="AJ284" s="99">
        <f t="shared" si="57"/>
        <v>0</v>
      </c>
      <c r="AK284" s="99">
        <f t="shared" si="58"/>
        <v>0</v>
      </c>
      <c r="AL284" s="99">
        <f t="shared" ref="AL284:AL285" si="472">($AM283*((AJ284+AK284))/100)</f>
        <v>0</v>
      </c>
      <c r="AM284" s="106">
        <f t="shared" ref="AM284:AM285" si="473">AM283-AL284</f>
        <v>80</v>
      </c>
      <c r="AN284" s="267"/>
      <c r="AO284" s="267"/>
      <c r="AP284" s="274"/>
      <c r="AQ284" s="274"/>
      <c r="AR284" s="496"/>
      <c r="AS284" s="496"/>
      <c r="AT284" s="496"/>
      <c r="AU284" s="267"/>
    </row>
    <row r="285" spans="1:47" s="110" customFormat="1" ht="108" customHeight="1">
      <c r="A285" s="275"/>
      <c r="B285" s="275"/>
      <c r="C285" s="322"/>
      <c r="D285" s="322"/>
      <c r="E285" s="383"/>
      <c r="F285" s="384"/>
      <c r="G285" s="384"/>
      <c r="H285" s="263"/>
      <c r="I285" s="263"/>
      <c r="J285" s="263"/>
      <c r="K285" s="263"/>
      <c r="L285" s="384"/>
      <c r="M285" s="263"/>
      <c r="N285" s="263"/>
      <c r="O285" s="272"/>
      <c r="P285" s="272"/>
      <c r="Q285" s="272"/>
      <c r="R285" s="272"/>
      <c r="S285" s="272"/>
      <c r="T285" s="272"/>
      <c r="U285" s="272"/>
      <c r="V285" s="272"/>
      <c r="W285" s="100" t="s">
        <v>516</v>
      </c>
      <c r="X285" s="99" t="str">
        <f t="shared" si="449"/>
        <v>Impacto</v>
      </c>
      <c r="Y285" s="99" t="s">
        <v>80</v>
      </c>
      <c r="Z285" s="99" t="s">
        <v>69</v>
      </c>
      <c r="AA285" s="99" t="s">
        <v>70</v>
      </c>
      <c r="AB285" s="99" t="s">
        <v>71</v>
      </c>
      <c r="AC285" s="99" t="s">
        <v>184</v>
      </c>
      <c r="AD285" s="316"/>
      <c r="AE285" s="99">
        <f t="shared" si="421"/>
        <v>0</v>
      </c>
      <c r="AF285" s="99">
        <f t="shared" si="422"/>
        <v>0</v>
      </c>
      <c r="AG285" s="99">
        <f>($AH284*((AE285+AF285))/100)</f>
        <v>0</v>
      </c>
      <c r="AH285" s="99">
        <f t="shared" ref="AH285" si="474">AH284-AG285</f>
        <v>33.6</v>
      </c>
      <c r="AI285" s="316"/>
      <c r="AJ285" s="99">
        <f t="shared" si="57"/>
        <v>10</v>
      </c>
      <c r="AK285" s="99">
        <f t="shared" si="58"/>
        <v>15</v>
      </c>
      <c r="AL285" s="99">
        <f t="shared" si="472"/>
        <v>20</v>
      </c>
      <c r="AM285" s="106">
        <f t="shared" si="473"/>
        <v>60</v>
      </c>
      <c r="AN285" s="272"/>
      <c r="AO285" s="272"/>
      <c r="AP285" s="327"/>
      <c r="AQ285" s="327"/>
      <c r="AR285" s="496"/>
      <c r="AS285" s="496"/>
      <c r="AT285" s="498"/>
      <c r="AU285" s="272"/>
    </row>
    <row r="286" spans="1:47" s="110" customFormat="1" ht="84.75" customHeight="1">
      <c r="A286" s="275">
        <v>99</v>
      </c>
      <c r="B286" s="275" t="s">
        <v>222</v>
      </c>
      <c r="C286" s="322" t="s">
        <v>487</v>
      </c>
      <c r="D286" s="275" t="s">
        <v>517</v>
      </c>
      <c r="E286" s="266" t="s">
        <v>164</v>
      </c>
      <c r="F286" s="266" t="s">
        <v>518</v>
      </c>
      <c r="G286" s="266" t="s">
        <v>519</v>
      </c>
      <c r="H286" s="271"/>
      <c r="I286" s="271"/>
      <c r="J286" s="271"/>
      <c r="K286" s="271"/>
      <c r="L286" s="333" t="str">
        <f>IF(F286&lt;&gt;"No aplica",CONCATENATE(E286," ",F286),CONCATENATE(H286," ",I286," ",J286," ",K286))</f>
        <v>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v>
      </c>
      <c r="M286" s="271" t="s">
        <v>60</v>
      </c>
      <c r="N286" s="271" t="s">
        <v>278</v>
      </c>
      <c r="O286" s="266" t="s">
        <v>61</v>
      </c>
      <c r="P286" s="266" t="s">
        <v>62</v>
      </c>
      <c r="Q286" s="266">
        <v>538</v>
      </c>
      <c r="R286" s="266" t="s">
        <v>64</v>
      </c>
      <c r="S286" s="266">
        <f>IF(R286="Muy alta",100,IF(R286="Alta",80,IF(R286="Media",60,IF(R286="Baja",40,IF(R286="Muy baja",20,IF(R286="Casi Seguro",100,IF(R286="Probable",80,IF(R286="Posible",60,IF(R286="Improbable",40,IF(R286="Rara vez",20,0))))))))))</f>
        <v>60</v>
      </c>
      <c r="T286" s="266" t="s">
        <v>65</v>
      </c>
      <c r="U286" s="266">
        <f>IF(T286="Catastrófico",100,IF(T286="Mayor",80,IF(T286="Moderado",60,IF(T286="Menor",40,IF(T286="Leve",20,0)))))</f>
        <v>80</v>
      </c>
      <c r="V286" s="266" t="s">
        <v>66</v>
      </c>
      <c r="W286" s="100" t="s">
        <v>520</v>
      </c>
      <c r="X286" s="99" t="str">
        <f t="shared" si="449"/>
        <v>Probabilidad</v>
      </c>
      <c r="Y286" s="99" t="s">
        <v>68</v>
      </c>
      <c r="Z286" s="99" t="s">
        <v>69</v>
      </c>
      <c r="AA286" s="99" t="s">
        <v>70</v>
      </c>
      <c r="AB286" s="99" t="s">
        <v>71</v>
      </c>
      <c r="AC286" s="99" t="s">
        <v>184</v>
      </c>
      <c r="AD286" s="316">
        <f>AH289</f>
        <v>12.96</v>
      </c>
      <c r="AE286" s="99">
        <f>IF(Y286="Preventivo",25,IF(Y286="Detectivo",15,0))</f>
        <v>25</v>
      </c>
      <c r="AF286" s="99">
        <f>IF(Y286="Correctivo",0,IF(Z286="Automatizado",25,IF(Z286="Manual",15,0)))</f>
        <v>15</v>
      </c>
      <c r="AG286" s="99">
        <f>($S286*((AE286+AF286))/100)</f>
        <v>24</v>
      </c>
      <c r="AH286" s="99">
        <f>S286-AG286</f>
        <v>36</v>
      </c>
      <c r="AI286" s="316">
        <f>AM289</f>
        <v>80</v>
      </c>
      <c r="AJ286" s="99">
        <f t="shared" si="57"/>
        <v>0</v>
      </c>
      <c r="AK286" s="99">
        <f t="shared" si="58"/>
        <v>0</v>
      </c>
      <c r="AL286" s="99">
        <f>($U286*((AJ286+AK286))/100)</f>
        <v>0</v>
      </c>
      <c r="AM286" s="106">
        <f>U286-AL286</f>
        <v>80</v>
      </c>
      <c r="AN286" s="266" t="s">
        <v>66</v>
      </c>
      <c r="AO286" s="266" t="s">
        <v>74</v>
      </c>
      <c r="AP286" s="266" t="s">
        <v>75</v>
      </c>
      <c r="AQ286" s="266" t="s">
        <v>521</v>
      </c>
      <c r="AR286" s="495">
        <v>45658</v>
      </c>
      <c r="AS286" s="495">
        <v>46022</v>
      </c>
      <c r="AT286" s="495" t="s">
        <v>93</v>
      </c>
      <c r="AU286" s="266" t="s">
        <v>492</v>
      </c>
    </row>
    <row r="287" spans="1:47" s="110" customFormat="1" ht="103.5" customHeight="1">
      <c r="A287" s="275"/>
      <c r="B287" s="275"/>
      <c r="C287" s="322"/>
      <c r="D287" s="275"/>
      <c r="E287" s="267"/>
      <c r="F287" s="267"/>
      <c r="G287" s="267"/>
      <c r="H287" s="262"/>
      <c r="I287" s="262"/>
      <c r="J287" s="262"/>
      <c r="K287" s="262"/>
      <c r="L287" s="389"/>
      <c r="M287" s="262"/>
      <c r="N287" s="262"/>
      <c r="O287" s="267"/>
      <c r="P287" s="267"/>
      <c r="Q287" s="267"/>
      <c r="R287" s="267"/>
      <c r="S287" s="267"/>
      <c r="T287" s="267"/>
      <c r="U287" s="267"/>
      <c r="V287" s="267"/>
      <c r="W287" s="100" t="s">
        <v>522</v>
      </c>
      <c r="X287" s="99" t="str">
        <f t="shared" si="449"/>
        <v>Probabilidad</v>
      </c>
      <c r="Y287" s="99" t="s">
        <v>68</v>
      </c>
      <c r="Z287" s="99" t="s">
        <v>69</v>
      </c>
      <c r="AA287" s="99" t="s">
        <v>70</v>
      </c>
      <c r="AB287" s="99" t="s">
        <v>71</v>
      </c>
      <c r="AC287" s="99" t="s">
        <v>184</v>
      </c>
      <c r="AD287" s="316"/>
      <c r="AE287" s="99">
        <f t="shared" ref="AE287:AE365" si="475">IF(Y287="Preventivo",25,IF(Y287="Detectivo",15,0))</f>
        <v>25</v>
      </c>
      <c r="AF287" s="99">
        <f t="shared" ref="AF287:AF365" si="476">IF(Y287="Correctivo",0,IF(Z287="Automatizado",25,IF(Z287="Manual",15,0)))</f>
        <v>15</v>
      </c>
      <c r="AG287" s="99">
        <f>($AH286*((AE287+AF287))/100)</f>
        <v>14.4</v>
      </c>
      <c r="AH287" s="99">
        <f>AH286-AG287</f>
        <v>21.6</v>
      </c>
      <c r="AI287" s="316"/>
      <c r="AJ287" s="99">
        <f t="shared" si="57"/>
        <v>0</v>
      </c>
      <c r="AK287" s="99">
        <f t="shared" si="58"/>
        <v>0</v>
      </c>
      <c r="AL287" s="99">
        <f t="shared" ref="AL287" si="477">($AM286*((AJ287+AK287))/100)</f>
        <v>0</v>
      </c>
      <c r="AM287" s="106">
        <f t="shared" ref="AM287" si="478">AM286-AL287</f>
        <v>80</v>
      </c>
      <c r="AN287" s="267"/>
      <c r="AO287" s="267"/>
      <c r="AP287" s="267"/>
      <c r="AQ287" s="267"/>
      <c r="AR287" s="496"/>
      <c r="AS287" s="496"/>
      <c r="AT287" s="496"/>
      <c r="AU287" s="267"/>
    </row>
    <row r="288" spans="1:47" s="110" customFormat="1" ht="88.5" customHeight="1">
      <c r="A288" s="275"/>
      <c r="B288" s="275"/>
      <c r="C288" s="322"/>
      <c r="D288" s="275"/>
      <c r="E288" s="267"/>
      <c r="F288" s="267"/>
      <c r="G288" s="267"/>
      <c r="H288" s="262"/>
      <c r="I288" s="262"/>
      <c r="J288" s="262"/>
      <c r="K288" s="262"/>
      <c r="L288" s="389"/>
      <c r="M288" s="262"/>
      <c r="N288" s="262"/>
      <c r="O288" s="267"/>
      <c r="P288" s="267"/>
      <c r="Q288" s="267"/>
      <c r="R288" s="267"/>
      <c r="S288" s="267"/>
      <c r="T288" s="267"/>
      <c r="U288" s="267"/>
      <c r="V288" s="267"/>
      <c r="W288" s="100" t="s">
        <v>523</v>
      </c>
      <c r="X288" s="99" t="str">
        <f t="shared" si="449"/>
        <v>Impacto</v>
      </c>
      <c r="Y288" s="99" t="s">
        <v>80</v>
      </c>
      <c r="Z288" s="99" t="s">
        <v>69</v>
      </c>
      <c r="AA288" s="99" t="s">
        <v>70</v>
      </c>
      <c r="AB288" s="99" t="s">
        <v>71</v>
      </c>
      <c r="AC288" s="99" t="s">
        <v>184</v>
      </c>
      <c r="AD288" s="316"/>
      <c r="AE288" s="99">
        <f t="shared" si="475"/>
        <v>0</v>
      </c>
      <c r="AF288" s="99">
        <f t="shared" si="476"/>
        <v>0</v>
      </c>
      <c r="AG288" s="99">
        <f>($AH287*((AE288+AF288))/100)</f>
        <v>0</v>
      </c>
      <c r="AH288" s="99">
        <f t="shared" ref="AH288" si="479">AH287-AG288</f>
        <v>21.6</v>
      </c>
      <c r="AI288" s="316"/>
      <c r="AJ288" s="99">
        <f t="shared" si="57"/>
        <v>10</v>
      </c>
      <c r="AK288" s="99">
        <f t="shared" si="58"/>
        <v>15</v>
      </c>
      <c r="AL288" s="99">
        <f t="shared" ref="AL288:AL289" si="480">($AM286*((AJ288+AK288))/100)</f>
        <v>20</v>
      </c>
      <c r="AM288" s="106">
        <f t="shared" ref="AM288:AM289" si="481">AM286-AL288</f>
        <v>60</v>
      </c>
      <c r="AN288" s="267"/>
      <c r="AO288" s="267"/>
      <c r="AP288" s="267"/>
      <c r="AQ288" s="267"/>
      <c r="AR288" s="496"/>
      <c r="AS288" s="496"/>
      <c r="AT288" s="496"/>
      <c r="AU288" s="267"/>
    </row>
    <row r="289" spans="1:47" s="110" customFormat="1" ht="75" customHeight="1">
      <c r="A289" s="275"/>
      <c r="B289" s="275"/>
      <c r="C289" s="322"/>
      <c r="D289" s="275"/>
      <c r="E289" s="272"/>
      <c r="F289" s="272"/>
      <c r="G289" s="272"/>
      <c r="H289" s="263"/>
      <c r="I289" s="263"/>
      <c r="J289" s="263"/>
      <c r="K289" s="263"/>
      <c r="L289" s="384"/>
      <c r="M289" s="263"/>
      <c r="N289" s="263"/>
      <c r="O289" s="272"/>
      <c r="P289" s="272"/>
      <c r="Q289" s="272"/>
      <c r="R289" s="272"/>
      <c r="S289" s="272"/>
      <c r="T289" s="272"/>
      <c r="U289" s="272"/>
      <c r="V289" s="272"/>
      <c r="W289" s="100" t="s">
        <v>524</v>
      </c>
      <c r="X289" s="99" t="str">
        <f t="shared" si="449"/>
        <v>Probabilidad</v>
      </c>
      <c r="Y289" s="99" t="s">
        <v>68</v>
      </c>
      <c r="Z289" s="99" t="s">
        <v>69</v>
      </c>
      <c r="AA289" s="99" t="s">
        <v>70</v>
      </c>
      <c r="AB289" s="99" t="s">
        <v>71</v>
      </c>
      <c r="AC289" s="99" t="s">
        <v>184</v>
      </c>
      <c r="AD289" s="316"/>
      <c r="AE289" s="99">
        <f t="shared" si="475"/>
        <v>25</v>
      </c>
      <c r="AF289" s="99">
        <f t="shared" si="476"/>
        <v>15</v>
      </c>
      <c r="AG289" s="99">
        <f t="shared" ref="AG289" si="482">($AH288*((AE289+AF289))/100)</f>
        <v>8.64</v>
      </c>
      <c r="AH289" s="99">
        <f>AH288-AG289</f>
        <v>12.96</v>
      </c>
      <c r="AI289" s="316"/>
      <c r="AJ289" s="99">
        <f t="shared" si="57"/>
        <v>0</v>
      </c>
      <c r="AK289" s="99">
        <f t="shared" si="58"/>
        <v>0</v>
      </c>
      <c r="AL289" s="99">
        <f t="shared" si="480"/>
        <v>0</v>
      </c>
      <c r="AM289" s="106">
        <f t="shared" si="481"/>
        <v>80</v>
      </c>
      <c r="AN289" s="272"/>
      <c r="AO289" s="272"/>
      <c r="AP289" s="272"/>
      <c r="AQ289" s="272"/>
      <c r="AR289" s="498"/>
      <c r="AS289" s="498"/>
      <c r="AT289" s="498"/>
      <c r="AU289" s="272"/>
    </row>
    <row r="290" spans="1:47" s="110" customFormat="1" ht="112.5" customHeight="1">
      <c r="A290" s="275">
        <v>100</v>
      </c>
      <c r="B290" s="275" t="s">
        <v>222</v>
      </c>
      <c r="C290" s="322" t="s">
        <v>487</v>
      </c>
      <c r="D290" s="322" t="s">
        <v>525</v>
      </c>
      <c r="E290" s="331" t="s">
        <v>57</v>
      </c>
      <c r="F290" s="333" t="s">
        <v>526</v>
      </c>
      <c r="G290" s="271" t="s">
        <v>527</v>
      </c>
      <c r="H290" s="271"/>
      <c r="I290" s="271"/>
      <c r="J290" s="271"/>
      <c r="K290" s="271"/>
      <c r="L290" s="333" t="str">
        <f t="shared" ref="L290" si="483">IF(F290&lt;&gt;"No aplica",CONCATENATE(E290," ",F290),CONCATENATE(H290," ",I290," ",J290," ",K290))</f>
        <v>Posibilidad de pérdida económica y reputacional por la no implementación de las medidas concertadas en la formulación del plan específico por parte de la UARIV</v>
      </c>
      <c r="M290" s="271" t="s">
        <v>60</v>
      </c>
      <c r="N290" s="271" t="s">
        <v>278</v>
      </c>
      <c r="O290" s="266" t="s">
        <v>61</v>
      </c>
      <c r="P290" s="266" t="s">
        <v>62</v>
      </c>
      <c r="Q290" s="266">
        <v>15</v>
      </c>
      <c r="R290" s="266" t="s">
        <v>126</v>
      </c>
      <c r="S290" s="266">
        <f t="shared" ref="S290" si="484">IF(R290="Muy alta",100,IF(R290="Alta",80,IF(R290="Media",60,IF(R290="Baja",40,IF(R290="Muy baja",20,IF(R290="Casi Seguro",100,IF(R290="Probable",80,IF(R290="Posible",60,IF(R290="Improbable",40,IF(R290="Rara vez",20,0))))))))))</f>
        <v>40</v>
      </c>
      <c r="T290" s="266" t="s">
        <v>114</v>
      </c>
      <c r="U290" s="266">
        <f t="shared" ref="U290" si="485">IF(T290="Catastrófico",100,IF(T290="Mayor",80,IF(T290="Moderado",60,IF(T290="Menor",40,IF(T290="Leve",20,0)))))</f>
        <v>40</v>
      </c>
      <c r="V290" s="266" t="s">
        <v>73</v>
      </c>
      <c r="W290" s="117" t="s">
        <v>528</v>
      </c>
      <c r="X290" s="99" t="str">
        <f t="shared" si="449"/>
        <v>Probabilidad</v>
      </c>
      <c r="Y290" s="99" t="s">
        <v>68</v>
      </c>
      <c r="Z290" s="99" t="s">
        <v>69</v>
      </c>
      <c r="AA290" s="99" t="s">
        <v>70</v>
      </c>
      <c r="AB290" s="99" t="s">
        <v>71</v>
      </c>
      <c r="AC290" s="99" t="s">
        <v>184</v>
      </c>
      <c r="AD290" s="316">
        <f>AH292</f>
        <v>11.760000000000002</v>
      </c>
      <c r="AE290" s="99">
        <f t="shared" si="475"/>
        <v>25</v>
      </c>
      <c r="AF290" s="99">
        <f t="shared" si="476"/>
        <v>15</v>
      </c>
      <c r="AG290" s="99">
        <f>($S290*((AE290+AF290))/100)</f>
        <v>16</v>
      </c>
      <c r="AH290" s="99">
        <f t="shared" ref="AH290" si="486">S290-AG290</f>
        <v>24</v>
      </c>
      <c r="AI290" s="316">
        <f>AM292</f>
        <v>40</v>
      </c>
      <c r="AJ290" s="99">
        <f t="shared" si="57"/>
        <v>0</v>
      </c>
      <c r="AK290" s="99">
        <f t="shared" si="58"/>
        <v>0</v>
      </c>
      <c r="AL290" s="99">
        <f>($U290*((AJ290+AK290))/100)</f>
        <v>0</v>
      </c>
      <c r="AM290" s="106">
        <f>U290-AL290</f>
        <v>40</v>
      </c>
      <c r="AN290" s="266" t="s">
        <v>115</v>
      </c>
      <c r="AO290" s="266" t="s">
        <v>118</v>
      </c>
      <c r="AP290" s="266" t="s">
        <v>328</v>
      </c>
      <c r="AQ290" s="266" t="s">
        <v>120</v>
      </c>
      <c r="AR290" s="558"/>
      <c r="AS290" s="558"/>
      <c r="AT290" s="340"/>
      <c r="AU290" s="562"/>
    </row>
    <row r="291" spans="1:47" s="110" customFormat="1" ht="90" customHeight="1">
      <c r="A291" s="275"/>
      <c r="B291" s="275"/>
      <c r="C291" s="322"/>
      <c r="D291" s="322"/>
      <c r="E291" s="388"/>
      <c r="F291" s="389"/>
      <c r="G291" s="262"/>
      <c r="H291" s="262"/>
      <c r="I291" s="262"/>
      <c r="J291" s="262"/>
      <c r="K291" s="262"/>
      <c r="L291" s="389"/>
      <c r="M291" s="262"/>
      <c r="N291" s="262"/>
      <c r="O291" s="267"/>
      <c r="P291" s="267"/>
      <c r="Q291" s="267"/>
      <c r="R291" s="267"/>
      <c r="S291" s="267"/>
      <c r="T291" s="267"/>
      <c r="U291" s="267"/>
      <c r="V291" s="267"/>
      <c r="W291" s="100" t="s">
        <v>529</v>
      </c>
      <c r="X291" s="99" t="str">
        <f t="shared" si="449"/>
        <v>Probabilidad</v>
      </c>
      <c r="Y291" s="99" t="s">
        <v>90</v>
      </c>
      <c r="Z291" s="99" t="s">
        <v>69</v>
      </c>
      <c r="AA291" s="99" t="s">
        <v>70</v>
      </c>
      <c r="AB291" s="99" t="s">
        <v>71</v>
      </c>
      <c r="AC291" s="99" t="s">
        <v>184</v>
      </c>
      <c r="AD291" s="316"/>
      <c r="AE291" s="99">
        <f t="shared" si="475"/>
        <v>15</v>
      </c>
      <c r="AF291" s="99">
        <f t="shared" si="476"/>
        <v>15</v>
      </c>
      <c r="AG291" s="99">
        <f>($AH290*((AE291+AF291))/100)</f>
        <v>7.2</v>
      </c>
      <c r="AH291" s="99">
        <f t="shared" ref="AH291:AH292" si="487">AH290-AG291</f>
        <v>16.8</v>
      </c>
      <c r="AI291" s="316"/>
      <c r="AJ291" s="99">
        <f t="shared" si="57"/>
        <v>0</v>
      </c>
      <c r="AK291" s="99">
        <f t="shared" si="58"/>
        <v>0</v>
      </c>
      <c r="AL291" s="99">
        <f t="shared" ref="AL291:AL292" si="488">($AM290*((AJ291+AK291))/100)</f>
        <v>0</v>
      </c>
      <c r="AM291" s="106">
        <f t="shared" ref="AM291:AM292" si="489">AM290-AL291</f>
        <v>40</v>
      </c>
      <c r="AN291" s="267"/>
      <c r="AO291" s="267"/>
      <c r="AP291" s="267"/>
      <c r="AQ291" s="267"/>
      <c r="AR291" s="559"/>
      <c r="AS291" s="559"/>
      <c r="AT291" s="561"/>
      <c r="AU291" s="559"/>
    </row>
    <row r="292" spans="1:47" s="110" customFormat="1" ht="105" customHeight="1">
      <c r="A292" s="275"/>
      <c r="B292" s="275"/>
      <c r="C292" s="322"/>
      <c r="D292" s="322"/>
      <c r="E292" s="383"/>
      <c r="F292" s="384"/>
      <c r="G292" s="263"/>
      <c r="H292" s="263"/>
      <c r="I292" s="263"/>
      <c r="J292" s="263"/>
      <c r="K292" s="263"/>
      <c r="L292" s="384"/>
      <c r="M292" s="263"/>
      <c r="N292" s="263"/>
      <c r="O292" s="272"/>
      <c r="P292" s="272"/>
      <c r="Q292" s="272"/>
      <c r="R292" s="272"/>
      <c r="S292" s="272"/>
      <c r="T292" s="272"/>
      <c r="U292" s="272"/>
      <c r="V292" s="272"/>
      <c r="W292" s="100" t="s">
        <v>530</v>
      </c>
      <c r="X292" s="99" t="str">
        <f t="shared" si="449"/>
        <v>Probabilidad</v>
      </c>
      <c r="Y292" s="99" t="s">
        <v>90</v>
      </c>
      <c r="Z292" s="99" t="s">
        <v>69</v>
      </c>
      <c r="AA292" s="99" t="s">
        <v>70</v>
      </c>
      <c r="AB292" s="99" t="s">
        <v>71</v>
      </c>
      <c r="AC292" s="99" t="s">
        <v>184</v>
      </c>
      <c r="AD292" s="316"/>
      <c r="AE292" s="99">
        <f t="shared" si="475"/>
        <v>15</v>
      </c>
      <c r="AF292" s="99">
        <f t="shared" si="476"/>
        <v>15</v>
      </c>
      <c r="AG292" s="99">
        <f>($AH291*((AE292+AF292))/100)</f>
        <v>5.04</v>
      </c>
      <c r="AH292" s="99">
        <f t="shared" si="487"/>
        <v>11.760000000000002</v>
      </c>
      <c r="AI292" s="316"/>
      <c r="AJ292" s="99">
        <f t="shared" si="57"/>
        <v>0</v>
      </c>
      <c r="AK292" s="99">
        <f t="shared" si="58"/>
        <v>0</v>
      </c>
      <c r="AL292" s="99">
        <f t="shared" si="488"/>
        <v>0</v>
      </c>
      <c r="AM292" s="106">
        <f t="shared" si="489"/>
        <v>40</v>
      </c>
      <c r="AN292" s="272"/>
      <c r="AO292" s="272"/>
      <c r="AP292" s="272"/>
      <c r="AQ292" s="272"/>
      <c r="AR292" s="560"/>
      <c r="AS292" s="560"/>
      <c r="AT292" s="358"/>
      <c r="AU292" s="560"/>
    </row>
    <row r="293" spans="1:47" s="110" customFormat="1" ht="153.75" customHeight="1">
      <c r="A293" s="275">
        <v>101</v>
      </c>
      <c r="B293" s="275" t="s">
        <v>222</v>
      </c>
      <c r="C293" s="322" t="s">
        <v>487</v>
      </c>
      <c r="D293" s="322" t="s">
        <v>531</v>
      </c>
      <c r="E293" s="331"/>
      <c r="F293" s="273"/>
      <c r="G293" s="333"/>
      <c r="H293" s="271" t="s">
        <v>532</v>
      </c>
      <c r="I293" s="271" t="s">
        <v>533</v>
      </c>
      <c r="J293" s="271" t="s">
        <v>534</v>
      </c>
      <c r="K293" s="271" t="s">
        <v>535</v>
      </c>
      <c r="L293" s="333" t="str">
        <f>CONCATENATE(H293," ",I293," ",J293," ",K293)</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293" s="271" t="s">
        <v>85</v>
      </c>
      <c r="N293" s="271" t="s">
        <v>278</v>
      </c>
      <c r="O293" s="266" t="s">
        <v>170</v>
      </c>
      <c r="P293" s="266" t="s">
        <v>186</v>
      </c>
      <c r="Q293" s="266">
        <v>20</v>
      </c>
      <c r="R293" s="266" t="s">
        <v>126</v>
      </c>
      <c r="S293" s="266">
        <f t="shared" ref="S293" si="490">IF(R293="Muy alta",100,IF(R293="Alta",80,IF(R293="Media",60,IF(R293="Baja",40,IF(R293="Muy baja",20,IF(R293="Casi Seguro",100,IF(R293="Probable",80,IF(R293="Posible",60,IF(R293="Improbable",40,IF(R293="Rara vez",20,0))))))))))</f>
        <v>40</v>
      </c>
      <c r="T293" s="266" t="s">
        <v>141</v>
      </c>
      <c r="U293" s="266">
        <f t="shared" ref="U293" si="491">IF(T293="Catastrófico",100,IF(T293="Mayor",80,IF(T293="Moderado",60,IF(T293="Menor",40,IF(T293="Leve",20,0)))))</f>
        <v>100</v>
      </c>
      <c r="V293" s="266" t="s">
        <v>142</v>
      </c>
      <c r="W293" s="100" t="s">
        <v>536</v>
      </c>
      <c r="X293" s="99" t="str">
        <f t="shared" si="449"/>
        <v>Probabilidad</v>
      </c>
      <c r="Y293" s="99" t="s">
        <v>68</v>
      </c>
      <c r="Z293" s="99" t="s">
        <v>69</v>
      </c>
      <c r="AA293" s="99" t="s">
        <v>70</v>
      </c>
      <c r="AB293" s="99" t="s">
        <v>71</v>
      </c>
      <c r="AC293" s="99" t="s">
        <v>184</v>
      </c>
      <c r="AD293" s="316">
        <f>AH294</f>
        <v>24</v>
      </c>
      <c r="AE293" s="99">
        <f t="shared" si="475"/>
        <v>25</v>
      </c>
      <c r="AF293" s="99">
        <f t="shared" si="476"/>
        <v>15</v>
      </c>
      <c r="AG293" s="99">
        <f>($S293*((AE293+AF293))/100)</f>
        <v>16</v>
      </c>
      <c r="AH293" s="99">
        <f t="shared" ref="AH293" si="492">S293-AG293</f>
        <v>24</v>
      </c>
      <c r="AI293" s="316">
        <f>AM294</f>
        <v>75</v>
      </c>
      <c r="AJ293" s="99">
        <f t="shared" si="57"/>
        <v>0</v>
      </c>
      <c r="AK293" s="99">
        <f t="shared" si="58"/>
        <v>0</v>
      </c>
      <c r="AL293" s="99">
        <f>($U293*((AJ293+AK293))/100)</f>
        <v>0</v>
      </c>
      <c r="AM293" s="106">
        <f>U293-AL293</f>
        <v>100</v>
      </c>
      <c r="AN293" s="266" t="s">
        <v>66</v>
      </c>
      <c r="AO293" s="266" t="s">
        <v>74</v>
      </c>
      <c r="AP293" s="266" t="s">
        <v>75</v>
      </c>
      <c r="AQ293" s="266" t="s">
        <v>537</v>
      </c>
      <c r="AR293" s="495">
        <v>45658</v>
      </c>
      <c r="AS293" s="495">
        <v>46022</v>
      </c>
      <c r="AT293" s="495" t="s">
        <v>93</v>
      </c>
      <c r="AU293" s="266" t="s">
        <v>538</v>
      </c>
    </row>
    <row r="294" spans="1:47" s="110" customFormat="1" ht="148.5" customHeight="1">
      <c r="A294" s="275"/>
      <c r="B294" s="275"/>
      <c r="C294" s="322"/>
      <c r="D294" s="322"/>
      <c r="E294" s="388"/>
      <c r="F294" s="274"/>
      <c r="G294" s="389"/>
      <c r="H294" s="262"/>
      <c r="I294" s="262"/>
      <c r="J294" s="262"/>
      <c r="K294" s="262"/>
      <c r="L294" s="389"/>
      <c r="M294" s="262"/>
      <c r="N294" s="262"/>
      <c r="O294" s="267"/>
      <c r="P294" s="267"/>
      <c r="Q294" s="267"/>
      <c r="R294" s="267"/>
      <c r="S294" s="267"/>
      <c r="T294" s="267"/>
      <c r="U294" s="267"/>
      <c r="V294" s="267"/>
      <c r="W294" s="100" t="s">
        <v>539</v>
      </c>
      <c r="X294" s="99" t="str">
        <f t="shared" si="449"/>
        <v>Impacto</v>
      </c>
      <c r="Y294" s="99" t="s">
        <v>80</v>
      </c>
      <c r="Z294" s="99" t="s">
        <v>69</v>
      </c>
      <c r="AA294" s="99" t="s">
        <v>70</v>
      </c>
      <c r="AB294" s="99" t="s">
        <v>71</v>
      </c>
      <c r="AC294" s="99" t="s">
        <v>184</v>
      </c>
      <c r="AD294" s="316"/>
      <c r="AE294" s="99">
        <f t="shared" si="475"/>
        <v>0</v>
      </c>
      <c r="AF294" s="99">
        <f t="shared" si="476"/>
        <v>0</v>
      </c>
      <c r="AG294" s="99">
        <f>($AH293*((AE294+AF294))/100)</f>
        <v>0</v>
      </c>
      <c r="AH294" s="99">
        <f t="shared" ref="AH294" si="493">AH293-AG294</f>
        <v>24</v>
      </c>
      <c r="AI294" s="316"/>
      <c r="AJ294" s="99">
        <f t="shared" si="57"/>
        <v>10</v>
      </c>
      <c r="AK294" s="99">
        <f t="shared" si="58"/>
        <v>15</v>
      </c>
      <c r="AL294" s="99">
        <f t="shared" ref="AL294" si="494">($AM293*((AJ294+AK294))/100)</f>
        <v>25</v>
      </c>
      <c r="AM294" s="106">
        <f t="shared" ref="AM294" si="495">AM293-AL294</f>
        <v>75</v>
      </c>
      <c r="AN294" s="267"/>
      <c r="AO294" s="267"/>
      <c r="AP294" s="267"/>
      <c r="AQ294" s="272"/>
      <c r="AR294" s="498"/>
      <c r="AS294" s="498"/>
      <c r="AT294" s="498"/>
      <c r="AU294" s="272"/>
    </row>
    <row r="295" spans="1:47" s="110" customFormat="1" ht="60">
      <c r="A295" s="275">
        <v>102</v>
      </c>
      <c r="B295" s="275" t="s">
        <v>222</v>
      </c>
      <c r="C295" s="322" t="s">
        <v>487</v>
      </c>
      <c r="D295" s="322" t="s">
        <v>540</v>
      </c>
      <c r="E295" s="331"/>
      <c r="F295" s="385"/>
      <c r="G295" s="333"/>
      <c r="H295" s="271" t="s">
        <v>541</v>
      </c>
      <c r="I295" s="271" t="s">
        <v>542</v>
      </c>
      <c r="J295" s="271" t="s">
        <v>543</v>
      </c>
      <c r="K295" s="271" t="s">
        <v>535</v>
      </c>
      <c r="L295" s="333" t="str">
        <f>CONCATENATE(H295," ",I295," ",J295," ",K295)</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acciones de prevención urgente para la disminución de la vulnerabilidad de la población y mejora de la capacidad de respuesta ante emergencias humanitarias. Esta acción indebida puede beneficiar a la entidad territorial y/o a terceros</v>
      </c>
      <c r="M295" s="271" t="s">
        <v>85</v>
      </c>
      <c r="N295" s="271" t="s">
        <v>278</v>
      </c>
      <c r="O295" s="266" t="s">
        <v>170</v>
      </c>
      <c r="P295" s="266" t="s">
        <v>186</v>
      </c>
      <c r="Q295" s="266">
        <v>117</v>
      </c>
      <c r="R295" s="266" t="s">
        <v>126</v>
      </c>
      <c r="S295" s="266">
        <f t="shared" ref="S295" si="496">IF(R295="Muy alta",100,IF(R295="Alta",80,IF(R295="Media",60,IF(R295="Baja",40,IF(R295="Muy baja",20,IF(R295="Casi Seguro",100,IF(R295="Probable",80,IF(R295="Posible",60,IF(R295="Improbable",40,IF(R295="Rara vez",20,0))))))))))</f>
        <v>40</v>
      </c>
      <c r="T295" s="266" t="s">
        <v>141</v>
      </c>
      <c r="U295" s="266">
        <f t="shared" ref="U295" si="497">IF(T295="Catastrófico",100,IF(T295="Mayor",80,IF(T295="Moderado",60,IF(T295="Menor",40,IF(T295="Leve",20,0)))))</f>
        <v>100</v>
      </c>
      <c r="V295" s="266" t="s">
        <v>142</v>
      </c>
      <c r="W295" s="108" t="s">
        <v>544</v>
      </c>
      <c r="X295" s="99" t="str">
        <f t="shared" si="449"/>
        <v>Probabilidad</v>
      </c>
      <c r="Y295" s="99" t="s">
        <v>68</v>
      </c>
      <c r="Z295" s="99" t="s">
        <v>69</v>
      </c>
      <c r="AA295" s="99" t="s">
        <v>70</v>
      </c>
      <c r="AB295" s="99" t="s">
        <v>71</v>
      </c>
      <c r="AC295" s="99" t="s">
        <v>184</v>
      </c>
      <c r="AD295" s="316">
        <f>AH297</f>
        <v>16.8</v>
      </c>
      <c r="AE295" s="99">
        <f t="shared" si="475"/>
        <v>25</v>
      </c>
      <c r="AF295" s="99">
        <f t="shared" si="476"/>
        <v>15</v>
      </c>
      <c r="AG295" s="99">
        <f>($S295*((AE295+AF295))/100)</f>
        <v>16</v>
      </c>
      <c r="AH295" s="99">
        <f t="shared" ref="AH295" si="498">S295-AG295</f>
        <v>24</v>
      </c>
      <c r="AI295" s="316">
        <f>AM297</f>
        <v>75</v>
      </c>
      <c r="AJ295" s="99">
        <f t="shared" si="57"/>
        <v>0</v>
      </c>
      <c r="AK295" s="99">
        <f t="shared" si="58"/>
        <v>0</v>
      </c>
      <c r="AL295" s="99">
        <f>($U295*((AJ295+AK295))/100)</f>
        <v>0</v>
      </c>
      <c r="AM295" s="106">
        <f>U295-AL295</f>
        <v>100</v>
      </c>
      <c r="AN295" s="266" t="s">
        <v>66</v>
      </c>
      <c r="AO295" s="266" t="s">
        <v>74</v>
      </c>
      <c r="AP295" s="266" t="s">
        <v>75</v>
      </c>
      <c r="AQ295" s="266" t="s">
        <v>545</v>
      </c>
      <c r="AR295" s="495">
        <v>45658</v>
      </c>
      <c r="AS295" s="495">
        <v>46022</v>
      </c>
      <c r="AT295" s="495" t="s">
        <v>93</v>
      </c>
      <c r="AU295" s="266" t="s">
        <v>492</v>
      </c>
    </row>
    <row r="296" spans="1:47" s="110" customFormat="1" ht="75">
      <c r="A296" s="275"/>
      <c r="B296" s="275"/>
      <c r="C296" s="322"/>
      <c r="D296" s="322"/>
      <c r="E296" s="388"/>
      <c r="F296" s="490"/>
      <c r="G296" s="389"/>
      <c r="H296" s="262"/>
      <c r="I296" s="262"/>
      <c r="J296" s="262"/>
      <c r="K296" s="262"/>
      <c r="L296" s="389"/>
      <c r="M296" s="262"/>
      <c r="N296" s="262"/>
      <c r="O296" s="267"/>
      <c r="P296" s="267"/>
      <c r="Q296" s="267"/>
      <c r="R296" s="267"/>
      <c r="S296" s="267"/>
      <c r="T296" s="267"/>
      <c r="U296" s="267"/>
      <c r="V296" s="267"/>
      <c r="W296" s="108" t="s">
        <v>546</v>
      </c>
      <c r="X296" s="99" t="str">
        <f t="shared" si="449"/>
        <v>Probabilidad</v>
      </c>
      <c r="Y296" s="99" t="s">
        <v>90</v>
      </c>
      <c r="Z296" s="99" t="s">
        <v>69</v>
      </c>
      <c r="AA296" s="99" t="s">
        <v>70</v>
      </c>
      <c r="AB296" s="99" t="s">
        <v>71</v>
      </c>
      <c r="AC296" s="99" t="s">
        <v>184</v>
      </c>
      <c r="AD296" s="316"/>
      <c r="AE296" s="99">
        <f t="shared" si="475"/>
        <v>15</v>
      </c>
      <c r="AF296" s="99">
        <f t="shared" si="476"/>
        <v>15</v>
      </c>
      <c r="AG296" s="99">
        <f>($AH295*((AE296+AF296))/100)</f>
        <v>7.2</v>
      </c>
      <c r="AH296" s="99">
        <f t="shared" ref="AH296:AH297" si="499">AH295-AG296</f>
        <v>16.8</v>
      </c>
      <c r="AI296" s="316"/>
      <c r="AJ296" s="99">
        <f t="shared" si="57"/>
        <v>0</v>
      </c>
      <c r="AK296" s="99">
        <f t="shared" si="58"/>
        <v>0</v>
      </c>
      <c r="AL296" s="99">
        <f t="shared" ref="AL296:AL297" si="500">($AM295*((AJ296+AK296))/100)</f>
        <v>0</v>
      </c>
      <c r="AM296" s="106">
        <f t="shared" ref="AM296:AM297" si="501">AM295-AL296</f>
        <v>100</v>
      </c>
      <c r="AN296" s="267"/>
      <c r="AO296" s="267"/>
      <c r="AP296" s="267"/>
      <c r="AQ296" s="267"/>
      <c r="AR296" s="496"/>
      <c r="AS296" s="496"/>
      <c r="AT296" s="496"/>
      <c r="AU296" s="267"/>
    </row>
    <row r="297" spans="1:47" s="110" customFormat="1" ht="177.75" customHeight="1">
      <c r="A297" s="275"/>
      <c r="B297" s="275"/>
      <c r="C297" s="322"/>
      <c r="D297" s="273"/>
      <c r="E297" s="388"/>
      <c r="F297" s="490"/>
      <c r="G297" s="389"/>
      <c r="H297" s="262"/>
      <c r="I297" s="262"/>
      <c r="J297" s="262"/>
      <c r="K297" s="262"/>
      <c r="L297" s="389"/>
      <c r="M297" s="262"/>
      <c r="N297" s="262"/>
      <c r="O297" s="267"/>
      <c r="P297" s="267"/>
      <c r="Q297" s="267"/>
      <c r="R297" s="267"/>
      <c r="S297" s="267"/>
      <c r="T297" s="267"/>
      <c r="U297" s="267"/>
      <c r="V297" s="267"/>
      <c r="W297" s="108" t="s">
        <v>547</v>
      </c>
      <c r="X297" s="101" t="str">
        <f t="shared" si="449"/>
        <v>Impacto</v>
      </c>
      <c r="Y297" s="101" t="s">
        <v>80</v>
      </c>
      <c r="Z297" s="101" t="s">
        <v>69</v>
      </c>
      <c r="AA297" s="101" t="s">
        <v>70</v>
      </c>
      <c r="AB297" s="101" t="s">
        <v>71</v>
      </c>
      <c r="AC297" s="101" t="s">
        <v>184</v>
      </c>
      <c r="AD297" s="316"/>
      <c r="AE297" s="99">
        <f t="shared" si="475"/>
        <v>0</v>
      </c>
      <c r="AF297" s="99">
        <f t="shared" si="476"/>
        <v>0</v>
      </c>
      <c r="AG297" s="99">
        <f>($AH296*((AE297+AF297))/100)</f>
        <v>0</v>
      </c>
      <c r="AH297" s="99">
        <f t="shared" si="499"/>
        <v>16.8</v>
      </c>
      <c r="AI297" s="316"/>
      <c r="AJ297" s="99">
        <f t="shared" si="57"/>
        <v>10</v>
      </c>
      <c r="AK297" s="99">
        <f t="shared" si="58"/>
        <v>15</v>
      </c>
      <c r="AL297" s="99">
        <f t="shared" si="500"/>
        <v>25</v>
      </c>
      <c r="AM297" s="106">
        <f t="shared" si="501"/>
        <v>75</v>
      </c>
      <c r="AN297" s="267"/>
      <c r="AO297" s="267"/>
      <c r="AP297" s="267"/>
      <c r="AQ297" s="267"/>
      <c r="AR297" s="496"/>
      <c r="AS297" s="496"/>
      <c r="AT297" s="496"/>
      <c r="AU297" s="267"/>
    </row>
    <row r="298" spans="1:47" s="110" customFormat="1" ht="217.5" customHeight="1">
      <c r="A298" s="275">
        <v>103</v>
      </c>
      <c r="B298" s="275" t="s">
        <v>222</v>
      </c>
      <c r="C298" s="322" t="s">
        <v>104</v>
      </c>
      <c r="D298" s="322" t="s">
        <v>548</v>
      </c>
      <c r="E298" s="322" t="s">
        <v>57</v>
      </c>
      <c r="F298" s="322" t="s">
        <v>549</v>
      </c>
      <c r="G298" s="322" t="s">
        <v>308</v>
      </c>
      <c r="H298" s="334"/>
      <c r="I298" s="334"/>
      <c r="J298" s="334"/>
      <c r="K298" s="334"/>
      <c r="L298" s="332" t="str">
        <f t="shared" ref="L298" si="502">IF(F298&lt;&gt;"",CONCATENATE(E298," ",F298,"",G298),CONCATENATE(H298," ",I298," ",J298," ",K298))</f>
        <v>Posibilidad de pérdida económica y reputacional por pérdida de la Disponibilidad de la Información de la Entidad, debido a la falla o ausencia de controles de seguridad aplicables.</v>
      </c>
      <c r="M298" s="334" t="s">
        <v>105</v>
      </c>
      <c r="N298" s="334" t="s">
        <v>550</v>
      </c>
      <c r="O298" s="275" t="s">
        <v>61</v>
      </c>
      <c r="P298" s="275" t="s">
        <v>62</v>
      </c>
      <c r="Q298" s="275" t="s">
        <v>146</v>
      </c>
      <c r="R298" s="275" t="s">
        <v>175</v>
      </c>
      <c r="S298" s="275">
        <f t="shared" ref="S298" si="503">IF(R298="Muy alta",100,IF(R298="Alta",80,IF(R298="Media",60,IF(R298="Baja",40,IF(R298="Muy baja",20,IF(R298="Casi Seguro",100,IF(R298="Probable",80,IF(R298="Posible",60,IF(R298="Improbable",40,IF(R298="Rara vez",20,0))))))))))</f>
        <v>80</v>
      </c>
      <c r="T298" s="275" t="s">
        <v>65</v>
      </c>
      <c r="U298" s="275">
        <f t="shared" ref="U298" si="504">IF(T298="Catastrófico",100,IF(T298="Mayor",80,IF(T298="Moderado",60,IF(T298="Menor",40,IF(T298="Leve",20,0)))))</f>
        <v>80</v>
      </c>
      <c r="V298" s="376" t="s">
        <v>66</v>
      </c>
      <c r="W298" s="32" t="s">
        <v>1714</v>
      </c>
      <c r="X298" s="189" t="str">
        <f t="shared" si="449"/>
        <v>Probabilidad</v>
      </c>
      <c r="Y298" s="99" t="s">
        <v>68</v>
      </c>
      <c r="Z298" s="99" t="s">
        <v>69</v>
      </c>
      <c r="AA298" s="99" t="s">
        <v>70</v>
      </c>
      <c r="AB298" s="99" t="s">
        <v>71</v>
      </c>
      <c r="AC298" s="99" t="s">
        <v>72</v>
      </c>
      <c r="AD298" s="316">
        <f>AH300</f>
        <v>24</v>
      </c>
      <c r="AE298" s="99">
        <f t="shared" si="475"/>
        <v>25</v>
      </c>
      <c r="AF298" s="99">
        <f t="shared" si="476"/>
        <v>15</v>
      </c>
      <c r="AG298" s="99">
        <f>($S298*((AE298+AF298))/100)</f>
        <v>32</v>
      </c>
      <c r="AH298" s="99">
        <f t="shared" ref="AH298" si="505">S298-AG298</f>
        <v>48</v>
      </c>
      <c r="AI298" s="316">
        <f>AM300</f>
        <v>60</v>
      </c>
      <c r="AJ298" s="99">
        <f t="shared" si="57"/>
        <v>0</v>
      </c>
      <c r="AK298" s="99">
        <f t="shared" si="58"/>
        <v>0</v>
      </c>
      <c r="AL298" s="99">
        <f>($U298*((AJ298+AK298))/100)</f>
        <v>0</v>
      </c>
      <c r="AM298" s="106">
        <f>U298-AL298</f>
        <v>80</v>
      </c>
      <c r="AN298" s="275" t="s">
        <v>73</v>
      </c>
      <c r="AO298" s="275" t="s">
        <v>74</v>
      </c>
      <c r="AP298" s="376" t="s">
        <v>269</v>
      </c>
      <c r="AQ298" s="360" t="s">
        <v>1716</v>
      </c>
      <c r="AR298" s="563">
        <v>45658</v>
      </c>
      <c r="AS298" s="347">
        <v>46022</v>
      </c>
      <c r="AT298" s="275" t="s">
        <v>77</v>
      </c>
      <c r="AU298" s="275" t="s">
        <v>492</v>
      </c>
    </row>
    <row r="299" spans="1:47" s="110" customFormat="1" ht="147" customHeight="1">
      <c r="A299" s="275"/>
      <c r="B299" s="275"/>
      <c r="C299" s="322"/>
      <c r="D299" s="322"/>
      <c r="E299" s="322"/>
      <c r="F299" s="322"/>
      <c r="G299" s="322"/>
      <c r="H299" s="334"/>
      <c r="I299" s="334"/>
      <c r="J299" s="334"/>
      <c r="K299" s="334"/>
      <c r="L299" s="332"/>
      <c r="M299" s="334"/>
      <c r="N299" s="334"/>
      <c r="O299" s="275"/>
      <c r="P299" s="275"/>
      <c r="Q299" s="275"/>
      <c r="R299" s="275"/>
      <c r="S299" s="275"/>
      <c r="T299" s="275"/>
      <c r="U299" s="275"/>
      <c r="V299" s="376"/>
      <c r="W299" s="32" t="s">
        <v>1715</v>
      </c>
      <c r="X299" s="189" t="str">
        <f t="shared" si="449"/>
        <v>Impacto</v>
      </c>
      <c r="Y299" s="99" t="s">
        <v>80</v>
      </c>
      <c r="Z299" s="99" t="s">
        <v>69</v>
      </c>
      <c r="AA299" s="99" t="s">
        <v>179</v>
      </c>
      <c r="AB299" s="99" t="s">
        <v>71</v>
      </c>
      <c r="AC299" s="99" t="s">
        <v>184</v>
      </c>
      <c r="AD299" s="316"/>
      <c r="AE299" s="99">
        <f t="shared" si="475"/>
        <v>0</v>
      </c>
      <c r="AF299" s="99">
        <f t="shared" si="476"/>
        <v>0</v>
      </c>
      <c r="AG299" s="99">
        <f>($AH298*((AE299+AF299))/100)</f>
        <v>0</v>
      </c>
      <c r="AH299" s="99">
        <f t="shared" ref="AH299:AH300" si="506">AH298-AG299</f>
        <v>48</v>
      </c>
      <c r="AI299" s="316"/>
      <c r="AJ299" s="99">
        <f t="shared" si="57"/>
        <v>10</v>
      </c>
      <c r="AK299" s="99">
        <f t="shared" si="58"/>
        <v>15</v>
      </c>
      <c r="AL299" s="99">
        <f t="shared" ref="AL299:AL300" si="507">($AM298*((AJ299+AK299))/100)</f>
        <v>20</v>
      </c>
      <c r="AM299" s="106">
        <f t="shared" ref="AM299:AM300" si="508">AM298-AL299</f>
        <v>60</v>
      </c>
      <c r="AN299" s="275"/>
      <c r="AO299" s="275"/>
      <c r="AP299" s="376"/>
      <c r="AQ299" s="360"/>
      <c r="AR299" s="563"/>
      <c r="AS299" s="347"/>
      <c r="AT299" s="275"/>
      <c r="AU299" s="275"/>
    </row>
    <row r="300" spans="1:47" s="110" customFormat="1" ht="144" customHeight="1">
      <c r="A300" s="275"/>
      <c r="B300" s="275"/>
      <c r="C300" s="322"/>
      <c r="D300" s="322"/>
      <c r="E300" s="322"/>
      <c r="F300" s="322"/>
      <c r="G300" s="322"/>
      <c r="H300" s="334"/>
      <c r="I300" s="334"/>
      <c r="J300" s="334"/>
      <c r="K300" s="334"/>
      <c r="L300" s="332"/>
      <c r="M300" s="334"/>
      <c r="N300" s="334"/>
      <c r="O300" s="275"/>
      <c r="P300" s="275"/>
      <c r="Q300" s="275"/>
      <c r="R300" s="275"/>
      <c r="S300" s="275"/>
      <c r="T300" s="275"/>
      <c r="U300" s="275"/>
      <c r="V300" s="376"/>
      <c r="W300" s="32" t="s">
        <v>551</v>
      </c>
      <c r="X300" s="189" t="str">
        <f t="shared" si="449"/>
        <v>Probabilidad</v>
      </c>
      <c r="Y300" s="99" t="s">
        <v>68</v>
      </c>
      <c r="Z300" s="99" t="s">
        <v>106</v>
      </c>
      <c r="AA300" s="99" t="s">
        <v>70</v>
      </c>
      <c r="AB300" s="99" t="s">
        <v>71</v>
      </c>
      <c r="AC300" s="99" t="s">
        <v>72</v>
      </c>
      <c r="AD300" s="316"/>
      <c r="AE300" s="99">
        <f t="shared" si="475"/>
        <v>25</v>
      </c>
      <c r="AF300" s="99">
        <f t="shared" si="476"/>
        <v>25</v>
      </c>
      <c r="AG300" s="99">
        <f>($AH299*((AE300+AF300))/100)</f>
        <v>24</v>
      </c>
      <c r="AH300" s="99">
        <f t="shared" si="506"/>
        <v>24</v>
      </c>
      <c r="AI300" s="316"/>
      <c r="AJ300" s="99">
        <f t="shared" si="57"/>
        <v>0</v>
      </c>
      <c r="AK300" s="99">
        <f t="shared" si="58"/>
        <v>0</v>
      </c>
      <c r="AL300" s="99">
        <f t="shared" si="507"/>
        <v>0</v>
      </c>
      <c r="AM300" s="106">
        <f t="shared" si="508"/>
        <v>60</v>
      </c>
      <c r="AN300" s="275"/>
      <c r="AO300" s="275"/>
      <c r="AP300" s="376"/>
      <c r="AQ300" s="360"/>
      <c r="AR300" s="563"/>
      <c r="AS300" s="347"/>
      <c r="AT300" s="275"/>
      <c r="AU300" s="275"/>
    </row>
    <row r="301" spans="1:47" s="110" customFormat="1" ht="95.25" customHeight="1">
      <c r="A301" s="266">
        <v>104</v>
      </c>
      <c r="B301" s="266" t="s">
        <v>224</v>
      </c>
      <c r="C301" s="273" t="s">
        <v>552</v>
      </c>
      <c r="D301" s="322" t="s">
        <v>553</v>
      </c>
      <c r="E301" s="330" t="s">
        <v>164</v>
      </c>
      <c r="F301" s="322" t="s">
        <v>554</v>
      </c>
      <c r="G301" s="322" t="s">
        <v>555</v>
      </c>
      <c r="H301" s="562"/>
      <c r="I301" s="562"/>
      <c r="J301" s="562"/>
      <c r="K301" s="562"/>
      <c r="L301" s="273" t="s">
        <v>556</v>
      </c>
      <c r="M301" s="266" t="s">
        <v>60</v>
      </c>
      <c r="N301" s="266" t="s">
        <v>112</v>
      </c>
      <c r="O301" s="266" t="s">
        <v>166</v>
      </c>
      <c r="P301" s="266" t="s">
        <v>180</v>
      </c>
      <c r="Q301" s="266">
        <v>154072</v>
      </c>
      <c r="R301" s="266" t="s">
        <v>172</v>
      </c>
      <c r="S301" s="266">
        <f>IF(R301="Muy alta",100,IF(R301="Alta",80,IF(R301="Media",60,IF(R301="Baja",40,IF(R301="Muy baja",20,0)))))</f>
        <v>100</v>
      </c>
      <c r="T301" s="266" t="s">
        <v>141</v>
      </c>
      <c r="U301" s="266">
        <f>IF(T301="Catastrófico",100,IF(T301="Mayor",80,IF(T301="Moderado",60,IF(T301="Menor",40,IF(T301="Leve",20,0)))))</f>
        <v>100</v>
      </c>
      <c r="V301" s="502" t="s">
        <v>142</v>
      </c>
      <c r="W301" s="115" t="s">
        <v>557</v>
      </c>
      <c r="X301" s="189" t="str">
        <f>IF(OR(Y301="Preventivo",Y301="Detectivo"),"Probabilidad",IF(Y301="Correctivo","Impacto"," "))</f>
        <v>Probabilidad</v>
      </c>
      <c r="Y301" s="99" t="s">
        <v>68</v>
      </c>
      <c r="Z301" s="99" t="s">
        <v>69</v>
      </c>
      <c r="AA301" s="99" t="s">
        <v>179</v>
      </c>
      <c r="AB301" s="99" t="s">
        <v>71</v>
      </c>
      <c r="AC301" s="99" t="s">
        <v>72</v>
      </c>
      <c r="AD301" s="316">
        <f>AH304</f>
        <v>21.6</v>
      </c>
      <c r="AE301" s="99">
        <f t="shared" si="475"/>
        <v>25</v>
      </c>
      <c r="AF301" s="99">
        <f t="shared" si="476"/>
        <v>15</v>
      </c>
      <c r="AG301" s="99">
        <f>($S301*((AE301+AF301))/100)</f>
        <v>40</v>
      </c>
      <c r="AH301" s="99">
        <f t="shared" ref="AH301" si="509">S301-AG301</f>
        <v>60</v>
      </c>
      <c r="AI301" s="492">
        <f>AM304</f>
        <v>75</v>
      </c>
      <c r="AJ301" s="99">
        <f t="shared" si="57"/>
        <v>0</v>
      </c>
      <c r="AK301" s="99">
        <f t="shared" si="58"/>
        <v>0</v>
      </c>
      <c r="AL301" s="99">
        <f>($U301*((AJ301+AK301))/100)</f>
        <v>0</v>
      </c>
      <c r="AM301" s="106">
        <f>U301-AL301</f>
        <v>100</v>
      </c>
      <c r="AN301" s="266" t="s">
        <v>73</v>
      </c>
      <c r="AO301" s="266" t="s">
        <v>74</v>
      </c>
      <c r="AP301" s="273" t="s">
        <v>558</v>
      </c>
      <c r="AQ301" s="274" t="s">
        <v>559</v>
      </c>
      <c r="AR301" s="288">
        <v>45658</v>
      </c>
      <c r="AS301" s="288">
        <v>46022</v>
      </c>
      <c r="AT301" s="288" t="s">
        <v>77</v>
      </c>
      <c r="AU301" s="266" t="s">
        <v>560</v>
      </c>
    </row>
    <row r="302" spans="1:47" s="110" customFormat="1" ht="73.5" customHeight="1">
      <c r="A302" s="267"/>
      <c r="B302" s="267"/>
      <c r="C302" s="274"/>
      <c r="D302" s="322"/>
      <c r="E302" s="330"/>
      <c r="F302" s="322"/>
      <c r="G302" s="322"/>
      <c r="H302" s="559"/>
      <c r="I302" s="559"/>
      <c r="J302" s="559"/>
      <c r="K302" s="559"/>
      <c r="L302" s="274"/>
      <c r="M302" s="267"/>
      <c r="N302" s="267"/>
      <c r="O302" s="267"/>
      <c r="P302" s="267"/>
      <c r="Q302" s="267"/>
      <c r="R302" s="267"/>
      <c r="S302" s="267"/>
      <c r="T302" s="267"/>
      <c r="U302" s="267"/>
      <c r="V302" s="572"/>
      <c r="W302" s="100" t="s">
        <v>561</v>
      </c>
      <c r="X302" s="189" t="str">
        <f>IF(OR(Y302="Preventivo",Y302="Detectivo"),"Probabilidad",IF(Y302="Correctivo","Impacto"," "))</f>
        <v>Probabilidad</v>
      </c>
      <c r="Y302" s="99" t="s">
        <v>68</v>
      </c>
      <c r="Z302" s="99" t="s">
        <v>69</v>
      </c>
      <c r="AA302" s="99" t="s">
        <v>179</v>
      </c>
      <c r="AB302" s="99" t="s">
        <v>71</v>
      </c>
      <c r="AC302" s="99" t="s">
        <v>72</v>
      </c>
      <c r="AD302" s="316"/>
      <c r="AE302" s="99">
        <f t="shared" si="475"/>
        <v>25</v>
      </c>
      <c r="AF302" s="99">
        <f t="shared" si="476"/>
        <v>15</v>
      </c>
      <c r="AG302" s="99">
        <f>($AH301*((AE302+AF302))/100)</f>
        <v>24</v>
      </c>
      <c r="AH302" s="99">
        <f t="shared" ref="AH302:AH304" si="510">AH301-AG302</f>
        <v>36</v>
      </c>
      <c r="AI302" s="492"/>
      <c r="AJ302" s="99">
        <f t="shared" si="57"/>
        <v>0</v>
      </c>
      <c r="AK302" s="99">
        <f t="shared" si="58"/>
        <v>0</v>
      </c>
      <c r="AL302" s="99">
        <f t="shared" ref="AL302:AL304" si="511">($AM301*((AJ302+AK302))/100)</f>
        <v>0</v>
      </c>
      <c r="AM302" s="106">
        <f t="shared" ref="AM302:AM304" si="512">AM301-AL302</f>
        <v>100</v>
      </c>
      <c r="AN302" s="267"/>
      <c r="AO302" s="267"/>
      <c r="AP302" s="274"/>
      <c r="AQ302" s="274"/>
      <c r="AR302" s="289"/>
      <c r="AS302" s="289"/>
      <c r="AT302" s="289"/>
      <c r="AU302" s="267"/>
    </row>
    <row r="303" spans="1:47" s="110" customFormat="1" ht="84" customHeight="1">
      <c r="A303" s="267"/>
      <c r="B303" s="267"/>
      <c r="C303" s="274"/>
      <c r="D303" s="322"/>
      <c r="E303" s="330"/>
      <c r="F303" s="322"/>
      <c r="G303" s="322"/>
      <c r="H303" s="559"/>
      <c r="I303" s="559"/>
      <c r="J303" s="559"/>
      <c r="K303" s="559"/>
      <c r="L303" s="274"/>
      <c r="M303" s="267"/>
      <c r="N303" s="267"/>
      <c r="O303" s="267"/>
      <c r="P303" s="267"/>
      <c r="Q303" s="267"/>
      <c r="R303" s="267"/>
      <c r="S303" s="267"/>
      <c r="T303" s="267"/>
      <c r="U303" s="267"/>
      <c r="V303" s="572"/>
      <c r="W303" s="100" t="s">
        <v>562</v>
      </c>
      <c r="X303" s="189" t="str">
        <f t="shared" ref="X303:X353" si="513">IF(OR(Y303="Preventivo",Y303="Detectivo"),"Probabilidad",IF(Y303="Correctivo","Impacto"," "))</f>
        <v>Probabilidad</v>
      </c>
      <c r="Y303" s="99" t="s">
        <v>68</v>
      </c>
      <c r="Z303" s="99" t="s">
        <v>69</v>
      </c>
      <c r="AA303" s="99" t="s">
        <v>70</v>
      </c>
      <c r="AB303" s="99" t="s">
        <v>71</v>
      </c>
      <c r="AC303" s="99" t="s">
        <v>72</v>
      </c>
      <c r="AD303" s="316"/>
      <c r="AE303" s="99">
        <f t="shared" si="475"/>
        <v>25</v>
      </c>
      <c r="AF303" s="99">
        <f t="shared" si="476"/>
        <v>15</v>
      </c>
      <c r="AG303" s="99">
        <f t="shared" ref="AG303:AG304" si="514">($AH302*((AE303+AF303))/100)</f>
        <v>14.4</v>
      </c>
      <c r="AH303" s="99">
        <f t="shared" si="510"/>
        <v>21.6</v>
      </c>
      <c r="AI303" s="492"/>
      <c r="AJ303" s="99">
        <f t="shared" si="57"/>
        <v>0</v>
      </c>
      <c r="AK303" s="99">
        <f t="shared" si="58"/>
        <v>0</v>
      </c>
      <c r="AL303" s="99">
        <f t="shared" si="511"/>
        <v>0</v>
      </c>
      <c r="AM303" s="106">
        <f t="shared" si="512"/>
        <v>100</v>
      </c>
      <c r="AN303" s="267"/>
      <c r="AO303" s="267"/>
      <c r="AP303" s="274"/>
      <c r="AQ303" s="274"/>
      <c r="AR303" s="289"/>
      <c r="AS303" s="289"/>
      <c r="AT303" s="289"/>
      <c r="AU303" s="267"/>
    </row>
    <row r="304" spans="1:47" s="110" customFormat="1" ht="83.25" customHeight="1">
      <c r="A304" s="272"/>
      <c r="B304" s="272"/>
      <c r="C304" s="327"/>
      <c r="D304" s="322"/>
      <c r="E304" s="330"/>
      <c r="F304" s="322"/>
      <c r="G304" s="322"/>
      <c r="H304" s="560"/>
      <c r="I304" s="560"/>
      <c r="J304" s="560"/>
      <c r="K304" s="560"/>
      <c r="L304" s="327"/>
      <c r="M304" s="272"/>
      <c r="N304" s="272"/>
      <c r="O304" s="272"/>
      <c r="P304" s="272"/>
      <c r="Q304" s="272"/>
      <c r="R304" s="272"/>
      <c r="S304" s="272"/>
      <c r="T304" s="272"/>
      <c r="U304" s="272"/>
      <c r="V304" s="503"/>
      <c r="W304" s="100" t="s">
        <v>563</v>
      </c>
      <c r="X304" s="189" t="str">
        <f t="shared" si="513"/>
        <v>Impacto</v>
      </c>
      <c r="Y304" s="99" t="s">
        <v>80</v>
      </c>
      <c r="Z304" s="99" t="s">
        <v>69</v>
      </c>
      <c r="AA304" s="99" t="s">
        <v>179</v>
      </c>
      <c r="AB304" s="99" t="s">
        <v>71</v>
      </c>
      <c r="AC304" s="99" t="s">
        <v>72</v>
      </c>
      <c r="AD304" s="316"/>
      <c r="AE304" s="99">
        <f t="shared" si="475"/>
        <v>0</v>
      </c>
      <c r="AF304" s="99">
        <f t="shared" si="476"/>
        <v>0</v>
      </c>
      <c r="AG304" s="99">
        <f t="shared" si="514"/>
        <v>0</v>
      </c>
      <c r="AH304" s="99">
        <f t="shared" si="510"/>
        <v>21.6</v>
      </c>
      <c r="AI304" s="492"/>
      <c r="AJ304" s="99">
        <f t="shared" si="57"/>
        <v>10</v>
      </c>
      <c r="AK304" s="99">
        <f t="shared" si="58"/>
        <v>15</v>
      </c>
      <c r="AL304" s="99">
        <f t="shared" si="511"/>
        <v>25</v>
      </c>
      <c r="AM304" s="106">
        <f t="shared" si="512"/>
        <v>75</v>
      </c>
      <c r="AN304" s="272"/>
      <c r="AO304" s="272"/>
      <c r="AP304" s="327"/>
      <c r="AQ304" s="327"/>
      <c r="AR304" s="290"/>
      <c r="AS304" s="290"/>
      <c r="AT304" s="290"/>
      <c r="AU304" s="272"/>
    </row>
    <row r="305" spans="1:47" s="187" customFormat="1" ht="93" customHeight="1">
      <c r="A305" s="271">
        <v>105</v>
      </c>
      <c r="B305" s="271" t="s">
        <v>224</v>
      </c>
      <c r="C305" s="333" t="s">
        <v>552</v>
      </c>
      <c r="D305" s="332" t="s">
        <v>564</v>
      </c>
      <c r="E305" s="583" t="s">
        <v>164</v>
      </c>
      <c r="F305" s="332" t="s">
        <v>565</v>
      </c>
      <c r="G305" s="332" t="s">
        <v>566</v>
      </c>
      <c r="H305" s="579"/>
      <c r="I305" s="579"/>
      <c r="J305" s="579"/>
      <c r="K305" s="579"/>
      <c r="L305" s="333" t="s">
        <v>567</v>
      </c>
      <c r="M305" s="271" t="s">
        <v>60</v>
      </c>
      <c r="N305" s="271" t="s">
        <v>112</v>
      </c>
      <c r="O305" s="271" t="s">
        <v>61</v>
      </c>
      <c r="P305" s="271" t="s">
        <v>62</v>
      </c>
      <c r="Q305" s="271">
        <v>105</v>
      </c>
      <c r="R305" s="271" t="s">
        <v>126</v>
      </c>
      <c r="S305" s="271">
        <f t="shared" ref="S305" si="515">IF(R305="Muy alta",100,IF(R305="Alta",80,IF(R305="Media",60,IF(R305="Baja",40,IF(R305="Muy baja",20,0)))))</f>
        <v>40</v>
      </c>
      <c r="T305" s="271" t="s">
        <v>73</v>
      </c>
      <c r="U305" s="271">
        <f t="shared" ref="U305" si="516">IF(T305="Catastrófico",100,IF(T305="Mayor",80,IF(T305="Moderado",60,IF(T305="Menor",40,IF(T305="Leve",20,0)))))</f>
        <v>60</v>
      </c>
      <c r="V305" s="271" t="s">
        <v>73</v>
      </c>
      <c r="W305" s="117" t="s">
        <v>568</v>
      </c>
      <c r="X305" s="98" t="str">
        <f t="shared" si="513"/>
        <v>Probabilidad</v>
      </c>
      <c r="Y305" s="98" t="s">
        <v>68</v>
      </c>
      <c r="Z305" s="98" t="s">
        <v>69</v>
      </c>
      <c r="AA305" s="98" t="s">
        <v>70</v>
      </c>
      <c r="AB305" s="98" t="s">
        <v>71</v>
      </c>
      <c r="AC305" s="98" t="s">
        <v>72</v>
      </c>
      <c r="AD305" s="532">
        <f>AH307</f>
        <v>11.760000000000002</v>
      </c>
      <c r="AE305" s="98">
        <f t="shared" si="475"/>
        <v>25</v>
      </c>
      <c r="AF305" s="98">
        <f t="shared" si="476"/>
        <v>15</v>
      </c>
      <c r="AG305" s="98">
        <f>($S305*((AE305+AF305))/100)</f>
        <v>16</v>
      </c>
      <c r="AH305" s="98">
        <f t="shared" ref="AH305" si="517">S305-AG305</f>
        <v>24</v>
      </c>
      <c r="AI305" s="578">
        <f>AM307</f>
        <v>60</v>
      </c>
      <c r="AJ305" s="98">
        <f t="shared" si="57"/>
        <v>0</v>
      </c>
      <c r="AK305" s="98">
        <f t="shared" si="58"/>
        <v>0</v>
      </c>
      <c r="AL305" s="98">
        <f>($U305*((AJ305+AK305))/100)</f>
        <v>0</v>
      </c>
      <c r="AM305" s="186">
        <f>U305-AL305</f>
        <v>60</v>
      </c>
      <c r="AN305" s="271" t="s">
        <v>115</v>
      </c>
      <c r="AO305" s="271" t="s">
        <v>74</v>
      </c>
      <c r="AP305" s="333" t="s">
        <v>328</v>
      </c>
      <c r="AQ305" s="271" t="s">
        <v>120</v>
      </c>
      <c r="AR305" s="579"/>
      <c r="AS305" s="579"/>
      <c r="AT305" s="582"/>
      <c r="AU305" s="579"/>
    </row>
    <row r="306" spans="1:47" s="187" customFormat="1" ht="93" customHeight="1">
      <c r="A306" s="262"/>
      <c r="B306" s="262"/>
      <c r="C306" s="389"/>
      <c r="D306" s="332"/>
      <c r="E306" s="583"/>
      <c r="F306" s="332"/>
      <c r="G306" s="332"/>
      <c r="H306" s="580"/>
      <c r="I306" s="580"/>
      <c r="J306" s="580"/>
      <c r="K306" s="580"/>
      <c r="L306" s="389"/>
      <c r="M306" s="262"/>
      <c r="N306" s="262"/>
      <c r="O306" s="262"/>
      <c r="P306" s="262"/>
      <c r="Q306" s="262"/>
      <c r="R306" s="262"/>
      <c r="S306" s="262"/>
      <c r="T306" s="262"/>
      <c r="U306" s="262"/>
      <c r="V306" s="262"/>
      <c r="W306" s="121" t="s">
        <v>569</v>
      </c>
      <c r="X306" s="98" t="str">
        <f t="shared" si="513"/>
        <v>Probabilidad</v>
      </c>
      <c r="Y306" s="98" t="s">
        <v>90</v>
      </c>
      <c r="Z306" s="98" t="s">
        <v>69</v>
      </c>
      <c r="AA306" s="98" t="s">
        <v>179</v>
      </c>
      <c r="AB306" s="98" t="s">
        <v>71</v>
      </c>
      <c r="AC306" s="98" t="s">
        <v>72</v>
      </c>
      <c r="AD306" s="532"/>
      <c r="AE306" s="98">
        <f t="shared" si="475"/>
        <v>15</v>
      </c>
      <c r="AF306" s="98">
        <f t="shared" si="476"/>
        <v>15</v>
      </c>
      <c r="AG306" s="98">
        <f>($AH305*((AE306+AF306))/100)</f>
        <v>7.2</v>
      </c>
      <c r="AH306" s="98">
        <f t="shared" ref="AH306:AH307" si="518">AH305-AG306</f>
        <v>16.8</v>
      </c>
      <c r="AI306" s="578"/>
      <c r="AJ306" s="98">
        <f t="shared" si="57"/>
        <v>0</v>
      </c>
      <c r="AK306" s="98">
        <f t="shared" si="58"/>
        <v>0</v>
      </c>
      <c r="AL306" s="98">
        <f t="shared" ref="AL306:AL307" si="519">($AM305*((AJ306+AK306))/100)</f>
        <v>0</v>
      </c>
      <c r="AM306" s="186">
        <f t="shared" ref="AM306:AM307" si="520">AM305-AL306</f>
        <v>60</v>
      </c>
      <c r="AN306" s="262"/>
      <c r="AO306" s="262"/>
      <c r="AP306" s="389"/>
      <c r="AQ306" s="262"/>
      <c r="AR306" s="580"/>
      <c r="AS306" s="580"/>
      <c r="AT306" s="516"/>
      <c r="AU306" s="580"/>
    </row>
    <row r="307" spans="1:47" s="187" customFormat="1" ht="93" customHeight="1">
      <c r="A307" s="263"/>
      <c r="B307" s="263"/>
      <c r="C307" s="384"/>
      <c r="D307" s="332"/>
      <c r="E307" s="583"/>
      <c r="F307" s="332"/>
      <c r="G307" s="332"/>
      <c r="H307" s="581"/>
      <c r="I307" s="581"/>
      <c r="J307" s="581"/>
      <c r="K307" s="581"/>
      <c r="L307" s="384"/>
      <c r="M307" s="263"/>
      <c r="N307" s="263"/>
      <c r="O307" s="263"/>
      <c r="P307" s="263"/>
      <c r="Q307" s="263"/>
      <c r="R307" s="263"/>
      <c r="S307" s="263"/>
      <c r="T307" s="263"/>
      <c r="U307" s="263"/>
      <c r="V307" s="263"/>
      <c r="W307" s="117" t="s">
        <v>570</v>
      </c>
      <c r="X307" s="98" t="str">
        <f t="shared" si="513"/>
        <v>Probabilidad</v>
      </c>
      <c r="Y307" s="98" t="s">
        <v>90</v>
      </c>
      <c r="Z307" s="98" t="s">
        <v>69</v>
      </c>
      <c r="AA307" s="98" t="s">
        <v>179</v>
      </c>
      <c r="AB307" s="98" t="s">
        <v>71</v>
      </c>
      <c r="AC307" s="98" t="s">
        <v>72</v>
      </c>
      <c r="AD307" s="532"/>
      <c r="AE307" s="98">
        <f t="shared" si="475"/>
        <v>15</v>
      </c>
      <c r="AF307" s="98">
        <f t="shared" si="476"/>
        <v>15</v>
      </c>
      <c r="AG307" s="98">
        <f>($AH306*((AE307+AF307))/100)</f>
        <v>5.04</v>
      </c>
      <c r="AH307" s="98">
        <f t="shared" si="518"/>
        <v>11.760000000000002</v>
      </c>
      <c r="AI307" s="578"/>
      <c r="AJ307" s="98">
        <f t="shared" si="57"/>
        <v>0</v>
      </c>
      <c r="AK307" s="98">
        <f t="shared" si="58"/>
        <v>0</v>
      </c>
      <c r="AL307" s="98">
        <f t="shared" si="519"/>
        <v>0</v>
      </c>
      <c r="AM307" s="186">
        <f t="shared" si="520"/>
        <v>60</v>
      </c>
      <c r="AN307" s="263"/>
      <c r="AO307" s="263"/>
      <c r="AP307" s="384"/>
      <c r="AQ307" s="263"/>
      <c r="AR307" s="581"/>
      <c r="AS307" s="581"/>
      <c r="AT307" s="517"/>
      <c r="AU307" s="581"/>
    </row>
    <row r="308" spans="1:47" s="110" customFormat="1" ht="67.5" customHeight="1">
      <c r="A308" s="266">
        <v>106</v>
      </c>
      <c r="B308" s="266" t="s">
        <v>224</v>
      </c>
      <c r="C308" s="273" t="s">
        <v>552</v>
      </c>
      <c r="D308" s="332" t="s">
        <v>571</v>
      </c>
      <c r="E308" s="330" t="s">
        <v>164</v>
      </c>
      <c r="F308" s="332" t="s">
        <v>572</v>
      </c>
      <c r="G308" s="332" t="s">
        <v>573</v>
      </c>
      <c r="H308" s="562"/>
      <c r="I308" s="562"/>
      <c r="J308" s="562"/>
      <c r="K308" s="562"/>
      <c r="L308" s="333" t="s">
        <v>574</v>
      </c>
      <c r="M308" s="271" t="s">
        <v>60</v>
      </c>
      <c r="N308" s="271" t="s">
        <v>112</v>
      </c>
      <c r="O308" s="266" t="s">
        <v>61</v>
      </c>
      <c r="P308" s="266" t="s">
        <v>62</v>
      </c>
      <c r="Q308" s="266">
        <v>493</v>
      </c>
      <c r="R308" s="266" t="s">
        <v>64</v>
      </c>
      <c r="S308" s="266">
        <f t="shared" ref="S308" si="521">IF(R308="Muy alta",100,IF(R308="Alta",80,IF(R308="Media",60,IF(R308="Baja",40,IF(R308="Muy baja",20,0)))))</f>
        <v>60</v>
      </c>
      <c r="T308" s="266" t="s">
        <v>65</v>
      </c>
      <c r="U308" s="266">
        <f t="shared" ref="U308" si="522">IF(T308="Catastrófico",100,IF(T308="Mayor",80,IF(T308="Moderado",60,IF(T308="Menor",40,IF(T308="Leve",20,0)))))</f>
        <v>80</v>
      </c>
      <c r="V308" s="266" t="s">
        <v>66</v>
      </c>
      <c r="W308" s="100" t="s">
        <v>575</v>
      </c>
      <c r="X308" s="99" t="str">
        <f t="shared" si="513"/>
        <v>Probabilidad</v>
      </c>
      <c r="Y308" s="99" t="s">
        <v>90</v>
      </c>
      <c r="Z308" s="99" t="s">
        <v>69</v>
      </c>
      <c r="AA308" s="99" t="s">
        <v>70</v>
      </c>
      <c r="AB308" s="99" t="s">
        <v>71</v>
      </c>
      <c r="AC308" s="99" t="s">
        <v>184</v>
      </c>
      <c r="AD308" s="316">
        <f>AH311</f>
        <v>20.58</v>
      </c>
      <c r="AE308" s="99">
        <f t="shared" si="475"/>
        <v>15</v>
      </c>
      <c r="AF308" s="99">
        <f t="shared" si="476"/>
        <v>15</v>
      </c>
      <c r="AG308" s="99">
        <f>($S308*((AE308+AF308))/100)</f>
        <v>18</v>
      </c>
      <c r="AH308" s="99">
        <f t="shared" ref="AH308" si="523">S308-AG308</f>
        <v>42</v>
      </c>
      <c r="AI308" s="492">
        <f>AM311</f>
        <v>60</v>
      </c>
      <c r="AJ308" s="99">
        <f t="shared" si="57"/>
        <v>0</v>
      </c>
      <c r="AK308" s="99">
        <f t="shared" si="58"/>
        <v>0</v>
      </c>
      <c r="AL308" s="99">
        <f>($U308*((AJ308+AK308))/100)</f>
        <v>0</v>
      </c>
      <c r="AM308" s="106">
        <f>U308-AL308</f>
        <v>80</v>
      </c>
      <c r="AN308" s="266" t="s">
        <v>73</v>
      </c>
      <c r="AO308" s="266" t="s">
        <v>74</v>
      </c>
      <c r="AP308" s="333" t="s">
        <v>558</v>
      </c>
      <c r="AQ308" s="273" t="s">
        <v>576</v>
      </c>
      <c r="AR308" s="288">
        <v>45658</v>
      </c>
      <c r="AS308" s="288">
        <v>46022</v>
      </c>
      <c r="AT308" s="288" t="s">
        <v>77</v>
      </c>
      <c r="AU308" s="266" t="s">
        <v>560</v>
      </c>
    </row>
    <row r="309" spans="1:47" s="110" customFormat="1" ht="67.5" customHeight="1">
      <c r="A309" s="267"/>
      <c r="B309" s="267"/>
      <c r="C309" s="274"/>
      <c r="D309" s="332"/>
      <c r="E309" s="330"/>
      <c r="F309" s="332"/>
      <c r="G309" s="332"/>
      <c r="H309" s="559"/>
      <c r="I309" s="559"/>
      <c r="J309" s="559"/>
      <c r="K309" s="559"/>
      <c r="L309" s="389"/>
      <c r="M309" s="262"/>
      <c r="N309" s="262"/>
      <c r="O309" s="267"/>
      <c r="P309" s="267"/>
      <c r="Q309" s="267"/>
      <c r="R309" s="267"/>
      <c r="S309" s="267"/>
      <c r="T309" s="267"/>
      <c r="U309" s="267"/>
      <c r="V309" s="267"/>
      <c r="W309" s="100" t="s">
        <v>577</v>
      </c>
      <c r="X309" s="99" t="str">
        <f t="shared" si="513"/>
        <v>Probabilidad</v>
      </c>
      <c r="Y309" s="99" t="s">
        <v>90</v>
      </c>
      <c r="Z309" s="99" t="s">
        <v>69</v>
      </c>
      <c r="AA309" s="99" t="s">
        <v>70</v>
      </c>
      <c r="AB309" s="99" t="s">
        <v>71</v>
      </c>
      <c r="AC309" s="99" t="s">
        <v>184</v>
      </c>
      <c r="AD309" s="316"/>
      <c r="AE309" s="99">
        <f t="shared" si="475"/>
        <v>15</v>
      </c>
      <c r="AF309" s="99">
        <f t="shared" si="476"/>
        <v>15</v>
      </c>
      <c r="AG309" s="99">
        <f>($AH308*((AE309+AF309))/100)</f>
        <v>12.6</v>
      </c>
      <c r="AH309" s="99">
        <f t="shared" ref="AH309:AH311" si="524">AH308-AG309</f>
        <v>29.4</v>
      </c>
      <c r="AI309" s="492"/>
      <c r="AJ309" s="99">
        <f t="shared" si="57"/>
        <v>0</v>
      </c>
      <c r="AK309" s="99">
        <f t="shared" si="58"/>
        <v>0</v>
      </c>
      <c r="AL309" s="99">
        <f t="shared" ref="AL309:AL311" si="525">($AM308*((AJ309+AK309))/100)</f>
        <v>0</v>
      </c>
      <c r="AM309" s="106">
        <f t="shared" ref="AM309:AM311" si="526">AM308-AL309</f>
        <v>80</v>
      </c>
      <c r="AN309" s="267"/>
      <c r="AO309" s="267"/>
      <c r="AP309" s="389"/>
      <c r="AQ309" s="274"/>
      <c r="AR309" s="289"/>
      <c r="AS309" s="289"/>
      <c r="AT309" s="289"/>
      <c r="AU309" s="267"/>
    </row>
    <row r="310" spans="1:47" s="110" customFormat="1" ht="67.5" customHeight="1">
      <c r="A310" s="267"/>
      <c r="B310" s="267"/>
      <c r="C310" s="274"/>
      <c r="D310" s="332"/>
      <c r="E310" s="330"/>
      <c r="F310" s="332"/>
      <c r="G310" s="332"/>
      <c r="H310" s="559"/>
      <c r="I310" s="559"/>
      <c r="J310" s="559"/>
      <c r="K310" s="559"/>
      <c r="L310" s="389"/>
      <c r="M310" s="262"/>
      <c r="N310" s="262"/>
      <c r="O310" s="267"/>
      <c r="P310" s="267"/>
      <c r="Q310" s="267"/>
      <c r="R310" s="267"/>
      <c r="S310" s="267"/>
      <c r="T310" s="267"/>
      <c r="U310" s="267"/>
      <c r="V310" s="267"/>
      <c r="W310" s="100" t="s">
        <v>578</v>
      </c>
      <c r="X310" s="99" t="str">
        <f t="shared" si="513"/>
        <v>Impacto</v>
      </c>
      <c r="Y310" s="99" t="s">
        <v>80</v>
      </c>
      <c r="Z310" s="99" t="s">
        <v>69</v>
      </c>
      <c r="AA310" s="99" t="s">
        <v>70</v>
      </c>
      <c r="AB310" s="99" t="s">
        <v>71</v>
      </c>
      <c r="AC310" s="99" t="s">
        <v>184</v>
      </c>
      <c r="AD310" s="316"/>
      <c r="AE310" s="99">
        <f t="shared" si="475"/>
        <v>0</v>
      </c>
      <c r="AF310" s="99">
        <f t="shared" si="476"/>
        <v>0</v>
      </c>
      <c r="AG310" s="99">
        <f t="shared" ref="AG310:AG311" si="527">($AH309*((AE310+AF310))/100)</f>
        <v>0</v>
      </c>
      <c r="AH310" s="99">
        <f t="shared" si="524"/>
        <v>29.4</v>
      </c>
      <c r="AI310" s="492"/>
      <c r="AJ310" s="99">
        <f t="shared" si="57"/>
        <v>10</v>
      </c>
      <c r="AK310" s="99">
        <f t="shared" si="58"/>
        <v>15</v>
      </c>
      <c r="AL310" s="99">
        <f t="shared" si="525"/>
        <v>20</v>
      </c>
      <c r="AM310" s="106">
        <f t="shared" si="526"/>
        <v>60</v>
      </c>
      <c r="AN310" s="267"/>
      <c r="AO310" s="267"/>
      <c r="AP310" s="389"/>
      <c r="AQ310" s="274"/>
      <c r="AR310" s="289"/>
      <c r="AS310" s="289"/>
      <c r="AT310" s="289"/>
      <c r="AU310" s="267"/>
    </row>
    <row r="311" spans="1:47" s="110" customFormat="1" ht="67.5" customHeight="1">
      <c r="A311" s="272"/>
      <c r="B311" s="272"/>
      <c r="C311" s="327"/>
      <c r="D311" s="332"/>
      <c r="E311" s="330"/>
      <c r="F311" s="332"/>
      <c r="G311" s="332"/>
      <c r="H311" s="560"/>
      <c r="I311" s="560"/>
      <c r="J311" s="560"/>
      <c r="K311" s="560"/>
      <c r="L311" s="384"/>
      <c r="M311" s="263"/>
      <c r="N311" s="263"/>
      <c r="O311" s="272"/>
      <c r="P311" s="272"/>
      <c r="Q311" s="272"/>
      <c r="R311" s="272"/>
      <c r="S311" s="272"/>
      <c r="T311" s="272"/>
      <c r="U311" s="272"/>
      <c r="V311" s="272"/>
      <c r="W311" s="100" t="s">
        <v>579</v>
      </c>
      <c r="X311" s="99" t="str">
        <f t="shared" si="513"/>
        <v>Probabilidad</v>
      </c>
      <c r="Y311" s="99" t="s">
        <v>90</v>
      </c>
      <c r="Z311" s="99" t="s">
        <v>69</v>
      </c>
      <c r="AA311" s="99" t="s">
        <v>70</v>
      </c>
      <c r="AB311" s="99" t="s">
        <v>71</v>
      </c>
      <c r="AC311" s="99" t="s">
        <v>184</v>
      </c>
      <c r="AD311" s="316"/>
      <c r="AE311" s="99">
        <f t="shared" si="475"/>
        <v>15</v>
      </c>
      <c r="AF311" s="99">
        <f t="shared" si="476"/>
        <v>15</v>
      </c>
      <c r="AG311" s="99">
        <f t="shared" si="527"/>
        <v>8.82</v>
      </c>
      <c r="AH311" s="99">
        <f t="shared" si="524"/>
        <v>20.58</v>
      </c>
      <c r="AI311" s="492"/>
      <c r="AJ311" s="99">
        <f t="shared" si="57"/>
        <v>0</v>
      </c>
      <c r="AK311" s="99">
        <f t="shared" si="58"/>
        <v>0</v>
      </c>
      <c r="AL311" s="99">
        <f t="shared" si="525"/>
        <v>0</v>
      </c>
      <c r="AM311" s="106">
        <f t="shared" si="526"/>
        <v>60</v>
      </c>
      <c r="AN311" s="272"/>
      <c r="AO311" s="272"/>
      <c r="AP311" s="384"/>
      <c r="AQ311" s="327"/>
      <c r="AR311" s="290"/>
      <c r="AS311" s="290"/>
      <c r="AT311" s="290"/>
      <c r="AU311" s="272"/>
    </row>
    <row r="312" spans="1:47" s="110" customFormat="1" ht="70.5" customHeight="1">
      <c r="A312" s="266">
        <v>107</v>
      </c>
      <c r="B312" s="266" t="s">
        <v>224</v>
      </c>
      <c r="C312" s="273" t="s">
        <v>552</v>
      </c>
      <c r="D312" s="332" t="s">
        <v>580</v>
      </c>
      <c r="E312" s="330" t="s">
        <v>164</v>
      </c>
      <c r="F312" s="322" t="s">
        <v>581</v>
      </c>
      <c r="G312" s="322" t="s">
        <v>582</v>
      </c>
      <c r="H312" s="562"/>
      <c r="I312" s="562"/>
      <c r="J312" s="562"/>
      <c r="K312" s="562"/>
      <c r="L312" s="333" t="s">
        <v>583</v>
      </c>
      <c r="M312" s="271" t="s">
        <v>60</v>
      </c>
      <c r="N312" s="271" t="s">
        <v>112</v>
      </c>
      <c r="O312" s="266" t="s">
        <v>61</v>
      </c>
      <c r="P312" s="266" t="s">
        <v>62</v>
      </c>
      <c r="Q312" s="271">
        <v>165619</v>
      </c>
      <c r="R312" s="271" t="s">
        <v>172</v>
      </c>
      <c r="S312" s="266">
        <f t="shared" ref="S312" si="528">IF(R312="Muy alta",100,IF(R312="Alta",80,IF(R312="Media",60,IF(R312="Baja",40,IF(R312="Muy baja",20,0)))))</f>
        <v>100</v>
      </c>
      <c r="T312" s="266" t="s">
        <v>65</v>
      </c>
      <c r="U312" s="266">
        <f t="shared" ref="U312" si="529">IF(T312="Catastrófico",100,IF(T312="Mayor",80,IF(T312="Moderado",60,IF(T312="Menor",40,IF(T312="Leve",20,0)))))</f>
        <v>80</v>
      </c>
      <c r="V312" s="266" t="s">
        <v>66</v>
      </c>
      <c r="W312" s="100" t="s">
        <v>584</v>
      </c>
      <c r="X312" s="99" t="str">
        <f t="shared" si="513"/>
        <v>Probabilidad</v>
      </c>
      <c r="Y312" s="99" t="s">
        <v>68</v>
      </c>
      <c r="Z312" s="99" t="s">
        <v>69</v>
      </c>
      <c r="AA312" s="99" t="s">
        <v>70</v>
      </c>
      <c r="AB312" s="99" t="s">
        <v>71</v>
      </c>
      <c r="AC312" s="99" t="s">
        <v>72</v>
      </c>
      <c r="AD312" s="316" t="e">
        <f>#REF!</f>
        <v>#REF!</v>
      </c>
      <c r="AE312" s="99">
        <f t="shared" si="475"/>
        <v>25</v>
      </c>
      <c r="AF312" s="99">
        <f t="shared" si="476"/>
        <v>15</v>
      </c>
      <c r="AG312" s="99">
        <f>($S312*((AE312+AF312))/100)</f>
        <v>40</v>
      </c>
      <c r="AH312" s="99">
        <f t="shared" ref="AH312" si="530">S312-AG312</f>
        <v>60</v>
      </c>
      <c r="AI312" s="492" t="e">
        <f>#REF!</f>
        <v>#REF!</v>
      </c>
      <c r="AJ312" s="99">
        <f t="shared" si="57"/>
        <v>0</v>
      </c>
      <c r="AK312" s="99">
        <f t="shared" si="58"/>
        <v>0</v>
      </c>
      <c r="AL312" s="99">
        <f>($U312*((AJ312+AK312))/100)</f>
        <v>0</v>
      </c>
      <c r="AM312" s="106">
        <f>U312-AL312</f>
        <v>80</v>
      </c>
      <c r="AN312" s="266" t="s">
        <v>66</v>
      </c>
      <c r="AO312" s="266" t="s">
        <v>74</v>
      </c>
      <c r="AP312" s="266" t="s">
        <v>558</v>
      </c>
      <c r="AQ312" s="273" t="s">
        <v>585</v>
      </c>
      <c r="AR312" s="288">
        <v>45689</v>
      </c>
      <c r="AS312" s="288">
        <v>46022</v>
      </c>
      <c r="AT312" s="288" t="s">
        <v>93</v>
      </c>
      <c r="AU312" s="266" t="s">
        <v>586</v>
      </c>
    </row>
    <row r="313" spans="1:47" s="110" customFormat="1" ht="90.75" customHeight="1">
      <c r="A313" s="267"/>
      <c r="B313" s="267"/>
      <c r="C313" s="274"/>
      <c r="D313" s="332"/>
      <c r="E313" s="330"/>
      <c r="F313" s="322"/>
      <c r="G313" s="322"/>
      <c r="H313" s="559"/>
      <c r="I313" s="559"/>
      <c r="J313" s="559"/>
      <c r="K313" s="559"/>
      <c r="L313" s="389"/>
      <c r="M313" s="262"/>
      <c r="N313" s="262"/>
      <c r="O313" s="267"/>
      <c r="P313" s="267"/>
      <c r="Q313" s="262"/>
      <c r="R313" s="262"/>
      <c r="S313" s="267"/>
      <c r="T313" s="267"/>
      <c r="U313" s="267"/>
      <c r="V313" s="267"/>
      <c r="W313" s="117" t="s">
        <v>587</v>
      </c>
      <c r="X313" s="99" t="str">
        <f t="shared" si="513"/>
        <v>Probabilidad</v>
      </c>
      <c r="Y313" s="99" t="s">
        <v>90</v>
      </c>
      <c r="Z313" s="99" t="s">
        <v>69</v>
      </c>
      <c r="AA313" s="99" t="s">
        <v>70</v>
      </c>
      <c r="AB313" s="99" t="s">
        <v>71</v>
      </c>
      <c r="AC313" s="99" t="s">
        <v>72</v>
      </c>
      <c r="AD313" s="316"/>
      <c r="AE313" s="99">
        <f t="shared" si="475"/>
        <v>15</v>
      </c>
      <c r="AF313" s="99">
        <f t="shared" si="476"/>
        <v>15</v>
      </c>
      <c r="AG313" s="99">
        <f>($AH312*((AE313+AF313))/100)</f>
        <v>18</v>
      </c>
      <c r="AH313" s="99">
        <f t="shared" ref="AH313:AH315" si="531">AH312-AG313</f>
        <v>42</v>
      </c>
      <c r="AI313" s="492"/>
      <c r="AJ313" s="99">
        <f t="shared" si="57"/>
        <v>0</v>
      </c>
      <c r="AK313" s="99">
        <f t="shared" si="58"/>
        <v>0</v>
      </c>
      <c r="AL313" s="99">
        <f t="shared" ref="AL313:AL315" si="532">($AM312*((AJ313+AK313))/100)</f>
        <v>0</v>
      </c>
      <c r="AM313" s="106">
        <f t="shared" ref="AM313:AM315" si="533">AM312-AL313</f>
        <v>80</v>
      </c>
      <c r="AN313" s="267"/>
      <c r="AO313" s="267"/>
      <c r="AP313" s="267"/>
      <c r="AQ313" s="327"/>
      <c r="AR313" s="290"/>
      <c r="AS313" s="290"/>
      <c r="AT313" s="289"/>
      <c r="AU313" s="272"/>
    </row>
    <row r="314" spans="1:47" s="110" customFormat="1" ht="70.5" customHeight="1">
      <c r="A314" s="267"/>
      <c r="B314" s="267"/>
      <c r="C314" s="274"/>
      <c r="D314" s="332"/>
      <c r="E314" s="330"/>
      <c r="F314" s="322"/>
      <c r="G314" s="322"/>
      <c r="H314" s="559"/>
      <c r="I314" s="559"/>
      <c r="J314" s="559"/>
      <c r="K314" s="559"/>
      <c r="L314" s="389"/>
      <c r="M314" s="262"/>
      <c r="N314" s="262"/>
      <c r="O314" s="267"/>
      <c r="P314" s="267"/>
      <c r="Q314" s="262"/>
      <c r="R314" s="262"/>
      <c r="S314" s="267"/>
      <c r="T314" s="267"/>
      <c r="U314" s="267"/>
      <c r="V314" s="267"/>
      <c r="W314" s="100" t="s">
        <v>588</v>
      </c>
      <c r="X314" s="99" t="str">
        <f t="shared" si="513"/>
        <v>Probabilidad</v>
      </c>
      <c r="Y314" s="99" t="s">
        <v>90</v>
      </c>
      <c r="Z314" s="99" t="s">
        <v>69</v>
      </c>
      <c r="AA314" s="99" t="s">
        <v>179</v>
      </c>
      <c r="AB314" s="99" t="s">
        <v>71</v>
      </c>
      <c r="AC314" s="99" t="s">
        <v>72</v>
      </c>
      <c r="AD314" s="316"/>
      <c r="AE314" s="99">
        <f t="shared" si="475"/>
        <v>15</v>
      </c>
      <c r="AF314" s="99">
        <f t="shared" si="476"/>
        <v>15</v>
      </c>
      <c r="AG314" s="99">
        <f t="shared" ref="AG314:AG315" si="534">($AH313*((AE314+AF314))/100)</f>
        <v>12.6</v>
      </c>
      <c r="AH314" s="99">
        <f t="shared" si="531"/>
        <v>29.4</v>
      </c>
      <c r="AI314" s="492"/>
      <c r="AJ314" s="99">
        <f t="shared" si="57"/>
        <v>0</v>
      </c>
      <c r="AK314" s="99">
        <f t="shared" si="58"/>
        <v>0</v>
      </c>
      <c r="AL314" s="99">
        <f t="shared" si="532"/>
        <v>0</v>
      </c>
      <c r="AM314" s="106">
        <f t="shared" si="533"/>
        <v>80</v>
      </c>
      <c r="AN314" s="267"/>
      <c r="AO314" s="267"/>
      <c r="AP314" s="267"/>
      <c r="AQ314" s="100" t="s">
        <v>589</v>
      </c>
      <c r="AR314" s="118">
        <v>45689</v>
      </c>
      <c r="AS314" s="118">
        <v>46022</v>
      </c>
      <c r="AT314" s="289"/>
      <c r="AU314" s="99" t="s">
        <v>586</v>
      </c>
    </row>
    <row r="315" spans="1:47" s="110" customFormat="1" ht="70.5" customHeight="1">
      <c r="A315" s="267"/>
      <c r="B315" s="267"/>
      <c r="C315" s="274"/>
      <c r="D315" s="332"/>
      <c r="E315" s="330"/>
      <c r="F315" s="322"/>
      <c r="G315" s="322"/>
      <c r="H315" s="559"/>
      <c r="I315" s="559"/>
      <c r="J315" s="559"/>
      <c r="K315" s="559"/>
      <c r="L315" s="389"/>
      <c r="M315" s="262"/>
      <c r="N315" s="262"/>
      <c r="O315" s="267"/>
      <c r="P315" s="267"/>
      <c r="Q315" s="262"/>
      <c r="R315" s="262"/>
      <c r="S315" s="267"/>
      <c r="T315" s="267"/>
      <c r="U315" s="267"/>
      <c r="V315" s="267"/>
      <c r="W315" s="100" t="s">
        <v>590</v>
      </c>
      <c r="X315" s="99" t="str">
        <f t="shared" ref="X315" si="535">IF(OR(Y315="Preventivo",Y315="Detectivo"),"Probabilidad",IF(Y315="Correctivo","Impacto"," "))</f>
        <v>Probabilidad</v>
      </c>
      <c r="Y315" s="99" t="s">
        <v>90</v>
      </c>
      <c r="Z315" s="99" t="s">
        <v>69</v>
      </c>
      <c r="AA315" s="99" t="s">
        <v>70</v>
      </c>
      <c r="AB315" s="99" t="s">
        <v>71</v>
      </c>
      <c r="AC315" s="99" t="s">
        <v>72</v>
      </c>
      <c r="AD315" s="316"/>
      <c r="AE315" s="99">
        <f t="shared" si="475"/>
        <v>15</v>
      </c>
      <c r="AF315" s="99">
        <f t="shared" si="476"/>
        <v>15</v>
      </c>
      <c r="AG315" s="99">
        <f t="shared" si="534"/>
        <v>8.82</v>
      </c>
      <c r="AH315" s="99">
        <f t="shared" si="531"/>
        <v>20.58</v>
      </c>
      <c r="AI315" s="492"/>
      <c r="AJ315" s="99">
        <f t="shared" si="57"/>
        <v>0</v>
      </c>
      <c r="AK315" s="99">
        <f t="shared" si="58"/>
        <v>0</v>
      </c>
      <c r="AL315" s="99">
        <f t="shared" si="532"/>
        <v>0</v>
      </c>
      <c r="AM315" s="106">
        <f t="shared" si="533"/>
        <v>80</v>
      </c>
      <c r="AN315" s="267"/>
      <c r="AO315" s="267"/>
      <c r="AP315" s="267"/>
      <c r="AQ315" s="100" t="s">
        <v>591</v>
      </c>
      <c r="AR315" s="118">
        <v>45717</v>
      </c>
      <c r="AS315" s="118">
        <v>46022</v>
      </c>
      <c r="AT315" s="289"/>
      <c r="AU315" s="99" t="s">
        <v>592</v>
      </c>
    </row>
    <row r="316" spans="1:47" s="110" customFormat="1" ht="92.25" customHeight="1">
      <c r="A316" s="266">
        <v>108</v>
      </c>
      <c r="B316" s="266" t="s">
        <v>224</v>
      </c>
      <c r="C316" s="273" t="s">
        <v>552</v>
      </c>
      <c r="D316" s="322" t="s">
        <v>593</v>
      </c>
      <c r="E316" s="330" t="s">
        <v>164</v>
      </c>
      <c r="F316" s="584" t="s">
        <v>594</v>
      </c>
      <c r="G316" s="584" t="s">
        <v>595</v>
      </c>
      <c r="H316" s="562"/>
      <c r="I316" s="562"/>
      <c r="J316" s="562"/>
      <c r="K316" s="562"/>
      <c r="L316" s="333" t="s">
        <v>596</v>
      </c>
      <c r="M316" s="271" t="s">
        <v>60</v>
      </c>
      <c r="N316" s="271" t="s">
        <v>112</v>
      </c>
      <c r="O316" s="266" t="s">
        <v>61</v>
      </c>
      <c r="P316" s="266" t="s">
        <v>62</v>
      </c>
      <c r="Q316" s="271">
        <v>2274</v>
      </c>
      <c r="R316" s="271" t="s">
        <v>175</v>
      </c>
      <c r="S316" s="266">
        <f t="shared" ref="S316" si="536">IF(R316="Muy alta",100,IF(R316="Alta",80,IF(R316="Media",60,IF(R316="Baja",40,IF(R316="Muy baja",20,0)))))</f>
        <v>80</v>
      </c>
      <c r="T316" s="266" t="s">
        <v>65</v>
      </c>
      <c r="U316" s="266">
        <f t="shared" ref="U316" si="537">IF(T316="Catastrófico",100,IF(T316="Mayor",80,IF(T316="Moderado",60,IF(T316="Menor",40,IF(T316="Leve",20,0)))))</f>
        <v>80</v>
      </c>
      <c r="V316" s="502" t="s">
        <v>66</v>
      </c>
      <c r="W316" s="100" t="s">
        <v>597</v>
      </c>
      <c r="X316" s="189" t="str">
        <f t="shared" si="513"/>
        <v>Probabilidad</v>
      </c>
      <c r="Y316" s="190" t="s">
        <v>90</v>
      </c>
      <c r="Z316" s="190" t="s">
        <v>69</v>
      </c>
      <c r="AA316" s="190" t="s">
        <v>179</v>
      </c>
      <c r="AB316" s="190" t="s">
        <v>71</v>
      </c>
      <c r="AC316" s="190" t="s">
        <v>184</v>
      </c>
      <c r="AD316" s="316">
        <f>AH318</f>
        <v>33.6</v>
      </c>
      <c r="AE316" s="99">
        <f t="shared" si="475"/>
        <v>15</v>
      </c>
      <c r="AF316" s="99">
        <f t="shared" si="476"/>
        <v>15</v>
      </c>
      <c r="AG316" s="99">
        <f>($S316*((AE316+AF316))/100)</f>
        <v>24</v>
      </c>
      <c r="AH316" s="99">
        <f t="shared" ref="AH316" si="538">S316-AG316</f>
        <v>56</v>
      </c>
      <c r="AI316" s="492">
        <f>AM318</f>
        <v>60</v>
      </c>
      <c r="AJ316" s="99">
        <f t="shared" si="57"/>
        <v>0</v>
      </c>
      <c r="AK316" s="99">
        <f t="shared" si="58"/>
        <v>0</v>
      </c>
      <c r="AL316" s="99">
        <f>($U316*((AJ316+AK316))/100)</f>
        <v>0</v>
      </c>
      <c r="AM316" s="106">
        <f>U316-AL316</f>
        <v>80</v>
      </c>
      <c r="AN316" s="266" t="s">
        <v>73</v>
      </c>
      <c r="AO316" s="271" t="s">
        <v>74</v>
      </c>
      <c r="AP316" s="271" t="s">
        <v>558</v>
      </c>
      <c r="AQ316" s="332" t="s">
        <v>598</v>
      </c>
      <c r="AR316" s="587">
        <v>45324</v>
      </c>
      <c r="AS316" s="587">
        <v>46022</v>
      </c>
      <c r="AT316" s="587" t="s">
        <v>77</v>
      </c>
      <c r="AU316" s="584" t="s">
        <v>560</v>
      </c>
    </row>
    <row r="317" spans="1:47" s="110" customFormat="1" ht="92.25" customHeight="1">
      <c r="A317" s="267"/>
      <c r="B317" s="267"/>
      <c r="C317" s="274"/>
      <c r="D317" s="322"/>
      <c r="E317" s="330"/>
      <c r="F317" s="584"/>
      <c r="G317" s="584"/>
      <c r="H317" s="559"/>
      <c r="I317" s="559"/>
      <c r="J317" s="559"/>
      <c r="K317" s="559"/>
      <c r="L317" s="389"/>
      <c r="M317" s="262"/>
      <c r="N317" s="262"/>
      <c r="O317" s="267"/>
      <c r="P317" s="267"/>
      <c r="Q317" s="262"/>
      <c r="R317" s="262"/>
      <c r="S317" s="267"/>
      <c r="T317" s="267"/>
      <c r="U317" s="267"/>
      <c r="V317" s="572"/>
      <c r="W317" s="100" t="s">
        <v>599</v>
      </c>
      <c r="X317" s="189" t="str">
        <f t="shared" si="513"/>
        <v>Impacto</v>
      </c>
      <c r="Y317" s="190" t="s">
        <v>80</v>
      </c>
      <c r="Z317" s="190" t="s">
        <v>69</v>
      </c>
      <c r="AA317" s="190" t="s">
        <v>70</v>
      </c>
      <c r="AB317" s="190" t="s">
        <v>71</v>
      </c>
      <c r="AC317" s="190" t="s">
        <v>72</v>
      </c>
      <c r="AD317" s="316"/>
      <c r="AE317" s="99">
        <f t="shared" si="475"/>
        <v>0</v>
      </c>
      <c r="AF317" s="99">
        <f t="shared" si="476"/>
        <v>0</v>
      </c>
      <c r="AG317" s="99">
        <f>($AH316*((AE317+AF317))/100)</f>
        <v>0</v>
      </c>
      <c r="AH317" s="99">
        <f t="shared" ref="AH317:AH318" si="539">AH316-AG317</f>
        <v>56</v>
      </c>
      <c r="AI317" s="492"/>
      <c r="AJ317" s="99">
        <f t="shared" si="57"/>
        <v>10</v>
      </c>
      <c r="AK317" s="99">
        <f t="shared" si="58"/>
        <v>15</v>
      </c>
      <c r="AL317" s="99">
        <f t="shared" ref="AL317:AL318" si="540">($AM316*((AJ317+AK317))/100)</f>
        <v>20</v>
      </c>
      <c r="AM317" s="106">
        <f t="shared" ref="AM317:AM318" si="541">AM316-AL317</f>
        <v>60</v>
      </c>
      <c r="AN317" s="267"/>
      <c r="AO317" s="262"/>
      <c r="AP317" s="262"/>
      <c r="AQ317" s="584"/>
      <c r="AR317" s="588"/>
      <c r="AS317" s="588"/>
      <c r="AT317" s="588"/>
      <c r="AU317" s="584"/>
    </row>
    <row r="318" spans="1:47" s="110" customFormat="1" ht="92.25" customHeight="1">
      <c r="A318" s="272"/>
      <c r="B318" s="272"/>
      <c r="C318" s="327"/>
      <c r="D318" s="322"/>
      <c r="E318" s="330"/>
      <c r="F318" s="584"/>
      <c r="G318" s="584"/>
      <c r="H318" s="560"/>
      <c r="I318" s="560"/>
      <c r="J318" s="560"/>
      <c r="K318" s="560"/>
      <c r="L318" s="384"/>
      <c r="M318" s="263"/>
      <c r="N318" s="263"/>
      <c r="O318" s="272"/>
      <c r="P318" s="272"/>
      <c r="Q318" s="263"/>
      <c r="R318" s="263"/>
      <c r="S318" s="272"/>
      <c r="T318" s="272"/>
      <c r="U318" s="272"/>
      <c r="V318" s="503"/>
      <c r="W318" s="108" t="s">
        <v>600</v>
      </c>
      <c r="X318" s="189" t="str">
        <f t="shared" si="513"/>
        <v>Probabilidad</v>
      </c>
      <c r="Y318" s="190" t="s">
        <v>68</v>
      </c>
      <c r="Z318" s="190" t="s">
        <v>69</v>
      </c>
      <c r="AA318" s="190" t="s">
        <v>70</v>
      </c>
      <c r="AB318" s="190" t="s">
        <v>71</v>
      </c>
      <c r="AC318" s="190" t="s">
        <v>72</v>
      </c>
      <c r="AD318" s="316"/>
      <c r="AE318" s="99">
        <f t="shared" si="475"/>
        <v>25</v>
      </c>
      <c r="AF318" s="99">
        <f t="shared" si="476"/>
        <v>15</v>
      </c>
      <c r="AG318" s="99">
        <f>($AH317*((AE318+AF318))/100)</f>
        <v>22.4</v>
      </c>
      <c r="AH318" s="99">
        <f t="shared" si="539"/>
        <v>33.6</v>
      </c>
      <c r="AI318" s="492"/>
      <c r="AJ318" s="99">
        <f t="shared" si="57"/>
        <v>0</v>
      </c>
      <c r="AK318" s="99">
        <f t="shared" si="58"/>
        <v>0</v>
      </c>
      <c r="AL318" s="99">
        <f t="shared" si="540"/>
        <v>0</v>
      </c>
      <c r="AM318" s="106">
        <f t="shared" si="541"/>
        <v>60</v>
      </c>
      <c r="AN318" s="272"/>
      <c r="AO318" s="263"/>
      <c r="AP318" s="263"/>
      <c r="AQ318" s="585"/>
      <c r="AR318" s="588"/>
      <c r="AS318" s="588"/>
      <c r="AT318" s="588"/>
      <c r="AU318" s="585"/>
    </row>
    <row r="319" spans="1:47" s="110" customFormat="1" ht="91.5" customHeight="1">
      <c r="A319" s="266">
        <v>109</v>
      </c>
      <c r="B319" s="266" t="s">
        <v>224</v>
      </c>
      <c r="C319" s="273" t="s">
        <v>552</v>
      </c>
      <c r="D319" s="322" t="s">
        <v>601</v>
      </c>
      <c r="E319" s="330" t="s">
        <v>57</v>
      </c>
      <c r="F319" s="332" t="s">
        <v>602</v>
      </c>
      <c r="G319" s="332" t="s">
        <v>603</v>
      </c>
      <c r="H319" s="562"/>
      <c r="I319" s="562"/>
      <c r="J319" s="562"/>
      <c r="K319" s="562"/>
      <c r="L319" s="333" t="s">
        <v>604</v>
      </c>
      <c r="M319" s="271" t="s">
        <v>60</v>
      </c>
      <c r="N319" s="271" t="s">
        <v>112</v>
      </c>
      <c r="O319" s="266" t="s">
        <v>61</v>
      </c>
      <c r="P319" s="266" t="s">
        <v>173</v>
      </c>
      <c r="Q319" s="266">
        <v>61590</v>
      </c>
      <c r="R319" s="266" t="s">
        <v>172</v>
      </c>
      <c r="S319" s="266">
        <f t="shared" ref="S319" si="542">IF(R319="Muy alta",100,IF(R319="Alta",80,IF(R319="Media",60,IF(R319="Baja",40,IF(R319="Muy baja",20,0)))))</f>
        <v>100</v>
      </c>
      <c r="T319" s="266" t="s">
        <v>141</v>
      </c>
      <c r="U319" s="266">
        <f t="shared" ref="U319" si="543">IF(T319="Catastrófico",100,IF(T319="Mayor",80,IF(T319="Moderado",60,IF(T319="Menor",40,IF(T319="Leve",20,0)))))</f>
        <v>100</v>
      </c>
      <c r="V319" s="266" t="s">
        <v>142</v>
      </c>
      <c r="W319" s="100" t="s">
        <v>605</v>
      </c>
      <c r="X319" s="99" t="str">
        <f t="shared" si="513"/>
        <v>Probabilidad</v>
      </c>
      <c r="Y319" s="99" t="s">
        <v>90</v>
      </c>
      <c r="Z319" s="99" t="s">
        <v>69</v>
      </c>
      <c r="AA319" s="99" t="s">
        <v>70</v>
      </c>
      <c r="AB319" s="99" t="s">
        <v>71</v>
      </c>
      <c r="AC319" s="99" t="s">
        <v>72</v>
      </c>
      <c r="AD319" s="316">
        <f>AH321</f>
        <v>49</v>
      </c>
      <c r="AE319" s="99">
        <f t="shared" si="475"/>
        <v>15</v>
      </c>
      <c r="AF319" s="99">
        <f t="shared" si="476"/>
        <v>15</v>
      </c>
      <c r="AG319" s="99">
        <f>($S319*((AE319+AF319))/100)</f>
        <v>30</v>
      </c>
      <c r="AH319" s="99">
        <f t="shared" ref="AH319" si="544">S319-AG319</f>
        <v>70</v>
      </c>
      <c r="AI319" s="492">
        <f>AM321</f>
        <v>100</v>
      </c>
      <c r="AJ319" s="99">
        <f t="shared" si="57"/>
        <v>0</v>
      </c>
      <c r="AK319" s="99">
        <f t="shared" si="58"/>
        <v>0</v>
      </c>
      <c r="AL319" s="99">
        <f>($U319*((AJ319+AK319))/100)</f>
        <v>0</v>
      </c>
      <c r="AM319" s="106">
        <f>U319-AL319</f>
        <v>100</v>
      </c>
      <c r="AN319" s="266" t="s">
        <v>142</v>
      </c>
      <c r="AO319" s="266" t="s">
        <v>74</v>
      </c>
      <c r="AP319" s="502" t="s">
        <v>558</v>
      </c>
      <c r="AQ319" s="100" t="s">
        <v>606</v>
      </c>
      <c r="AR319" s="118">
        <v>45324</v>
      </c>
      <c r="AS319" s="118">
        <v>46022</v>
      </c>
      <c r="AT319" s="288" t="s">
        <v>146</v>
      </c>
      <c r="AU319" s="99" t="s">
        <v>560</v>
      </c>
    </row>
    <row r="320" spans="1:47" s="110" customFormat="1" ht="129.75" customHeight="1">
      <c r="A320" s="267"/>
      <c r="B320" s="267"/>
      <c r="C320" s="274"/>
      <c r="D320" s="322"/>
      <c r="E320" s="330"/>
      <c r="F320" s="332"/>
      <c r="G320" s="332"/>
      <c r="H320" s="559"/>
      <c r="I320" s="559"/>
      <c r="J320" s="559"/>
      <c r="K320" s="559"/>
      <c r="L320" s="389"/>
      <c r="M320" s="262"/>
      <c r="N320" s="262"/>
      <c r="O320" s="267"/>
      <c r="P320" s="267"/>
      <c r="Q320" s="267"/>
      <c r="R320" s="267"/>
      <c r="S320" s="267"/>
      <c r="T320" s="267"/>
      <c r="U320" s="267"/>
      <c r="V320" s="267"/>
      <c r="W320" s="100" t="s">
        <v>607</v>
      </c>
      <c r="X320" s="99" t="str">
        <f t="shared" si="513"/>
        <v>Probabilidad</v>
      </c>
      <c r="Y320" s="99" t="s">
        <v>90</v>
      </c>
      <c r="Z320" s="99" t="s">
        <v>69</v>
      </c>
      <c r="AA320" s="99" t="s">
        <v>70</v>
      </c>
      <c r="AB320" s="99" t="s">
        <v>71</v>
      </c>
      <c r="AC320" s="99" t="s">
        <v>72</v>
      </c>
      <c r="AD320" s="316"/>
      <c r="AE320" s="99">
        <f t="shared" si="475"/>
        <v>15</v>
      </c>
      <c r="AF320" s="99">
        <f t="shared" si="476"/>
        <v>15</v>
      </c>
      <c r="AG320" s="99">
        <f>($AH319*((AE320+AF320))/100)</f>
        <v>21</v>
      </c>
      <c r="AH320" s="99">
        <f t="shared" ref="AH320:AH321" si="545">AH319-AG320</f>
        <v>49</v>
      </c>
      <c r="AI320" s="492"/>
      <c r="AJ320" s="99">
        <f t="shared" si="57"/>
        <v>0</v>
      </c>
      <c r="AK320" s="99">
        <f t="shared" si="58"/>
        <v>0</v>
      </c>
      <c r="AL320" s="99">
        <f t="shared" ref="AL320:AL321" si="546">($AM319*((AJ320+AK320))/100)</f>
        <v>0</v>
      </c>
      <c r="AM320" s="106">
        <f t="shared" ref="AM320:AM321" si="547">AM319-AL320</f>
        <v>100</v>
      </c>
      <c r="AN320" s="267"/>
      <c r="AO320" s="267"/>
      <c r="AP320" s="572"/>
      <c r="AQ320" s="100" t="s">
        <v>608</v>
      </c>
      <c r="AR320" s="118">
        <v>45324</v>
      </c>
      <c r="AS320" s="118">
        <v>46022</v>
      </c>
      <c r="AT320" s="289"/>
      <c r="AU320" s="99" t="s">
        <v>560</v>
      </c>
    </row>
    <row r="321" spans="1:47" s="110" customFormat="1" ht="91.5" customHeight="1">
      <c r="A321" s="272"/>
      <c r="B321" s="272"/>
      <c r="C321" s="327"/>
      <c r="D321" s="322"/>
      <c r="E321" s="330"/>
      <c r="F321" s="332"/>
      <c r="G321" s="332"/>
      <c r="H321" s="560"/>
      <c r="I321" s="560"/>
      <c r="J321" s="560"/>
      <c r="K321" s="560"/>
      <c r="L321" s="384"/>
      <c r="M321" s="263"/>
      <c r="N321" s="263"/>
      <c r="O321" s="272"/>
      <c r="P321" s="272"/>
      <c r="Q321" s="272"/>
      <c r="R321" s="272"/>
      <c r="S321" s="272"/>
      <c r="T321" s="272"/>
      <c r="U321" s="272"/>
      <c r="V321" s="272"/>
      <c r="W321" s="108"/>
      <c r="X321" s="99"/>
      <c r="Y321" s="99"/>
      <c r="Z321" s="99"/>
      <c r="AA321" s="99"/>
      <c r="AB321" s="99"/>
      <c r="AC321" s="99"/>
      <c r="AD321" s="316"/>
      <c r="AE321" s="99">
        <f t="shared" si="475"/>
        <v>0</v>
      </c>
      <c r="AF321" s="99">
        <f t="shared" si="476"/>
        <v>0</v>
      </c>
      <c r="AG321" s="99">
        <f>($AH320*((AE321+AF321))/100)</f>
        <v>0</v>
      </c>
      <c r="AH321" s="99">
        <f t="shared" si="545"/>
        <v>49</v>
      </c>
      <c r="AI321" s="492"/>
      <c r="AJ321" s="99">
        <f t="shared" si="57"/>
        <v>0</v>
      </c>
      <c r="AK321" s="99">
        <f t="shared" si="58"/>
        <v>0</v>
      </c>
      <c r="AL321" s="99">
        <f t="shared" si="546"/>
        <v>0</v>
      </c>
      <c r="AM321" s="106">
        <f t="shared" si="547"/>
        <v>100</v>
      </c>
      <c r="AN321" s="267"/>
      <c r="AO321" s="272"/>
      <c r="AP321" s="503"/>
      <c r="AQ321" s="100" t="s">
        <v>609</v>
      </c>
      <c r="AR321" s="118">
        <v>45324</v>
      </c>
      <c r="AS321" s="118">
        <v>46022</v>
      </c>
      <c r="AT321" s="290"/>
      <c r="AU321" s="99" t="s">
        <v>560</v>
      </c>
    </row>
    <row r="322" spans="1:47" s="110" customFormat="1" ht="93" customHeight="1">
      <c r="A322" s="266">
        <v>110</v>
      </c>
      <c r="B322" s="266" t="s">
        <v>224</v>
      </c>
      <c r="C322" s="273" t="s">
        <v>552</v>
      </c>
      <c r="D322" s="322" t="s">
        <v>610</v>
      </c>
      <c r="E322" s="330" t="s">
        <v>164</v>
      </c>
      <c r="F322" s="322" t="s">
        <v>611</v>
      </c>
      <c r="G322" s="322" t="s">
        <v>612</v>
      </c>
      <c r="H322" s="562"/>
      <c r="I322" s="562"/>
      <c r="J322" s="562"/>
      <c r="K322" s="562"/>
      <c r="L322" s="333" t="s">
        <v>613</v>
      </c>
      <c r="M322" s="271" t="s">
        <v>60</v>
      </c>
      <c r="N322" s="271" t="s">
        <v>112</v>
      </c>
      <c r="O322" s="266" t="s">
        <v>61</v>
      </c>
      <c r="P322" s="266" t="s">
        <v>173</v>
      </c>
      <c r="Q322" s="586">
        <v>335550</v>
      </c>
      <c r="R322" s="266" t="s">
        <v>172</v>
      </c>
      <c r="S322" s="266">
        <f t="shared" ref="S322" si="548">IF(R322="Muy alta",100,IF(R322="Alta",80,IF(R322="Media",60,IF(R322="Baja",40,IF(R322="Muy baja",20,0)))))</f>
        <v>100</v>
      </c>
      <c r="T322" s="266" t="s">
        <v>65</v>
      </c>
      <c r="U322" s="266">
        <f t="shared" ref="U322" si="549">IF(T322="Catastrófico",100,IF(T322="Mayor",80,IF(T322="Moderado",60,IF(T322="Menor",40,IF(T322="Leve",20,0)))))</f>
        <v>80</v>
      </c>
      <c r="V322" s="266" t="s">
        <v>66</v>
      </c>
      <c r="W322" s="100" t="s">
        <v>614</v>
      </c>
      <c r="X322" s="99" t="str">
        <f t="shared" si="513"/>
        <v>Probabilidad</v>
      </c>
      <c r="Y322" s="190" t="s">
        <v>90</v>
      </c>
      <c r="Z322" s="190" t="s">
        <v>69</v>
      </c>
      <c r="AA322" s="190" t="s">
        <v>70</v>
      </c>
      <c r="AB322" s="190" t="s">
        <v>71</v>
      </c>
      <c r="AC322" s="190" t="s">
        <v>72</v>
      </c>
      <c r="AD322" s="316">
        <f>AH324</f>
        <v>49</v>
      </c>
      <c r="AE322" s="99">
        <f t="shared" si="475"/>
        <v>15</v>
      </c>
      <c r="AF322" s="99">
        <f t="shared" si="476"/>
        <v>15</v>
      </c>
      <c r="AG322" s="99">
        <f>($S322*((AE322+AF322))/100)</f>
        <v>30</v>
      </c>
      <c r="AH322" s="99">
        <f t="shared" ref="AH322" si="550">S322-AG322</f>
        <v>70</v>
      </c>
      <c r="AI322" s="492">
        <f>AM324</f>
        <v>60</v>
      </c>
      <c r="AJ322" s="99">
        <f t="shared" si="57"/>
        <v>0</v>
      </c>
      <c r="AK322" s="99">
        <f t="shared" si="58"/>
        <v>0</v>
      </c>
      <c r="AL322" s="99">
        <f>($U322*((AJ322+AK322))/100)</f>
        <v>0</v>
      </c>
      <c r="AM322" s="106">
        <f>U322-AL322</f>
        <v>80</v>
      </c>
      <c r="AN322" s="266" t="s">
        <v>73</v>
      </c>
      <c r="AO322" s="266" t="s">
        <v>74</v>
      </c>
      <c r="AP322" s="273" t="s">
        <v>558</v>
      </c>
      <c r="AQ322" s="274" t="s">
        <v>615</v>
      </c>
      <c r="AR322" s="494">
        <v>45324</v>
      </c>
      <c r="AS322" s="494">
        <v>46022</v>
      </c>
      <c r="AT322" s="494" t="s">
        <v>77</v>
      </c>
      <c r="AU322" s="267" t="s">
        <v>560</v>
      </c>
    </row>
    <row r="323" spans="1:47" s="110" customFormat="1" ht="93" customHeight="1">
      <c r="A323" s="267"/>
      <c r="B323" s="267"/>
      <c r="C323" s="274"/>
      <c r="D323" s="322"/>
      <c r="E323" s="330"/>
      <c r="F323" s="322"/>
      <c r="G323" s="322"/>
      <c r="H323" s="559"/>
      <c r="I323" s="559"/>
      <c r="J323" s="559"/>
      <c r="K323" s="559"/>
      <c r="L323" s="389"/>
      <c r="M323" s="262"/>
      <c r="N323" s="262"/>
      <c r="O323" s="267"/>
      <c r="P323" s="267"/>
      <c r="Q323" s="267"/>
      <c r="R323" s="267"/>
      <c r="S323" s="267"/>
      <c r="T323" s="267"/>
      <c r="U323" s="267"/>
      <c r="V323" s="267"/>
      <c r="W323" s="100" t="s">
        <v>616</v>
      </c>
      <c r="X323" s="99" t="str">
        <f t="shared" si="513"/>
        <v>Probabilidad</v>
      </c>
      <c r="Y323" s="190" t="s">
        <v>90</v>
      </c>
      <c r="Z323" s="190" t="s">
        <v>69</v>
      </c>
      <c r="AA323" s="190" t="s">
        <v>70</v>
      </c>
      <c r="AB323" s="190" t="s">
        <v>71</v>
      </c>
      <c r="AC323" s="190" t="s">
        <v>72</v>
      </c>
      <c r="AD323" s="316"/>
      <c r="AE323" s="99">
        <f t="shared" si="475"/>
        <v>15</v>
      </c>
      <c r="AF323" s="99">
        <f t="shared" si="476"/>
        <v>15</v>
      </c>
      <c r="AG323" s="99">
        <f>($AH322*((AE323+AF323))/100)</f>
        <v>21</v>
      </c>
      <c r="AH323" s="99">
        <f t="shared" ref="AH323:AH324" si="551">AH322-AG323</f>
        <v>49</v>
      </c>
      <c r="AI323" s="492"/>
      <c r="AJ323" s="99">
        <f t="shared" si="57"/>
        <v>0</v>
      </c>
      <c r="AK323" s="99">
        <f t="shared" si="58"/>
        <v>0</v>
      </c>
      <c r="AL323" s="99">
        <f t="shared" ref="AL323:AL324" si="552">($AM322*((AJ323+AK323))/100)</f>
        <v>0</v>
      </c>
      <c r="AM323" s="106">
        <f t="shared" ref="AM323:AM324" si="553">AM322-AL323</f>
        <v>80</v>
      </c>
      <c r="AN323" s="267"/>
      <c r="AO323" s="267"/>
      <c r="AP323" s="274"/>
      <c r="AQ323" s="274"/>
      <c r="AR323" s="494"/>
      <c r="AS323" s="494"/>
      <c r="AT323" s="494"/>
      <c r="AU323" s="267"/>
    </row>
    <row r="324" spans="1:47" s="110" customFormat="1" ht="93" customHeight="1">
      <c r="A324" s="272"/>
      <c r="B324" s="272"/>
      <c r="C324" s="327"/>
      <c r="D324" s="322"/>
      <c r="E324" s="330"/>
      <c r="F324" s="322"/>
      <c r="G324" s="322"/>
      <c r="H324" s="560"/>
      <c r="I324" s="560"/>
      <c r="J324" s="560"/>
      <c r="K324" s="560"/>
      <c r="L324" s="384"/>
      <c r="M324" s="263"/>
      <c r="N324" s="263"/>
      <c r="O324" s="272"/>
      <c r="P324" s="272"/>
      <c r="Q324" s="272"/>
      <c r="R324" s="272"/>
      <c r="S324" s="272"/>
      <c r="T324" s="272"/>
      <c r="U324" s="272"/>
      <c r="V324" s="272"/>
      <c r="W324" s="108" t="s">
        <v>617</v>
      </c>
      <c r="X324" s="99" t="str">
        <f t="shared" si="513"/>
        <v>Impacto</v>
      </c>
      <c r="Y324" s="190" t="s">
        <v>80</v>
      </c>
      <c r="Z324" s="190" t="s">
        <v>69</v>
      </c>
      <c r="AA324" s="190" t="s">
        <v>179</v>
      </c>
      <c r="AB324" s="190" t="s">
        <v>71</v>
      </c>
      <c r="AC324" s="190" t="s">
        <v>184</v>
      </c>
      <c r="AD324" s="316"/>
      <c r="AE324" s="99">
        <f t="shared" si="475"/>
        <v>0</v>
      </c>
      <c r="AF324" s="99">
        <f t="shared" si="476"/>
        <v>0</v>
      </c>
      <c r="AG324" s="99">
        <f>($AH323*((AE324+AF324))/100)</f>
        <v>0</v>
      </c>
      <c r="AH324" s="99">
        <f t="shared" si="551"/>
        <v>49</v>
      </c>
      <c r="AI324" s="492"/>
      <c r="AJ324" s="99">
        <f t="shared" si="57"/>
        <v>10</v>
      </c>
      <c r="AK324" s="99">
        <f t="shared" si="58"/>
        <v>15</v>
      </c>
      <c r="AL324" s="99">
        <f t="shared" si="552"/>
        <v>20</v>
      </c>
      <c r="AM324" s="106">
        <f t="shared" si="553"/>
        <v>60</v>
      </c>
      <c r="AN324" s="272"/>
      <c r="AO324" s="272"/>
      <c r="AP324" s="327"/>
      <c r="AQ324" s="327"/>
      <c r="AR324" s="497"/>
      <c r="AS324" s="497"/>
      <c r="AT324" s="497"/>
      <c r="AU324" s="272"/>
    </row>
    <row r="325" spans="1:47" s="110" customFormat="1" ht="138.75" customHeight="1">
      <c r="A325" s="266">
        <v>111</v>
      </c>
      <c r="B325" s="266" t="s">
        <v>224</v>
      </c>
      <c r="C325" s="273" t="s">
        <v>552</v>
      </c>
      <c r="D325" s="322" t="s">
        <v>618</v>
      </c>
      <c r="E325" s="330" t="s">
        <v>164</v>
      </c>
      <c r="F325" s="322" t="s">
        <v>619</v>
      </c>
      <c r="G325" s="322" t="s">
        <v>620</v>
      </c>
      <c r="H325" s="562"/>
      <c r="I325" s="562"/>
      <c r="J325" s="562"/>
      <c r="K325" s="562"/>
      <c r="L325" s="333" t="s">
        <v>621</v>
      </c>
      <c r="M325" s="271" t="s">
        <v>60</v>
      </c>
      <c r="N325" s="271" t="s">
        <v>112</v>
      </c>
      <c r="O325" s="266" t="s">
        <v>86</v>
      </c>
      <c r="P325" s="266" t="s">
        <v>62</v>
      </c>
      <c r="Q325" s="266">
        <f>179+78</f>
        <v>257</v>
      </c>
      <c r="R325" s="266" t="s">
        <v>126</v>
      </c>
      <c r="S325" s="266">
        <f t="shared" ref="S325" si="554">IF(R325="Muy alta",100,IF(R325="Alta",80,IF(R325="Media",60,IF(R325="Baja",40,IF(R325="Muy baja",20,0)))))</f>
        <v>40</v>
      </c>
      <c r="T325" s="266" t="s">
        <v>73</v>
      </c>
      <c r="U325" s="266">
        <f t="shared" ref="U325" si="555">IF(T325="Catastrófico",100,IF(T325="Mayor",80,IF(T325="Moderado",60,IF(T325="Menor",40,IF(T325="Leve",20,0)))))</f>
        <v>60</v>
      </c>
      <c r="V325" s="266" t="s">
        <v>73</v>
      </c>
      <c r="W325" s="100" t="s">
        <v>622</v>
      </c>
      <c r="X325" s="99" t="str">
        <f t="shared" si="513"/>
        <v>Impacto</v>
      </c>
      <c r="Y325" s="99" t="s">
        <v>80</v>
      </c>
      <c r="Z325" s="99" t="s">
        <v>69</v>
      </c>
      <c r="AA325" s="99" t="s">
        <v>70</v>
      </c>
      <c r="AB325" s="99" t="s">
        <v>71</v>
      </c>
      <c r="AC325" s="99" t="s">
        <v>72</v>
      </c>
      <c r="AD325" s="316">
        <f>AH326</f>
        <v>28</v>
      </c>
      <c r="AE325" s="99">
        <f t="shared" si="475"/>
        <v>0</v>
      </c>
      <c r="AF325" s="99">
        <f t="shared" si="476"/>
        <v>0</v>
      </c>
      <c r="AG325" s="99">
        <f>($S325*((AE325+AF325))/100)</f>
        <v>0</v>
      </c>
      <c r="AH325" s="99">
        <f t="shared" ref="AH325" si="556">S325-AG325</f>
        <v>40</v>
      </c>
      <c r="AI325" s="492">
        <f>AM326</f>
        <v>45</v>
      </c>
      <c r="AJ325" s="99">
        <f t="shared" si="57"/>
        <v>10</v>
      </c>
      <c r="AK325" s="99">
        <f t="shared" si="58"/>
        <v>15</v>
      </c>
      <c r="AL325" s="99">
        <f>($U325*((AJ325+AK325))/100)</f>
        <v>15</v>
      </c>
      <c r="AM325" s="106">
        <f>U325-AL325</f>
        <v>45</v>
      </c>
      <c r="AN325" s="266" t="s">
        <v>115</v>
      </c>
      <c r="AO325" s="266" t="s">
        <v>74</v>
      </c>
      <c r="AP325" s="266" t="s">
        <v>328</v>
      </c>
      <c r="AQ325" s="266" t="s">
        <v>120</v>
      </c>
      <c r="AR325" s="562"/>
      <c r="AS325" s="562"/>
      <c r="AT325" s="340"/>
      <c r="AU325" s="562"/>
    </row>
    <row r="326" spans="1:47" s="110" customFormat="1" ht="138.75" customHeight="1">
      <c r="A326" s="272"/>
      <c r="B326" s="272"/>
      <c r="C326" s="327"/>
      <c r="D326" s="322"/>
      <c r="E326" s="330"/>
      <c r="F326" s="322"/>
      <c r="G326" s="322"/>
      <c r="H326" s="560"/>
      <c r="I326" s="560"/>
      <c r="J326" s="560"/>
      <c r="K326" s="560"/>
      <c r="L326" s="389"/>
      <c r="M326" s="262"/>
      <c r="N326" s="262"/>
      <c r="O326" s="267"/>
      <c r="P326" s="267"/>
      <c r="Q326" s="267"/>
      <c r="R326" s="267"/>
      <c r="S326" s="267"/>
      <c r="T326" s="267"/>
      <c r="U326" s="267"/>
      <c r="V326" s="267"/>
      <c r="W326" s="100" t="s">
        <v>623</v>
      </c>
      <c r="X326" s="99" t="str">
        <f t="shared" si="513"/>
        <v>Probabilidad</v>
      </c>
      <c r="Y326" s="99" t="s">
        <v>90</v>
      </c>
      <c r="Z326" s="99" t="s">
        <v>69</v>
      </c>
      <c r="AA326" s="99" t="s">
        <v>70</v>
      </c>
      <c r="AB326" s="99" t="s">
        <v>71</v>
      </c>
      <c r="AC326" s="99" t="s">
        <v>72</v>
      </c>
      <c r="AD326" s="316"/>
      <c r="AE326" s="99">
        <f t="shared" si="475"/>
        <v>15</v>
      </c>
      <c r="AF326" s="99">
        <f t="shared" si="476"/>
        <v>15</v>
      </c>
      <c r="AG326" s="99">
        <f>($AH325*((AE326+AF326))/100)</f>
        <v>12</v>
      </c>
      <c r="AH326" s="99">
        <f t="shared" ref="AH326" si="557">AH325-AG326</f>
        <v>28</v>
      </c>
      <c r="AI326" s="492"/>
      <c r="AJ326" s="99">
        <f t="shared" si="57"/>
        <v>0</v>
      </c>
      <c r="AK326" s="99">
        <f t="shared" si="58"/>
        <v>0</v>
      </c>
      <c r="AL326" s="99">
        <f t="shared" ref="AL326" si="558">($AM325*((AJ326+AK326))/100)</f>
        <v>0</v>
      </c>
      <c r="AM326" s="106">
        <f t="shared" ref="AM326" si="559">AM325-AL326</f>
        <v>45</v>
      </c>
      <c r="AN326" s="267"/>
      <c r="AO326" s="267"/>
      <c r="AP326" s="267"/>
      <c r="AQ326" s="272"/>
      <c r="AR326" s="560"/>
      <c r="AS326" s="560"/>
      <c r="AT326" s="358"/>
      <c r="AU326" s="560"/>
    </row>
    <row r="327" spans="1:47" s="110" customFormat="1" ht="93.75" customHeight="1">
      <c r="A327" s="266">
        <v>112</v>
      </c>
      <c r="B327" s="266" t="s">
        <v>224</v>
      </c>
      <c r="C327" s="273" t="s">
        <v>552</v>
      </c>
      <c r="D327" s="322" t="s">
        <v>624</v>
      </c>
      <c r="E327" s="330" t="s">
        <v>57</v>
      </c>
      <c r="F327" s="589" t="s">
        <v>625</v>
      </c>
      <c r="G327" s="589" t="s">
        <v>626</v>
      </c>
      <c r="H327" s="562"/>
      <c r="I327" s="562"/>
      <c r="J327" s="562"/>
      <c r="K327" s="562"/>
      <c r="L327" s="333" t="s">
        <v>627</v>
      </c>
      <c r="M327" s="271" t="s">
        <v>60</v>
      </c>
      <c r="N327" s="271" t="s">
        <v>112</v>
      </c>
      <c r="O327" s="266" t="s">
        <v>166</v>
      </c>
      <c r="P327" s="266" t="s">
        <v>62</v>
      </c>
      <c r="Q327" s="291">
        <f>1205+7550</f>
        <v>8755</v>
      </c>
      <c r="R327" s="266" t="s">
        <v>172</v>
      </c>
      <c r="S327" s="266">
        <f t="shared" ref="S327" si="560">IF(R327="Muy alta",100,IF(R327="Alta",80,IF(R327="Media",60,IF(R327="Baja",40,IF(R327="Muy baja",20,0)))))</f>
        <v>100</v>
      </c>
      <c r="T327" s="266" t="s">
        <v>141</v>
      </c>
      <c r="U327" s="266">
        <f t="shared" ref="U327" si="561">IF(T327="Catastrófico",100,IF(T327="Mayor",80,IF(T327="Moderado",60,IF(T327="Menor",40,IF(T327="Leve",20,0)))))</f>
        <v>100</v>
      </c>
      <c r="V327" s="266" t="s">
        <v>142</v>
      </c>
      <c r="W327" s="100" t="s">
        <v>628</v>
      </c>
      <c r="X327" s="99" t="str">
        <f t="shared" si="513"/>
        <v>Probabilidad</v>
      </c>
      <c r="Y327" s="99" t="s">
        <v>90</v>
      </c>
      <c r="Z327" s="190" t="s">
        <v>69</v>
      </c>
      <c r="AA327" s="190" t="s">
        <v>70</v>
      </c>
      <c r="AB327" s="190" t="s">
        <v>71</v>
      </c>
      <c r="AC327" s="190" t="s">
        <v>72</v>
      </c>
      <c r="AD327" s="316">
        <f>AH329</f>
        <v>49</v>
      </c>
      <c r="AE327" s="99">
        <f t="shared" si="475"/>
        <v>15</v>
      </c>
      <c r="AF327" s="99">
        <f t="shared" si="476"/>
        <v>15</v>
      </c>
      <c r="AG327" s="99">
        <f>($S327*((AE327+AF327))/100)</f>
        <v>30</v>
      </c>
      <c r="AH327" s="99">
        <f t="shared" ref="AH327" si="562">S327-AG327</f>
        <v>70</v>
      </c>
      <c r="AI327" s="492">
        <f>AM329</f>
        <v>100</v>
      </c>
      <c r="AJ327" s="99">
        <f t="shared" si="57"/>
        <v>0</v>
      </c>
      <c r="AK327" s="99">
        <f t="shared" si="58"/>
        <v>0</v>
      </c>
      <c r="AL327" s="99">
        <f>($U327*((AJ327+AK327))/100)</f>
        <v>0</v>
      </c>
      <c r="AM327" s="106">
        <f>U327-AL327</f>
        <v>100</v>
      </c>
      <c r="AN327" s="266" t="s">
        <v>142</v>
      </c>
      <c r="AO327" s="266" t="s">
        <v>74</v>
      </c>
      <c r="AP327" s="273" t="s">
        <v>558</v>
      </c>
      <c r="AQ327" s="273" t="s">
        <v>629</v>
      </c>
      <c r="AR327" s="288">
        <v>45689</v>
      </c>
      <c r="AS327" s="288">
        <v>46022</v>
      </c>
      <c r="AT327" s="288" t="s">
        <v>146</v>
      </c>
      <c r="AU327" s="266" t="s">
        <v>560</v>
      </c>
    </row>
    <row r="328" spans="1:47" s="110" customFormat="1" ht="93.75" customHeight="1">
      <c r="A328" s="267"/>
      <c r="B328" s="267"/>
      <c r="C328" s="274"/>
      <c r="D328" s="322"/>
      <c r="E328" s="330"/>
      <c r="F328" s="589"/>
      <c r="G328" s="589"/>
      <c r="H328" s="559"/>
      <c r="I328" s="559"/>
      <c r="J328" s="559"/>
      <c r="K328" s="559"/>
      <c r="L328" s="389"/>
      <c r="M328" s="262"/>
      <c r="N328" s="262"/>
      <c r="O328" s="267"/>
      <c r="P328" s="267"/>
      <c r="Q328" s="292"/>
      <c r="R328" s="267"/>
      <c r="S328" s="267"/>
      <c r="T328" s="267"/>
      <c r="U328" s="267"/>
      <c r="V328" s="267"/>
      <c r="W328" s="108" t="s">
        <v>630</v>
      </c>
      <c r="X328" s="99" t="str">
        <f>IF(OR(Y328="Preventivo",Y328="Detectivo"),"Probabilidad",IF(Y328="Correctivo","Impacto"," "))</f>
        <v>Probabilidad</v>
      </c>
      <c r="Y328" s="99" t="s">
        <v>68</v>
      </c>
      <c r="Z328" s="99" t="s">
        <v>69</v>
      </c>
      <c r="AA328" s="99" t="s">
        <v>179</v>
      </c>
      <c r="AB328" s="99" t="s">
        <v>71</v>
      </c>
      <c r="AC328" s="99" t="s">
        <v>184</v>
      </c>
      <c r="AD328" s="316"/>
      <c r="AE328" s="99"/>
      <c r="AF328" s="99"/>
      <c r="AG328" s="99"/>
      <c r="AH328" s="99"/>
      <c r="AI328" s="492"/>
      <c r="AJ328" s="99"/>
      <c r="AK328" s="99"/>
      <c r="AL328" s="99"/>
      <c r="AM328" s="106"/>
      <c r="AN328" s="267"/>
      <c r="AO328" s="267"/>
      <c r="AP328" s="274"/>
      <c r="AQ328" s="274"/>
      <c r="AR328" s="289"/>
      <c r="AS328" s="289"/>
      <c r="AT328" s="289"/>
      <c r="AU328" s="267"/>
    </row>
    <row r="329" spans="1:47" s="110" customFormat="1" ht="85.5" customHeight="1">
      <c r="A329" s="272"/>
      <c r="B329" s="272"/>
      <c r="C329" s="327"/>
      <c r="D329" s="322"/>
      <c r="E329" s="330"/>
      <c r="F329" s="589"/>
      <c r="G329" s="589"/>
      <c r="H329" s="560"/>
      <c r="I329" s="560"/>
      <c r="J329" s="560"/>
      <c r="K329" s="560"/>
      <c r="L329" s="389"/>
      <c r="M329" s="262"/>
      <c r="N329" s="262"/>
      <c r="O329" s="267"/>
      <c r="P329" s="267"/>
      <c r="Q329" s="292"/>
      <c r="R329" s="267"/>
      <c r="S329" s="267"/>
      <c r="T329" s="267"/>
      <c r="U329" s="267"/>
      <c r="V329" s="267"/>
      <c r="W329" s="100" t="s">
        <v>631</v>
      </c>
      <c r="X329" s="99" t="str">
        <f t="shared" si="513"/>
        <v>Probabilidad</v>
      </c>
      <c r="Y329" s="190" t="s">
        <v>90</v>
      </c>
      <c r="Z329" s="190" t="s">
        <v>69</v>
      </c>
      <c r="AA329" s="190" t="s">
        <v>70</v>
      </c>
      <c r="AB329" s="190" t="s">
        <v>71</v>
      </c>
      <c r="AC329" s="190" t="s">
        <v>72</v>
      </c>
      <c r="AD329" s="316"/>
      <c r="AE329" s="99">
        <f t="shared" si="475"/>
        <v>15</v>
      </c>
      <c r="AF329" s="99">
        <f t="shared" si="476"/>
        <v>15</v>
      </c>
      <c r="AG329" s="99">
        <f>($AH327*((AE329+AF329))/100)</f>
        <v>21</v>
      </c>
      <c r="AH329" s="99">
        <f t="shared" ref="AH329" si="563">AH327-AG329</f>
        <v>49</v>
      </c>
      <c r="AI329" s="492"/>
      <c r="AJ329" s="99">
        <f t="shared" si="57"/>
        <v>0</v>
      </c>
      <c r="AK329" s="99">
        <f t="shared" si="58"/>
        <v>0</v>
      </c>
      <c r="AL329" s="99">
        <f t="shared" ref="AL329" si="564">($AM327*((AJ329+AK329))/100)</f>
        <v>0</v>
      </c>
      <c r="AM329" s="106">
        <f t="shared" ref="AM329" si="565">AM327-AL329</f>
        <v>100</v>
      </c>
      <c r="AN329" s="267"/>
      <c r="AO329" s="267"/>
      <c r="AP329" s="274"/>
      <c r="AQ329" s="274"/>
      <c r="AR329" s="289"/>
      <c r="AS329" s="289"/>
      <c r="AT329" s="289"/>
      <c r="AU329" s="267"/>
    </row>
    <row r="330" spans="1:47" s="110" customFormat="1" ht="80.25" customHeight="1">
      <c r="A330" s="266">
        <v>113</v>
      </c>
      <c r="B330" s="266" t="s">
        <v>224</v>
      </c>
      <c r="C330" s="273" t="s">
        <v>552</v>
      </c>
      <c r="D330" s="322" t="s">
        <v>632</v>
      </c>
      <c r="E330" s="562"/>
      <c r="F330" s="562"/>
      <c r="G330" s="562"/>
      <c r="H330" s="562"/>
      <c r="I330" s="562"/>
      <c r="J330" s="562"/>
      <c r="K330" s="562"/>
      <c r="L330" s="333" t="s">
        <v>633</v>
      </c>
      <c r="M330" s="271" t="s">
        <v>85</v>
      </c>
      <c r="N330" s="271" t="s">
        <v>112</v>
      </c>
      <c r="O330" s="266" t="s">
        <v>86</v>
      </c>
      <c r="P330" s="266" t="s">
        <v>87</v>
      </c>
      <c r="Q330" s="271">
        <v>98626</v>
      </c>
      <c r="R330" s="266" t="s">
        <v>172</v>
      </c>
      <c r="S330" s="266">
        <f t="shared" ref="S330" si="566">IF(R330="Muy alta",100,IF(R330="Alta",80,IF(R330="Media",60,IF(R330="Baja",40,IF(R330="Muy baja",20,0)))))</f>
        <v>100</v>
      </c>
      <c r="T330" s="266" t="s">
        <v>141</v>
      </c>
      <c r="U330" s="266">
        <f t="shared" ref="U330" si="567">IF(T330="Catastrófico",100,IF(T330="Mayor",80,IF(T330="Moderado",60,IF(T330="Menor",40,IF(T330="Leve",20,0)))))</f>
        <v>100</v>
      </c>
      <c r="V330" s="266" t="s">
        <v>142</v>
      </c>
      <c r="W330" s="100" t="s">
        <v>634</v>
      </c>
      <c r="X330" s="99" t="str">
        <f t="shared" si="513"/>
        <v>Probabilidad</v>
      </c>
      <c r="Y330" s="100" t="s">
        <v>68</v>
      </c>
      <c r="Z330" s="100" t="s">
        <v>69</v>
      </c>
      <c r="AA330" s="100" t="s">
        <v>70</v>
      </c>
      <c r="AB330" s="100" t="s">
        <v>71</v>
      </c>
      <c r="AC330" s="100" t="s">
        <v>184</v>
      </c>
      <c r="AD330" s="316">
        <f>AH333</f>
        <v>29.4</v>
      </c>
      <c r="AE330" s="99">
        <f t="shared" si="475"/>
        <v>25</v>
      </c>
      <c r="AF330" s="99">
        <f t="shared" si="476"/>
        <v>15</v>
      </c>
      <c r="AG330" s="99">
        <f>($S330*((AE330+AF330))/100)</f>
        <v>40</v>
      </c>
      <c r="AH330" s="99">
        <f t="shared" ref="AH330" si="568">S330-AG330</f>
        <v>60</v>
      </c>
      <c r="AI330" s="492">
        <f>AM333</f>
        <v>63.75</v>
      </c>
      <c r="AJ330" s="99">
        <f t="shared" si="57"/>
        <v>0</v>
      </c>
      <c r="AK330" s="99">
        <f t="shared" si="58"/>
        <v>0</v>
      </c>
      <c r="AL330" s="99">
        <f>($U330*((AJ330+AK330))/100)</f>
        <v>0</v>
      </c>
      <c r="AM330" s="106">
        <f>U330-AL330</f>
        <v>100</v>
      </c>
      <c r="AN330" s="266" t="s">
        <v>66</v>
      </c>
      <c r="AO330" s="275" t="s">
        <v>74</v>
      </c>
      <c r="AP330" s="322" t="s">
        <v>635</v>
      </c>
      <c r="AQ330" s="322" t="s">
        <v>636</v>
      </c>
      <c r="AR330" s="541">
        <v>45324</v>
      </c>
      <c r="AS330" s="541">
        <v>46022</v>
      </c>
      <c r="AT330" s="541" t="s">
        <v>93</v>
      </c>
      <c r="AU330" s="322" t="s">
        <v>637</v>
      </c>
    </row>
    <row r="331" spans="1:47" s="110" customFormat="1" ht="118.5" customHeight="1">
      <c r="A331" s="267"/>
      <c r="B331" s="267"/>
      <c r="C331" s="274"/>
      <c r="D331" s="322"/>
      <c r="E331" s="559"/>
      <c r="F331" s="559"/>
      <c r="G331" s="559"/>
      <c r="H331" s="559"/>
      <c r="I331" s="559"/>
      <c r="J331" s="559"/>
      <c r="K331" s="559"/>
      <c r="L331" s="389"/>
      <c r="M331" s="262"/>
      <c r="N331" s="262"/>
      <c r="O331" s="267"/>
      <c r="P331" s="267"/>
      <c r="Q331" s="262"/>
      <c r="R331" s="267"/>
      <c r="S331" s="267"/>
      <c r="T331" s="267"/>
      <c r="U331" s="267"/>
      <c r="V331" s="267"/>
      <c r="W331" s="100" t="s">
        <v>638</v>
      </c>
      <c r="X331" s="99"/>
      <c r="Y331" s="99" t="s">
        <v>90</v>
      </c>
      <c r="Z331" s="99" t="s">
        <v>69</v>
      </c>
      <c r="AA331" s="99" t="s">
        <v>179</v>
      </c>
      <c r="AB331" s="99" t="s">
        <v>71</v>
      </c>
      <c r="AC331" s="99" t="s">
        <v>184</v>
      </c>
      <c r="AD331" s="316"/>
      <c r="AE331" s="99">
        <f t="shared" si="475"/>
        <v>15</v>
      </c>
      <c r="AF331" s="99">
        <f t="shared" si="476"/>
        <v>15</v>
      </c>
      <c r="AG331" s="99">
        <f>($AH330*((AE331+AF331))/100)</f>
        <v>18</v>
      </c>
      <c r="AH331" s="99">
        <f t="shared" ref="AH331:AH333" si="569">AH330-AG331</f>
        <v>42</v>
      </c>
      <c r="AI331" s="492"/>
      <c r="AJ331" s="99">
        <f t="shared" si="57"/>
        <v>0</v>
      </c>
      <c r="AK331" s="99">
        <f t="shared" si="58"/>
        <v>15</v>
      </c>
      <c r="AL331" s="99">
        <f t="shared" ref="AL331:AL333" si="570">($AM330*((AJ331+AK331))/100)</f>
        <v>15</v>
      </c>
      <c r="AM331" s="106">
        <f t="shared" ref="AM331:AM333" si="571">AM330-AL331</f>
        <v>85</v>
      </c>
      <c r="AN331" s="267"/>
      <c r="AO331" s="275"/>
      <c r="AP331" s="322"/>
      <c r="AQ331" s="322"/>
      <c r="AR331" s="541"/>
      <c r="AS331" s="541"/>
      <c r="AT331" s="541"/>
      <c r="AU331" s="322"/>
    </row>
    <row r="332" spans="1:47" s="110" customFormat="1" ht="92.25" customHeight="1">
      <c r="A332" s="267"/>
      <c r="B332" s="267"/>
      <c r="C332" s="274"/>
      <c r="D332" s="322"/>
      <c r="E332" s="559"/>
      <c r="F332" s="559"/>
      <c r="G332" s="559"/>
      <c r="H332" s="559"/>
      <c r="I332" s="559"/>
      <c r="J332" s="559"/>
      <c r="K332" s="559"/>
      <c r="L332" s="389"/>
      <c r="M332" s="262"/>
      <c r="N332" s="262"/>
      <c r="O332" s="267"/>
      <c r="P332" s="267"/>
      <c r="Q332" s="262"/>
      <c r="R332" s="267"/>
      <c r="S332" s="267"/>
      <c r="T332" s="267"/>
      <c r="U332" s="267"/>
      <c r="V332" s="267"/>
      <c r="W332" s="100" t="s">
        <v>639</v>
      </c>
      <c r="X332" s="99" t="str">
        <f t="shared" si="513"/>
        <v>Probabilidad</v>
      </c>
      <c r="Y332" s="100" t="s">
        <v>90</v>
      </c>
      <c r="Z332" s="100" t="s">
        <v>69</v>
      </c>
      <c r="AA332" s="100" t="s">
        <v>70</v>
      </c>
      <c r="AB332" s="100" t="s">
        <v>71</v>
      </c>
      <c r="AC332" s="100" t="s">
        <v>72</v>
      </c>
      <c r="AD332" s="316"/>
      <c r="AE332" s="99">
        <f t="shared" si="475"/>
        <v>15</v>
      </c>
      <c r="AF332" s="99">
        <f t="shared" si="476"/>
        <v>15</v>
      </c>
      <c r="AG332" s="99">
        <f t="shared" ref="AG332:AG333" si="572">($AH331*((AE332+AF332))/100)</f>
        <v>12.6</v>
      </c>
      <c r="AH332" s="99">
        <f t="shared" si="569"/>
        <v>29.4</v>
      </c>
      <c r="AI332" s="492"/>
      <c r="AJ332" s="99">
        <f t="shared" si="57"/>
        <v>0</v>
      </c>
      <c r="AK332" s="99">
        <f t="shared" si="58"/>
        <v>0</v>
      </c>
      <c r="AL332" s="99">
        <f t="shared" si="570"/>
        <v>0</v>
      </c>
      <c r="AM332" s="106">
        <f t="shared" si="571"/>
        <v>85</v>
      </c>
      <c r="AN332" s="267"/>
      <c r="AO332" s="275"/>
      <c r="AP332" s="322"/>
      <c r="AQ332" s="322"/>
      <c r="AR332" s="541"/>
      <c r="AS332" s="541"/>
      <c r="AT332" s="541"/>
      <c r="AU332" s="322"/>
    </row>
    <row r="333" spans="1:47" s="110" customFormat="1" ht="54" customHeight="1">
      <c r="A333" s="272"/>
      <c r="B333" s="272"/>
      <c r="C333" s="327"/>
      <c r="D333" s="322"/>
      <c r="E333" s="560"/>
      <c r="F333" s="560"/>
      <c r="G333" s="560"/>
      <c r="H333" s="560"/>
      <c r="I333" s="560"/>
      <c r="J333" s="560"/>
      <c r="K333" s="560"/>
      <c r="L333" s="384"/>
      <c r="M333" s="263"/>
      <c r="N333" s="263"/>
      <c r="O333" s="272"/>
      <c r="P333" s="272"/>
      <c r="Q333" s="263"/>
      <c r="R333" s="272"/>
      <c r="S333" s="272"/>
      <c r="T333" s="272"/>
      <c r="U333" s="272"/>
      <c r="V333" s="272"/>
      <c r="W333" s="108" t="s">
        <v>640</v>
      </c>
      <c r="X333" s="99" t="str">
        <f t="shared" si="513"/>
        <v>Impacto</v>
      </c>
      <c r="Y333" s="100" t="s">
        <v>80</v>
      </c>
      <c r="Z333" s="100" t="s">
        <v>69</v>
      </c>
      <c r="AA333" s="100" t="s">
        <v>179</v>
      </c>
      <c r="AB333" s="100" t="s">
        <v>71</v>
      </c>
      <c r="AC333" s="100" t="s">
        <v>184</v>
      </c>
      <c r="AD333" s="316"/>
      <c r="AE333" s="99">
        <f t="shared" si="475"/>
        <v>0</v>
      </c>
      <c r="AF333" s="99">
        <f t="shared" si="476"/>
        <v>0</v>
      </c>
      <c r="AG333" s="99">
        <f t="shared" si="572"/>
        <v>0</v>
      </c>
      <c r="AH333" s="99">
        <f t="shared" si="569"/>
        <v>29.4</v>
      </c>
      <c r="AI333" s="492"/>
      <c r="AJ333" s="99">
        <f t="shared" si="57"/>
        <v>10</v>
      </c>
      <c r="AK333" s="99">
        <f t="shared" si="58"/>
        <v>15</v>
      </c>
      <c r="AL333" s="99">
        <f t="shared" si="570"/>
        <v>21.25</v>
      </c>
      <c r="AM333" s="106">
        <f t="shared" si="571"/>
        <v>63.75</v>
      </c>
      <c r="AN333" s="272"/>
      <c r="AO333" s="275"/>
      <c r="AP333" s="322"/>
      <c r="AQ333" s="322"/>
      <c r="AR333" s="541"/>
      <c r="AS333" s="541"/>
      <c r="AT333" s="541"/>
      <c r="AU333" s="322"/>
    </row>
    <row r="334" spans="1:47" s="110" customFormat="1" ht="73.5" customHeight="1">
      <c r="A334" s="266">
        <v>114</v>
      </c>
      <c r="B334" s="266" t="s">
        <v>224</v>
      </c>
      <c r="C334" s="273" t="s">
        <v>552</v>
      </c>
      <c r="D334" s="273" t="s">
        <v>641</v>
      </c>
      <c r="E334" s="562"/>
      <c r="F334" s="562"/>
      <c r="G334" s="562"/>
      <c r="H334" s="562"/>
      <c r="I334" s="562"/>
      <c r="J334" s="562"/>
      <c r="K334" s="562"/>
      <c r="L334" s="333" t="s">
        <v>642</v>
      </c>
      <c r="M334" s="271" t="s">
        <v>85</v>
      </c>
      <c r="N334" s="271" t="s">
        <v>112</v>
      </c>
      <c r="O334" s="266" t="s">
        <v>86</v>
      </c>
      <c r="P334" s="266" t="s">
        <v>87</v>
      </c>
      <c r="Q334" s="271">
        <v>98626</v>
      </c>
      <c r="R334" s="266" t="s">
        <v>172</v>
      </c>
      <c r="S334" s="266">
        <f t="shared" ref="S334" si="573">IF(R334="Muy alta",100,IF(R334="Alta",80,IF(R334="Media",60,IF(R334="Baja",40,IF(R334="Muy baja",20,0)))))</f>
        <v>100</v>
      </c>
      <c r="T334" s="266" t="s">
        <v>141</v>
      </c>
      <c r="U334" s="266">
        <f t="shared" ref="U334" si="574">IF(T334="Catastrófico",100,IF(T334="Mayor",80,IF(T334="Moderado",60,IF(T334="Menor",40,IF(T334="Leve",20,0)))))</f>
        <v>100</v>
      </c>
      <c r="V334" s="266" t="s">
        <v>142</v>
      </c>
      <c r="W334" s="108" t="s">
        <v>643</v>
      </c>
      <c r="X334" s="99" t="str">
        <f t="shared" si="513"/>
        <v>Probabilidad</v>
      </c>
      <c r="Y334" s="100" t="s">
        <v>68</v>
      </c>
      <c r="Z334" s="100" t="s">
        <v>69</v>
      </c>
      <c r="AA334" s="100" t="s">
        <v>70</v>
      </c>
      <c r="AB334" s="100" t="s">
        <v>71</v>
      </c>
      <c r="AC334" s="100" t="s">
        <v>72</v>
      </c>
      <c r="AD334" s="316">
        <f>AH336</f>
        <v>25.2</v>
      </c>
      <c r="AE334" s="99">
        <f t="shared" si="475"/>
        <v>25</v>
      </c>
      <c r="AF334" s="99">
        <f t="shared" si="476"/>
        <v>15</v>
      </c>
      <c r="AG334" s="99">
        <f>($S334*((AE334+AF334))/100)</f>
        <v>40</v>
      </c>
      <c r="AH334" s="99">
        <f t="shared" ref="AH334" si="575">S334-AG334</f>
        <v>60</v>
      </c>
      <c r="AI334" s="492">
        <f>AM336</f>
        <v>100</v>
      </c>
      <c r="AJ334" s="99">
        <f t="shared" si="57"/>
        <v>0</v>
      </c>
      <c r="AK334" s="99">
        <f t="shared" si="58"/>
        <v>0</v>
      </c>
      <c r="AL334" s="99">
        <f>($U334*((AJ334+AK334))/100)</f>
        <v>0</v>
      </c>
      <c r="AM334" s="106">
        <f>U334-AL334</f>
        <v>100</v>
      </c>
      <c r="AN334" s="266" t="s">
        <v>142</v>
      </c>
      <c r="AO334" s="275" t="s">
        <v>74</v>
      </c>
      <c r="AP334" s="322" t="s">
        <v>644</v>
      </c>
      <c r="AQ334" s="322" t="s">
        <v>645</v>
      </c>
      <c r="AR334" s="541">
        <v>45324</v>
      </c>
      <c r="AS334" s="541">
        <v>46022</v>
      </c>
      <c r="AT334" s="541" t="s">
        <v>146</v>
      </c>
      <c r="AU334" s="322" t="s">
        <v>646</v>
      </c>
    </row>
    <row r="335" spans="1:47" s="110" customFormat="1" ht="102.75" customHeight="1">
      <c r="A335" s="267"/>
      <c r="B335" s="267"/>
      <c r="C335" s="274"/>
      <c r="D335" s="274"/>
      <c r="E335" s="559"/>
      <c r="F335" s="559"/>
      <c r="G335" s="559"/>
      <c r="H335" s="559"/>
      <c r="I335" s="559"/>
      <c r="J335" s="559"/>
      <c r="K335" s="559"/>
      <c r="L335" s="389"/>
      <c r="M335" s="262"/>
      <c r="N335" s="262"/>
      <c r="O335" s="267"/>
      <c r="P335" s="267"/>
      <c r="Q335" s="262"/>
      <c r="R335" s="267"/>
      <c r="S335" s="267"/>
      <c r="T335" s="267"/>
      <c r="U335" s="267"/>
      <c r="V335" s="267"/>
      <c r="W335" s="100" t="s">
        <v>647</v>
      </c>
      <c r="X335" s="99" t="str">
        <f t="shared" si="513"/>
        <v>Probabilidad</v>
      </c>
      <c r="Y335" s="100" t="s">
        <v>68</v>
      </c>
      <c r="Z335" s="100" t="s">
        <v>69</v>
      </c>
      <c r="AA335" s="100" t="s">
        <v>70</v>
      </c>
      <c r="AB335" s="100" t="s">
        <v>71</v>
      </c>
      <c r="AC335" s="100" t="s">
        <v>72</v>
      </c>
      <c r="AD335" s="316"/>
      <c r="AE335" s="99">
        <f t="shared" si="475"/>
        <v>25</v>
      </c>
      <c r="AF335" s="99">
        <f t="shared" si="476"/>
        <v>15</v>
      </c>
      <c r="AG335" s="99">
        <f>($AH334*((AE335+AF335))/100)</f>
        <v>24</v>
      </c>
      <c r="AH335" s="99">
        <f t="shared" ref="AH335:AH336" si="576">AH334-AG335</f>
        <v>36</v>
      </c>
      <c r="AI335" s="492"/>
      <c r="AJ335" s="99">
        <f t="shared" si="57"/>
        <v>0</v>
      </c>
      <c r="AK335" s="99">
        <f t="shared" si="58"/>
        <v>0</v>
      </c>
      <c r="AL335" s="99">
        <f t="shared" ref="AL335:AL336" si="577">($AM334*((AJ335+AK335))/100)</f>
        <v>0</v>
      </c>
      <c r="AM335" s="106">
        <f t="shared" ref="AM335:AM336" si="578">AM334-AL335</f>
        <v>100</v>
      </c>
      <c r="AN335" s="267"/>
      <c r="AO335" s="275"/>
      <c r="AP335" s="322"/>
      <c r="AQ335" s="322"/>
      <c r="AR335" s="541"/>
      <c r="AS335" s="541"/>
      <c r="AT335" s="541"/>
      <c r="AU335" s="322"/>
    </row>
    <row r="336" spans="1:47" s="110" customFormat="1" ht="102.75" customHeight="1">
      <c r="A336" s="272"/>
      <c r="B336" s="272"/>
      <c r="C336" s="327"/>
      <c r="D336" s="327"/>
      <c r="E336" s="560"/>
      <c r="F336" s="560"/>
      <c r="G336" s="560"/>
      <c r="H336" s="560"/>
      <c r="I336" s="560"/>
      <c r="J336" s="560"/>
      <c r="K336" s="560"/>
      <c r="L336" s="384"/>
      <c r="M336" s="263"/>
      <c r="N336" s="263"/>
      <c r="O336" s="272"/>
      <c r="P336" s="272"/>
      <c r="Q336" s="262"/>
      <c r="R336" s="272"/>
      <c r="S336" s="272"/>
      <c r="T336" s="272"/>
      <c r="U336" s="272"/>
      <c r="V336" s="272"/>
      <c r="W336" s="108" t="s">
        <v>648</v>
      </c>
      <c r="X336" s="99" t="str">
        <f t="shared" si="513"/>
        <v>Probabilidad</v>
      </c>
      <c r="Y336" s="100" t="s">
        <v>90</v>
      </c>
      <c r="Z336" s="100" t="s">
        <v>69</v>
      </c>
      <c r="AA336" s="100" t="s">
        <v>70</v>
      </c>
      <c r="AB336" s="100" t="s">
        <v>71</v>
      </c>
      <c r="AC336" s="100" t="s">
        <v>72</v>
      </c>
      <c r="AD336" s="316"/>
      <c r="AE336" s="99">
        <f t="shared" si="475"/>
        <v>15</v>
      </c>
      <c r="AF336" s="99">
        <f t="shared" si="476"/>
        <v>15</v>
      </c>
      <c r="AG336" s="99">
        <f>($AH335*((AE336+AF336))/100)</f>
        <v>10.8</v>
      </c>
      <c r="AH336" s="99">
        <f t="shared" si="576"/>
        <v>25.2</v>
      </c>
      <c r="AI336" s="492"/>
      <c r="AJ336" s="99">
        <f t="shared" si="57"/>
        <v>0</v>
      </c>
      <c r="AK336" s="99">
        <f t="shared" si="58"/>
        <v>0</v>
      </c>
      <c r="AL336" s="99">
        <f t="shared" si="577"/>
        <v>0</v>
      </c>
      <c r="AM336" s="106">
        <f t="shared" si="578"/>
        <v>100</v>
      </c>
      <c r="AN336" s="272"/>
      <c r="AO336" s="275"/>
      <c r="AP336" s="322"/>
      <c r="AQ336" s="322"/>
      <c r="AR336" s="541"/>
      <c r="AS336" s="541"/>
      <c r="AT336" s="541"/>
      <c r="AU336" s="322"/>
    </row>
    <row r="337" spans="1:47" s="110" customFormat="1" ht="69" customHeight="1">
      <c r="A337" s="275">
        <v>115</v>
      </c>
      <c r="B337" s="275" t="s">
        <v>224</v>
      </c>
      <c r="C337" s="322" t="s">
        <v>552</v>
      </c>
      <c r="D337" s="333" t="s">
        <v>649</v>
      </c>
      <c r="E337" s="583"/>
      <c r="F337" s="191"/>
      <c r="G337" s="332"/>
      <c r="H337" s="332" t="s">
        <v>650</v>
      </c>
      <c r="I337" s="266" t="s">
        <v>651</v>
      </c>
      <c r="J337" s="266" t="s">
        <v>652</v>
      </c>
      <c r="K337" s="266" t="s">
        <v>653</v>
      </c>
      <c r="L337" s="333" t="s">
        <v>654</v>
      </c>
      <c r="M337" s="271" t="s">
        <v>85</v>
      </c>
      <c r="N337" s="271" t="s">
        <v>112</v>
      </c>
      <c r="O337" s="271" t="s">
        <v>86</v>
      </c>
      <c r="P337" s="271" t="s">
        <v>655</v>
      </c>
      <c r="Q337" s="271">
        <f>493+165619+111</f>
        <v>166223</v>
      </c>
      <c r="R337" s="271" t="s">
        <v>172</v>
      </c>
      <c r="S337" s="271">
        <f t="shared" ref="S337" si="579">IF(R337="Muy alta",100,IF(R337="Alta",80,IF(R337="Media",60,IF(R337="Baja",40,IF(R337="Muy baja",20,0)))))</f>
        <v>100</v>
      </c>
      <c r="T337" s="271" t="s">
        <v>141</v>
      </c>
      <c r="U337" s="271">
        <f t="shared" ref="U337" si="580">IF(T337="Catastrófico",100,IF(T337="Mayor",80,IF(T337="Moderado",60,IF(T337="Menor",40,IF(T337="Leve",20,0)))))</f>
        <v>100</v>
      </c>
      <c r="V337" s="271" t="s">
        <v>142</v>
      </c>
      <c r="W337" s="108" t="s">
        <v>656</v>
      </c>
      <c r="X337" s="99" t="str">
        <f t="shared" si="513"/>
        <v>Probabilidad</v>
      </c>
      <c r="Y337" s="99" t="s">
        <v>90</v>
      </c>
      <c r="Z337" s="99" t="s">
        <v>69</v>
      </c>
      <c r="AA337" s="99" t="s">
        <v>179</v>
      </c>
      <c r="AB337" s="99" t="s">
        <v>71</v>
      </c>
      <c r="AC337" s="99" t="s">
        <v>184</v>
      </c>
      <c r="AD337" s="316">
        <f>AH340</f>
        <v>25.2</v>
      </c>
      <c r="AE337" s="99">
        <f t="shared" si="475"/>
        <v>15</v>
      </c>
      <c r="AF337" s="99">
        <f t="shared" si="476"/>
        <v>15</v>
      </c>
      <c r="AG337" s="99">
        <f>($S337*((AE337+AF337))/100)</f>
        <v>30</v>
      </c>
      <c r="AH337" s="99">
        <f t="shared" ref="AH337" si="581">S337-AG337</f>
        <v>70</v>
      </c>
      <c r="AI337" s="492">
        <f>AM340</f>
        <v>100</v>
      </c>
      <c r="AJ337" s="99">
        <f t="shared" si="57"/>
        <v>0</v>
      </c>
      <c r="AK337" s="99">
        <f t="shared" si="58"/>
        <v>0</v>
      </c>
      <c r="AL337" s="99">
        <f>($U337*((AJ337+AK337))/100)</f>
        <v>0</v>
      </c>
      <c r="AM337" s="106">
        <f>U337-AL337</f>
        <v>100</v>
      </c>
      <c r="AN337" s="271" t="s">
        <v>142</v>
      </c>
      <c r="AO337" s="271" t="s">
        <v>74</v>
      </c>
      <c r="AP337" s="333" t="s">
        <v>657</v>
      </c>
      <c r="AQ337" s="333" t="s">
        <v>658</v>
      </c>
      <c r="AR337" s="577">
        <v>45324</v>
      </c>
      <c r="AS337" s="577">
        <v>46022</v>
      </c>
      <c r="AT337" s="577" t="s">
        <v>146</v>
      </c>
      <c r="AU337" s="333" t="s">
        <v>659</v>
      </c>
    </row>
    <row r="338" spans="1:47" s="110" customFormat="1" ht="69" customHeight="1">
      <c r="A338" s="275"/>
      <c r="B338" s="275"/>
      <c r="C338" s="322"/>
      <c r="D338" s="389"/>
      <c r="E338" s="583"/>
      <c r="F338" s="191"/>
      <c r="G338" s="332"/>
      <c r="H338" s="332"/>
      <c r="I338" s="267"/>
      <c r="J338" s="267"/>
      <c r="K338" s="267"/>
      <c r="L338" s="389"/>
      <c r="M338" s="262"/>
      <c r="N338" s="262"/>
      <c r="O338" s="262"/>
      <c r="P338" s="262"/>
      <c r="Q338" s="262"/>
      <c r="R338" s="262"/>
      <c r="S338" s="262"/>
      <c r="T338" s="262"/>
      <c r="U338" s="262"/>
      <c r="V338" s="262"/>
      <c r="W338" s="108" t="s">
        <v>660</v>
      </c>
      <c r="X338" s="99" t="str">
        <f t="shared" si="513"/>
        <v>Probabilidad</v>
      </c>
      <c r="Y338" s="99" t="s">
        <v>68</v>
      </c>
      <c r="Z338" s="99" t="s">
        <v>69</v>
      </c>
      <c r="AA338" s="99" t="s">
        <v>179</v>
      </c>
      <c r="AB338" s="99" t="s">
        <v>71</v>
      </c>
      <c r="AC338" s="99" t="s">
        <v>184</v>
      </c>
      <c r="AD338" s="316"/>
      <c r="AE338" s="99">
        <f t="shared" si="475"/>
        <v>25</v>
      </c>
      <c r="AF338" s="99">
        <f t="shared" si="476"/>
        <v>15</v>
      </c>
      <c r="AG338" s="99">
        <f>($AH337*((AE338+AF338))/100)</f>
        <v>28</v>
      </c>
      <c r="AH338" s="99">
        <f t="shared" ref="AH338" si="582">AH337-AG338</f>
        <v>42</v>
      </c>
      <c r="AI338" s="492"/>
      <c r="AJ338" s="99">
        <f t="shared" si="57"/>
        <v>0</v>
      </c>
      <c r="AK338" s="99">
        <f t="shared" si="58"/>
        <v>0</v>
      </c>
      <c r="AL338" s="99">
        <f t="shared" ref="AL338" si="583">($AM337*((AJ338+AK338))/100)</f>
        <v>0</v>
      </c>
      <c r="AM338" s="106">
        <f t="shared" ref="AM338" si="584">AM337-AL338</f>
        <v>100</v>
      </c>
      <c r="AN338" s="262"/>
      <c r="AO338" s="262"/>
      <c r="AP338" s="389"/>
      <c r="AQ338" s="389"/>
      <c r="AR338" s="577"/>
      <c r="AS338" s="577"/>
      <c r="AT338" s="577"/>
      <c r="AU338" s="389"/>
    </row>
    <row r="339" spans="1:47" s="110" customFormat="1" ht="69" customHeight="1">
      <c r="A339" s="275"/>
      <c r="B339" s="275"/>
      <c r="C339" s="322"/>
      <c r="D339" s="389"/>
      <c r="E339" s="385"/>
      <c r="F339" s="191"/>
      <c r="G339" s="333"/>
      <c r="H339" s="332"/>
      <c r="I339" s="267"/>
      <c r="J339" s="267"/>
      <c r="K339" s="267"/>
      <c r="L339" s="389"/>
      <c r="M339" s="262"/>
      <c r="N339" s="262"/>
      <c r="O339" s="262"/>
      <c r="P339" s="262"/>
      <c r="Q339" s="262"/>
      <c r="R339" s="262"/>
      <c r="S339" s="262"/>
      <c r="T339" s="262"/>
      <c r="U339" s="262"/>
      <c r="V339" s="262"/>
      <c r="W339" s="100" t="s">
        <v>579</v>
      </c>
      <c r="X339" s="99" t="s">
        <v>40</v>
      </c>
      <c r="Y339" s="99" t="s">
        <v>68</v>
      </c>
      <c r="Z339" s="99" t="s">
        <v>69</v>
      </c>
      <c r="AA339" s="99" t="s">
        <v>70</v>
      </c>
      <c r="AB339" s="99" t="s">
        <v>71</v>
      </c>
      <c r="AC339" s="99" t="s">
        <v>72</v>
      </c>
      <c r="AD339" s="316"/>
      <c r="AE339" s="99"/>
      <c r="AF339" s="99"/>
      <c r="AG339" s="99"/>
      <c r="AH339" s="99"/>
      <c r="AI339" s="492"/>
      <c r="AJ339" s="99"/>
      <c r="AK339" s="99"/>
      <c r="AL339" s="99"/>
      <c r="AM339" s="106"/>
      <c r="AN339" s="262"/>
      <c r="AO339" s="262"/>
      <c r="AP339" s="389"/>
      <c r="AQ339" s="389"/>
      <c r="AR339" s="577"/>
      <c r="AS339" s="577"/>
      <c r="AT339" s="577"/>
      <c r="AU339" s="389"/>
    </row>
    <row r="340" spans="1:47" s="110" customFormat="1" ht="69" customHeight="1">
      <c r="A340" s="275"/>
      <c r="B340" s="275"/>
      <c r="C340" s="322"/>
      <c r="D340" s="384"/>
      <c r="E340" s="385"/>
      <c r="F340" s="191"/>
      <c r="G340" s="333"/>
      <c r="H340" s="332"/>
      <c r="I340" s="272"/>
      <c r="J340" s="272"/>
      <c r="K340" s="272"/>
      <c r="L340" s="384"/>
      <c r="M340" s="263"/>
      <c r="N340" s="263"/>
      <c r="O340" s="263"/>
      <c r="P340" s="263"/>
      <c r="Q340" s="263"/>
      <c r="R340" s="263"/>
      <c r="S340" s="263"/>
      <c r="T340" s="263"/>
      <c r="U340" s="263"/>
      <c r="V340" s="263"/>
      <c r="W340" s="108" t="s">
        <v>661</v>
      </c>
      <c r="X340" s="99" t="str">
        <f t="shared" si="513"/>
        <v>Probabilidad</v>
      </c>
      <c r="Y340" s="99" t="s">
        <v>68</v>
      </c>
      <c r="Z340" s="99" t="s">
        <v>69</v>
      </c>
      <c r="AA340" s="99" t="s">
        <v>179</v>
      </c>
      <c r="AB340" s="99" t="s">
        <v>71</v>
      </c>
      <c r="AC340" s="99" t="s">
        <v>184</v>
      </c>
      <c r="AD340" s="316"/>
      <c r="AE340" s="99">
        <f t="shared" ref="AE340:AE353" si="585">IF(Y340="Preventivo",25,IF(Y340="Detectivo",15,0))</f>
        <v>25</v>
      </c>
      <c r="AF340" s="99">
        <f t="shared" ref="AF340:AF353" si="586">IF(Y340="Correctivo",0,IF(Z340="Automatizado",25,IF(Z340="Manual",15,0)))</f>
        <v>15</v>
      </c>
      <c r="AG340" s="99">
        <f>($AH338*((AE340+AF340))/100)</f>
        <v>16.8</v>
      </c>
      <c r="AH340" s="99">
        <f t="shared" ref="AH340" si="587">AH338-AG340</f>
        <v>25.2</v>
      </c>
      <c r="AI340" s="492"/>
      <c r="AJ340" s="99">
        <f t="shared" ref="AJ340:AJ353" si="588">IF(Y340="Correctivo",10,0)</f>
        <v>0</v>
      </c>
      <c r="AK340" s="99">
        <f t="shared" ref="AK340:AK353" si="589">IF(X340="Probabilidad",0,IF(Z340="Automatizado",25,IF(Z340="Manual",15,0)))</f>
        <v>0</v>
      </c>
      <c r="AL340" s="99">
        <f t="shared" ref="AL340" si="590">($AM338*((AJ340+AK340))/100)</f>
        <v>0</v>
      </c>
      <c r="AM340" s="106">
        <f t="shared" ref="AM340" si="591">AM338-AL340</f>
        <v>100</v>
      </c>
      <c r="AN340" s="263"/>
      <c r="AO340" s="263"/>
      <c r="AP340" s="384"/>
      <c r="AQ340" s="384"/>
      <c r="AR340" s="577"/>
      <c r="AS340" s="577"/>
      <c r="AT340" s="577"/>
      <c r="AU340" s="384"/>
    </row>
    <row r="341" spans="1:47" s="110" customFormat="1" ht="133.5" customHeight="1">
      <c r="A341" s="275">
        <v>116</v>
      </c>
      <c r="B341" s="275" t="s">
        <v>224</v>
      </c>
      <c r="C341" s="322" t="s">
        <v>552</v>
      </c>
      <c r="D341" s="273" t="s">
        <v>662</v>
      </c>
      <c r="E341" s="330"/>
      <c r="F341" s="562"/>
      <c r="G341" s="562"/>
      <c r="H341" s="523" t="s">
        <v>663</v>
      </c>
      <c r="I341" s="510" t="s">
        <v>664</v>
      </c>
      <c r="J341" s="523" t="s">
        <v>665</v>
      </c>
      <c r="K341" s="510" t="s">
        <v>666</v>
      </c>
      <c r="L341" s="333" t="s">
        <v>667</v>
      </c>
      <c r="M341" s="271" t="s">
        <v>85</v>
      </c>
      <c r="N341" s="271" t="s">
        <v>278</v>
      </c>
      <c r="O341" s="266" t="s">
        <v>86</v>
      </c>
      <c r="P341" s="266" t="s">
        <v>655</v>
      </c>
      <c r="Q341" s="266">
        <v>5000</v>
      </c>
      <c r="R341" s="266" t="s">
        <v>172</v>
      </c>
      <c r="S341" s="266">
        <f t="shared" ref="S341:S350" si="592">IF(R341="Muy alta",100,IF(R341="Alta",80,IF(R341="Media",60,IF(R341="Baja",40,IF(R341="Muy baja",20,0)))))</f>
        <v>100</v>
      </c>
      <c r="T341" s="266" t="s">
        <v>141</v>
      </c>
      <c r="U341" s="266">
        <f t="shared" ref="U341" si="593">IF(T341="Catastrófico",100,IF(T341="Mayor",80,IF(T341="Moderado",60,IF(T341="Menor",40,IF(T341="Leve",20,0)))))</f>
        <v>100</v>
      </c>
      <c r="V341" s="266" t="s">
        <v>142</v>
      </c>
      <c r="W341" s="108" t="s">
        <v>668</v>
      </c>
      <c r="X341" s="99" t="str">
        <f t="shared" si="513"/>
        <v>Probabilidad</v>
      </c>
      <c r="Y341" s="99" t="s">
        <v>68</v>
      </c>
      <c r="Z341" s="99" t="s">
        <v>69</v>
      </c>
      <c r="AA341" s="99" t="s">
        <v>70</v>
      </c>
      <c r="AB341" s="99" t="s">
        <v>71</v>
      </c>
      <c r="AC341" s="99" t="s">
        <v>184</v>
      </c>
      <c r="AD341" s="316">
        <f>AH342</f>
        <v>42</v>
      </c>
      <c r="AE341" s="99">
        <f t="shared" si="585"/>
        <v>25</v>
      </c>
      <c r="AF341" s="99">
        <f t="shared" si="586"/>
        <v>15</v>
      </c>
      <c r="AG341" s="99">
        <f>($S341*((AE341+AF341))/100)</f>
        <v>40</v>
      </c>
      <c r="AH341" s="99">
        <f t="shared" ref="AH341" si="594">S341-AG341</f>
        <v>60</v>
      </c>
      <c r="AI341" s="492">
        <f>AM342</f>
        <v>100</v>
      </c>
      <c r="AJ341" s="99">
        <f t="shared" si="588"/>
        <v>0</v>
      </c>
      <c r="AK341" s="99">
        <f t="shared" si="589"/>
        <v>0</v>
      </c>
      <c r="AL341" s="99">
        <f>($U341*((AJ341+AK341))/100)</f>
        <v>0</v>
      </c>
      <c r="AM341" s="106">
        <f>U341-AL341</f>
        <v>100</v>
      </c>
      <c r="AN341" s="266" t="s">
        <v>142</v>
      </c>
      <c r="AO341" s="266" t="s">
        <v>74</v>
      </c>
      <c r="AP341" s="273" t="s">
        <v>657</v>
      </c>
      <c r="AQ341" s="273" t="s">
        <v>658</v>
      </c>
      <c r="AR341" s="541">
        <v>45324</v>
      </c>
      <c r="AS341" s="541">
        <v>46022</v>
      </c>
      <c r="AT341" s="541" t="s">
        <v>146</v>
      </c>
      <c r="AU341" s="340" t="s">
        <v>669</v>
      </c>
    </row>
    <row r="342" spans="1:47" s="110" customFormat="1" ht="133.5" customHeight="1">
      <c r="A342" s="275"/>
      <c r="B342" s="275"/>
      <c r="C342" s="322"/>
      <c r="D342" s="274"/>
      <c r="E342" s="330"/>
      <c r="F342" s="559"/>
      <c r="G342" s="559"/>
      <c r="H342" s="523"/>
      <c r="I342" s="590"/>
      <c r="J342" s="523"/>
      <c r="K342" s="590"/>
      <c r="L342" s="389"/>
      <c r="M342" s="262"/>
      <c r="N342" s="262"/>
      <c r="O342" s="267"/>
      <c r="P342" s="267"/>
      <c r="Q342" s="267"/>
      <c r="R342" s="267"/>
      <c r="S342" s="267"/>
      <c r="T342" s="267"/>
      <c r="U342" s="267"/>
      <c r="V342" s="267"/>
      <c r="W342" s="108" t="s">
        <v>670</v>
      </c>
      <c r="X342" s="99" t="str">
        <f t="shared" si="513"/>
        <v>Probabilidad</v>
      </c>
      <c r="Y342" s="99" t="s">
        <v>90</v>
      </c>
      <c r="Z342" s="99" t="s">
        <v>69</v>
      </c>
      <c r="AA342" s="99" t="s">
        <v>70</v>
      </c>
      <c r="AB342" s="99" t="s">
        <v>71</v>
      </c>
      <c r="AC342" s="99" t="s">
        <v>184</v>
      </c>
      <c r="AD342" s="316"/>
      <c r="AE342" s="99">
        <f t="shared" si="585"/>
        <v>15</v>
      </c>
      <c r="AF342" s="99">
        <f t="shared" si="586"/>
        <v>15</v>
      </c>
      <c r="AG342" s="99">
        <f>($AH341*((AE342+AF342))/100)</f>
        <v>18</v>
      </c>
      <c r="AH342" s="99">
        <f t="shared" ref="AH342" si="595">AH341-AG342</f>
        <v>42</v>
      </c>
      <c r="AI342" s="492"/>
      <c r="AJ342" s="99">
        <f t="shared" si="588"/>
        <v>0</v>
      </c>
      <c r="AK342" s="99">
        <f t="shared" si="589"/>
        <v>0</v>
      </c>
      <c r="AL342" s="99">
        <f t="shared" ref="AL342" si="596">($AM341*((AJ342+AK342))/100)</f>
        <v>0</v>
      </c>
      <c r="AM342" s="106">
        <f t="shared" ref="AM342" si="597">AM341-AL342</f>
        <v>100</v>
      </c>
      <c r="AN342" s="267"/>
      <c r="AO342" s="267"/>
      <c r="AP342" s="274"/>
      <c r="AQ342" s="274"/>
      <c r="AR342" s="541"/>
      <c r="AS342" s="541"/>
      <c r="AT342" s="541"/>
      <c r="AU342" s="561"/>
    </row>
    <row r="343" spans="1:47" s="110" customFormat="1" ht="132.75" customHeight="1">
      <c r="A343" s="275">
        <v>117</v>
      </c>
      <c r="B343" s="275" t="s">
        <v>224</v>
      </c>
      <c r="C343" s="322" t="s">
        <v>552</v>
      </c>
      <c r="D343" s="273" t="s">
        <v>610</v>
      </c>
      <c r="E343" s="330"/>
      <c r="F343" s="562"/>
      <c r="G343" s="562"/>
      <c r="H343" s="334" t="s">
        <v>671</v>
      </c>
      <c r="I343" s="266" t="s">
        <v>672</v>
      </c>
      <c r="J343" s="334" t="s">
        <v>673</v>
      </c>
      <c r="K343" s="266" t="s">
        <v>674</v>
      </c>
      <c r="L343" s="333" t="s">
        <v>675</v>
      </c>
      <c r="M343" s="271" t="s">
        <v>85</v>
      </c>
      <c r="N343" s="271" t="s">
        <v>278</v>
      </c>
      <c r="O343" s="266" t="s">
        <v>86</v>
      </c>
      <c r="P343" s="266" t="s">
        <v>655</v>
      </c>
      <c r="Q343" s="266">
        <v>490000</v>
      </c>
      <c r="R343" s="266" t="s">
        <v>172</v>
      </c>
      <c r="S343" s="266">
        <f t="shared" si="592"/>
        <v>100</v>
      </c>
      <c r="T343" s="266" t="s">
        <v>141</v>
      </c>
      <c r="U343" s="266">
        <f t="shared" ref="U343" si="598">IF(T343="Catastrófico",100,IF(T343="Mayor",80,IF(T343="Moderado",60,IF(T343="Menor",40,IF(T343="Leve",20,0)))))</f>
        <v>100</v>
      </c>
      <c r="V343" s="266" t="s">
        <v>142</v>
      </c>
      <c r="W343" s="108" t="s">
        <v>676</v>
      </c>
      <c r="X343" s="99" t="str">
        <f t="shared" si="513"/>
        <v>Probabilidad</v>
      </c>
      <c r="Y343" s="99" t="s">
        <v>68</v>
      </c>
      <c r="Z343" s="99" t="s">
        <v>69</v>
      </c>
      <c r="AA343" s="99" t="s">
        <v>70</v>
      </c>
      <c r="AB343" s="99" t="s">
        <v>71</v>
      </c>
      <c r="AC343" s="99" t="s">
        <v>72</v>
      </c>
      <c r="AD343" s="316">
        <f>AH344</f>
        <v>42</v>
      </c>
      <c r="AE343" s="99">
        <f t="shared" si="585"/>
        <v>25</v>
      </c>
      <c r="AF343" s="99">
        <f t="shared" si="586"/>
        <v>15</v>
      </c>
      <c r="AG343" s="99">
        <f>($S343*((AE343+AF343))/100)</f>
        <v>40</v>
      </c>
      <c r="AH343" s="99">
        <f t="shared" ref="AH343" si="599">S343-AG343</f>
        <v>60</v>
      </c>
      <c r="AI343" s="492">
        <f>AM344</f>
        <v>100</v>
      </c>
      <c r="AJ343" s="99">
        <f t="shared" si="588"/>
        <v>0</v>
      </c>
      <c r="AK343" s="99">
        <f t="shared" si="589"/>
        <v>0</v>
      </c>
      <c r="AL343" s="99">
        <f>($U343*((AJ343+AK343))/100)</f>
        <v>0</v>
      </c>
      <c r="AM343" s="106">
        <f>U343-AL343</f>
        <v>100</v>
      </c>
      <c r="AN343" s="266" t="s">
        <v>142</v>
      </c>
      <c r="AO343" s="266" t="s">
        <v>74</v>
      </c>
      <c r="AP343" s="273" t="s">
        <v>657</v>
      </c>
      <c r="AQ343" s="273" t="s">
        <v>677</v>
      </c>
      <c r="AR343" s="541">
        <v>45324</v>
      </c>
      <c r="AS343" s="541">
        <v>46022</v>
      </c>
      <c r="AT343" s="541" t="s">
        <v>146</v>
      </c>
      <c r="AU343" s="273" t="s">
        <v>678</v>
      </c>
    </row>
    <row r="344" spans="1:47" s="110" customFormat="1" ht="132.75" customHeight="1">
      <c r="A344" s="275"/>
      <c r="B344" s="275"/>
      <c r="C344" s="322"/>
      <c r="D344" s="274"/>
      <c r="E344" s="330"/>
      <c r="F344" s="559"/>
      <c r="G344" s="559"/>
      <c r="H344" s="334"/>
      <c r="I344" s="267"/>
      <c r="J344" s="334"/>
      <c r="K344" s="267"/>
      <c r="L344" s="389"/>
      <c r="M344" s="262"/>
      <c r="N344" s="262"/>
      <c r="O344" s="267"/>
      <c r="P344" s="267"/>
      <c r="Q344" s="267"/>
      <c r="R344" s="267"/>
      <c r="S344" s="267"/>
      <c r="T344" s="267"/>
      <c r="U344" s="267"/>
      <c r="V344" s="267"/>
      <c r="W344" s="108" t="s">
        <v>679</v>
      </c>
      <c r="X344" s="99" t="str">
        <f t="shared" si="513"/>
        <v>Probabilidad</v>
      </c>
      <c r="Y344" s="99" t="s">
        <v>90</v>
      </c>
      <c r="Z344" s="99" t="s">
        <v>69</v>
      </c>
      <c r="AA344" s="99" t="s">
        <v>179</v>
      </c>
      <c r="AB344" s="99" t="s">
        <v>71</v>
      </c>
      <c r="AC344" s="99" t="s">
        <v>184</v>
      </c>
      <c r="AD344" s="316"/>
      <c r="AE344" s="99">
        <f t="shared" si="585"/>
        <v>15</v>
      </c>
      <c r="AF344" s="99">
        <f t="shared" si="586"/>
        <v>15</v>
      </c>
      <c r="AG344" s="99">
        <f>($AH343*((AE344+AF344))/100)</f>
        <v>18</v>
      </c>
      <c r="AH344" s="99">
        <f t="shared" ref="AH344" si="600">AH343-AG344</f>
        <v>42</v>
      </c>
      <c r="AI344" s="492"/>
      <c r="AJ344" s="99">
        <f t="shared" si="588"/>
        <v>0</v>
      </c>
      <c r="AK344" s="99">
        <f t="shared" si="589"/>
        <v>0</v>
      </c>
      <c r="AL344" s="99">
        <f t="shared" ref="AL344" si="601">($AM343*((AJ344+AK344))/100)</f>
        <v>0</v>
      </c>
      <c r="AM344" s="106">
        <f t="shared" ref="AM344" si="602">AM343-AL344</f>
        <v>100</v>
      </c>
      <c r="AN344" s="267"/>
      <c r="AO344" s="267"/>
      <c r="AP344" s="274"/>
      <c r="AQ344" s="274"/>
      <c r="AR344" s="541"/>
      <c r="AS344" s="541"/>
      <c r="AT344" s="541"/>
      <c r="AU344" s="274"/>
    </row>
    <row r="345" spans="1:47" s="110" customFormat="1" ht="137.25" customHeight="1">
      <c r="A345" s="275">
        <v>118</v>
      </c>
      <c r="B345" s="275" t="s">
        <v>224</v>
      </c>
      <c r="C345" s="322" t="s">
        <v>552</v>
      </c>
      <c r="D345" s="273" t="s">
        <v>680</v>
      </c>
      <c r="E345" s="330"/>
      <c r="F345" s="562"/>
      <c r="G345" s="562"/>
      <c r="H345" s="334" t="s">
        <v>681</v>
      </c>
      <c r="I345" s="266" t="s">
        <v>682</v>
      </c>
      <c r="J345" s="334" t="s">
        <v>683</v>
      </c>
      <c r="K345" s="266" t="s">
        <v>684</v>
      </c>
      <c r="L345" s="333" t="s">
        <v>685</v>
      </c>
      <c r="M345" s="271" t="s">
        <v>85</v>
      </c>
      <c r="N345" s="271" t="s">
        <v>112</v>
      </c>
      <c r="O345" s="266" t="s">
        <v>86</v>
      </c>
      <c r="P345" s="266" t="s">
        <v>655</v>
      </c>
      <c r="Q345" s="591">
        <v>9394</v>
      </c>
      <c r="R345" s="266" t="s">
        <v>172</v>
      </c>
      <c r="S345" s="266">
        <f t="shared" si="592"/>
        <v>100</v>
      </c>
      <c r="T345" s="266" t="s">
        <v>141</v>
      </c>
      <c r="U345" s="266">
        <f t="shared" ref="U345" si="603">IF(T345="Catastrófico",100,IF(T345="Mayor",80,IF(T345="Moderado",60,IF(T345="Menor",40,IF(T345="Leve",20,0)))))</f>
        <v>100</v>
      </c>
      <c r="V345" s="266" t="s">
        <v>142</v>
      </c>
      <c r="W345" s="108" t="s">
        <v>686</v>
      </c>
      <c r="X345" s="99" t="str">
        <f t="shared" si="513"/>
        <v>Probabilidad</v>
      </c>
      <c r="Y345" s="99" t="s">
        <v>68</v>
      </c>
      <c r="Z345" s="99" t="s">
        <v>69</v>
      </c>
      <c r="AA345" s="99" t="s">
        <v>179</v>
      </c>
      <c r="AB345" s="99" t="s">
        <v>71</v>
      </c>
      <c r="AC345" s="99" t="s">
        <v>72</v>
      </c>
      <c r="AD345" s="316">
        <f>AH346</f>
        <v>42</v>
      </c>
      <c r="AE345" s="99">
        <f t="shared" si="585"/>
        <v>25</v>
      </c>
      <c r="AF345" s="99">
        <f t="shared" si="586"/>
        <v>15</v>
      </c>
      <c r="AG345" s="99">
        <f>($S345*((AE345+AF345))/100)</f>
        <v>40</v>
      </c>
      <c r="AH345" s="99">
        <f t="shared" ref="AH345" si="604">S345-AG345</f>
        <v>60</v>
      </c>
      <c r="AI345" s="492">
        <f>AM346</f>
        <v>100</v>
      </c>
      <c r="AJ345" s="99">
        <f t="shared" si="588"/>
        <v>0</v>
      </c>
      <c r="AK345" s="99">
        <f t="shared" si="589"/>
        <v>0</v>
      </c>
      <c r="AL345" s="99">
        <f>($U345*((AJ345+AK345))/100)</f>
        <v>0</v>
      </c>
      <c r="AM345" s="106">
        <f>U345-AL345</f>
        <v>100</v>
      </c>
      <c r="AN345" s="266" t="s">
        <v>142</v>
      </c>
      <c r="AO345" s="266" t="s">
        <v>74</v>
      </c>
      <c r="AP345" s="273" t="s">
        <v>657</v>
      </c>
      <c r="AQ345" s="273" t="s">
        <v>687</v>
      </c>
      <c r="AR345" s="541">
        <v>45658</v>
      </c>
      <c r="AS345" s="541">
        <v>46022</v>
      </c>
      <c r="AT345" s="541" t="s">
        <v>146</v>
      </c>
      <c r="AU345" s="273" t="s">
        <v>659</v>
      </c>
    </row>
    <row r="346" spans="1:47" s="110" customFormat="1" ht="137.25" customHeight="1">
      <c r="A346" s="275"/>
      <c r="B346" s="275"/>
      <c r="C346" s="322"/>
      <c r="D346" s="274"/>
      <c r="E346" s="330"/>
      <c r="F346" s="559"/>
      <c r="G346" s="559"/>
      <c r="H346" s="334"/>
      <c r="I346" s="267"/>
      <c r="J346" s="334"/>
      <c r="K346" s="267"/>
      <c r="L346" s="389"/>
      <c r="M346" s="262"/>
      <c r="N346" s="262"/>
      <c r="O346" s="267"/>
      <c r="P346" s="267"/>
      <c r="Q346" s="592"/>
      <c r="R346" s="267"/>
      <c r="S346" s="267"/>
      <c r="T346" s="267"/>
      <c r="U346" s="267"/>
      <c r="V346" s="267"/>
      <c r="W346" s="108" t="s">
        <v>688</v>
      </c>
      <c r="X346" s="99" t="str">
        <f t="shared" si="513"/>
        <v>Probabilidad</v>
      </c>
      <c r="Y346" s="99" t="s">
        <v>90</v>
      </c>
      <c r="Z346" s="99" t="s">
        <v>69</v>
      </c>
      <c r="AA346" s="99" t="s">
        <v>179</v>
      </c>
      <c r="AB346" s="99" t="s">
        <v>71</v>
      </c>
      <c r="AC346" s="99" t="s">
        <v>184</v>
      </c>
      <c r="AD346" s="316"/>
      <c r="AE346" s="99">
        <f t="shared" si="585"/>
        <v>15</v>
      </c>
      <c r="AF346" s="99">
        <f t="shared" si="586"/>
        <v>15</v>
      </c>
      <c r="AG346" s="99">
        <f>($AH345*((AE346+AF346))/100)</f>
        <v>18</v>
      </c>
      <c r="AH346" s="99">
        <f>AH345-AG346</f>
        <v>42</v>
      </c>
      <c r="AI346" s="492"/>
      <c r="AJ346" s="99">
        <f t="shared" si="588"/>
        <v>0</v>
      </c>
      <c r="AK346" s="99">
        <f t="shared" si="589"/>
        <v>0</v>
      </c>
      <c r="AL346" s="99">
        <f>($AM345*((AJ346+AK346))/100)</f>
        <v>0</v>
      </c>
      <c r="AM346" s="106">
        <f>AM345-AL346</f>
        <v>100</v>
      </c>
      <c r="AN346" s="267"/>
      <c r="AO346" s="267"/>
      <c r="AP346" s="274"/>
      <c r="AQ346" s="274"/>
      <c r="AR346" s="541"/>
      <c r="AS346" s="541"/>
      <c r="AT346" s="541"/>
      <c r="AU346" s="274"/>
    </row>
    <row r="347" spans="1:47" s="110" customFormat="1" ht="137.25" customHeight="1">
      <c r="A347" s="266">
        <v>119</v>
      </c>
      <c r="B347" s="266" t="s">
        <v>224</v>
      </c>
      <c r="C347" s="266" t="s">
        <v>2209</v>
      </c>
      <c r="D347" s="273" t="s">
        <v>2210</v>
      </c>
      <c r="E347" s="269" t="s">
        <v>164</v>
      </c>
      <c r="F347" s="267" t="s">
        <v>2211</v>
      </c>
      <c r="G347" s="267" t="s">
        <v>2212</v>
      </c>
      <c r="H347" s="183"/>
      <c r="I347" s="111"/>
      <c r="J347" s="183"/>
      <c r="K347" s="111"/>
      <c r="L347" s="262" t="s">
        <v>2213</v>
      </c>
      <c r="M347" s="262" t="s">
        <v>151</v>
      </c>
      <c r="N347" s="262" t="s">
        <v>112</v>
      </c>
      <c r="O347" s="275" t="s">
        <v>2214</v>
      </c>
      <c r="P347" s="275" t="s">
        <v>62</v>
      </c>
      <c r="Q347" s="275">
        <v>20</v>
      </c>
      <c r="R347" s="268" t="s">
        <v>126</v>
      </c>
      <c r="S347" s="268">
        <v>40</v>
      </c>
      <c r="T347" s="268" t="s">
        <v>65</v>
      </c>
      <c r="U347" s="262">
        <v>80</v>
      </c>
      <c r="V347" s="264" t="s">
        <v>66</v>
      </c>
      <c r="W347" s="108" t="s">
        <v>2215</v>
      </c>
      <c r="X347" s="93" t="s">
        <v>117</v>
      </c>
      <c r="Y347" s="93" t="s">
        <v>90</v>
      </c>
      <c r="Z347" s="93" t="s">
        <v>69</v>
      </c>
      <c r="AA347" s="93" t="s">
        <v>179</v>
      </c>
      <c r="AB347" s="93" t="s">
        <v>71</v>
      </c>
      <c r="AC347" s="93" t="s">
        <v>72</v>
      </c>
      <c r="AD347" s="265">
        <v>28</v>
      </c>
      <c r="AE347" s="92">
        <v>15</v>
      </c>
      <c r="AF347" s="92">
        <v>15</v>
      </c>
      <c r="AG347" s="92">
        <v>12</v>
      </c>
      <c r="AH347" s="92">
        <v>28</v>
      </c>
      <c r="AI347" s="265">
        <v>45</v>
      </c>
      <c r="AJ347" s="92">
        <v>0</v>
      </c>
      <c r="AK347" s="92">
        <v>0</v>
      </c>
      <c r="AL347" s="92">
        <v>0</v>
      </c>
      <c r="AM347" s="92">
        <v>80</v>
      </c>
      <c r="AN347" s="266" t="s">
        <v>73</v>
      </c>
      <c r="AO347" s="268" t="s">
        <v>74</v>
      </c>
      <c r="AP347" s="269" t="s">
        <v>75</v>
      </c>
      <c r="AQ347" s="269" t="s">
        <v>2218</v>
      </c>
      <c r="AR347" s="270">
        <v>45660</v>
      </c>
      <c r="AS347" s="270">
        <v>45992</v>
      </c>
      <c r="AT347" s="270">
        <v>45809</v>
      </c>
      <c r="AU347" s="269" t="s">
        <v>646</v>
      </c>
    </row>
    <row r="348" spans="1:47" s="110" customFormat="1" ht="137.25" customHeight="1">
      <c r="A348" s="267"/>
      <c r="B348" s="267"/>
      <c r="C348" s="267"/>
      <c r="D348" s="274"/>
      <c r="E348" s="269"/>
      <c r="F348" s="267"/>
      <c r="G348" s="267"/>
      <c r="H348" s="183"/>
      <c r="I348" s="111"/>
      <c r="J348" s="183"/>
      <c r="K348" s="111"/>
      <c r="L348" s="262"/>
      <c r="M348" s="262"/>
      <c r="N348" s="262"/>
      <c r="O348" s="275"/>
      <c r="P348" s="275"/>
      <c r="Q348" s="275"/>
      <c r="R348" s="268"/>
      <c r="S348" s="268"/>
      <c r="T348" s="268"/>
      <c r="U348" s="262"/>
      <c r="V348" s="264"/>
      <c r="W348" s="108" t="s">
        <v>2216</v>
      </c>
      <c r="X348" s="93" t="s">
        <v>40</v>
      </c>
      <c r="Y348" s="93" t="s">
        <v>80</v>
      </c>
      <c r="Z348" s="93" t="s">
        <v>69</v>
      </c>
      <c r="AA348" s="93" t="s">
        <v>179</v>
      </c>
      <c r="AB348" s="93" t="s">
        <v>71</v>
      </c>
      <c r="AC348" s="93" t="s">
        <v>72</v>
      </c>
      <c r="AD348" s="265"/>
      <c r="AE348" s="92">
        <v>0</v>
      </c>
      <c r="AF348" s="92">
        <v>0</v>
      </c>
      <c r="AG348" s="92">
        <v>0</v>
      </c>
      <c r="AH348" s="92">
        <v>28</v>
      </c>
      <c r="AI348" s="265"/>
      <c r="AJ348" s="92">
        <v>10</v>
      </c>
      <c r="AK348" s="92">
        <v>15</v>
      </c>
      <c r="AL348" s="92">
        <v>20</v>
      </c>
      <c r="AM348" s="92">
        <v>60</v>
      </c>
      <c r="AN348" s="267"/>
      <c r="AO348" s="268"/>
      <c r="AP348" s="269"/>
      <c r="AQ348" s="269"/>
      <c r="AR348" s="270"/>
      <c r="AS348" s="270"/>
      <c r="AT348" s="270"/>
      <c r="AU348" s="269"/>
    </row>
    <row r="349" spans="1:47" s="110" customFormat="1" ht="137.25" customHeight="1">
      <c r="A349" s="272"/>
      <c r="B349" s="272"/>
      <c r="C349" s="272"/>
      <c r="D349" s="274"/>
      <c r="E349" s="269"/>
      <c r="F349" s="272"/>
      <c r="G349" s="272"/>
      <c r="H349" s="183"/>
      <c r="I349" s="111"/>
      <c r="J349" s="183"/>
      <c r="K349" s="111"/>
      <c r="L349" s="263"/>
      <c r="M349" s="263"/>
      <c r="N349" s="263"/>
      <c r="O349" s="275"/>
      <c r="P349" s="275"/>
      <c r="Q349" s="275"/>
      <c r="R349" s="268"/>
      <c r="S349" s="268"/>
      <c r="T349" s="268"/>
      <c r="U349" s="263"/>
      <c r="V349" s="264"/>
      <c r="W349" s="108" t="s">
        <v>2217</v>
      </c>
      <c r="X349" s="93" t="s">
        <v>40</v>
      </c>
      <c r="Y349" s="93" t="s">
        <v>80</v>
      </c>
      <c r="Z349" s="93" t="s">
        <v>69</v>
      </c>
      <c r="AA349" s="93" t="s">
        <v>179</v>
      </c>
      <c r="AB349" s="93" t="s">
        <v>71</v>
      </c>
      <c r="AC349" s="93" t="s">
        <v>72</v>
      </c>
      <c r="AD349" s="265"/>
      <c r="AE349" s="92">
        <v>0</v>
      </c>
      <c r="AF349" s="92">
        <v>0</v>
      </c>
      <c r="AG349" s="92">
        <v>0</v>
      </c>
      <c r="AH349" s="92">
        <v>28</v>
      </c>
      <c r="AI349" s="265"/>
      <c r="AJ349" s="92">
        <v>10</v>
      </c>
      <c r="AK349" s="92">
        <v>15</v>
      </c>
      <c r="AL349" s="92">
        <v>15</v>
      </c>
      <c r="AM349" s="92">
        <v>45</v>
      </c>
      <c r="AN349" s="267"/>
      <c r="AO349" s="268"/>
      <c r="AP349" s="269"/>
      <c r="AQ349" s="269"/>
      <c r="AR349" s="270"/>
      <c r="AS349" s="270"/>
      <c r="AT349" s="270"/>
      <c r="AU349" s="269"/>
    </row>
    <row r="350" spans="1:47" s="110" customFormat="1" ht="168" customHeight="1">
      <c r="A350" s="275">
        <v>120</v>
      </c>
      <c r="B350" s="275" t="s">
        <v>224</v>
      </c>
      <c r="C350" s="322" t="s">
        <v>104</v>
      </c>
      <c r="D350" s="273" t="s">
        <v>689</v>
      </c>
      <c r="E350" s="330" t="s">
        <v>164</v>
      </c>
      <c r="F350" s="322" t="s">
        <v>690</v>
      </c>
      <c r="G350" s="322" t="s">
        <v>691</v>
      </c>
      <c r="H350" s="562"/>
      <c r="I350" s="562"/>
      <c r="J350" s="562"/>
      <c r="K350" s="562"/>
      <c r="L350" s="333" t="s">
        <v>692</v>
      </c>
      <c r="M350" s="271" t="s">
        <v>105</v>
      </c>
      <c r="N350" s="271" t="s">
        <v>693</v>
      </c>
      <c r="O350" s="266" t="s">
        <v>61</v>
      </c>
      <c r="P350" s="266" t="s">
        <v>62</v>
      </c>
      <c r="Q350" s="266">
        <v>112320</v>
      </c>
      <c r="R350" s="266" t="s">
        <v>172</v>
      </c>
      <c r="S350" s="266">
        <f t="shared" si="592"/>
        <v>100</v>
      </c>
      <c r="T350" s="266" t="s">
        <v>65</v>
      </c>
      <c r="U350" s="266">
        <f t="shared" ref="U350" si="605">IF(T350="Catastrófico",100,IF(T350="Mayor",80,IF(T350="Moderado",60,IF(T350="Menor",40,IF(T350="Leve",20,0)))))</f>
        <v>80</v>
      </c>
      <c r="V350" s="502" t="s">
        <v>66</v>
      </c>
      <c r="W350" s="32" t="s">
        <v>1685</v>
      </c>
      <c r="X350" s="189" t="str">
        <f t="shared" si="513"/>
        <v>Probabilidad</v>
      </c>
      <c r="Y350" s="99" t="s">
        <v>90</v>
      </c>
      <c r="Z350" s="99" t="s">
        <v>69</v>
      </c>
      <c r="AA350" s="99" t="s">
        <v>70</v>
      </c>
      <c r="AB350" s="99" t="s">
        <v>71</v>
      </c>
      <c r="AC350" s="99" t="s">
        <v>72</v>
      </c>
      <c r="AD350" s="316">
        <f>AH353</f>
        <v>25.2</v>
      </c>
      <c r="AE350" s="99">
        <f t="shared" si="585"/>
        <v>15</v>
      </c>
      <c r="AF350" s="99">
        <f t="shared" si="586"/>
        <v>15</v>
      </c>
      <c r="AG350" s="99">
        <f>($S350*((AE350+AF350))/100)</f>
        <v>30</v>
      </c>
      <c r="AH350" s="99">
        <f t="shared" ref="AH350" si="606">S350-AG350</f>
        <v>70</v>
      </c>
      <c r="AI350" s="492">
        <f>AM353</f>
        <v>51</v>
      </c>
      <c r="AJ350" s="99">
        <f t="shared" si="588"/>
        <v>0</v>
      </c>
      <c r="AK350" s="99">
        <f t="shared" si="589"/>
        <v>0</v>
      </c>
      <c r="AL350" s="99">
        <f>($U350*((AJ350+AK350))/100)</f>
        <v>0</v>
      </c>
      <c r="AM350" s="106">
        <f>U350-AL350</f>
        <v>80</v>
      </c>
      <c r="AN350" s="266" t="s">
        <v>73</v>
      </c>
      <c r="AO350" s="266" t="s">
        <v>74</v>
      </c>
      <c r="AP350" s="506" t="s">
        <v>269</v>
      </c>
      <c r="AQ350" s="360" t="s">
        <v>1689</v>
      </c>
      <c r="AR350" s="504">
        <v>45658</v>
      </c>
      <c r="AS350" s="288">
        <v>46022</v>
      </c>
      <c r="AT350" s="266" t="s">
        <v>77</v>
      </c>
      <c r="AU350" s="273" t="s">
        <v>694</v>
      </c>
    </row>
    <row r="351" spans="1:47" s="110" customFormat="1" ht="243.75" customHeight="1">
      <c r="A351" s="275"/>
      <c r="B351" s="275"/>
      <c r="C351" s="322"/>
      <c r="D351" s="274"/>
      <c r="E351" s="330"/>
      <c r="F351" s="322"/>
      <c r="G351" s="322"/>
      <c r="H351" s="559"/>
      <c r="I351" s="559"/>
      <c r="J351" s="559"/>
      <c r="K351" s="559"/>
      <c r="L351" s="389"/>
      <c r="M351" s="262"/>
      <c r="N351" s="262"/>
      <c r="O351" s="267"/>
      <c r="P351" s="267"/>
      <c r="Q351" s="267"/>
      <c r="R351" s="267"/>
      <c r="S351" s="267"/>
      <c r="T351" s="267"/>
      <c r="U351" s="267"/>
      <c r="V351" s="572"/>
      <c r="W351" s="32" t="s">
        <v>1686</v>
      </c>
      <c r="X351" s="189"/>
      <c r="Y351" s="99" t="s">
        <v>68</v>
      </c>
      <c r="Z351" s="99" t="s">
        <v>69</v>
      </c>
      <c r="AA351" s="99" t="s">
        <v>70</v>
      </c>
      <c r="AB351" s="99" t="s">
        <v>71</v>
      </c>
      <c r="AC351" s="99" t="s">
        <v>184</v>
      </c>
      <c r="AD351" s="316"/>
      <c r="AE351" s="99">
        <f t="shared" si="585"/>
        <v>25</v>
      </c>
      <c r="AF351" s="99">
        <f t="shared" si="586"/>
        <v>15</v>
      </c>
      <c r="AG351" s="99">
        <f>($AH350*((AE351+AF351))/100)</f>
        <v>28</v>
      </c>
      <c r="AH351" s="99">
        <f t="shared" ref="AH351:AH353" si="607">AH350-AG351</f>
        <v>42</v>
      </c>
      <c r="AI351" s="492"/>
      <c r="AJ351" s="99">
        <f t="shared" si="588"/>
        <v>0</v>
      </c>
      <c r="AK351" s="99">
        <f t="shared" si="589"/>
        <v>15</v>
      </c>
      <c r="AL351" s="99">
        <f t="shared" ref="AL351:AL353" si="608">($AM350*((AJ351+AK351))/100)</f>
        <v>12</v>
      </c>
      <c r="AM351" s="106">
        <f t="shared" ref="AM351:AM353" si="609">AM350-AL351</f>
        <v>68</v>
      </c>
      <c r="AN351" s="267"/>
      <c r="AO351" s="267"/>
      <c r="AP351" s="593"/>
      <c r="AQ351" s="360"/>
      <c r="AR351" s="525"/>
      <c r="AS351" s="289"/>
      <c r="AT351" s="267"/>
      <c r="AU351" s="274"/>
    </row>
    <row r="352" spans="1:47" s="110" customFormat="1" ht="248.25" customHeight="1">
      <c r="A352" s="275"/>
      <c r="B352" s="275"/>
      <c r="C352" s="322"/>
      <c r="D352" s="274"/>
      <c r="E352" s="330"/>
      <c r="F352" s="322"/>
      <c r="G352" s="322"/>
      <c r="H352" s="559"/>
      <c r="I352" s="559"/>
      <c r="J352" s="559"/>
      <c r="K352" s="559"/>
      <c r="L352" s="389"/>
      <c r="M352" s="262"/>
      <c r="N352" s="262"/>
      <c r="O352" s="267"/>
      <c r="P352" s="267"/>
      <c r="Q352" s="267"/>
      <c r="R352" s="267"/>
      <c r="S352" s="267"/>
      <c r="T352" s="267"/>
      <c r="U352" s="267"/>
      <c r="V352" s="572"/>
      <c r="W352" s="32" t="s">
        <v>1687</v>
      </c>
      <c r="X352" s="189" t="str">
        <f t="shared" si="513"/>
        <v>Probabilidad</v>
      </c>
      <c r="Y352" s="99" t="s">
        <v>68</v>
      </c>
      <c r="Z352" s="99" t="s">
        <v>69</v>
      </c>
      <c r="AA352" s="99" t="s">
        <v>70</v>
      </c>
      <c r="AB352" s="99" t="s">
        <v>71</v>
      </c>
      <c r="AC352" s="99" t="s">
        <v>72</v>
      </c>
      <c r="AD352" s="316"/>
      <c r="AE352" s="99">
        <f t="shared" si="585"/>
        <v>25</v>
      </c>
      <c r="AF352" s="99">
        <f t="shared" si="586"/>
        <v>15</v>
      </c>
      <c r="AG352" s="99">
        <f>($AH351*((AE352+AF352))/100)</f>
        <v>16.8</v>
      </c>
      <c r="AH352" s="99">
        <f t="shared" si="607"/>
        <v>25.2</v>
      </c>
      <c r="AI352" s="492"/>
      <c r="AJ352" s="99">
        <f t="shared" si="588"/>
        <v>0</v>
      </c>
      <c r="AK352" s="99">
        <f t="shared" si="589"/>
        <v>0</v>
      </c>
      <c r="AL352" s="99">
        <f t="shared" si="608"/>
        <v>0</v>
      </c>
      <c r="AM352" s="106">
        <f t="shared" si="609"/>
        <v>68</v>
      </c>
      <c r="AN352" s="267"/>
      <c r="AO352" s="267"/>
      <c r="AP352" s="593"/>
      <c r="AQ352" s="360"/>
      <c r="AR352" s="525"/>
      <c r="AS352" s="289"/>
      <c r="AT352" s="267"/>
      <c r="AU352" s="274"/>
    </row>
    <row r="353" spans="1:50" s="110" customFormat="1" ht="223.5" customHeight="1">
      <c r="A353" s="275"/>
      <c r="B353" s="275"/>
      <c r="C353" s="322"/>
      <c r="D353" s="327"/>
      <c r="E353" s="330"/>
      <c r="F353" s="322"/>
      <c r="G353" s="322"/>
      <c r="H353" s="560"/>
      <c r="I353" s="560"/>
      <c r="J353" s="560"/>
      <c r="K353" s="560"/>
      <c r="L353" s="384"/>
      <c r="M353" s="263"/>
      <c r="N353" s="263"/>
      <c r="O353" s="272"/>
      <c r="P353" s="272"/>
      <c r="Q353" s="272"/>
      <c r="R353" s="272"/>
      <c r="S353" s="272"/>
      <c r="T353" s="272"/>
      <c r="U353" s="272"/>
      <c r="V353" s="503"/>
      <c r="W353" s="32" t="s">
        <v>1688</v>
      </c>
      <c r="X353" s="189" t="str">
        <f t="shared" si="513"/>
        <v>Impacto</v>
      </c>
      <c r="Y353" s="99" t="s">
        <v>80</v>
      </c>
      <c r="Z353" s="99" t="s">
        <v>69</v>
      </c>
      <c r="AA353" s="99" t="s">
        <v>70</v>
      </c>
      <c r="AB353" s="99" t="s">
        <v>71</v>
      </c>
      <c r="AC353" s="99" t="s">
        <v>184</v>
      </c>
      <c r="AD353" s="316"/>
      <c r="AE353" s="99">
        <f t="shared" si="585"/>
        <v>0</v>
      </c>
      <c r="AF353" s="99">
        <f t="shared" si="586"/>
        <v>0</v>
      </c>
      <c r="AG353" s="99">
        <f>($AH352*((AE353+AF353))/100)</f>
        <v>0</v>
      </c>
      <c r="AH353" s="99">
        <f t="shared" si="607"/>
        <v>25.2</v>
      </c>
      <c r="AI353" s="492"/>
      <c r="AJ353" s="99">
        <f t="shared" si="588"/>
        <v>10</v>
      </c>
      <c r="AK353" s="99">
        <f t="shared" si="589"/>
        <v>15</v>
      </c>
      <c r="AL353" s="99">
        <f t="shared" si="608"/>
        <v>17</v>
      </c>
      <c r="AM353" s="106">
        <f t="shared" si="609"/>
        <v>51</v>
      </c>
      <c r="AN353" s="272"/>
      <c r="AO353" s="272"/>
      <c r="AP353" s="507"/>
      <c r="AQ353" s="360"/>
      <c r="AR353" s="505"/>
      <c r="AS353" s="290"/>
      <c r="AT353" s="272"/>
      <c r="AU353" s="327"/>
    </row>
    <row r="354" spans="1:50" s="110" customFormat="1" ht="178.5" customHeight="1">
      <c r="A354" s="275">
        <v>121</v>
      </c>
      <c r="B354" s="275" t="s">
        <v>228</v>
      </c>
      <c r="C354" s="322" t="s">
        <v>229</v>
      </c>
      <c r="D354" s="322" t="s">
        <v>695</v>
      </c>
      <c r="E354" s="322" t="s">
        <v>164</v>
      </c>
      <c r="F354" s="322" t="s">
        <v>696</v>
      </c>
      <c r="G354" s="322" t="s">
        <v>697</v>
      </c>
      <c r="H354" s="108"/>
      <c r="I354" s="108"/>
      <c r="J354" s="108"/>
      <c r="K354" s="108"/>
      <c r="L354" s="273" t="str">
        <f>CONCATENATE(E354," ",F354,)</f>
        <v>Posibilidad de pérdida reputacional ante las partes interesadas, por no brindar atención y orientación o no hacerlo de manera adecuada a través de los canales de  atención dispuestos por la entidad</v>
      </c>
      <c r="M354" s="275" t="s">
        <v>60</v>
      </c>
      <c r="N354" s="275" t="s">
        <v>112</v>
      </c>
      <c r="O354" s="275" t="s">
        <v>61</v>
      </c>
      <c r="P354" s="275" t="s">
        <v>62</v>
      </c>
      <c r="Q354" s="275">
        <v>15332224</v>
      </c>
      <c r="R354" s="275" t="s">
        <v>172</v>
      </c>
      <c r="S354" s="275">
        <v>100</v>
      </c>
      <c r="T354" s="275" t="s">
        <v>65</v>
      </c>
      <c r="U354" s="275">
        <v>80</v>
      </c>
      <c r="V354" s="351" t="s">
        <v>66</v>
      </c>
      <c r="W354" s="115" t="s">
        <v>698</v>
      </c>
      <c r="X354" s="100" t="s">
        <v>117</v>
      </c>
      <c r="Y354" s="100" t="s">
        <v>68</v>
      </c>
      <c r="Z354" s="100" t="s">
        <v>69</v>
      </c>
      <c r="AA354" s="100" t="s">
        <v>179</v>
      </c>
      <c r="AB354" s="100" t="s">
        <v>71</v>
      </c>
      <c r="AC354" s="100" t="s">
        <v>72</v>
      </c>
      <c r="AD354" s="316">
        <f>AH357</f>
        <v>25.2</v>
      </c>
      <c r="AE354" s="99">
        <f t="shared" si="475"/>
        <v>25</v>
      </c>
      <c r="AF354" s="99">
        <f t="shared" si="476"/>
        <v>15</v>
      </c>
      <c r="AG354" s="99">
        <f>($S354*((AE354+AF354))/100)</f>
        <v>40</v>
      </c>
      <c r="AH354" s="99">
        <f t="shared" ref="AH354" si="610">S354-AG354</f>
        <v>60</v>
      </c>
      <c r="AI354" s="316">
        <f>AM357</f>
        <v>60</v>
      </c>
      <c r="AJ354" s="99">
        <f t="shared" si="57"/>
        <v>0</v>
      </c>
      <c r="AK354" s="99">
        <f t="shared" si="58"/>
        <v>0</v>
      </c>
      <c r="AL354" s="99">
        <f>($U354*((AJ354+AK354))/100)</f>
        <v>0</v>
      </c>
      <c r="AM354" s="106">
        <f>U354-AL354</f>
        <v>80</v>
      </c>
      <c r="AN354" s="337" t="s">
        <v>73</v>
      </c>
      <c r="AO354" s="275" t="s">
        <v>74</v>
      </c>
      <c r="AP354" s="322" t="s">
        <v>699</v>
      </c>
      <c r="AQ354" s="267" t="s">
        <v>700</v>
      </c>
      <c r="AR354" s="493">
        <v>45658</v>
      </c>
      <c r="AS354" s="493">
        <v>46022</v>
      </c>
      <c r="AT354" s="266" t="s">
        <v>77</v>
      </c>
      <c r="AU354" s="266" t="s">
        <v>701</v>
      </c>
    </row>
    <row r="355" spans="1:50" s="110" customFormat="1" ht="165.75" customHeight="1">
      <c r="A355" s="275"/>
      <c r="B355" s="275"/>
      <c r="C355" s="322"/>
      <c r="D355" s="322"/>
      <c r="E355" s="322"/>
      <c r="F355" s="322"/>
      <c r="G355" s="322"/>
      <c r="H355" s="112"/>
      <c r="I355" s="112"/>
      <c r="J355" s="112"/>
      <c r="K355" s="112"/>
      <c r="L355" s="274"/>
      <c r="M355" s="275"/>
      <c r="N355" s="275"/>
      <c r="O355" s="275"/>
      <c r="P355" s="275"/>
      <c r="Q355" s="275"/>
      <c r="R355" s="275"/>
      <c r="S355" s="275"/>
      <c r="T355" s="275"/>
      <c r="U355" s="275"/>
      <c r="V355" s="351"/>
      <c r="W355" s="100" t="s">
        <v>702</v>
      </c>
      <c r="X355" s="100" t="s">
        <v>40</v>
      </c>
      <c r="Y355" s="100" t="s">
        <v>80</v>
      </c>
      <c r="Z355" s="100" t="s">
        <v>69</v>
      </c>
      <c r="AA355" s="100" t="s">
        <v>70</v>
      </c>
      <c r="AB355" s="100" t="s">
        <v>71</v>
      </c>
      <c r="AC355" s="100" t="s">
        <v>72</v>
      </c>
      <c r="AD355" s="316"/>
      <c r="AE355" s="99">
        <f t="shared" si="475"/>
        <v>0</v>
      </c>
      <c r="AF355" s="99">
        <f t="shared" si="476"/>
        <v>0</v>
      </c>
      <c r="AG355" s="99">
        <f>($AH354*((AE355+AF355))/100)</f>
        <v>0</v>
      </c>
      <c r="AH355" s="99">
        <f t="shared" ref="AH355:AH357" si="611">AH354-AG355</f>
        <v>60</v>
      </c>
      <c r="AI355" s="316"/>
      <c r="AJ355" s="99">
        <f t="shared" si="57"/>
        <v>10</v>
      </c>
      <c r="AK355" s="99">
        <f t="shared" si="58"/>
        <v>15</v>
      </c>
      <c r="AL355" s="99">
        <f t="shared" ref="AL355:AL357" si="612">($AM354*((AJ355+AK355))/100)</f>
        <v>20</v>
      </c>
      <c r="AM355" s="106">
        <f t="shared" ref="AM355:AM357" si="613">AM354-AL355</f>
        <v>60</v>
      </c>
      <c r="AN355" s="337"/>
      <c r="AO355" s="275"/>
      <c r="AP355" s="322"/>
      <c r="AQ355" s="272"/>
      <c r="AR355" s="497"/>
      <c r="AS355" s="497"/>
      <c r="AT355" s="267"/>
      <c r="AU355" s="272"/>
    </row>
    <row r="356" spans="1:50" s="110" customFormat="1" ht="141.75" customHeight="1">
      <c r="A356" s="275"/>
      <c r="B356" s="275"/>
      <c r="C356" s="322"/>
      <c r="D356" s="322"/>
      <c r="E356" s="322"/>
      <c r="F356" s="322"/>
      <c r="G356" s="322"/>
      <c r="H356" s="112"/>
      <c r="I356" s="112"/>
      <c r="J356" s="112"/>
      <c r="K356" s="112"/>
      <c r="L356" s="274"/>
      <c r="M356" s="275"/>
      <c r="N356" s="275"/>
      <c r="O356" s="275"/>
      <c r="P356" s="275"/>
      <c r="Q356" s="275"/>
      <c r="R356" s="275"/>
      <c r="S356" s="275"/>
      <c r="T356" s="275"/>
      <c r="U356" s="275"/>
      <c r="V356" s="351"/>
      <c r="W356" s="100" t="s">
        <v>703</v>
      </c>
      <c r="X356" s="100" t="s">
        <v>117</v>
      </c>
      <c r="Y356" s="100" t="s">
        <v>90</v>
      </c>
      <c r="Z356" s="100" t="s">
        <v>69</v>
      </c>
      <c r="AA356" s="100" t="s">
        <v>70</v>
      </c>
      <c r="AB356" s="100" t="s">
        <v>71</v>
      </c>
      <c r="AC356" s="100" t="s">
        <v>72</v>
      </c>
      <c r="AD356" s="316"/>
      <c r="AE356" s="99">
        <f t="shared" si="475"/>
        <v>15</v>
      </c>
      <c r="AF356" s="99">
        <f t="shared" si="476"/>
        <v>15</v>
      </c>
      <c r="AG356" s="99">
        <f t="shared" ref="AG356:AG357" si="614">($AH355*((AE356+AF356))/100)</f>
        <v>18</v>
      </c>
      <c r="AH356" s="99">
        <f t="shared" si="611"/>
        <v>42</v>
      </c>
      <c r="AI356" s="316"/>
      <c r="AJ356" s="99">
        <f t="shared" si="57"/>
        <v>0</v>
      </c>
      <c r="AK356" s="99">
        <f t="shared" si="58"/>
        <v>0</v>
      </c>
      <c r="AL356" s="99">
        <f t="shared" si="612"/>
        <v>0</v>
      </c>
      <c r="AM356" s="106">
        <f t="shared" si="613"/>
        <v>60</v>
      </c>
      <c r="AN356" s="337"/>
      <c r="AO356" s="275"/>
      <c r="AP356" s="322"/>
      <c r="AQ356" s="266" t="s">
        <v>704</v>
      </c>
      <c r="AR356" s="493">
        <v>45658</v>
      </c>
      <c r="AS356" s="493">
        <v>46022</v>
      </c>
      <c r="AT356" s="267"/>
      <c r="AU356" s="266" t="s">
        <v>701</v>
      </c>
    </row>
    <row r="357" spans="1:50" s="110" customFormat="1" ht="160.5" customHeight="1">
      <c r="A357" s="275"/>
      <c r="B357" s="275"/>
      <c r="C357" s="322"/>
      <c r="D357" s="322"/>
      <c r="E357" s="322"/>
      <c r="F357" s="322"/>
      <c r="G357" s="322"/>
      <c r="H357" s="115"/>
      <c r="I357" s="115"/>
      <c r="J357" s="115"/>
      <c r="K357" s="115"/>
      <c r="L357" s="327"/>
      <c r="M357" s="275"/>
      <c r="N357" s="275"/>
      <c r="O357" s="275"/>
      <c r="P357" s="275"/>
      <c r="Q357" s="275"/>
      <c r="R357" s="275"/>
      <c r="S357" s="275"/>
      <c r="T357" s="275"/>
      <c r="U357" s="275"/>
      <c r="V357" s="351"/>
      <c r="W357" s="100" t="s">
        <v>705</v>
      </c>
      <c r="X357" s="100" t="s">
        <v>117</v>
      </c>
      <c r="Y357" s="100" t="s">
        <v>90</v>
      </c>
      <c r="Z357" s="100" t="s">
        <v>106</v>
      </c>
      <c r="AA357" s="100" t="s">
        <v>70</v>
      </c>
      <c r="AB357" s="100" t="s">
        <v>71</v>
      </c>
      <c r="AC357" s="100" t="s">
        <v>72</v>
      </c>
      <c r="AD357" s="316"/>
      <c r="AE357" s="99">
        <f t="shared" si="475"/>
        <v>15</v>
      </c>
      <c r="AF357" s="99">
        <f t="shared" si="476"/>
        <v>25</v>
      </c>
      <c r="AG357" s="99">
        <f t="shared" si="614"/>
        <v>16.8</v>
      </c>
      <c r="AH357" s="99">
        <f t="shared" si="611"/>
        <v>25.2</v>
      </c>
      <c r="AI357" s="316"/>
      <c r="AJ357" s="99">
        <f t="shared" si="57"/>
        <v>0</v>
      </c>
      <c r="AK357" s="99">
        <f t="shared" si="58"/>
        <v>0</v>
      </c>
      <c r="AL357" s="99">
        <f t="shared" si="612"/>
        <v>0</v>
      </c>
      <c r="AM357" s="106">
        <f t="shared" si="613"/>
        <v>60</v>
      </c>
      <c r="AN357" s="337"/>
      <c r="AO357" s="275"/>
      <c r="AP357" s="322"/>
      <c r="AQ357" s="272"/>
      <c r="AR357" s="497"/>
      <c r="AS357" s="497"/>
      <c r="AT357" s="272"/>
      <c r="AU357" s="272"/>
    </row>
    <row r="358" spans="1:50" s="110" customFormat="1" ht="282" customHeight="1">
      <c r="A358" s="275">
        <v>122</v>
      </c>
      <c r="B358" s="275" t="s">
        <v>228</v>
      </c>
      <c r="C358" s="322" t="s">
        <v>229</v>
      </c>
      <c r="D358" s="322" t="s">
        <v>706</v>
      </c>
      <c r="E358" s="322" t="s">
        <v>164</v>
      </c>
      <c r="F358" s="322" t="s">
        <v>707</v>
      </c>
      <c r="G358" s="322" t="s">
        <v>708</v>
      </c>
      <c r="H358" s="108"/>
      <c r="I358" s="108"/>
      <c r="J358" s="108"/>
      <c r="K358" s="108"/>
      <c r="L358" s="273" t="str">
        <f t="shared" ref="L358" si="615">CONCATENATE(E358," ",F358,)</f>
        <v>Posibilidad de pérdida reputacional ante las víctimas por el incumplimiento en los términos de la notificación de las actuaciones administrativas</v>
      </c>
      <c r="M358" s="275" t="s">
        <v>60</v>
      </c>
      <c r="N358" s="275" t="s">
        <v>112</v>
      </c>
      <c r="O358" s="275" t="s">
        <v>61</v>
      </c>
      <c r="P358" s="275" t="s">
        <v>62</v>
      </c>
      <c r="Q358" s="275">
        <v>15332224</v>
      </c>
      <c r="R358" s="275" t="s">
        <v>172</v>
      </c>
      <c r="S358" s="275">
        <v>100</v>
      </c>
      <c r="T358" s="275" t="s">
        <v>65</v>
      </c>
      <c r="U358" s="275">
        <v>80</v>
      </c>
      <c r="V358" s="351" t="s">
        <v>66</v>
      </c>
      <c r="W358" s="100" t="s">
        <v>709</v>
      </c>
      <c r="X358" s="100" t="s">
        <v>117</v>
      </c>
      <c r="Y358" s="100" t="s">
        <v>68</v>
      </c>
      <c r="Z358" s="100" t="s">
        <v>69</v>
      </c>
      <c r="AA358" s="100" t="s">
        <v>70</v>
      </c>
      <c r="AB358" s="100" t="s">
        <v>71</v>
      </c>
      <c r="AC358" s="100" t="s">
        <v>72</v>
      </c>
      <c r="AD358" s="316">
        <f>AH359</f>
        <v>42</v>
      </c>
      <c r="AE358" s="99">
        <f t="shared" si="475"/>
        <v>25</v>
      </c>
      <c r="AF358" s="99">
        <f t="shared" si="476"/>
        <v>15</v>
      </c>
      <c r="AG358" s="99">
        <f>($S358*((AE358+AF358))/100)</f>
        <v>40</v>
      </c>
      <c r="AH358" s="99">
        <f t="shared" ref="AH358" si="616">S358-AG358</f>
        <v>60</v>
      </c>
      <c r="AI358" s="316">
        <f>AM359</f>
        <v>80</v>
      </c>
      <c r="AJ358" s="99">
        <f t="shared" si="57"/>
        <v>0</v>
      </c>
      <c r="AK358" s="99">
        <f t="shared" si="58"/>
        <v>0</v>
      </c>
      <c r="AL358" s="99">
        <f>($U358*((AJ358+AK358))/100)</f>
        <v>0</v>
      </c>
      <c r="AM358" s="106">
        <f>U358-AL358</f>
        <v>80</v>
      </c>
      <c r="AN358" s="351" t="s">
        <v>66</v>
      </c>
      <c r="AO358" s="275" t="s">
        <v>74</v>
      </c>
      <c r="AP358" s="322" t="s">
        <v>699</v>
      </c>
      <c r="AQ358" s="322" t="s">
        <v>710</v>
      </c>
      <c r="AR358" s="493">
        <v>45658</v>
      </c>
      <c r="AS358" s="493">
        <v>46022</v>
      </c>
      <c r="AT358" s="275" t="s">
        <v>93</v>
      </c>
      <c r="AU358" s="322" t="s">
        <v>711</v>
      </c>
    </row>
    <row r="359" spans="1:50" s="110" customFormat="1" ht="310.5" customHeight="1">
      <c r="A359" s="275"/>
      <c r="B359" s="275"/>
      <c r="C359" s="322"/>
      <c r="D359" s="322"/>
      <c r="E359" s="322"/>
      <c r="F359" s="322"/>
      <c r="G359" s="322"/>
      <c r="H359" s="112"/>
      <c r="I359" s="112"/>
      <c r="J359" s="112"/>
      <c r="K359" s="112"/>
      <c r="L359" s="274"/>
      <c r="M359" s="275"/>
      <c r="N359" s="275"/>
      <c r="O359" s="275"/>
      <c r="P359" s="275"/>
      <c r="Q359" s="275"/>
      <c r="R359" s="275"/>
      <c r="S359" s="275"/>
      <c r="T359" s="275"/>
      <c r="U359" s="275"/>
      <c r="V359" s="351"/>
      <c r="W359" s="100" t="s">
        <v>712</v>
      </c>
      <c r="X359" s="100" t="s">
        <v>117</v>
      </c>
      <c r="Y359" s="100" t="s">
        <v>90</v>
      </c>
      <c r="Z359" s="100" t="s">
        <v>69</v>
      </c>
      <c r="AA359" s="100" t="s">
        <v>70</v>
      </c>
      <c r="AB359" s="100" t="s">
        <v>71</v>
      </c>
      <c r="AC359" s="100" t="s">
        <v>72</v>
      </c>
      <c r="AD359" s="316"/>
      <c r="AE359" s="99">
        <f t="shared" si="475"/>
        <v>15</v>
      </c>
      <c r="AF359" s="99">
        <f t="shared" si="476"/>
        <v>15</v>
      </c>
      <c r="AG359" s="99">
        <f>($AH358*((AE359+AF359))/100)</f>
        <v>18</v>
      </c>
      <c r="AH359" s="99">
        <f t="shared" ref="AH359" si="617">AH358-AG359</f>
        <v>42</v>
      </c>
      <c r="AI359" s="316"/>
      <c r="AJ359" s="99">
        <f t="shared" si="57"/>
        <v>0</v>
      </c>
      <c r="AK359" s="99">
        <f t="shared" si="58"/>
        <v>0</v>
      </c>
      <c r="AL359" s="99">
        <f t="shared" ref="AL359" si="618">($AM358*((AJ359+AK359))/100)</f>
        <v>0</v>
      </c>
      <c r="AM359" s="106">
        <f t="shared" ref="AM359" si="619">AM358-AL359</f>
        <v>80</v>
      </c>
      <c r="AN359" s="351"/>
      <c r="AO359" s="275"/>
      <c r="AP359" s="322"/>
      <c r="AQ359" s="322"/>
      <c r="AR359" s="497"/>
      <c r="AS359" s="497"/>
      <c r="AT359" s="275"/>
      <c r="AU359" s="322"/>
    </row>
    <row r="360" spans="1:50" s="110" customFormat="1" ht="231" customHeight="1">
      <c r="A360" s="275">
        <v>123</v>
      </c>
      <c r="B360" s="275" t="s">
        <v>228</v>
      </c>
      <c r="C360" s="322" t="s">
        <v>229</v>
      </c>
      <c r="D360" s="322" t="s">
        <v>713</v>
      </c>
      <c r="E360" s="322"/>
      <c r="F360" s="322"/>
      <c r="G360" s="322"/>
      <c r="H360" s="273" t="s">
        <v>714</v>
      </c>
      <c r="I360" s="273" t="s">
        <v>715</v>
      </c>
      <c r="J360" s="273" t="s">
        <v>716</v>
      </c>
      <c r="K360" s="273" t="s">
        <v>717</v>
      </c>
      <c r="L360" s="322" t="s">
        <v>718</v>
      </c>
      <c r="M360" s="275" t="s">
        <v>85</v>
      </c>
      <c r="N360" s="275" t="s">
        <v>112</v>
      </c>
      <c r="O360" s="275" t="s">
        <v>86</v>
      </c>
      <c r="P360" s="275" t="s">
        <v>87</v>
      </c>
      <c r="Q360" s="275">
        <v>15332224</v>
      </c>
      <c r="R360" s="275" t="s">
        <v>247</v>
      </c>
      <c r="S360" s="275">
        <v>100</v>
      </c>
      <c r="T360" s="275" t="s">
        <v>65</v>
      </c>
      <c r="U360" s="275">
        <v>80</v>
      </c>
      <c r="V360" s="351" t="s">
        <v>66</v>
      </c>
      <c r="W360" s="100" t="s">
        <v>719</v>
      </c>
      <c r="X360" s="100" t="s">
        <v>117</v>
      </c>
      <c r="Y360" s="100" t="s">
        <v>90</v>
      </c>
      <c r="Z360" s="100" t="s">
        <v>69</v>
      </c>
      <c r="AA360" s="100" t="s">
        <v>70</v>
      </c>
      <c r="AB360" s="100" t="s">
        <v>71</v>
      </c>
      <c r="AC360" s="100" t="s">
        <v>72</v>
      </c>
      <c r="AD360" s="316">
        <f>AH362</f>
        <v>25.2</v>
      </c>
      <c r="AE360" s="99">
        <f t="shared" si="475"/>
        <v>15</v>
      </c>
      <c r="AF360" s="99">
        <f t="shared" si="476"/>
        <v>15</v>
      </c>
      <c r="AG360" s="99">
        <f>($S360*((AE360+AF360))/100)</f>
        <v>30</v>
      </c>
      <c r="AH360" s="99">
        <f t="shared" ref="AH360" si="620">S360-AG360</f>
        <v>70</v>
      </c>
      <c r="AI360" s="492">
        <f>AM362</f>
        <v>80</v>
      </c>
      <c r="AJ360" s="99">
        <f t="shared" si="57"/>
        <v>0</v>
      </c>
      <c r="AK360" s="99">
        <f t="shared" si="58"/>
        <v>0</v>
      </c>
      <c r="AL360" s="99">
        <f>($U360*((AJ360+AK360))/100)</f>
        <v>0</v>
      </c>
      <c r="AM360" s="106">
        <f>U360-AL360</f>
        <v>80</v>
      </c>
      <c r="AN360" s="351" t="s">
        <v>66</v>
      </c>
      <c r="AO360" s="275" t="s">
        <v>74</v>
      </c>
      <c r="AP360" s="322" t="s">
        <v>720</v>
      </c>
      <c r="AQ360" s="322" t="s">
        <v>721</v>
      </c>
      <c r="AR360" s="541">
        <v>45658</v>
      </c>
      <c r="AS360" s="541">
        <v>46022</v>
      </c>
      <c r="AT360" s="275" t="s">
        <v>93</v>
      </c>
      <c r="AU360" s="322" t="s">
        <v>722</v>
      </c>
    </row>
    <row r="361" spans="1:50" s="110" customFormat="1" ht="204.75" customHeight="1">
      <c r="A361" s="275"/>
      <c r="B361" s="275"/>
      <c r="C361" s="322"/>
      <c r="D361" s="322"/>
      <c r="E361" s="322"/>
      <c r="F361" s="322"/>
      <c r="G361" s="322"/>
      <c r="H361" s="274"/>
      <c r="I361" s="274"/>
      <c r="J361" s="274"/>
      <c r="K361" s="274"/>
      <c r="L361" s="322"/>
      <c r="M361" s="275"/>
      <c r="N361" s="275"/>
      <c r="O361" s="275"/>
      <c r="P361" s="275"/>
      <c r="Q361" s="275"/>
      <c r="R361" s="275"/>
      <c r="S361" s="275"/>
      <c r="T361" s="275"/>
      <c r="U361" s="275"/>
      <c r="V361" s="351"/>
      <c r="W361" s="100" t="s">
        <v>723</v>
      </c>
      <c r="X361" s="100" t="s">
        <v>117</v>
      </c>
      <c r="Y361" s="100" t="s">
        <v>90</v>
      </c>
      <c r="Z361" s="100" t="s">
        <v>106</v>
      </c>
      <c r="AA361" s="100" t="s">
        <v>70</v>
      </c>
      <c r="AB361" s="100" t="s">
        <v>71</v>
      </c>
      <c r="AC361" s="100" t="s">
        <v>72</v>
      </c>
      <c r="AD361" s="316"/>
      <c r="AE361" s="99">
        <f t="shared" si="475"/>
        <v>15</v>
      </c>
      <c r="AF361" s="99">
        <f t="shared" si="476"/>
        <v>25</v>
      </c>
      <c r="AG361" s="99">
        <f>($AH360*((AE361+AF361))/100)</f>
        <v>28</v>
      </c>
      <c r="AH361" s="99">
        <f t="shared" ref="AH361:AH362" si="621">AH360-AG361</f>
        <v>42</v>
      </c>
      <c r="AI361" s="492"/>
      <c r="AJ361" s="99">
        <f t="shared" si="57"/>
        <v>0</v>
      </c>
      <c r="AK361" s="99">
        <f t="shared" si="58"/>
        <v>0</v>
      </c>
      <c r="AL361" s="99">
        <f t="shared" ref="AL361:AL362" si="622">($AM360*((AJ361+AK361))/100)</f>
        <v>0</v>
      </c>
      <c r="AM361" s="106">
        <f t="shared" ref="AM361:AM362" si="623">AM360-AL361</f>
        <v>80</v>
      </c>
      <c r="AN361" s="351"/>
      <c r="AO361" s="275"/>
      <c r="AP361" s="322"/>
      <c r="AQ361" s="322"/>
      <c r="AR361" s="541"/>
      <c r="AS361" s="541"/>
      <c r="AT361" s="275"/>
      <c r="AU361" s="322"/>
    </row>
    <row r="362" spans="1:50" s="110" customFormat="1" ht="208.5" customHeight="1">
      <c r="A362" s="275"/>
      <c r="B362" s="275"/>
      <c r="C362" s="322"/>
      <c r="D362" s="273"/>
      <c r="E362" s="273"/>
      <c r="F362" s="273"/>
      <c r="G362" s="273"/>
      <c r="H362" s="274"/>
      <c r="I362" s="274"/>
      <c r="J362" s="274"/>
      <c r="K362" s="274"/>
      <c r="L362" s="273"/>
      <c r="M362" s="266"/>
      <c r="N362" s="266"/>
      <c r="O362" s="266"/>
      <c r="P362" s="266"/>
      <c r="Q362" s="266"/>
      <c r="R362" s="266"/>
      <c r="S362" s="266"/>
      <c r="T362" s="266"/>
      <c r="U362" s="266"/>
      <c r="V362" s="491"/>
      <c r="W362" s="108" t="s">
        <v>724</v>
      </c>
      <c r="X362" s="108" t="s">
        <v>117</v>
      </c>
      <c r="Y362" s="108" t="s">
        <v>68</v>
      </c>
      <c r="Z362" s="108" t="s">
        <v>69</v>
      </c>
      <c r="AA362" s="108" t="s">
        <v>179</v>
      </c>
      <c r="AB362" s="108" t="s">
        <v>71</v>
      </c>
      <c r="AC362" s="108" t="s">
        <v>72</v>
      </c>
      <c r="AD362" s="316"/>
      <c r="AE362" s="99">
        <f t="shared" si="475"/>
        <v>25</v>
      </c>
      <c r="AF362" s="99">
        <f t="shared" si="476"/>
        <v>15</v>
      </c>
      <c r="AG362" s="99">
        <f>($AH361*((AE362+AF362))/100)</f>
        <v>16.8</v>
      </c>
      <c r="AH362" s="99">
        <f t="shared" si="621"/>
        <v>25.2</v>
      </c>
      <c r="AI362" s="492"/>
      <c r="AJ362" s="99">
        <f t="shared" si="57"/>
        <v>0</v>
      </c>
      <c r="AK362" s="99">
        <f t="shared" si="58"/>
        <v>0</v>
      </c>
      <c r="AL362" s="99">
        <f t="shared" si="622"/>
        <v>0</v>
      </c>
      <c r="AM362" s="106">
        <f t="shared" si="623"/>
        <v>80</v>
      </c>
      <c r="AN362" s="491"/>
      <c r="AO362" s="266"/>
      <c r="AP362" s="273"/>
      <c r="AQ362" s="273"/>
      <c r="AR362" s="493"/>
      <c r="AS362" s="493"/>
      <c r="AT362" s="266"/>
      <c r="AU362" s="273"/>
    </row>
    <row r="363" spans="1:50" s="110" customFormat="1" ht="305.25" customHeight="1">
      <c r="A363" s="275">
        <v>124</v>
      </c>
      <c r="B363" s="275" t="s">
        <v>228</v>
      </c>
      <c r="C363" s="322" t="s">
        <v>104</v>
      </c>
      <c r="D363" s="322" t="s">
        <v>713</v>
      </c>
      <c r="E363" s="322" t="s">
        <v>57</v>
      </c>
      <c r="F363" s="322" t="s">
        <v>264</v>
      </c>
      <c r="G363" s="322" t="s">
        <v>265</v>
      </c>
      <c r="H363" s="332"/>
      <c r="I363" s="332"/>
      <c r="J363" s="332"/>
      <c r="K363" s="564"/>
      <c r="L363" s="361" t="str">
        <f t="shared" ref="L363" si="624">IF(F363&lt;&gt;"",CONCATENATE(E363," ",F363,"",G363),CONCATENATE(H363," ",I363," ",J363," ",K363))</f>
        <v>Posibilidad de pérdida económica y reputacional por pérdida de la Confidencialidad de la Información de la Entidad, debido a la falla o ausencia de controles relacionados con el acceso a información clasificada y/o reservada.</v>
      </c>
      <c r="M363" s="375" t="s">
        <v>105</v>
      </c>
      <c r="N363" s="334" t="s">
        <v>725</v>
      </c>
      <c r="O363" s="275" t="s">
        <v>61</v>
      </c>
      <c r="P363" s="275" t="s">
        <v>62</v>
      </c>
      <c r="Q363" s="275" t="s">
        <v>726</v>
      </c>
      <c r="R363" s="275" t="s">
        <v>175</v>
      </c>
      <c r="S363" s="275">
        <f t="shared" ref="S363" si="625">IF(R363="Muy alta",100,IF(R363="Alta",80,IF(R363="Media",60,IF(R363="Baja",40,IF(R363="Muy baja",20,IF(R363="Casi Seguro",100,IF(R363="Probable",80,IF(R363="Posible",60,IF(R363="Improbable",40,IF(R363="Rara vez",20,0))))))))))</f>
        <v>80</v>
      </c>
      <c r="T363" s="275" t="s">
        <v>65</v>
      </c>
      <c r="U363" s="275">
        <f t="shared" ref="U363" si="626">IF(T363="Catastrófico",100,IF(T363="Mayor",80,IF(T363="Moderado",60,IF(T363="Menor",40,IF(T363="Leve",20,0)))))</f>
        <v>80</v>
      </c>
      <c r="V363" s="376" t="s">
        <v>66</v>
      </c>
      <c r="W363" s="32" t="s">
        <v>1705</v>
      </c>
      <c r="X363" s="189" t="str">
        <f t="shared" ref="X363:X365" si="627">IF(OR(Y363="Preventivo",Y363="Detectivo"),"Probabilidad",IF(Y363="Correctivo","Impacto"," "))</f>
        <v>Probabilidad</v>
      </c>
      <c r="Y363" s="99" t="s">
        <v>68</v>
      </c>
      <c r="Z363" s="99" t="s">
        <v>69</v>
      </c>
      <c r="AA363" s="99" t="s">
        <v>70</v>
      </c>
      <c r="AB363" s="99" t="s">
        <v>71</v>
      </c>
      <c r="AC363" s="99" t="s">
        <v>72</v>
      </c>
      <c r="AD363" s="316">
        <f>AH365</f>
        <v>14.4</v>
      </c>
      <c r="AE363" s="99">
        <f t="shared" si="475"/>
        <v>25</v>
      </c>
      <c r="AF363" s="99">
        <f t="shared" si="476"/>
        <v>15</v>
      </c>
      <c r="AG363" s="99">
        <f>($S363*((AE363+AF363))/100)</f>
        <v>32</v>
      </c>
      <c r="AH363" s="99">
        <f t="shared" ref="AH363" si="628">S363-AG363</f>
        <v>48</v>
      </c>
      <c r="AI363" s="316">
        <f>AM365</f>
        <v>80</v>
      </c>
      <c r="AJ363" s="99">
        <f t="shared" si="57"/>
        <v>0</v>
      </c>
      <c r="AK363" s="99">
        <f t="shared" si="58"/>
        <v>0</v>
      </c>
      <c r="AL363" s="99">
        <f>($U363*((AJ363+AK363))/100)</f>
        <v>0</v>
      </c>
      <c r="AM363" s="106">
        <f>U363-AL363</f>
        <v>80</v>
      </c>
      <c r="AN363" s="275" t="s">
        <v>66</v>
      </c>
      <c r="AO363" s="275" t="s">
        <v>74</v>
      </c>
      <c r="AP363" s="376" t="s">
        <v>269</v>
      </c>
      <c r="AQ363" s="32" t="s">
        <v>1708</v>
      </c>
      <c r="AR363" s="231">
        <v>45658</v>
      </c>
      <c r="AS363" s="118">
        <v>46022</v>
      </c>
      <c r="AT363" s="266" t="s">
        <v>93</v>
      </c>
      <c r="AU363" s="99" t="s">
        <v>727</v>
      </c>
    </row>
    <row r="364" spans="1:50" s="110" customFormat="1" ht="190.5" customHeight="1">
      <c r="A364" s="275"/>
      <c r="B364" s="275"/>
      <c r="C364" s="322"/>
      <c r="D364" s="322"/>
      <c r="E364" s="322"/>
      <c r="F364" s="322"/>
      <c r="G364" s="322"/>
      <c r="H364" s="332"/>
      <c r="I364" s="332"/>
      <c r="J364" s="332"/>
      <c r="K364" s="564"/>
      <c r="L364" s="361"/>
      <c r="M364" s="375"/>
      <c r="N364" s="334"/>
      <c r="O364" s="275"/>
      <c r="P364" s="275"/>
      <c r="Q364" s="275"/>
      <c r="R364" s="275"/>
      <c r="S364" s="275"/>
      <c r="T364" s="275"/>
      <c r="U364" s="275"/>
      <c r="V364" s="376"/>
      <c r="W364" s="32" t="s">
        <v>1706</v>
      </c>
      <c r="X364" s="189" t="str">
        <f t="shared" si="627"/>
        <v>Probabilidad</v>
      </c>
      <c r="Y364" s="99" t="s">
        <v>68</v>
      </c>
      <c r="Z364" s="99" t="s">
        <v>69</v>
      </c>
      <c r="AA364" s="99" t="s">
        <v>70</v>
      </c>
      <c r="AB364" s="99" t="s">
        <v>71</v>
      </c>
      <c r="AC364" s="99" t="s">
        <v>184</v>
      </c>
      <c r="AD364" s="316"/>
      <c r="AE364" s="99">
        <f t="shared" si="475"/>
        <v>25</v>
      </c>
      <c r="AF364" s="99">
        <f t="shared" si="476"/>
        <v>15</v>
      </c>
      <c r="AG364" s="99">
        <f>($AH363*((AE364+AF364))/100)</f>
        <v>19.2</v>
      </c>
      <c r="AH364" s="99">
        <f t="shared" ref="AH364:AH365" si="629">AH363-AG364</f>
        <v>28.8</v>
      </c>
      <c r="AI364" s="316"/>
      <c r="AJ364" s="99">
        <f t="shared" si="57"/>
        <v>0</v>
      </c>
      <c r="AK364" s="99">
        <f t="shared" si="58"/>
        <v>0</v>
      </c>
      <c r="AL364" s="99">
        <f t="shared" ref="AL364:AL365" si="630">($AM363*((AJ364+AK364))/100)</f>
        <v>0</v>
      </c>
      <c r="AM364" s="106">
        <f t="shared" ref="AM364:AM365" si="631">AM363-AL364</f>
        <v>80</v>
      </c>
      <c r="AN364" s="275"/>
      <c r="AO364" s="275"/>
      <c r="AP364" s="376"/>
      <c r="AQ364" s="32" t="s">
        <v>728</v>
      </c>
      <c r="AR364" s="231">
        <v>45658</v>
      </c>
      <c r="AS364" s="118">
        <v>46022</v>
      </c>
      <c r="AT364" s="267"/>
      <c r="AU364" s="99" t="s">
        <v>727</v>
      </c>
    </row>
    <row r="365" spans="1:50" s="110" customFormat="1" ht="353.25" customHeight="1">
      <c r="A365" s="275"/>
      <c r="B365" s="275"/>
      <c r="C365" s="322"/>
      <c r="D365" s="322"/>
      <c r="E365" s="322"/>
      <c r="F365" s="322"/>
      <c r="G365" s="322"/>
      <c r="H365" s="332"/>
      <c r="I365" s="332"/>
      <c r="J365" s="332"/>
      <c r="K365" s="564"/>
      <c r="L365" s="361"/>
      <c r="M365" s="375"/>
      <c r="N365" s="334"/>
      <c r="O365" s="275"/>
      <c r="P365" s="275"/>
      <c r="Q365" s="275"/>
      <c r="R365" s="275"/>
      <c r="S365" s="275"/>
      <c r="T365" s="275"/>
      <c r="U365" s="275"/>
      <c r="V365" s="376"/>
      <c r="W365" s="32" t="s">
        <v>1707</v>
      </c>
      <c r="X365" s="189" t="str">
        <f t="shared" si="627"/>
        <v>Probabilidad</v>
      </c>
      <c r="Y365" s="99" t="s">
        <v>68</v>
      </c>
      <c r="Z365" s="99" t="s">
        <v>106</v>
      </c>
      <c r="AA365" s="99" t="s">
        <v>70</v>
      </c>
      <c r="AB365" s="99" t="s">
        <v>71</v>
      </c>
      <c r="AC365" s="99" t="s">
        <v>72</v>
      </c>
      <c r="AD365" s="316"/>
      <c r="AE365" s="99">
        <f t="shared" si="475"/>
        <v>25</v>
      </c>
      <c r="AF365" s="99">
        <f t="shared" si="476"/>
        <v>25</v>
      </c>
      <c r="AG365" s="99">
        <f>($AH364*((AE365+AF365))/100)</f>
        <v>14.4</v>
      </c>
      <c r="AH365" s="99">
        <f t="shared" si="629"/>
        <v>14.4</v>
      </c>
      <c r="AI365" s="316"/>
      <c r="AJ365" s="99">
        <f t="shared" si="57"/>
        <v>0</v>
      </c>
      <c r="AK365" s="99">
        <f t="shared" si="58"/>
        <v>0</v>
      </c>
      <c r="AL365" s="99">
        <f t="shared" si="630"/>
        <v>0</v>
      </c>
      <c r="AM365" s="106">
        <f t="shared" si="631"/>
        <v>80</v>
      </c>
      <c r="AN365" s="275"/>
      <c r="AO365" s="275"/>
      <c r="AP365" s="376"/>
      <c r="AQ365" s="32" t="s">
        <v>1709</v>
      </c>
      <c r="AR365" s="231">
        <v>45658</v>
      </c>
      <c r="AS365" s="118">
        <v>46022</v>
      </c>
      <c r="AT365" s="272"/>
      <c r="AU365" s="99" t="s">
        <v>727</v>
      </c>
    </row>
    <row r="366" spans="1:50" s="167" customFormat="1" ht="150" customHeight="1">
      <c r="A366" s="276">
        <v>125</v>
      </c>
      <c r="B366" s="276" t="s">
        <v>226</v>
      </c>
      <c r="C366" s="406" t="s">
        <v>227</v>
      </c>
      <c r="D366" s="421" t="s">
        <v>729</v>
      </c>
      <c r="E366" s="421" t="s">
        <v>160</v>
      </c>
      <c r="F366" s="421" t="s">
        <v>730</v>
      </c>
      <c r="G366" s="421" t="s">
        <v>731</v>
      </c>
      <c r="H366" s="421"/>
      <c r="I366" s="421"/>
      <c r="J366" s="421"/>
      <c r="K366" s="421"/>
      <c r="L366" s="428" t="str">
        <f>IF(F366&lt;&gt;"",CONCATENATE(E366," ",G366),CONCATENATE(H366," ",I366," ",J366," ",K366))</f>
        <v>Posibilidad de pérdida económica 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v>
      </c>
      <c r="M366" s="416" t="s">
        <v>60</v>
      </c>
      <c r="N366" s="416" t="s">
        <v>112</v>
      </c>
      <c r="O366" s="276" t="s">
        <v>61</v>
      </c>
      <c r="P366" s="276" t="s">
        <v>62</v>
      </c>
      <c r="Q366" s="276">
        <v>1500</v>
      </c>
      <c r="R366" s="276" t="s">
        <v>64</v>
      </c>
      <c r="S366" s="395">
        <f t="shared" ref="S366" si="632">IF(R366="Muy alta",100,IF(R366="Alta",80,IF(R366="Media",60,IF(R366="Baja",40,IF(R366="Muy baja",20,IF(R366="Casi Seguro",100,IF(R366="Probable",80,IF(R366="Posible",60,IF(R366="Improbable",40,IF(R366="Rara vez",20,0))))))))))</f>
        <v>60</v>
      </c>
      <c r="T366" s="276" t="s">
        <v>73</v>
      </c>
      <c r="U366" s="395">
        <f t="shared" ref="U366" si="633">IF(T366="Catastrófico",100,IF(T366="Mayor",80,IF(T366="Moderado",60,IF(T366="Menor",40,IF(T366="Leve",20,0)))))</f>
        <v>60</v>
      </c>
      <c r="V366" s="276" t="s">
        <v>73</v>
      </c>
      <c r="W366" s="214" t="s">
        <v>732</v>
      </c>
      <c r="X366" s="144" t="str">
        <f t="shared" si="425"/>
        <v>Probabilidad</v>
      </c>
      <c r="Y366" s="149" t="s">
        <v>68</v>
      </c>
      <c r="Z366" s="149" t="s">
        <v>69</v>
      </c>
      <c r="AA366" s="149" t="s">
        <v>70</v>
      </c>
      <c r="AB366" s="149" t="s">
        <v>71</v>
      </c>
      <c r="AC366" s="149" t="s">
        <v>72</v>
      </c>
      <c r="AD366" s="411">
        <f>AH367</f>
        <v>36</v>
      </c>
      <c r="AE366" s="144">
        <f>IF(Y366="Preventivo",25,IF(Y366="Detectivo",15,0))</f>
        <v>25</v>
      </c>
      <c r="AF366" s="144">
        <f>IF(Y366="Correctivo",0,IF(Z366="Automatizado",25,IF(Z366="Manual",15,0)))</f>
        <v>15</v>
      </c>
      <c r="AG366" s="144">
        <f>($S$366*((AE366+AF366))/100)</f>
        <v>24</v>
      </c>
      <c r="AH366" s="144">
        <f>S366-AG366</f>
        <v>36</v>
      </c>
      <c r="AI366" s="411">
        <f>AM367</f>
        <v>45</v>
      </c>
      <c r="AJ366" s="144">
        <f>IF(Y366="Correctivo",10,0)</f>
        <v>0</v>
      </c>
      <c r="AK366" s="144">
        <f>IF(X366="Probabilidad",0,IF(Z366="Automatizado",25,IF(Z366="Manual",15,0)))</f>
        <v>0</v>
      </c>
      <c r="AL366" s="144">
        <f>($U$366*((AJ366+AK366))/100)</f>
        <v>0</v>
      </c>
      <c r="AM366" s="144">
        <f>U366-AL366</f>
        <v>60</v>
      </c>
      <c r="AN366" s="276" t="s">
        <v>73</v>
      </c>
      <c r="AO366" s="276" t="s">
        <v>74</v>
      </c>
      <c r="AP366" s="398" t="s">
        <v>733</v>
      </c>
      <c r="AQ366" s="415" t="s">
        <v>734</v>
      </c>
      <c r="AR366" s="549">
        <v>45658</v>
      </c>
      <c r="AS366" s="549">
        <v>45992</v>
      </c>
      <c r="AT366" s="395" t="s">
        <v>77</v>
      </c>
      <c r="AU366" s="395" t="s">
        <v>735</v>
      </c>
      <c r="AW366" s="548"/>
      <c r="AX366" s="170"/>
    </row>
    <row r="367" spans="1:50" s="168" customFormat="1" ht="227.25" customHeight="1">
      <c r="A367" s="277"/>
      <c r="B367" s="277"/>
      <c r="C367" s="418"/>
      <c r="D367" s="422"/>
      <c r="E367" s="422"/>
      <c r="F367" s="422"/>
      <c r="G367" s="422"/>
      <c r="H367" s="422"/>
      <c r="I367" s="422"/>
      <c r="J367" s="422"/>
      <c r="K367" s="422"/>
      <c r="L367" s="428"/>
      <c r="M367" s="417"/>
      <c r="N367" s="417"/>
      <c r="O367" s="277"/>
      <c r="P367" s="277"/>
      <c r="Q367" s="277"/>
      <c r="R367" s="277"/>
      <c r="S367" s="408"/>
      <c r="T367" s="277"/>
      <c r="U367" s="408"/>
      <c r="V367" s="277"/>
      <c r="W367" s="140" t="s">
        <v>736</v>
      </c>
      <c r="X367" s="144" t="str">
        <f t="shared" si="425"/>
        <v>Impacto</v>
      </c>
      <c r="Y367" s="149" t="s">
        <v>80</v>
      </c>
      <c r="Z367" s="149" t="s">
        <v>69</v>
      </c>
      <c r="AA367" s="149" t="s">
        <v>70</v>
      </c>
      <c r="AB367" s="149" t="s">
        <v>71</v>
      </c>
      <c r="AC367" s="149" t="s">
        <v>72</v>
      </c>
      <c r="AD367" s="412"/>
      <c r="AE367" s="144">
        <f t="shared" ref="AE367:AE407" si="634">IF(Y367="Preventivo",25,IF(Y367="Detectivo",15,0))</f>
        <v>0</v>
      </c>
      <c r="AF367" s="144">
        <f t="shared" ref="AF367:AF407" si="635">IF(Y367="Correctivo",0,IF(Z367="Automatizado",25,IF(Z367="Manual",15,0)))</f>
        <v>0</v>
      </c>
      <c r="AG367" s="144">
        <f>($AH$366*((AE367+AF367))/100)</f>
        <v>0</v>
      </c>
      <c r="AH367" s="144">
        <f>AH366-AG367</f>
        <v>36</v>
      </c>
      <c r="AI367" s="412"/>
      <c r="AJ367" s="144">
        <f t="shared" ref="AJ367:AJ407" si="636">IF(Y367="Correctivo",10,0)</f>
        <v>10</v>
      </c>
      <c r="AK367" s="144">
        <f t="shared" ref="AK367:AK407" si="637">IF(X367="Probabilidad",0,IF(Z367="Automatizado",25,IF(Z367="Manual",15,0)))</f>
        <v>15</v>
      </c>
      <c r="AL367" s="144">
        <f>($AM$366*((AJ367+AK367))/100)</f>
        <v>15</v>
      </c>
      <c r="AM367" s="144">
        <f>AM366-AL367</f>
        <v>45</v>
      </c>
      <c r="AN367" s="277"/>
      <c r="AO367" s="277"/>
      <c r="AP367" s="399"/>
      <c r="AQ367" s="399"/>
      <c r="AR367" s="550"/>
      <c r="AS367" s="550"/>
      <c r="AT367" s="396"/>
      <c r="AU367" s="396"/>
      <c r="AW367" s="548"/>
      <c r="AX367" s="170"/>
    </row>
    <row r="368" spans="1:50" s="168" customFormat="1" ht="254.25" customHeight="1">
      <c r="A368" s="276">
        <v>126</v>
      </c>
      <c r="B368" s="276" t="s">
        <v>226</v>
      </c>
      <c r="C368" s="406" t="s">
        <v>227</v>
      </c>
      <c r="D368" s="398" t="s">
        <v>737</v>
      </c>
      <c r="E368" s="398" t="s">
        <v>57</v>
      </c>
      <c r="F368" s="398" t="s">
        <v>738</v>
      </c>
      <c r="G368" s="398" t="s">
        <v>739</v>
      </c>
      <c r="H368" s="421"/>
      <c r="I368" s="421"/>
      <c r="J368" s="421"/>
      <c r="K368" s="421"/>
      <c r="L368" s="427" t="str">
        <f t="shared" ref="L368" si="638">IF(F368&lt;&gt;"",CONCATENATE(E368," ",G368),CONCATENATE(H368," ",I368," ",J368," ",K368))</f>
        <v>Posibilidad de pérdida económica y reputacional Debido a la ausencia de oferentes en la compra del bien, ocasionada por la procedencia de los mismos, lo que genera una desventaja en el mercado frente a otros bienes similares que no poseen tales características</v>
      </c>
      <c r="M368" s="416" t="s">
        <v>60</v>
      </c>
      <c r="N368" s="416" t="s">
        <v>112</v>
      </c>
      <c r="O368" s="276" t="s">
        <v>61</v>
      </c>
      <c r="P368" s="276" t="s">
        <v>62</v>
      </c>
      <c r="Q368" s="276">
        <v>30</v>
      </c>
      <c r="R368" s="276" t="s">
        <v>126</v>
      </c>
      <c r="S368" s="395">
        <f t="shared" ref="S368" si="639">IF(R368="Muy alta",100,IF(R368="Alta",80,IF(R368="Media",60,IF(R368="Baja",40,IF(R368="Muy baja",20,IF(R368="Casi Seguro",100,IF(R368="Probable",80,IF(R368="Posible",60,IF(R368="Improbable",40,IF(R368="Rara vez",20,0))))))))))</f>
        <v>40</v>
      </c>
      <c r="T368" s="276" t="s">
        <v>65</v>
      </c>
      <c r="U368" s="395">
        <f t="shared" ref="U368" si="640">IF(T368="Catastrófico",100,IF(T368="Mayor",80,IF(T368="Moderado",60,IF(T368="Menor",40,IF(T368="Leve",20,0)))))</f>
        <v>80</v>
      </c>
      <c r="V368" s="276" t="s">
        <v>66</v>
      </c>
      <c r="W368" s="140" t="s">
        <v>740</v>
      </c>
      <c r="X368" s="144" t="str">
        <f t="shared" ref="X368:X407" si="641">IF(OR(Y368="Preventivo",Y368="Detectivo"),"Probabilidad",IF(Y368="Correctivo","Impacto"," "))</f>
        <v>Probabilidad</v>
      </c>
      <c r="Y368" s="149" t="s">
        <v>68</v>
      </c>
      <c r="Z368" s="149" t="s">
        <v>69</v>
      </c>
      <c r="AA368" s="149" t="s">
        <v>70</v>
      </c>
      <c r="AB368" s="149" t="s">
        <v>71</v>
      </c>
      <c r="AC368" s="149" t="s">
        <v>72</v>
      </c>
      <c r="AD368" s="411">
        <f>AH369</f>
        <v>24</v>
      </c>
      <c r="AE368" s="144">
        <f t="shared" si="634"/>
        <v>25</v>
      </c>
      <c r="AF368" s="144">
        <f t="shared" si="635"/>
        <v>15</v>
      </c>
      <c r="AG368" s="144">
        <f>($S$368*((AE368+AF368))/100)</f>
        <v>16</v>
      </c>
      <c r="AH368" s="144">
        <f>S368-AG368</f>
        <v>24</v>
      </c>
      <c r="AI368" s="411">
        <f>AM369</f>
        <v>60</v>
      </c>
      <c r="AJ368" s="144">
        <f t="shared" si="636"/>
        <v>0</v>
      </c>
      <c r="AK368" s="144">
        <f t="shared" si="637"/>
        <v>0</v>
      </c>
      <c r="AL368" s="144">
        <f>($U$368*((AJ368+AK368))/100)</f>
        <v>0</v>
      </c>
      <c r="AM368" s="144">
        <f>U368-AL368</f>
        <v>80</v>
      </c>
      <c r="AN368" s="276" t="s">
        <v>73</v>
      </c>
      <c r="AO368" s="276" t="s">
        <v>74</v>
      </c>
      <c r="AP368" s="398" t="s">
        <v>733</v>
      </c>
      <c r="AQ368" s="398" t="s">
        <v>741</v>
      </c>
      <c r="AR368" s="549">
        <v>45658</v>
      </c>
      <c r="AS368" s="549">
        <v>45992</v>
      </c>
      <c r="AT368" s="395" t="s">
        <v>77</v>
      </c>
      <c r="AU368" s="395" t="s">
        <v>735</v>
      </c>
      <c r="AW368" s="548"/>
      <c r="AX368" s="170"/>
    </row>
    <row r="369" spans="1:50" s="168" customFormat="1" ht="52.5" customHeight="1">
      <c r="A369" s="277"/>
      <c r="B369" s="277"/>
      <c r="C369" s="418"/>
      <c r="D369" s="415"/>
      <c r="E369" s="415"/>
      <c r="F369" s="415"/>
      <c r="G369" s="415"/>
      <c r="H369" s="422"/>
      <c r="I369" s="422"/>
      <c r="J369" s="422"/>
      <c r="K369" s="422"/>
      <c r="L369" s="428"/>
      <c r="M369" s="417"/>
      <c r="N369" s="417"/>
      <c r="O369" s="277"/>
      <c r="P369" s="277"/>
      <c r="Q369" s="277"/>
      <c r="R369" s="277"/>
      <c r="S369" s="408"/>
      <c r="T369" s="277"/>
      <c r="U369" s="408"/>
      <c r="V369" s="277"/>
      <c r="W369" s="140" t="s">
        <v>742</v>
      </c>
      <c r="X369" s="144" t="str">
        <f t="shared" si="641"/>
        <v>Impacto</v>
      </c>
      <c r="Y369" s="149" t="s">
        <v>80</v>
      </c>
      <c r="Z369" s="149" t="s">
        <v>69</v>
      </c>
      <c r="AA369" s="149" t="s">
        <v>70</v>
      </c>
      <c r="AB369" s="149" t="s">
        <v>71</v>
      </c>
      <c r="AC369" s="149" t="s">
        <v>72</v>
      </c>
      <c r="AD369" s="412"/>
      <c r="AE369" s="144">
        <f t="shared" si="634"/>
        <v>0</v>
      </c>
      <c r="AF369" s="144">
        <f t="shared" si="635"/>
        <v>0</v>
      </c>
      <c r="AG369" s="144">
        <f>($AH$368*((AE369+AF369))/100)</f>
        <v>0</v>
      </c>
      <c r="AH369" s="144">
        <f>AH368-AG369</f>
        <v>24</v>
      </c>
      <c r="AI369" s="412"/>
      <c r="AJ369" s="144">
        <f t="shared" si="636"/>
        <v>10</v>
      </c>
      <c r="AK369" s="144">
        <f t="shared" si="637"/>
        <v>15</v>
      </c>
      <c r="AL369" s="144">
        <f>($AM$368*((AJ369+AK369))/100)</f>
        <v>20</v>
      </c>
      <c r="AM369" s="144">
        <f>AM368-AL369</f>
        <v>60</v>
      </c>
      <c r="AN369" s="277"/>
      <c r="AO369" s="277"/>
      <c r="AP369" s="399"/>
      <c r="AQ369" s="399"/>
      <c r="AR369" s="550"/>
      <c r="AS369" s="550"/>
      <c r="AT369" s="396"/>
      <c r="AU369" s="396"/>
      <c r="AW369" s="548"/>
      <c r="AX369" s="170"/>
    </row>
    <row r="370" spans="1:50" s="168" customFormat="1" ht="219.75" customHeight="1">
      <c r="A370" s="276">
        <v>127</v>
      </c>
      <c r="B370" s="276" t="s">
        <v>226</v>
      </c>
      <c r="C370" s="406" t="s">
        <v>227</v>
      </c>
      <c r="D370" s="398" t="s">
        <v>743</v>
      </c>
      <c r="E370" s="398"/>
      <c r="F370" s="421"/>
      <c r="G370" s="421"/>
      <c r="H370" s="421" t="s">
        <v>744</v>
      </c>
      <c r="I370" s="421" t="s">
        <v>745</v>
      </c>
      <c r="J370" s="421" t="s">
        <v>746</v>
      </c>
      <c r="K370" s="421" t="s">
        <v>747</v>
      </c>
      <c r="L370" s="427" t="str">
        <f>IF(F370&lt;&gt;"",CONCATENATE(E370," ",G370),CONCATENATE(H370," ",I370," ",J370," ",K370))</f>
        <v>Recibir dádivas con el fin de manipular los resultados de la inspección sobre el estado real de un bien administrado por el FRV sobre el estado real de un bien administrado por el FRV para favorecer a un tercero.</v>
      </c>
      <c r="M370" s="416" t="s">
        <v>85</v>
      </c>
      <c r="N370" s="416" t="s">
        <v>112</v>
      </c>
      <c r="O370" s="276" t="s">
        <v>86</v>
      </c>
      <c r="P370" s="276" t="s">
        <v>87</v>
      </c>
      <c r="Q370" s="276">
        <v>3800</v>
      </c>
      <c r="R370" s="276" t="s">
        <v>390</v>
      </c>
      <c r="S370" s="395">
        <f t="shared" ref="S370" si="642">IF(R370="Muy alta",100,IF(R370="Alta",80,IF(R370="Media",60,IF(R370="Baja",40,IF(R370="Muy baja",20,IF(R370="Casi Seguro",100,IF(R370="Probable",80,IF(R370="Posible",60,IF(R370="Improbable",40,IF(R370="Rara vez",20,0))))))))))</f>
        <v>80</v>
      </c>
      <c r="T370" s="276" t="s">
        <v>65</v>
      </c>
      <c r="U370" s="395">
        <f t="shared" ref="U370" si="643">IF(T370="Catastrófico",100,IF(T370="Mayor",80,IF(T370="Moderado",60,IF(T370="Menor",40,IF(T370="Leve",20,0)))))</f>
        <v>80</v>
      </c>
      <c r="V370" s="276" t="s">
        <v>66</v>
      </c>
      <c r="W370" s="140" t="s">
        <v>748</v>
      </c>
      <c r="X370" s="144" t="str">
        <f>IF(OR(Y370="Preventivo",Y370="Detectivo"),"Probabilidad",IF(Y370="Correctivo","Impacto"," "))</f>
        <v>Probabilidad</v>
      </c>
      <c r="Y370" s="149" t="s">
        <v>68</v>
      </c>
      <c r="Z370" s="149" t="s">
        <v>69</v>
      </c>
      <c r="AA370" s="149" t="s">
        <v>70</v>
      </c>
      <c r="AB370" s="149" t="s">
        <v>71</v>
      </c>
      <c r="AC370" s="149" t="s">
        <v>72</v>
      </c>
      <c r="AD370" s="411">
        <f>AH371</f>
        <v>48</v>
      </c>
      <c r="AE370" s="144">
        <f t="shared" si="634"/>
        <v>25</v>
      </c>
      <c r="AF370" s="144">
        <f t="shared" si="635"/>
        <v>15</v>
      </c>
      <c r="AG370" s="144">
        <f>($S$370*((AE370+AF370))/100)</f>
        <v>32</v>
      </c>
      <c r="AH370" s="144">
        <f t="shared" ref="AH370" si="644">S370-AG370</f>
        <v>48</v>
      </c>
      <c r="AI370" s="411">
        <f>AM371</f>
        <v>60</v>
      </c>
      <c r="AJ370" s="144">
        <f t="shared" si="636"/>
        <v>0</v>
      </c>
      <c r="AK370" s="144">
        <f t="shared" si="637"/>
        <v>0</v>
      </c>
      <c r="AL370" s="144">
        <f>($U$370*((AJ370+AK370))/100)</f>
        <v>0</v>
      </c>
      <c r="AM370" s="144">
        <f t="shared" ref="AM370" si="645">U370-AL370</f>
        <v>80</v>
      </c>
      <c r="AN370" s="276" t="s">
        <v>73</v>
      </c>
      <c r="AO370" s="276" t="s">
        <v>74</v>
      </c>
      <c r="AP370" s="398" t="s">
        <v>733</v>
      </c>
      <c r="AQ370" s="398" t="s">
        <v>749</v>
      </c>
      <c r="AR370" s="556">
        <v>45658</v>
      </c>
      <c r="AS370" s="549">
        <v>45992</v>
      </c>
      <c r="AT370" s="395" t="s">
        <v>77</v>
      </c>
      <c r="AU370" s="395" t="s">
        <v>735</v>
      </c>
      <c r="AW370" s="548"/>
      <c r="AX370" s="170"/>
    </row>
    <row r="371" spans="1:50" s="168" customFormat="1" ht="260.25" customHeight="1">
      <c r="A371" s="277"/>
      <c r="B371" s="277"/>
      <c r="C371" s="418"/>
      <c r="D371" s="415"/>
      <c r="E371" s="415"/>
      <c r="F371" s="422"/>
      <c r="G371" s="422"/>
      <c r="H371" s="422"/>
      <c r="I371" s="422"/>
      <c r="J371" s="422"/>
      <c r="K371" s="422"/>
      <c r="L371" s="428"/>
      <c r="M371" s="417"/>
      <c r="N371" s="417"/>
      <c r="O371" s="277"/>
      <c r="P371" s="277"/>
      <c r="Q371" s="277"/>
      <c r="R371" s="277"/>
      <c r="S371" s="408"/>
      <c r="T371" s="277"/>
      <c r="U371" s="408"/>
      <c r="V371" s="277"/>
      <c r="W371" s="140" t="s">
        <v>750</v>
      </c>
      <c r="X371" s="144" t="str">
        <f t="shared" ref="X371" si="646">IF(OR(Y371="Preventivo",Y371="Detectivo"),"Probabilidad",IF(Y371="Correctivo","Impacto"," "))</f>
        <v>Impacto</v>
      </c>
      <c r="Y371" s="149" t="s">
        <v>80</v>
      </c>
      <c r="Z371" s="149" t="s">
        <v>69</v>
      </c>
      <c r="AA371" s="149" t="s">
        <v>70</v>
      </c>
      <c r="AB371" s="149" t="s">
        <v>71</v>
      </c>
      <c r="AC371" s="149" t="s">
        <v>72</v>
      </c>
      <c r="AD371" s="412"/>
      <c r="AE371" s="144">
        <f t="shared" si="634"/>
        <v>0</v>
      </c>
      <c r="AF371" s="144">
        <f t="shared" si="635"/>
        <v>0</v>
      </c>
      <c r="AG371" s="144">
        <f>($AH$370*((AE371+AF371))/100)</f>
        <v>0</v>
      </c>
      <c r="AH371" s="144">
        <f t="shared" ref="AH371" si="647">AH370-AG371</f>
        <v>48</v>
      </c>
      <c r="AI371" s="412"/>
      <c r="AJ371" s="144">
        <f t="shared" si="636"/>
        <v>10</v>
      </c>
      <c r="AK371" s="144">
        <f t="shared" si="637"/>
        <v>15</v>
      </c>
      <c r="AL371" s="144">
        <f>($AM$370*((AJ371+AK371))/100)</f>
        <v>20</v>
      </c>
      <c r="AM371" s="144">
        <f t="shared" ref="AM371" si="648">AM370-AL371</f>
        <v>60</v>
      </c>
      <c r="AN371" s="277"/>
      <c r="AO371" s="277"/>
      <c r="AP371" s="399"/>
      <c r="AQ371" s="399"/>
      <c r="AR371" s="557"/>
      <c r="AS371" s="550"/>
      <c r="AT371" s="396"/>
      <c r="AU371" s="396"/>
      <c r="AW371" s="548"/>
      <c r="AX371" s="170"/>
    </row>
    <row r="372" spans="1:50" s="168" customFormat="1" ht="264.75" customHeight="1">
      <c r="A372" s="276">
        <v>128</v>
      </c>
      <c r="B372" s="276" t="s">
        <v>226</v>
      </c>
      <c r="C372" s="406" t="s">
        <v>227</v>
      </c>
      <c r="D372" s="398" t="s">
        <v>751</v>
      </c>
      <c r="E372" s="398"/>
      <c r="F372" s="398"/>
      <c r="G372" s="398"/>
      <c r="H372" s="421" t="s">
        <v>752</v>
      </c>
      <c r="I372" s="421" t="s">
        <v>753</v>
      </c>
      <c r="J372" s="421" t="s">
        <v>754</v>
      </c>
      <c r="K372" s="421" t="s">
        <v>755</v>
      </c>
      <c r="L372" s="427" t="str">
        <f t="shared" ref="L372" si="649">IF(F372&lt;&gt;"",CONCATENATE(E372," ",G372),CONCATENATE(H372," ",I372," ",J372," ",K372))</f>
        <v>Inclusión indebida en el acto administrativo que da cumplimiento a los fallos proferidos por las Salas de Justicia y Paz, de personas que no tengan la calidad de víctimas, con el objetivo de obtener algún beneficio particular y/o de un tercero.</v>
      </c>
      <c r="M372" s="416" t="s">
        <v>85</v>
      </c>
      <c r="N372" s="416" t="s">
        <v>112</v>
      </c>
      <c r="O372" s="276" t="s">
        <v>86</v>
      </c>
      <c r="P372" s="276" t="s">
        <v>87</v>
      </c>
      <c r="Q372" s="276">
        <v>2500</v>
      </c>
      <c r="R372" s="276" t="s">
        <v>390</v>
      </c>
      <c r="S372" s="395">
        <f t="shared" ref="S372" si="650">IF(R372="Muy alta",100,IF(R372="Alta",80,IF(R372="Media",60,IF(R372="Baja",40,IF(R372="Muy baja",20,IF(R372="Casi Seguro",100,IF(R372="Probable",80,IF(R372="Posible",60,IF(R372="Improbable",40,IF(R372="Rara vez",20,0))))))))))</f>
        <v>80</v>
      </c>
      <c r="T372" s="276" t="s">
        <v>65</v>
      </c>
      <c r="U372" s="395">
        <f t="shared" ref="U372" si="651">IF(T372="Catastrófico",100,IF(T372="Mayor",80,IF(T372="Moderado",60,IF(T372="Menor",40,IF(T372="Leve",20,0)))))</f>
        <v>80</v>
      </c>
      <c r="V372" s="276" t="s">
        <v>66</v>
      </c>
      <c r="W372" s="140" t="s">
        <v>756</v>
      </c>
      <c r="X372" s="144" t="str">
        <f t="shared" si="641"/>
        <v>Probabilidad</v>
      </c>
      <c r="Y372" s="149" t="s">
        <v>68</v>
      </c>
      <c r="Z372" s="149" t="s">
        <v>69</v>
      </c>
      <c r="AA372" s="149" t="s">
        <v>70</v>
      </c>
      <c r="AB372" s="149" t="s">
        <v>71</v>
      </c>
      <c r="AC372" s="149" t="s">
        <v>72</v>
      </c>
      <c r="AD372" s="411">
        <f t="shared" ref="AD372" si="652">AH374</f>
        <v>28.8</v>
      </c>
      <c r="AE372" s="144">
        <f t="shared" si="634"/>
        <v>25</v>
      </c>
      <c r="AF372" s="144">
        <f t="shared" si="635"/>
        <v>15</v>
      </c>
      <c r="AG372" s="144">
        <f>($S$372*((AE372+AF372))/100)</f>
        <v>32</v>
      </c>
      <c r="AH372" s="144">
        <f t="shared" ref="AH372" si="653">S372-AG372</f>
        <v>48</v>
      </c>
      <c r="AI372" s="411">
        <f t="shared" ref="AI372" si="654">AM374</f>
        <v>60</v>
      </c>
      <c r="AJ372" s="144">
        <f t="shared" si="636"/>
        <v>0</v>
      </c>
      <c r="AK372" s="144">
        <f t="shared" si="637"/>
        <v>0</v>
      </c>
      <c r="AL372" s="144">
        <f>($U$372*((AJ372+AK372))/100)</f>
        <v>0</v>
      </c>
      <c r="AM372" s="144">
        <f t="shared" ref="AM372" si="655">U372-AL372</f>
        <v>80</v>
      </c>
      <c r="AN372" s="276" t="s">
        <v>73</v>
      </c>
      <c r="AO372" s="276" t="s">
        <v>74</v>
      </c>
      <c r="AP372" s="398" t="s">
        <v>733</v>
      </c>
      <c r="AQ372" s="398" t="s">
        <v>757</v>
      </c>
      <c r="AR372" s="549">
        <v>45658</v>
      </c>
      <c r="AS372" s="549">
        <v>45992</v>
      </c>
      <c r="AT372" s="395" t="s">
        <v>77</v>
      </c>
      <c r="AU372" s="395" t="s">
        <v>735</v>
      </c>
      <c r="AW372" s="548"/>
      <c r="AX372" s="170"/>
    </row>
    <row r="373" spans="1:50" s="168" customFormat="1" ht="348.75" customHeight="1">
      <c r="A373" s="277"/>
      <c r="B373" s="277"/>
      <c r="C373" s="418"/>
      <c r="D373" s="415"/>
      <c r="E373" s="415"/>
      <c r="F373" s="415"/>
      <c r="G373" s="415"/>
      <c r="H373" s="422"/>
      <c r="I373" s="422"/>
      <c r="J373" s="422"/>
      <c r="K373" s="422"/>
      <c r="L373" s="428"/>
      <c r="M373" s="417"/>
      <c r="N373" s="417"/>
      <c r="O373" s="277"/>
      <c r="P373" s="277"/>
      <c r="Q373" s="277"/>
      <c r="R373" s="276"/>
      <c r="S373" s="395"/>
      <c r="T373" s="277"/>
      <c r="U373" s="408"/>
      <c r="V373" s="277"/>
      <c r="W373" s="140" t="s">
        <v>758</v>
      </c>
      <c r="X373" s="144" t="str">
        <f t="shared" si="641"/>
        <v>Probabilidad</v>
      </c>
      <c r="Y373" s="149" t="s">
        <v>68</v>
      </c>
      <c r="Z373" s="149" t="s">
        <v>69</v>
      </c>
      <c r="AA373" s="149" t="s">
        <v>70</v>
      </c>
      <c r="AB373" s="149" t="s">
        <v>71</v>
      </c>
      <c r="AC373" s="149" t="s">
        <v>72</v>
      </c>
      <c r="AD373" s="412"/>
      <c r="AE373" s="144">
        <f t="shared" si="634"/>
        <v>25</v>
      </c>
      <c r="AF373" s="144">
        <f t="shared" si="635"/>
        <v>15</v>
      </c>
      <c r="AG373" s="144">
        <f>($AH$372*((AE373+AF373))/100)</f>
        <v>19.2</v>
      </c>
      <c r="AH373" s="144">
        <f t="shared" ref="AH373:AH374" si="656">AH372-AG373</f>
        <v>28.8</v>
      </c>
      <c r="AI373" s="412"/>
      <c r="AJ373" s="144">
        <f t="shared" si="636"/>
        <v>0</v>
      </c>
      <c r="AK373" s="144">
        <f t="shared" si="637"/>
        <v>0</v>
      </c>
      <c r="AL373" s="144">
        <f>($AM$372*((AJ373+AK373))/100)</f>
        <v>0</v>
      </c>
      <c r="AM373" s="144">
        <f t="shared" ref="AM373:AM374" si="657">AM372-AL373</f>
        <v>80</v>
      </c>
      <c r="AN373" s="277"/>
      <c r="AO373" s="277"/>
      <c r="AP373" s="415"/>
      <c r="AQ373" s="415"/>
      <c r="AR373" s="551"/>
      <c r="AS373" s="551"/>
      <c r="AT373" s="408"/>
      <c r="AU373" s="408"/>
      <c r="AW373" s="548"/>
      <c r="AX373" s="170"/>
    </row>
    <row r="374" spans="1:50" s="168" customFormat="1" ht="176.25" customHeight="1">
      <c r="A374" s="278"/>
      <c r="B374" s="278"/>
      <c r="C374" s="407"/>
      <c r="D374" s="399"/>
      <c r="E374" s="399"/>
      <c r="F374" s="399"/>
      <c r="G374" s="399"/>
      <c r="H374" s="430"/>
      <c r="I374" s="430"/>
      <c r="J374" s="430"/>
      <c r="K374" s="430"/>
      <c r="L374" s="432"/>
      <c r="M374" s="431"/>
      <c r="N374" s="431"/>
      <c r="O374" s="278"/>
      <c r="P374" s="278"/>
      <c r="Q374" s="278"/>
      <c r="R374" s="276"/>
      <c r="S374" s="395"/>
      <c r="T374" s="278"/>
      <c r="U374" s="396"/>
      <c r="V374" s="278"/>
      <c r="W374" s="140" t="s">
        <v>759</v>
      </c>
      <c r="X374" s="144" t="str">
        <f t="shared" si="641"/>
        <v>Impacto</v>
      </c>
      <c r="Y374" s="149" t="s">
        <v>80</v>
      </c>
      <c r="Z374" s="149" t="s">
        <v>69</v>
      </c>
      <c r="AA374" s="149" t="s">
        <v>70</v>
      </c>
      <c r="AB374" s="149" t="s">
        <v>71</v>
      </c>
      <c r="AC374" s="149" t="s">
        <v>72</v>
      </c>
      <c r="AD374" s="446"/>
      <c r="AE374" s="144">
        <f t="shared" si="634"/>
        <v>0</v>
      </c>
      <c r="AF374" s="144">
        <f t="shared" si="635"/>
        <v>0</v>
      </c>
      <c r="AG374" s="144">
        <f>($AH$373*((AE374+AF374))/100)</f>
        <v>0</v>
      </c>
      <c r="AH374" s="144">
        <f t="shared" si="656"/>
        <v>28.8</v>
      </c>
      <c r="AI374" s="446"/>
      <c r="AJ374" s="144">
        <f t="shared" si="636"/>
        <v>10</v>
      </c>
      <c r="AK374" s="144">
        <f t="shared" si="637"/>
        <v>15</v>
      </c>
      <c r="AL374" s="144">
        <f>($AM$373*((AJ374+AK374))/100)</f>
        <v>20</v>
      </c>
      <c r="AM374" s="144">
        <f t="shared" si="657"/>
        <v>60</v>
      </c>
      <c r="AN374" s="278"/>
      <c r="AO374" s="278"/>
      <c r="AP374" s="399"/>
      <c r="AQ374" s="399"/>
      <c r="AR374" s="550"/>
      <c r="AS374" s="550"/>
      <c r="AT374" s="396"/>
      <c r="AU374" s="396"/>
      <c r="AW374" s="548"/>
      <c r="AX374" s="170"/>
    </row>
    <row r="375" spans="1:50" s="168" customFormat="1" ht="231" customHeight="1">
      <c r="A375" s="276">
        <v>129</v>
      </c>
      <c r="B375" s="276" t="s">
        <v>226</v>
      </c>
      <c r="C375" s="406" t="s">
        <v>227</v>
      </c>
      <c r="D375" s="398" t="s">
        <v>760</v>
      </c>
      <c r="E375" s="398"/>
      <c r="F375" s="421"/>
      <c r="G375" s="421"/>
      <c r="H375" s="398" t="s">
        <v>761</v>
      </c>
      <c r="I375" s="421" t="s">
        <v>762</v>
      </c>
      <c r="J375" s="421" t="s">
        <v>763</v>
      </c>
      <c r="K375" s="421" t="s">
        <v>764</v>
      </c>
      <c r="L375" s="427" t="str">
        <f t="shared" ref="L375" si="658">IF(F375&lt;&gt;"",CONCATENATE(E375," ",G375),CONCATENATE(H375," ",I375," ",J375," ",K375))</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375" s="416" t="s">
        <v>85</v>
      </c>
      <c r="N375" s="416" t="s">
        <v>112</v>
      </c>
      <c r="O375" s="276" t="s">
        <v>86</v>
      </c>
      <c r="P375" s="276" t="s">
        <v>87</v>
      </c>
      <c r="Q375" s="276">
        <v>500</v>
      </c>
      <c r="R375" s="276" t="s">
        <v>390</v>
      </c>
      <c r="S375" s="395">
        <f t="shared" ref="S375" si="659">IF(R375="Muy alta",100,IF(R375="Alta",80,IF(R375="Media",60,IF(R375="Baja",40,IF(R375="Muy baja",20,IF(R375="Casi Seguro",100,IF(R375="Probable",80,IF(R375="Posible",60,IF(R375="Improbable",40,IF(R375="Rara vez",20,0))))))))))</f>
        <v>80</v>
      </c>
      <c r="T375" s="276" t="s">
        <v>65</v>
      </c>
      <c r="U375" s="395">
        <f t="shared" ref="U375" si="660">IF(T375="Catastrófico",100,IF(T375="Mayor",80,IF(T375="Moderado",60,IF(T375="Menor",40,IF(T375="Leve",20,0)))))</f>
        <v>80</v>
      </c>
      <c r="V375" s="276" t="s">
        <v>66</v>
      </c>
      <c r="W375" s="148" t="s">
        <v>765</v>
      </c>
      <c r="X375" s="144" t="str">
        <f t="shared" si="641"/>
        <v>Probabilidad</v>
      </c>
      <c r="Y375" s="149" t="s">
        <v>68</v>
      </c>
      <c r="Z375" s="149" t="s">
        <v>69</v>
      </c>
      <c r="AA375" s="149" t="s">
        <v>70</v>
      </c>
      <c r="AB375" s="149" t="s">
        <v>71</v>
      </c>
      <c r="AC375" s="149" t="s">
        <v>72</v>
      </c>
      <c r="AD375" s="411">
        <f>AH376</f>
        <v>48</v>
      </c>
      <c r="AE375" s="144">
        <f t="shared" si="634"/>
        <v>25</v>
      </c>
      <c r="AF375" s="144">
        <f t="shared" si="635"/>
        <v>15</v>
      </c>
      <c r="AG375" s="144">
        <f>($S$375*((AE375+AF375))/100)</f>
        <v>32</v>
      </c>
      <c r="AH375" s="144">
        <f t="shared" ref="AH375" si="661">S375-AG375</f>
        <v>48</v>
      </c>
      <c r="AI375" s="411">
        <f>AM376</f>
        <v>60</v>
      </c>
      <c r="AJ375" s="144">
        <f t="shared" si="636"/>
        <v>0</v>
      </c>
      <c r="AK375" s="144">
        <f t="shared" si="637"/>
        <v>0</v>
      </c>
      <c r="AL375" s="144">
        <f>($U$375*((AJ375+AK375))/100)</f>
        <v>0</v>
      </c>
      <c r="AM375" s="144">
        <f t="shared" ref="AM375" si="662">U375-AL375</f>
        <v>80</v>
      </c>
      <c r="AN375" s="276" t="s">
        <v>73</v>
      </c>
      <c r="AO375" s="276" t="s">
        <v>74</v>
      </c>
      <c r="AP375" s="398" t="s">
        <v>733</v>
      </c>
      <c r="AQ375" s="398" t="s">
        <v>766</v>
      </c>
      <c r="AR375" s="549">
        <v>45658</v>
      </c>
      <c r="AS375" s="549">
        <v>45992</v>
      </c>
      <c r="AT375" s="395" t="s">
        <v>77</v>
      </c>
      <c r="AU375" s="395" t="s">
        <v>735</v>
      </c>
      <c r="AW375" s="548"/>
      <c r="AX375" s="170"/>
    </row>
    <row r="376" spans="1:50" s="168" customFormat="1" ht="75">
      <c r="A376" s="277"/>
      <c r="B376" s="277"/>
      <c r="C376" s="418"/>
      <c r="D376" s="415"/>
      <c r="E376" s="415"/>
      <c r="F376" s="422"/>
      <c r="G376" s="422"/>
      <c r="H376" s="415"/>
      <c r="I376" s="422"/>
      <c r="J376" s="422"/>
      <c r="K376" s="422"/>
      <c r="L376" s="428"/>
      <c r="M376" s="417"/>
      <c r="N376" s="417"/>
      <c r="O376" s="277"/>
      <c r="P376" s="277"/>
      <c r="Q376" s="277"/>
      <c r="R376" s="276"/>
      <c r="S376" s="395"/>
      <c r="T376" s="277"/>
      <c r="U376" s="408"/>
      <c r="V376" s="277"/>
      <c r="W376" s="140" t="s">
        <v>767</v>
      </c>
      <c r="X376" s="144" t="str">
        <f t="shared" si="641"/>
        <v>Impacto</v>
      </c>
      <c r="Y376" s="149" t="s">
        <v>80</v>
      </c>
      <c r="Z376" s="149" t="s">
        <v>69</v>
      </c>
      <c r="AA376" s="149" t="s">
        <v>70</v>
      </c>
      <c r="AB376" s="149" t="s">
        <v>71</v>
      </c>
      <c r="AC376" s="149" t="s">
        <v>72</v>
      </c>
      <c r="AD376" s="412"/>
      <c r="AE376" s="144">
        <f t="shared" si="634"/>
        <v>0</v>
      </c>
      <c r="AF376" s="144">
        <f t="shared" si="635"/>
        <v>0</v>
      </c>
      <c r="AG376" s="144">
        <f>($AH$375*((AE376+AF376))/100)</f>
        <v>0</v>
      </c>
      <c r="AH376" s="144">
        <f t="shared" ref="AH376" si="663">AH375-AG376</f>
        <v>48</v>
      </c>
      <c r="AI376" s="412"/>
      <c r="AJ376" s="144">
        <f t="shared" si="636"/>
        <v>10</v>
      </c>
      <c r="AK376" s="144">
        <f t="shared" si="637"/>
        <v>15</v>
      </c>
      <c r="AL376" s="144">
        <f>($AM$375*((AJ376+AK376))/100)</f>
        <v>20</v>
      </c>
      <c r="AM376" s="144">
        <f t="shared" ref="AM376" si="664">AM375-AL376</f>
        <v>60</v>
      </c>
      <c r="AN376" s="277"/>
      <c r="AO376" s="277"/>
      <c r="AP376" s="399"/>
      <c r="AQ376" s="399"/>
      <c r="AR376" s="550"/>
      <c r="AS376" s="550"/>
      <c r="AT376" s="396"/>
      <c r="AU376" s="396"/>
      <c r="AW376" s="548"/>
      <c r="AX376" s="170"/>
    </row>
    <row r="377" spans="1:50" s="168" customFormat="1" ht="194.25" customHeight="1">
      <c r="A377" s="276">
        <v>130</v>
      </c>
      <c r="B377" s="276" t="s">
        <v>226</v>
      </c>
      <c r="C377" s="406" t="s">
        <v>227</v>
      </c>
      <c r="D377" s="398" t="s">
        <v>768</v>
      </c>
      <c r="E377" s="398" t="s">
        <v>57</v>
      </c>
      <c r="F377" s="421" t="s">
        <v>769</v>
      </c>
      <c r="G377" s="421" t="s">
        <v>770</v>
      </c>
      <c r="H377" s="421"/>
      <c r="I377" s="421"/>
      <c r="J377" s="421"/>
      <c r="K377" s="421"/>
      <c r="L377" s="427" t="str">
        <f t="shared" ref="L377" si="665">IF(F377&lt;&gt;"",CONCATENATE(E377," ",G377),CONCATENATE(H377," ",I377," ",J377," ",K377))</f>
        <v>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v>
      </c>
      <c r="M377" s="416" t="s">
        <v>60</v>
      </c>
      <c r="N377" s="416" t="s">
        <v>112</v>
      </c>
      <c r="O377" s="276" t="s">
        <v>61</v>
      </c>
      <c r="P377" s="276" t="s">
        <v>62</v>
      </c>
      <c r="Q377" s="276">
        <v>291</v>
      </c>
      <c r="R377" s="276" t="s">
        <v>126</v>
      </c>
      <c r="S377" s="395">
        <f t="shared" ref="S377" si="666">IF(R377="Muy alta",100,IF(R377="Alta",80,IF(R377="Media",60,IF(R377="Baja",40,IF(R377="Muy baja",20,IF(R377="Casi Seguro",100,IF(R377="Probable",80,IF(R377="Posible",60,IF(R377="Improbable",40,IF(R377="Rara vez",20,0))))))))))</f>
        <v>40</v>
      </c>
      <c r="T377" s="276" t="s">
        <v>73</v>
      </c>
      <c r="U377" s="395">
        <f t="shared" ref="U377" si="667">IF(T377="Catastrófico",100,IF(T377="Mayor",80,IF(T377="Moderado",60,IF(T377="Menor",40,IF(T377="Leve",20,0)))))</f>
        <v>60</v>
      </c>
      <c r="V377" s="276" t="s">
        <v>73</v>
      </c>
      <c r="W377" s="140" t="s">
        <v>771</v>
      </c>
      <c r="X377" s="144" t="str">
        <f t="shared" si="641"/>
        <v>Probabilidad</v>
      </c>
      <c r="Y377" s="149" t="s">
        <v>68</v>
      </c>
      <c r="Z377" s="149" t="s">
        <v>69</v>
      </c>
      <c r="AA377" s="149" t="s">
        <v>70</v>
      </c>
      <c r="AB377" s="149" t="s">
        <v>71</v>
      </c>
      <c r="AC377" s="149" t="s">
        <v>72</v>
      </c>
      <c r="AD377" s="411">
        <f t="shared" ref="AD377" si="668">AH379</f>
        <v>14.4</v>
      </c>
      <c r="AE377" s="144">
        <f t="shared" si="634"/>
        <v>25</v>
      </c>
      <c r="AF377" s="144">
        <f t="shared" si="635"/>
        <v>15</v>
      </c>
      <c r="AG377" s="144">
        <f>($S$377*((AE377+AF377))/100)</f>
        <v>16</v>
      </c>
      <c r="AH377" s="144">
        <f t="shared" ref="AH377" si="669">S377-AG377</f>
        <v>24</v>
      </c>
      <c r="AI377" s="411">
        <f t="shared" ref="AI377" si="670">AM379</f>
        <v>45</v>
      </c>
      <c r="AJ377" s="144">
        <f t="shared" si="636"/>
        <v>0</v>
      </c>
      <c r="AK377" s="144">
        <f t="shared" si="637"/>
        <v>0</v>
      </c>
      <c r="AL377" s="144">
        <f>($U$377*((AJ377+AK377))/100)</f>
        <v>0</v>
      </c>
      <c r="AM377" s="144">
        <f t="shared" ref="AM377" si="671">U377-AL377</f>
        <v>60</v>
      </c>
      <c r="AN377" s="276" t="s">
        <v>73</v>
      </c>
      <c r="AO377" s="276" t="s">
        <v>74</v>
      </c>
      <c r="AP377" s="398" t="s">
        <v>733</v>
      </c>
      <c r="AQ377" s="398" t="s">
        <v>772</v>
      </c>
      <c r="AR377" s="549">
        <v>45658</v>
      </c>
      <c r="AS377" s="549">
        <v>46022</v>
      </c>
      <c r="AT377" s="395" t="s">
        <v>77</v>
      </c>
      <c r="AU377" s="395" t="s">
        <v>773</v>
      </c>
      <c r="AW377" s="548"/>
      <c r="AX377" s="170"/>
    </row>
    <row r="378" spans="1:50" s="168" customFormat="1" ht="180" customHeight="1">
      <c r="A378" s="277"/>
      <c r="B378" s="277"/>
      <c r="C378" s="418"/>
      <c r="D378" s="415"/>
      <c r="E378" s="415"/>
      <c r="F378" s="422"/>
      <c r="G378" s="422"/>
      <c r="H378" s="422"/>
      <c r="I378" s="422"/>
      <c r="J378" s="422"/>
      <c r="K378" s="422"/>
      <c r="L378" s="428"/>
      <c r="M378" s="417"/>
      <c r="N378" s="417"/>
      <c r="O378" s="277"/>
      <c r="P378" s="277"/>
      <c r="Q378" s="277"/>
      <c r="R378" s="277"/>
      <c r="S378" s="408"/>
      <c r="T378" s="277"/>
      <c r="U378" s="408"/>
      <c r="V378" s="277"/>
      <c r="W378" s="140" t="s">
        <v>774</v>
      </c>
      <c r="X378" s="144" t="str">
        <f t="shared" si="641"/>
        <v>Probabilidad</v>
      </c>
      <c r="Y378" s="149" t="s">
        <v>68</v>
      </c>
      <c r="Z378" s="149" t="s">
        <v>69</v>
      </c>
      <c r="AA378" s="149" t="s">
        <v>70</v>
      </c>
      <c r="AB378" s="149" t="s">
        <v>71</v>
      </c>
      <c r="AC378" s="149" t="s">
        <v>72</v>
      </c>
      <c r="AD378" s="412"/>
      <c r="AE378" s="144">
        <f t="shared" si="634"/>
        <v>25</v>
      </c>
      <c r="AF378" s="144">
        <f t="shared" si="635"/>
        <v>15</v>
      </c>
      <c r="AG378" s="144">
        <f>($AH$377*((AE378+AF378))/100)</f>
        <v>9.6</v>
      </c>
      <c r="AH378" s="144">
        <f t="shared" ref="AH378:AH379" si="672">AH377-AG378</f>
        <v>14.4</v>
      </c>
      <c r="AI378" s="412"/>
      <c r="AJ378" s="144">
        <f t="shared" si="636"/>
        <v>0</v>
      </c>
      <c r="AK378" s="144">
        <f t="shared" si="637"/>
        <v>0</v>
      </c>
      <c r="AL378" s="144">
        <f>($AM$377*((AJ378+AK378))/100)</f>
        <v>0</v>
      </c>
      <c r="AM378" s="144">
        <f t="shared" ref="AM378:AM379" si="673">AM377-AL378</f>
        <v>60</v>
      </c>
      <c r="AN378" s="277"/>
      <c r="AO378" s="277"/>
      <c r="AP378" s="415"/>
      <c r="AQ378" s="415"/>
      <c r="AR378" s="551"/>
      <c r="AS378" s="551"/>
      <c r="AT378" s="408"/>
      <c r="AU378" s="408"/>
      <c r="AW378" s="548"/>
      <c r="AX378" s="170"/>
    </row>
    <row r="379" spans="1:50" s="168" customFormat="1" ht="200.25" customHeight="1">
      <c r="A379" s="278"/>
      <c r="B379" s="278"/>
      <c r="C379" s="407"/>
      <c r="D379" s="399"/>
      <c r="E379" s="399"/>
      <c r="F379" s="430"/>
      <c r="G379" s="430"/>
      <c r="H379" s="430"/>
      <c r="I379" s="430"/>
      <c r="J379" s="430"/>
      <c r="K379" s="430"/>
      <c r="L379" s="432"/>
      <c r="M379" s="431"/>
      <c r="N379" s="431"/>
      <c r="O379" s="278"/>
      <c r="P379" s="278"/>
      <c r="Q379" s="278"/>
      <c r="R379" s="278"/>
      <c r="S379" s="396"/>
      <c r="T379" s="278"/>
      <c r="U379" s="396"/>
      <c r="V379" s="278"/>
      <c r="W379" s="140" t="s">
        <v>775</v>
      </c>
      <c r="X379" s="144" t="str">
        <f t="shared" si="641"/>
        <v>Impacto</v>
      </c>
      <c r="Y379" s="149" t="s">
        <v>80</v>
      </c>
      <c r="Z379" s="149" t="s">
        <v>69</v>
      </c>
      <c r="AA379" s="149" t="s">
        <v>70</v>
      </c>
      <c r="AB379" s="149" t="s">
        <v>71</v>
      </c>
      <c r="AC379" s="149" t="s">
        <v>72</v>
      </c>
      <c r="AD379" s="446"/>
      <c r="AE379" s="144">
        <f t="shared" si="634"/>
        <v>0</v>
      </c>
      <c r="AF379" s="144">
        <f t="shared" si="635"/>
        <v>0</v>
      </c>
      <c r="AG379" s="144">
        <f>($AH$378*((AE379+AF379))/100)</f>
        <v>0</v>
      </c>
      <c r="AH379" s="144">
        <f t="shared" si="672"/>
        <v>14.4</v>
      </c>
      <c r="AI379" s="446"/>
      <c r="AJ379" s="144">
        <f t="shared" si="636"/>
        <v>10</v>
      </c>
      <c r="AK379" s="144">
        <f t="shared" si="637"/>
        <v>15</v>
      </c>
      <c r="AL379" s="144">
        <f>($AM$378*((AJ379+AK379))/100)</f>
        <v>15</v>
      </c>
      <c r="AM379" s="144">
        <f t="shared" si="673"/>
        <v>45</v>
      </c>
      <c r="AN379" s="278"/>
      <c r="AO379" s="278"/>
      <c r="AP379" s="399"/>
      <c r="AQ379" s="399"/>
      <c r="AR379" s="550"/>
      <c r="AS379" s="550"/>
      <c r="AT379" s="396"/>
      <c r="AU379" s="396"/>
      <c r="AW379" s="548"/>
      <c r="AX379" s="170"/>
    </row>
    <row r="380" spans="1:50" s="168" customFormat="1" ht="180.75" customHeight="1">
      <c r="A380" s="276">
        <v>131</v>
      </c>
      <c r="B380" s="276" t="s">
        <v>226</v>
      </c>
      <c r="C380" s="406" t="s">
        <v>227</v>
      </c>
      <c r="D380" s="398" t="s">
        <v>776</v>
      </c>
      <c r="E380" s="398" t="s">
        <v>57</v>
      </c>
      <c r="F380" s="421" t="s">
        <v>777</v>
      </c>
      <c r="G380" s="421" t="s">
        <v>778</v>
      </c>
      <c r="H380" s="421"/>
      <c r="I380" s="421"/>
      <c r="J380" s="421"/>
      <c r="K380" s="421"/>
      <c r="L380" s="427" t="str">
        <f t="shared" ref="L380" si="674">IF(F380&lt;&gt;"",CONCATENATE(E380," ",G380),CONCATENATE(H380," ",I380," ",J380," ",K380))</f>
        <v>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M380" s="416" t="s">
        <v>60</v>
      </c>
      <c r="N380" s="416" t="s">
        <v>112</v>
      </c>
      <c r="O380" s="276" t="s">
        <v>61</v>
      </c>
      <c r="P380" s="276" t="s">
        <v>62</v>
      </c>
      <c r="Q380" s="276">
        <v>298</v>
      </c>
      <c r="R380" s="276" t="s">
        <v>126</v>
      </c>
      <c r="S380" s="395">
        <f t="shared" ref="S380" si="675">IF(R380="Muy alta",100,IF(R380="Alta",80,IF(R380="Media",60,IF(R380="Baja",40,IF(R380="Muy baja",20,IF(R380="Casi Seguro",100,IF(R380="Probable",80,IF(R380="Posible",60,IF(R380="Improbable",40,IF(R380="Rara vez",20,0))))))))))</f>
        <v>40</v>
      </c>
      <c r="T380" s="276" t="s">
        <v>65</v>
      </c>
      <c r="U380" s="395">
        <f t="shared" ref="U380" si="676">IF(T380="Catastrófico",100,IF(T380="Mayor",80,IF(T380="Moderado",60,IF(T380="Menor",40,IF(T380="Leve",20,0)))))</f>
        <v>80</v>
      </c>
      <c r="V380" s="276" t="s">
        <v>66</v>
      </c>
      <c r="W380" s="140" t="s">
        <v>779</v>
      </c>
      <c r="X380" s="144" t="str">
        <f t="shared" si="641"/>
        <v>Probabilidad</v>
      </c>
      <c r="Y380" s="149" t="s">
        <v>68</v>
      </c>
      <c r="Z380" s="149" t="s">
        <v>69</v>
      </c>
      <c r="AA380" s="149" t="s">
        <v>70</v>
      </c>
      <c r="AB380" s="149" t="s">
        <v>71</v>
      </c>
      <c r="AC380" s="149" t="s">
        <v>72</v>
      </c>
      <c r="AD380" s="411">
        <f t="shared" ref="AD380" si="677">AH382</f>
        <v>14.4</v>
      </c>
      <c r="AE380" s="144">
        <f t="shared" si="634"/>
        <v>25</v>
      </c>
      <c r="AF380" s="144">
        <f t="shared" si="635"/>
        <v>15</v>
      </c>
      <c r="AG380" s="144">
        <f>($S$380*((AE380+AF380))/100)</f>
        <v>16</v>
      </c>
      <c r="AH380" s="144">
        <f t="shared" ref="AH380" si="678">S380-AG380</f>
        <v>24</v>
      </c>
      <c r="AI380" s="411">
        <f t="shared" ref="AI380" si="679">AM382</f>
        <v>60</v>
      </c>
      <c r="AJ380" s="144">
        <f t="shared" si="636"/>
        <v>0</v>
      </c>
      <c r="AK380" s="144">
        <f t="shared" si="637"/>
        <v>0</v>
      </c>
      <c r="AL380" s="144">
        <f>($U$380*((AJ380+AK380))/100)</f>
        <v>0</v>
      </c>
      <c r="AM380" s="144">
        <f t="shared" ref="AM380" si="680">U380-AL380</f>
        <v>80</v>
      </c>
      <c r="AN380" s="276" t="s">
        <v>73</v>
      </c>
      <c r="AO380" s="276" t="s">
        <v>74</v>
      </c>
      <c r="AP380" s="398" t="s">
        <v>733</v>
      </c>
      <c r="AQ380" s="398" t="s">
        <v>780</v>
      </c>
      <c r="AR380" s="549">
        <v>45658</v>
      </c>
      <c r="AS380" s="549">
        <v>46022</v>
      </c>
      <c r="AT380" s="395" t="s">
        <v>77</v>
      </c>
      <c r="AU380" s="395" t="s">
        <v>781</v>
      </c>
      <c r="AW380" s="548"/>
      <c r="AX380" s="170"/>
    </row>
    <row r="381" spans="1:50" s="168" customFormat="1" ht="188.25" customHeight="1">
      <c r="A381" s="277"/>
      <c r="B381" s="277"/>
      <c r="C381" s="418"/>
      <c r="D381" s="415"/>
      <c r="E381" s="415"/>
      <c r="F381" s="422"/>
      <c r="G381" s="422"/>
      <c r="H381" s="422"/>
      <c r="I381" s="422"/>
      <c r="J381" s="422"/>
      <c r="K381" s="422"/>
      <c r="L381" s="428"/>
      <c r="M381" s="417"/>
      <c r="N381" s="417"/>
      <c r="O381" s="277"/>
      <c r="P381" s="277"/>
      <c r="Q381" s="277"/>
      <c r="R381" s="277"/>
      <c r="S381" s="408"/>
      <c r="T381" s="277"/>
      <c r="U381" s="408"/>
      <c r="V381" s="277"/>
      <c r="W381" s="140" t="s">
        <v>782</v>
      </c>
      <c r="X381" s="144" t="str">
        <f t="shared" si="641"/>
        <v>Impacto</v>
      </c>
      <c r="Y381" s="149" t="s">
        <v>80</v>
      </c>
      <c r="Z381" s="149" t="s">
        <v>69</v>
      </c>
      <c r="AA381" s="149" t="s">
        <v>70</v>
      </c>
      <c r="AB381" s="149" t="s">
        <v>71</v>
      </c>
      <c r="AC381" s="149" t="s">
        <v>72</v>
      </c>
      <c r="AD381" s="412"/>
      <c r="AE381" s="144">
        <f t="shared" si="634"/>
        <v>0</v>
      </c>
      <c r="AF381" s="144">
        <f t="shared" si="635"/>
        <v>0</v>
      </c>
      <c r="AG381" s="144">
        <f>($AH$380*((AE381+AF381))/100)</f>
        <v>0</v>
      </c>
      <c r="AH381" s="144">
        <f t="shared" ref="AH381:AH382" si="681">AH380-AG381</f>
        <v>24</v>
      </c>
      <c r="AI381" s="412"/>
      <c r="AJ381" s="144">
        <f t="shared" si="636"/>
        <v>10</v>
      </c>
      <c r="AK381" s="144">
        <f t="shared" si="637"/>
        <v>15</v>
      </c>
      <c r="AL381" s="144">
        <f>($AM$380*((AJ381+AK381))/100)</f>
        <v>20</v>
      </c>
      <c r="AM381" s="144">
        <f t="shared" ref="AM381:AM382" si="682">AM380-AL381</f>
        <v>60</v>
      </c>
      <c r="AN381" s="277"/>
      <c r="AO381" s="277"/>
      <c r="AP381" s="415"/>
      <c r="AQ381" s="415"/>
      <c r="AR381" s="551"/>
      <c r="AS381" s="551"/>
      <c r="AT381" s="408"/>
      <c r="AU381" s="408"/>
      <c r="AW381" s="548"/>
      <c r="AX381" s="170"/>
    </row>
    <row r="382" spans="1:50" s="168" customFormat="1" ht="199.5" customHeight="1">
      <c r="A382" s="278"/>
      <c r="B382" s="278"/>
      <c r="C382" s="407"/>
      <c r="D382" s="399"/>
      <c r="E382" s="399"/>
      <c r="F382" s="430"/>
      <c r="G382" s="430"/>
      <c r="H382" s="430"/>
      <c r="I382" s="430"/>
      <c r="J382" s="430"/>
      <c r="K382" s="430"/>
      <c r="L382" s="432"/>
      <c r="M382" s="431"/>
      <c r="N382" s="431"/>
      <c r="O382" s="278"/>
      <c r="P382" s="278"/>
      <c r="Q382" s="278"/>
      <c r="R382" s="278"/>
      <c r="S382" s="396"/>
      <c r="T382" s="278"/>
      <c r="U382" s="396"/>
      <c r="V382" s="278"/>
      <c r="W382" s="140" t="s">
        <v>783</v>
      </c>
      <c r="X382" s="144" t="str">
        <f t="shared" si="641"/>
        <v>Probabilidad</v>
      </c>
      <c r="Y382" s="149" t="s">
        <v>68</v>
      </c>
      <c r="Z382" s="149" t="s">
        <v>69</v>
      </c>
      <c r="AA382" s="149" t="s">
        <v>70</v>
      </c>
      <c r="AB382" s="149" t="s">
        <v>71</v>
      </c>
      <c r="AC382" s="149" t="s">
        <v>72</v>
      </c>
      <c r="AD382" s="446"/>
      <c r="AE382" s="144">
        <f t="shared" si="634"/>
        <v>25</v>
      </c>
      <c r="AF382" s="144">
        <f t="shared" si="635"/>
        <v>15</v>
      </c>
      <c r="AG382" s="144">
        <f>($AH$381*((AE382+AF382))/100)</f>
        <v>9.6</v>
      </c>
      <c r="AH382" s="144">
        <f t="shared" si="681"/>
        <v>14.4</v>
      </c>
      <c r="AI382" s="446"/>
      <c r="AJ382" s="144">
        <f t="shared" si="636"/>
        <v>0</v>
      </c>
      <c r="AK382" s="144">
        <f t="shared" si="637"/>
        <v>0</v>
      </c>
      <c r="AL382" s="144">
        <f>($AM$381*((AJ382+AK382))/100)</f>
        <v>0</v>
      </c>
      <c r="AM382" s="144">
        <f t="shared" si="682"/>
        <v>60</v>
      </c>
      <c r="AN382" s="278"/>
      <c r="AO382" s="278"/>
      <c r="AP382" s="399"/>
      <c r="AQ382" s="399"/>
      <c r="AR382" s="550"/>
      <c r="AS382" s="550"/>
      <c r="AT382" s="396"/>
      <c r="AU382" s="396"/>
      <c r="AW382" s="548"/>
      <c r="AX382" s="170"/>
    </row>
    <row r="383" spans="1:50" s="168" customFormat="1" ht="203.25" customHeight="1">
      <c r="A383" s="276">
        <v>132</v>
      </c>
      <c r="B383" s="276" t="s">
        <v>226</v>
      </c>
      <c r="C383" s="406" t="s">
        <v>227</v>
      </c>
      <c r="D383" s="398" t="s">
        <v>776</v>
      </c>
      <c r="E383" s="398" t="s">
        <v>57</v>
      </c>
      <c r="F383" s="421" t="s">
        <v>784</v>
      </c>
      <c r="G383" s="421" t="s">
        <v>785</v>
      </c>
      <c r="H383" s="421"/>
      <c r="I383" s="421"/>
      <c r="J383" s="421"/>
      <c r="K383" s="421"/>
      <c r="L383" s="427" t="str">
        <f t="shared" ref="L383" si="683">IF(F383&lt;&gt;"",CONCATENATE(E383," ",G383),CONCATENATE(H383," ",I383," ",J383," ",K383))</f>
        <v>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v>
      </c>
      <c r="M383" s="416" t="s">
        <v>60</v>
      </c>
      <c r="N383" s="416" t="s">
        <v>112</v>
      </c>
      <c r="O383" s="276" t="s">
        <v>61</v>
      </c>
      <c r="P383" s="276" t="s">
        <v>62</v>
      </c>
      <c r="Q383" s="276">
        <f>36+35</f>
        <v>71</v>
      </c>
      <c r="R383" s="276" t="s">
        <v>126</v>
      </c>
      <c r="S383" s="395">
        <f t="shared" ref="S383" si="684">IF(R383="Muy alta",100,IF(R383="Alta",80,IF(R383="Media",60,IF(R383="Baja",40,IF(R383="Muy baja",20,IF(R383="Casi Seguro",100,IF(R383="Probable",80,IF(R383="Posible",60,IF(R383="Improbable",40,IF(R383="Rara vez",20,0))))))))))</f>
        <v>40</v>
      </c>
      <c r="T383" s="276" t="s">
        <v>65</v>
      </c>
      <c r="U383" s="395">
        <f t="shared" ref="U383" si="685">IF(T383="Catastrófico",100,IF(T383="Mayor",80,IF(T383="Moderado",60,IF(T383="Menor",40,IF(T383="Leve",20,0)))))</f>
        <v>80</v>
      </c>
      <c r="V383" s="276" t="s">
        <v>66</v>
      </c>
      <c r="W383" s="140" t="s">
        <v>786</v>
      </c>
      <c r="X383" s="144" t="str">
        <f t="shared" si="641"/>
        <v>Impacto</v>
      </c>
      <c r="Y383" s="149" t="s">
        <v>80</v>
      </c>
      <c r="Z383" s="149" t="s">
        <v>69</v>
      </c>
      <c r="AA383" s="149" t="s">
        <v>70</v>
      </c>
      <c r="AB383" s="149" t="s">
        <v>71</v>
      </c>
      <c r="AC383" s="149" t="s">
        <v>72</v>
      </c>
      <c r="AD383" s="411">
        <f t="shared" ref="AD383" si="686">AH385</f>
        <v>14.4</v>
      </c>
      <c r="AE383" s="144">
        <f t="shared" si="634"/>
        <v>0</v>
      </c>
      <c r="AF383" s="144">
        <f t="shared" si="635"/>
        <v>0</v>
      </c>
      <c r="AG383" s="144">
        <f>($S$383*((AE383+AF383))/100)</f>
        <v>0</v>
      </c>
      <c r="AH383" s="144">
        <f t="shared" ref="AH383" si="687">S383-AG383</f>
        <v>40</v>
      </c>
      <c r="AI383" s="411">
        <f t="shared" ref="AI383" si="688">AM385</f>
        <v>60</v>
      </c>
      <c r="AJ383" s="144">
        <f t="shared" si="636"/>
        <v>10</v>
      </c>
      <c r="AK383" s="144">
        <f t="shared" si="637"/>
        <v>15</v>
      </c>
      <c r="AL383" s="144">
        <f>($U$383*((AJ383+AK383))/100)</f>
        <v>20</v>
      </c>
      <c r="AM383" s="144">
        <f t="shared" ref="AM383" si="689">U383-AL383</f>
        <v>60</v>
      </c>
      <c r="AN383" s="276" t="s">
        <v>73</v>
      </c>
      <c r="AO383" s="276" t="s">
        <v>74</v>
      </c>
      <c r="AP383" s="163" t="s">
        <v>733</v>
      </c>
      <c r="AQ383" s="140" t="s">
        <v>787</v>
      </c>
      <c r="AR383" s="169">
        <v>45658</v>
      </c>
      <c r="AS383" s="169">
        <v>46022</v>
      </c>
      <c r="AT383" s="395" t="s">
        <v>146</v>
      </c>
      <c r="AU383" s="144" t="s">
        <v>788</v>
      </c>
      <c r="AW383" s="548"/>
      <c r="AX383" s="170"/>
    </row>
    <row r="384" spans="1:50" s="168" customFormat="1" ht="130.5" customHeight="1">
      <c r="A384" s="277"/>
      <c r="B384" s="277"/>
      <c r="C384" s="418"/>
      <c r="D384" s="415"/>
      <c r="E384" s="415"/>
      <c r="F384" s="422"/>
      <c r="G384" s="422"/>
      <c r="H384" s="422"/>
      <c r="I384" s="422"/>
      <c r="J384" s="422"/>
      <c r="K384" s="422"/>
      <c r="L384" s="428"/>
      <c r="M384" s="417"/>
      <c r="N384" s="417"/>
      <c r="O384" s="277"/>
      <c r="P384" s="277"/>
      <c r="Q384" s="277"/>
      <c r="R384" s="277"/>
      <c r="S384" s="408"/>
      <c r="T384" s="277"/>
      <c r="U384" s="408"/>
      <c r="V384" s="277"/>
      <c r="W384" s="140" t="s">
        <v>2224</v>
      </c>
      <c r="X384" s="144" t="str">
        <f t="shared" si="641"/>
        <v>Probabilidad</v>
      </c>
      <c r="Y384" s="149" t="s">
        <v>68</v>
      </c>
      <c r="Z384" s="149" t="s">
        <v>69</v>
      </c>
      <c r="AA384" s="149" t="s">
        <v>70</v>
      </c>
      <c r="AB384" s="149" t="s">
        <v>71</v>
      </c>
      <c r="AC384" s="149" t="s">
        <v>72</v>
      </c>
      <c r="AD384" s="412"/>
      <c r="AE384" s="144">
        <f t="shared" si="634"/>
        <v>25</v>
      </c>
      <c r="AF384" s="144">
        <f t="shared" si="635"/>
        <v>15</v>
      </c>
      <c r="AG384" s="144">
        <f>($AH$383*((AE384+AF384))/100)</f>
        <v>16</v>
      </c>
      <c r="AH384" s="144">
        <f t="shared" ref="AH384:AH385" si="690">AH383-AG384</f>
        <v>24</v>
      </c>
      <c r="AI384" s="412"/>
      <c r="AJ384" s="144">
        <f t="shared" si="636"/>
        <v>0</v>
      </c>
      <c r="AK384" s="144">
        <f t="shared" si="637"/>
        <v>0</v>
      </c>
      <c r="AL384" s="144">
        <f>($AM$383*((AJ384+AK384))/100)</f>
        <v>0</v>
      </c>
      <c r="AM384" s="144">
        <f t="shared" ref="AM384:AM385" si="691">AM383-AL384</f>
        <v>60</v>
      </c>
      <c r="AN384" s="277"/>
      <c r="AO384" s="277"/>
      <c r="AP384" s="163" t="s">
        <v>733</v>
      </c>
      <c r="AQ384" s="398" t="s">
        <v>789</v>
      </c>
      <c r="AR384" s="549">
        <v>45658</v>
      </c>
      <c r="AS384" s="549">
        <v>46022</v>
      </c>
      <c r="AT384" s="408"/>
      <c r="AU384" s="395" t="s">
        <v>788</v>
      </c>
      <c r="AW384" s="548"/>
      <c r="AX384" s="170"/>
    </row>
    <row r="385" spans="1:50" s="168" customFormat="1" ht="302.25" customHeight="1">
      <c r="A385" s="278"/>
      <c r="B385" s="278"/>
      <c r="C385" s="407"/>
      <c r="D385" s="399"/>
      <c r="E385" s="399"/>
      <c r="F385" s="430"/>
      <c r="G385" s="430"/>
      <c r="H385" s="430"/>
      <c r="I385" s="430"/>
      <c r="J385" s="430"/>
      <c r="K385" s="430"/>
      <c r="L385" s="432"/>
      <c r="M385" s="431"/>
      <c r="N385" s="431"/>
      <c r="O385" s="278"/>
      <c r="P385" s="278"/>
      <c r="Q385" s="278"/>
      <c r="R385" s="278"/>
      <c r="S385" s="396"/>
      <c r="T385" s="278"/>
      <c r="U385" s="396"/>
      <c r="V385" s="278"/>
      <c r="W385" s="140" t="s">
        <v>790</v>
      </c>
      <c r="X385" s="144" t="str">
        <f t="shared" si="641"/>
        <v>Probabilidad</v>
      </c>
      <c r="Y385" s="149" t="s">
        <v>68</v>
      </c>
      <c r="Z385" s="149" t="s">
        <v>69</v>
      </c>
      <c r="AA385" s="149" t="s">
        <v>70</v>
      </c>
      <c r="AB385" s="149" t="s">
        <v>71</v>
      </c>
      <c r="AC385" s="149" t="s">
        <v>72</v>
      </c>
      <c r="AD385" s="446"/>
      <c r="AE385" s="144">
        <f t="shared" si="634"/>
        <v>25</v>
      </c>
      <c r="AF385" s="144">
        <f t="shared" si="635"/>
        <v>15</v>
      </c>
      <c r="AG385" s="144">
        <f>($AH$384*((AE385+AF385))/100)</f>
        <v>9.6</v>
      </c>
      <c r="AH385" s="144">
        <f t="shared" si="690"/>
        <v>14.4</v>
      </c>
      <c r="AI385" s="446"/>
      <c r="AJ385" s="144">
        <f t="shared" si="636"/>
        <v>0</v>
      </c>
      <c r="AK385" s="144">
        <f t="shared" si="637"/>
        <v>0</v>
      </c>
      <c r="AL385" s="144">
        <f>($AM$384*((AJ385+AK385))/100)</f>
        <v>0</v>
      </c>
      <c r="AM385" s="144">
        <f t="shared" si="691"/>
        <v>60</v>
      </c>
      <c r="AN385" s="278"/>
      <c r="AO385" s="278"/>
      <c r="AP385" s="165"/>
      <c r="AQ385" s="399"/>
      <c r="AR385" s="550"/>
      <c r="AS385" s="550"/>
      <c r="AT385" s="396"/>
      <c r="AU385" s="396"/>
      <c r="AW385" s="548"/>
      <c r="AX385" s="170"/>
    </row>
    <row r="386" spans="1:50" s="168" customFormat="1" ht="315" customHeight="1">
      <c r="A386" s="276">
        <v>133</v>
      </c>
      <c r="B386" s="276" t="s">
        <v>226</v>
      </c>
      <c r="C386" s="406" t="s">
        <v>227</v>
      </c>
      <c r="D386" s="398" t="s">
        <v>791</v>
      </c>
      <c r="E386" s="398" t="s">
        <v>57</v>
      </c>
      <c r="F386" s="421" t="s">
        <v>792</v>
      </c>
      <c r="G386" s="398" t="s">
        <v>793</v>
      </c>
      <c r="H386" s="421"/>
      <c r="I386" s="421"/>
      <c r="J386" s="421"/>
      <c r="K386" s="421"/>
      <c r="L386" s="427" t="str">
        <f>IF(F386&lt;&gt;"",CONCATENATE(E386," ",G386),CONCATENATE(H386," ",I386," ",J386," ",K386))</f>
        <v>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v>
      </c>
      <c r="M386" s="416" t="s">
        <v>60</v>
      </c>
      <c r="N386" s="416" t="s">
        <v>112</v>
      </c>
      <c r="O386" s="276" t="s">
        <v>61</v>
      </c>
      <c r="P386" s="276" t="s">
        <v>62</v>
      </c>
      <c r="Q386" s="276">
        <v>3500</v>
      </c>
      <c r="R386" s="276" t="s">
        <v>172</v>
      </c>
      <c r="S386" s="395">
        <f t="shared" ref="S386" si="692">IF(R386="Muy alta",100,IF(R386="Alta",80,IF(R386="Media",60,IF(R386="Baja",40,IF(R386="Muy baja",20,IF(R386="Casi Seguro",100,IF(R386="Probable",80,IF(R386="Posible",60,IF(R386="Improbable",40,IF(R386="Rara vez",20,0))))))))))</f>
        <v>100</v>
      </c>
      <c r="T386" s="276" t="s">
        <v>114</v>
      </c>
      <c r="U386" s="395">
        <f t="shared" ref="U386" si="693">IF(T386="Catastrófico",100,IF(T386="Mayor",80,IF(T386="Moderado",60,IF(T386="Menor",40,IF(T386="Leve",20,0)))))</f>
        <v>40</v>
      </c>
      <c r="V386" s="276" t="s">
        <v>66</v>
      </c>
      <c r="W386" s="140" t="s">
        <v>794</v>
      </c>
      <c r="X386" s="144" t="str">
        <f t="shared" si="641"/>
        <v>Probabilidad</v>
      </c>
      <c r="Y386" s="149" t="s">
        <v>68</v>
      </c>
      <c r="Z386" s="149" t="s">
        <v>69</v>
      </c>
      <c r="AA386" s="149" t="s">
        <v>70</v>
      </c>
      <c r="AB386" s="149" t="s">
        <v>71</v>
      </c>
      <c r="AC386" s="149" t="s">
        <v>72</v>
      </c>
      <c r="AD386" s="411">
        <f t="shared" ref="AD386" si="694">AH388</f>
        <v>36</v>
      </c>
      <c r="AE386" s="144">
        <f t="shared" si="634"/>
        <v>25</v>
      </c>
      <c r="AF386" s="144">
        <f t="shared" si="635"/>
        <v>15</v>
      </c>
      <c r="AG386" s="144">
        <f>($S$386*((AE386+AF386))/100)</f>
        <v>40</v>
      </c>
      <c r="AH386" s="144">
        <f t="shared" ref="AH386" si="695">S386-AG386</f>
        <v>60</v>
      </c>
      <c r="AI386" s="411">
        <f t="shared" ref="AI386" si="696">AM388</f>
        <v>30</v>
      </c>
      <c r="AJ386" s="144">
        <f t="shared" si="636"/>
        <v>0</v>
      </c>
      <c r="AK386" s="144">
        <f t="shared" si="637"/>
        <v>0</v>
      </c>
      <c r="AL386" s="144">
        <f>($U$386*((AJ386+AK386))/100)</f>
        <v>0</v>
      </c>
      <c r="AM386" s="144">
        <f t="shared" ref="AM386" si="697">U386-AL386</f>
        <v>40</v>
      </c>
      <c r="AN386" s="276" t="s">
        <v>73</v>
      </c>
      <c r="AO386" s="276" t="s">
        <v>74</v>
      </c>
      <c r="AP386" s="398" t="s">
        <v>733</v>
      </c>
      <c r="AQ386" s="398" t="s">
        <v>795</v>
      </c>
      <c r="AR386" s="549">
        <v>45658</v>
      </c>
      <c r="AS386" s="549">
        <v>45992</v>
      </c>
      <c r="AT386" s="395" t="s">
        <v>77</v>
      </c>
      <c r="AU386" s="406" t="s">
        <v>796</v>
      </c>
      <c r="AW386" s="548"/>
      <c r="AX386" s="170"/>
    </row>
    <row r="387" spans="1:50" s="168" customFormat="1" ht="275.25" customHeight="1">
      <c r="A387" s="277"/>
      <c r="B387" s="277"/>
      <c r="C387" s="418"/>
      <c r="D387" s="415"/>
      <c r="E387" s="415"/>
      <c r="F387" s="422"/>
      <c r="G387" s="415"/>
      <c r="H387" s="422"/>
      <c r="I387" s="422"/>
      <c r="J387" s="422"/>
      <c r="K387" s="422"/>
      <c r="L387" s="428"/>
      <c r="M387" s="417"/>
      <c r="N387" s="417"/>
      <c r="O387" s="277"/>
      <c r="P387" s="277"/>
      <c r="Q387" s="277"/>
      <c r="R387" s="277"/>
      <c r="S387" s="408"/>
      <c r="T387" s="277"/>
      <c r="U387" s="408"/>
      <c r="V387" s="277"/>
      <c r="W387" s="140" t="s">
        <v>797</v>
      </c>
      <c r="X387" s="144" t="str">
        <f t="shared" si="641"/>
        <v>Impacto</v>
      </c>
      <c r="Y387" s="149" t="s">
        <v>80</v>
      </c>
      <c r="Z387" s="149" t="s">
        <v>69</v>
      </c>
      <c r="AA387" s="149" t="s">
        <v>70</v>
      </c>
      <c r="AB387" s="149" t="s">
        <v>71</v>
      </c>
      <c r="AC387" s="149" t="s">
        <v>72</v>
      </c>
      <c r="AD387" s="412"/>
      <c r="AE387" s="144">
        <f t="shared" si="634"/>
        <v>0</v>
      </c>
      <c r="AF387" s="144">
        <f t="shared" si="635"/>
        <v>0</v>
      </c>
      <c r="AG387" s="144">
        <f>($AH$386*((AE387+AF387))/100)</f>
        <v>0</v>
      </c>
      <c r="AH387" s="144">
        <f t="shared" ref="AH387:AH388" si="698">AH386-AG387</f>
        <v>60</v>
      </c>
      <c r="AI387" s="412"/>
      <c r="AJ387" s="144">
        <f t="shared" si="636"/>
        <v>10</v>
      </c>
      <c r="AK387" s="144">
        <f t="shared" si="637"/>
        <v>15</v>
      </c>
      <c r="AL387" s="144">
        <f>($AM$386*((AJ387+AK387))/100)</f>
        <v>10</v>
      </c>
      <c r="AM387" s="144">
        <f t="shared" ref="AM387:AM388" si="699">AM386-AL387</f>
        <v>30</v>
      </c>
      <c r="AN387" s="277"/>
      <c r="AO387" s="277"/>
      <c r="AP387" s="415"/>
      <c r="AQ387" s="415"/>
      <c r="AR387" s="551"/>
      <c r="AS387" s="551"/>
      <c r="AT387" s="408"/>
      <c r="AU387" s="418"/>
      <c r="AW387" s="548"/>
      <c r="AX387" s="170"/>
    </row>
    <row r="388" spans="1:50" s="168" customFormat="1" ht="409.5" customHeight="1">
      <c r="A388" s="278"/>
      <c r="B388" s="278"/>
      <c r="C388" s="407"/>
      <c r="D388" s="399"/>
      <c r="E388" s="399"/>
      <c r="F388" s="430"/>
      <c r="G388" s="399"/>
      <c r="H388" s="430"/>
      <c r="I388" s="430"/>
      <c r="J388" s="430"/>
      <c r="K388" s="430"/>
      <c r="L388" s="432"/>
      <c r="M388" s="431"/>
      <c r="N388" s="431"/>
      <c r="O388" s="278"/>
      <c r="P388" s="278"/>
      <c r="Q388" s="278"/>
      <c r="R388" s="278"/>
      <c r="S388" s="396"/>
      <c r="T388" s="278"/>
      <c r="U388" s="396"/>
      <c r="V388" s="278"/>
      <c r="W388" s="140" t="s">
        <v>798</v>
      </c>
      <c r="X388" s="144" t="str">
        <f t="shared" si="641"/>
        <v>Probabilidad</v>
      </c>
      <c r="Y388" s="149" t="s">
        <v>68</v>
      </c>
      <c r="Z388" s="149" t="s">
        <v>69</v>
      </c>
      <c r="AA388" s="149" t="s">
        <v>70</v>
      </c>
      <c r="AB388" s="149" t="s">
        <v>71</v>
      </c>
      <c r="AC388" s="149" t="s">
        <v>72</v>
      </c>
      <c r="AD388" s="446"/>
      <c r="AE388" s="144">
        <f t="shared" si="634"/>
        <v>25</v>
      </c>
      <c r="AF388" s="144">
        <f t="shared" si="635"/>
        <v>15</v>
      </c>
      <c r="AG388" s="144">
        <f>($AH$387*((AE388+AF388))/100)</f>
        <v>24</v>
      </c>
      <c r="AH388" s="144">
        <f t="shared" si="698"/>
        <v>36</v>
      </c>
      <c r="AI388" s="446"/>
      <c r="AJ388" s="144">
        <f t="shared" si="636"/>
        <v>0</v>
      </c>
      <c r="AK388" s="144">
        <f t="shared" si="637"/>
        <v>0</v>
      </c>
      <c r="AL388" s="144">
        <f>($AM$387*((AJ388+AK388))/100)</f>
        <v>0</v>
      </c>
      <c r="AM388" s="144">
        <f t="shared" si="699"/>
        <v>30</v>
      </c>
      <c r="AN388" s="278"/>
      <c r="AO388" s="278"/>
      <c r="AP388" s="399"/>
      <c r="AQ388" s="399"/>
      <c r="AR388" s="550"/>
      <c r="AS388" s="550"/>
      <c r="AT388" s="396"/>
      <c r="AU388" s="407"/>
      <c r="AW388" s="548"/>
      <c r="AX388" s="170"/>
    </row>
    <row r="389" spans="1:50" s="168" customFormat="1" ht="312.75" customHeight="1">
      <c r="A389" s="276">
        <v>134</v>
      </c>
      <c r="B389" s="276" t="s">
        <v>226</v>
      </c>
      <c r="C389" s="406" t="s">
        <v>227</v>
      </c>
      <c r="D389" s="398" t="s">
        <v>799</v>
      </c>
      <c r="E389" s="398" t="s">
        <v>57</v>
      </c>
      <c r="F389" s="398" t="s">
        <v>800</v>
      </c>
      <c r="G389" s="398" t="s">
        <v>801</v>
      </c>
      <c r="H389" s="421"/>
      <c r="I389" s="421"/>
      <c r="J389" s="421"/>
      <c r="K389" s="421"/>
      <c r="L389" s="427" t="str">
        <f t="shared" ref="L389" si="700">IF(F389&lt;&gt;"",CONCATENATE(E389," ",G389),CONCATENATE(H389," ",I389," ",J389," ",K389))</f>
        <v>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v>
      </c>
      <c r="M389" s="416" t="s">
        <v>60</v>
      </c>
      <c r="N389" s="416" t="s">
        <v>112</v>
      </c>
      <c r="O389" s="276" t="s">
        <v>61</v>
      </c>
      <c r="P389" s="276" t="s">
        <v>62</v>
      </c>
      <c r="Q389" s="276">
        <v>2400</v>
      </c>
      <c r="R389" s="276" t="s">
        <v>175</v>
      </c>
      <c r="S389" s="395">
        <f t="shared" ref="S389" si="701">IF(R389="Muy alta",100,IF(R389="Alta",80,IF(R389="Media",60,IF(R389="Baja",40,IF(R389="Muy baja",20,IF(R389="Casi Seguro",100,IF(R389="Probable",80,IF(R389="Posible",60,IF(R389="Improbable",40,IF(R389="Rara vez",20,0))))))))))</f>
        <v>80</v>
      </c>
      <c r="T389" s="276" t="s">
        <v>73</v>
      </c>
      <c r="U389" s="395">
        <f t="shared" ref="U389" si="702">IF(T389="Catastrófico",100,IF(T389="Mayor",80,IF(T389="Moderado",60,IF(T389="Menor",40,IF(T389="Leve",20,0)))))</f>
        <v>60</v>
      </c>
      <c r="V389" s="276" t="s">
        <v>66</v>
      </c>
      <c r="W389" s="140" t="s">
        <v>802</v>
      </c>
      <c r="X389" s="144" t="str">
        <f t="shared" si="641"/>
        <v>Probabilidad</v>
      </c>
      <c r="Y389" s="149" t="s">
        <v>68</v>
      </c>
      <c r="Z389" s="149" t="s">
        <v>69</v>
      </c>
      <c r="AA389" s="149" t="s">
        <v>70</v>
      </c>
      <c r="AB389" s="149" t="s">
        <v>71</v>
      </c>
      <c r="AC389" s="149" t="s">
        <v>72</v>
      </c>
      <c r="AD389" s="411">
        <f>AH390</f>
        <v>28.8</v>
      </c>
      <c r="AE389" s="144">
        <f t="shared" si="634"/>
        <v>25</v>
      </c>
      <c r="AF389" s="144">
        <f t="shared" si="635"/>
        <v>15</v>
      </c>
      <c r="AG389" s="144">
        <f>($S$389*((AE389+AF389))/100)</f>
        <v>32</v>
      </c>
      <c r="AH389" s="144">
        <f t="shared" ref="AH389" si="703">S389-AG389</f>
        <v>48</v>
      </c>
      <c r="AI389" s="411">
        <f>AM390</f>
        <v>60</v>
      </c>
      <c r="AJ389" s="144">
        <f t="shared" si="636"/>
        <v>0</v>
      </c>
      <c r="AK389" s="144">
        <f t="shared" si="637"/>
        <v>0</v>
      </c>
      <c r="AL389" s="144">
        <f>($U$389*((AJ389+AK389))/100)</f>
        <v>0</v>
      </c>
      <c r="AM389" s="144">
        <f t="shared" ref="AM389" si="704">U389-AL389</f>
        <v>60</v>
      </c>
      <c r="AN389" s="276" t="s">
        <v>73</v>
      </c>
      <c r="AO389" s="276" t="s">
        <v>74</v>
      </c>
      <c r="AP389" s="398" t="s">
        <v>733</v>
      </c>
      <c r="AQ389" s="398" t="s">
        <v>803</v>
      </c>
      <c r="AR389" s="549">
        <v>45658</v>
      </c>
      <c r="AS389" s="549">
        <v>45992</v>
      </c>
      <c r="AT389" s="395" t="s">
        <v>77</v>
      </c>
      <c r="AU389" s="395" t="s">
        <v>804</v>
      </c>
      <c r="AW389" s="548"/>
      <c r="AX389" s="170"/>
    </row>
    <row r="390" spans="1:50" s="168" customFormat="1" ht="201.75" customHeight="1">
      <c r="A390" s="277"/>
      <c r="B390" s="277"/>
      <c r="C390" s="418"/>
      <c r="D390" s="415"/>
      <c r="E390" s="415"/>
      <c r="F390" s="415"/>
      <c r="G390" s="415"/>
      <c r="H390" s="422"/>
      <c r="I390" s="422"/>
      <c r="J390" s="422"/>
      <c r="K390" s="422"/>
      <c r="L390" s="428"/>
      <c r="M390" s="417"/>
      <c r="N390" s="417"/>
      <c r="O390" s="277"/>
      <c r="P390" s="277"/>
      <c r="Q390" s="277"/>
      <c r="R390" s="277"/>
      <c r="S390" s="408"/>
      <c r="T390" s="277"/>
      <c r="U390" s="408"/>
      <c r="V390" s="277"/>
      <c r="W390" s="140" t="s">
        <v>805</v>
      </c>
      <c r="X390" s="144" t="str">
        <f t="shared" si="641"/>
        <v>Probabilidad</v>
      </c>
      <c r="Y390" s="149" t="s">
        <v>68</v>
      </c>
      <c r="Z390" s="149" t="s">
        <v>69</v>
      </c>
      <c r="AA390" s="149" t="s">
        <v>70</v>
      </c>
      <c r="AB390" s="149" t="s">
        <v>71</v>
      </c>
      <c r="AC390" s="149" t="s">
        <v>72</v>
      </c>
      <c r="AD390" s="412"/>
      <c r="AE390" s="144">
        <f t="shared" si="634"/>
        <v>25</v>
      </c>
      <c r="AF390" s="144">
        <f t="shared" si="635"/>
        <v>15</v>
      </c>
      <c r="AG390" s="144">
        <f>($AH$389*((AE390+AF390))/100)</f>
        <v>19.2</v>
      </c>
      <c r="AH390" s="144">
        <f t="shared" ref="AH390" si="705">AH389-AG390</f>
        <v>28.8</v>
      </c>
      <c r="AI390" s="412"/>
      <c r="AJ390" s="144">
        <f t="shared" si="636"/>
        <v>0</v>
      </c>
      <c r="AK390" s="144">
        <f t="shared" si="637"/>
        <v>0</v>
      </c>
      <c r="AL390" s="144">
        <f>($AM$389*((AJ390+AK390))/100)</f>
        <v>0</v>
      </c>
      <c r="AM390" s="144">
        <f t="shared" ref="AM390" si="706">AM389-AL390</f>
        <v>60</v>
      </c>
      <c r="AN390" s="277"/>
      <c r="AO390" s="277"/>
      <c r="AP390" s="399"/>
      <c r="AQ390" s="399"/>
      <c r="AR390" s="550"/>
      <c r="AS390" s="550"/>
      <c r="AT390" s="396"/>
      <c r="AU390" s="396"/>
      <c r="AW390" s="548"/>
      <c r="AX390" s="170"/>
    </row>
    <row r="391" spans="1:50" s="168" customFormat="1" ht="150">
      <c r="A391" s="276">
        <v>135</v>
      </c>
      <c r="B391" s="276" t="s">
        <v>226</v>
      </c>
      <c r="C391" s="406" t="s">
        <v>227</v>
      </c>
      <c r="D391" s="398" t="s">
        <v>806</v>
      </c>
      <c r="E391" s="398" t="s">
        <v>164</v>
      </c>
      <c r="F391" s="398" t="s">
        <v>807</v>
      </c>
      <c r="G391" s="398" t="s">
        <v>808</v>
      </c>
      <c r="H391" s="421"/>
      <c r="I391" s="421"/>
      <c r="J391" s="421"/>
      <c r="K391" s="421"/>
      <c r="L391" s="427" t="str">
        <f t="shared" ref="L391" si="707">IF(F391&lt;&gt;"",CONCATENATE(E391," ",G391),CONCATENATE(H391," ",I391," ",J391," ",K391))</f>
        <v>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M391" s="416" t="s">
        <v>60</v>
      </c>
      <c r="N391" s="276" t="s">
        <v>112</v>
      </c>
      <c r="O391" s="276" t="s">
        <v>61</v>
      </c>
      <c r="P391" s="276" t="s">
        <v>62</v>
      </c>
      <c r="Q391" s="276">
        <v>1500</v>
      </c>
      <c r="R391" s="276" t="s">
        <v>64</v>
      </c>
      <c r="S391" s="395">
        <f t="shared" ref="S391" si="708">IF(R391="Muy alta",100,IF(R391="Alta",80,IF(R391="Media",60,IF(R391="Baja",40,IF(R391="Muy baja",20,IF(R391="Casi Seguro",100,IF(R391="Probable",80,IF(R391="Posible",60,IF(R391="Improbable",40,IF(R391="Rara vez",20,0))))))))))</f>
        <v>60</v>
      </c>
      <c r="T391" s="276" t="s">
        <v>127</v>
      </c>
      <c r="U391" s="395">
        <f t="shared" ref="U391" si="709">IF(T391="Catastrófico",100,IF(T391="Mayor",80,IF(T391="Moderado",60,IF(T391="Menor",40,IF(T391="Leve",20,0)))))</f>
        <v>20</v>
      </c>
      <c r="V391" s="276" t="s">
        <v>73</v>
      </c>
      <c r="W391" s="140" t="s">
        <v>809</v>
      </c>
      <c r="X391" s="144" t="str">
        <f t="shared" si="641"/>
        <v>Probabilidad</v>
      </c>
      <c r="Y391" s="149" t="s">
        <v>68</v>
      </c>
      <c r="Z391" s="149" t="s">
        <v>69</v>
      </c>
      <c r="AA391" s="149" t="s">
        <v>70</v>
      </c>
      <c r="AB391" s="149" t="s">
        <v>71</v>
      </c>
      <c r="AC391" s="149" t="s">
        <v>72</v>
      </c>
      <c r="AD391" s="411">
        <f>AH392</f>
        <v>21.6</v>
      </c>
      <c r="AE391" s="144">
        <f t="shared" si="634"/>
        <v>25</v>
      </c>
      <c r="AF391" s="144">
        <f t="shared" si="635"/>
        <v>15</v>
      </c>
      <c r="AG391" s="144">
        <f>($S$391*((AE391+AF391))/100)</f>
        <v>24</v>
      </c>
      <c r="AH391" s="144">
        <f t="shared" ref="AH391" si="710">S391-AG391</f>
        <v>36</v>
      </c>
      <c r="AI391" s="411">
        <f>AM392</f>
        <v>20</v>
      </c>
      <c r="AJ391" s="144">
        <f t="shared" si="636"/>
        <v>0</v>
      </c>
      <c r="AK391" s="144">
        <f t="shared" si="637"/>
        <v>0</v>
      </c>
      <c r="AL391" s="144">
        <f>($U$391*((AJ391+AK391))/100)</f>
        <v>0</v>
      </c>
      <c r="AM391" s="144">
        <f t="shared" ref="AM391" si="711">U391-AL391</f>
        <v>20</v>
      </c>
      <c r="AN391" s="276" t="s">
        <v>115</v>
      </c>
      <c r="AO391" s="276" t="s">
        <v>118</v>
      </c>
      <c r="AP391" s="276" t="s">
        <v>733</v>
      </c>
      <c r="AQ391" s="276" t="s">
        <v>810</v>
      </c>
      <c r="AR391" s="549">
        <v>45717</v>
      </c>
      <c r="AS391" s="549">
        <v>45992</v>
      </c>
      <c r="AT391" s="395" t="s">
        <v>77</v>
      </c>
      <c r="AU391" s="395" t="s">
        <v>804</v>
      </c>
      <c r="AW391" s="548"/>
      <c r="AX391" s="170"/>
    </row>
    <row r="392" spans="1:50" s="168" customFormat="1" ht="112.5" customHeight="1">
      <c r="A392" s="277"/>
      <c r="B392" s="277"/>
      <c r="C392" s="418"/>
      <c r="D392" s="415"/>
      <c r="E392" s="415"/>
      <c r="F392" s="415"/>
      <c r="G392" s="415"/>
      <c r="H392" s="422"/>
      <c r="I392" s="422"/>
      <c r="J392" s="422"/>
      <c r="K392" s="422"/>
      <c r="L392" s="428"/>
      <c r="M392" s="417"/>
      <c r="N392" s="277"/>
      <c r="O392" s="277"/>
      <c r="P392" s="277"/>
      <c r="Q392" s="277"/>
      <c r="R392" s="277"/>
      <c r="S392" s="408"/>
      <c r="T392" s="277"/>
      <c r="U392" s="408"/>
      <c r="V392" s="277"/>
      <c r="W392" s="140" t="s">
        <v>811</v>
      </c>
      <c r="X392" s="144" t="str">
        <f t="shared" si="641"/>
        <v>Probabilidad</v>
      </c>
      <c r="Y392" s="149" t="s">
        <v>68</v>
      </c>
      <c r="Z392" s="149" t="s">
        <v>69</v>
      </c>
      <c r="AA392" s="149" t="s">
        <v>70</v>
      </c>
      <c r="AB392" s="149" t="s">
        <v>71</v>
      </c>
      <c r="AC392" s="149" t="s">
        <v>72</v>
      </c>
      <c r="AD392" s="412"/>
      <c r="AE392" s="144">
        <f t="shared" si="634"/>
        <v>25</v>
      </c>
      <c r="AF392" s="144">
        <f t="shared" si="635"/>
        <v>15</v>
      </c>
      <c r="AG392" s="144">
        <f>($AH$391*((AE392+AF392))/100)</f>
        <v>14.4</v>
      </c>
      <c r="AH392" s="144">
        <f t="shared" ref="AH392" si="712">AH391-AG392</f>
        <v>21.6</v>
      </c>
      <c r="AI392" s="412"/>
      <c r="AJ392" s="144">
        <f t="shared" si="636"/>
        <v>0</v>
      </c>
      <c r="AK392" s="144">
        <f t="shared" si="637"/>
        <v>0</v>
      </c>
      <c r="AL392" s="144">
        <f>($AM$391*((AJ392+AK392))/100)</f>
        <v>0</v>
      </c>
      <c r="AM392" s="144">
        <f t="shared" ref="AM392" si="713">AM391-AL392</f>
        <v>20</v>
      </c>
      <c r="AN392" s="277"/>
      <c r="AO392" s="277"/>
      <c r="AP392" s="278"/>
      <c r="AQ392" s="278"/>
      <c r="AR392" s="550"/>
      <c r="AS392" s="550"/>
      <c r="AT392" s="396"/>
      <c r="AU392" s="396"/>
      <c r="AW392" s="548"/>
      <c r="AX392" s="170"/>
    </row>
    <row r="393" spans="1:50" s="168" customFormat="1" ht="282" customHeight="1">
      <c r="A393" s="276">
        <v>136</v>
      </c>
      <c r="B393" s="276" t="s">
        <v>226</v>
      </c>
      <c r="C393" s="406" t="s">
        <v>227</v>
      </c>
      <c r="D393" s="398" t="s">
        <v>812</v>
      </c>
      <c r="E393" s="398"/>
      <c r="F393" s="398"/>
      <c r="G393" s="398"/>
      <c r="H393" s="421" t="s">
        <v>813</v>
      </c>
      <c r="I393" s="421" t="s">
        <v>814</v>
      </c>
      <c r="J393" s="421" t="s">
        <v>815</v>
      </c>
      <c r="K393" s="421" t="s">
        <v>816</v>
      </c>
      <c r="L393" s="427" t="str">
        <f t="shared" ref="L393" si="714">IF(F393&lt;&gt;"",CONCATENATE(E393," ",G393),CONCATENATE(H393," ",I393," ",J393," ",K393))</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393" s="416" t="s">
        <v>85</v>
      </c>
      <c r="N393" s="276" t="s">
        <v>112</v>
      </c>
      <c r="O393" s="276" t="s">
        <v>86</v>
      </c>
      <c r="P393" s="276" t="s">
        <v>87</v>
      </c>
      <c r="Q393" s="276">
        <v>4000</v>
      </c>
      <c r="R393" s="276" t="s">
        <v>390</v>
      </c>
      <c r="S393" s="395">
        <f t="shared" ref="S393" si="715">IF(R393="Muy alta",100,IF(R393="Alta",80,IF(R393="Media",60,IF(R393="Baja",40,IF(R393="Muy baja",20,IF(R393="Casi Seguro",100,IF(R393="Probable",80,IF(R393="Posible",60,IF(R393="Improbable",40,IF(R393="Rara vez",20,0))))))))))</f>
        <v>80</v>
      </c>
      <c r="T393" s="276" t="s">
        <v>65</v>
      </c>
      <c r="U393" s="395">
        <f t="shared" ref="U393" si="716">IF(T393="Catastrófico",100,IF(T393="Mayor",80,IF(T393="Moderado",60,IF(T393="Menor",40,IF(T393="Leve",20,0)))))</f>
        <v>80</v>
      </c>
      <c r="V393" s="276" t="s">
        <v>66</v>
      </c>
      <c r="W393" s="140" t="s">
        <v>817</v>
      </c>
      <c r="X393" s="144" t="str">
        <f t="shared" si="641"/>
        <v>Probabilidad</v>
      </c>
      <c r="Y393" s="149" t="s">
        <v>68</v>
      </c>
      <c r="Z393" s="149" t="s">
        <v>69</v>
      </c>
      <c r="AA393" s="149" t="s">
        <v>70</v>
      </c>
      <c r="AB393" s="149" t="s">
        <v>71</v>
      </c>
      <c r="AC393" s="149" t="s">
        <v>72</v>
      </c>
      <c r="AD393" s="411">
        <f t="shared" ref="AD393" si="717">AH395</f>
        <v>17.28</v>
      </c>
      <c r="AE393" s="144">
        <f t="shared" si="634"/>
        <v>25</v>
      </c>
      <c r="AF393" s="144">
        <f t="shared" si="635"/>
        <v>15</v>
      </c>
      <c r="AG393" s="144">
        <f>($S$393*((AE393+AF393))/100)</f>
        <v>32</v>
      </c>
      <c r="AH393" s="144">
        <f t="shared" ref="AH393" si="718">S393-AG393</f>
        <v>48</v>
      </c>
      <c r="AI393" s="411">
        <f t="shared" ref="AI393" si="719">AM395</f>
        <v>80</v>
      </c>
      <c r="AJ393" s="144">
        <f t="shared" si="636"/>
        <v>0</v>
      </c>
      <c r="AK393" s="144">
        <f t="shared" si="637"/>
        <v>0</v>
      </c>
      <c r="AL393" s="144">
        <f>($U$393*(AJ393+AK393)/100)</f>
        <v>0</v>
      </c>
      <c r="AM393" s="144">
        <f t="shared" ref="AM393" si="720">U393-AL393</f>
        <v>80</v>
      </c>
      <c r="AN393" s="276" t="s">
        <v>73</v>
      </c>
      <c r="AO393" s="276" t="s">
        <v>74</v>
      </c>
      <c r="AP393" s="163" t="s">
        <v>733</v>
      </c>
      <c r="AQ393" s="140" t="s">
        <v>818</v>
      </c>
      <c r="AR393" s="166">
        <v>45717</v>
      </c>
      <c r="AS393" s="166">
        <v>45992</v>
      </c>
      <c r="AT393" s="395" t="s">
        <v>77</v>
      </c>
      <c r="AU393" s="144" t="s">
        <v>804</v>
      </c>
      <c r="AW393" s="548"/>
      <c r="AX393" s="170"/>
    </row>
    <row r="394" spans="1:50" s="168" customFormat="1" ht="219" customHeight="1">
      <c r="A394" s="277"/>
      <c r="B394" s="277"/>
      <c r="C394" s="418"/>
      <c r="D394" s="415"/>
      <c r="E394" s="415"/>
      <c r="F394" s="415"/>
      <c r="G394" s="415"/>
      <c r="H394" s="422"/>
      <c r="I394" s="422"/>
      <c r="J394" s="422"/>
      <c r="K394" s="422"/>
      <c r="L394" s="428"/>
      <c r="M394" s="417"/>
      <c r="N394" s="277"/>
      <c r="O394" s="277"/>
      <c r="P394" s="277"/>
      <c r="Q394" s="277"/>
      <c r="R394" s="276"/>
      <c r="S394" s="395"/>
      <c r="T394" s="277"/>
      <c r="U394" s="408"/>
      <c r="V394" s="277"/>
      <c r="W394" s="140" t="s">
        <v>819</v>
      </c>
      <c r="X394" s="144" t="str">
        <f t="shared" si="641"/>
        <v>Probabilidad</v>
      </c>
      <c r="Y394" s="149" t="s">
        <v>68</v>
      </c>
      <c r="Z394" s="149" t="s">
        <v>69</v>
      </c>
      <c r="AA394" s="149" t="s">
        <v>70</v>
      </c>
      <c r="AB394" s="149" t="s">
        <v>71</v>
      </c>
      <c r="AC394" s="149" t="s">
        <v>72</v>
      </c>
      <c r="AD394" s="412"/>
      <c r="AE394" s="144">
        <f t="shared" si="634"/>
        <v>25</v>
      </c>
      <c r="AF394" s="144">
        <f t="shared" si="635"/>
        <v>15</v>
      </c>
      <c r="AG394" s="144">
        <f>($AH$393*((AE394+AF394))/100)</f>
        <v>19.2</v>
      </c>
      <c r="AH394" s="144">
        <f t="shared" ref="AH394:AH395" si="721">AH393-AG394</f>
        <v>28.8</v>
      </c>
      <c r="AI394" s="412"/>
      <c r="AJ394" s="144">
        <f t="shared" si="636"/>
        <v>0</v>
      </c>
      <c r="AK394" s="144">
        <f t="shared" si="637"/>
        <v>0</v>
      </c>
      <c r="AL394" s="144">
        <f>($AM$393*((AJ394+AK394))/100)</f>
        <v>0</v>
      </c>
      <c r="AM394" s="144">
        <f t="shared" ref="AM394:AM395" si="722">AM393-AL394</f>
        <v>80</v>
      </c>
      <c r="AN394" s="277"/>
      <c r="AO394" s="277"/>
      <c r="AP394" s="164"/>
      <c r="AQ394" s="398" t="s">
        <v>820</v>
      </c>
      <c r="AR394" s="549">
        <v>45658</v>
      </c>
      <c r="AS394" s="549">
        <v>45992</v>
      </c>
      <c r="AT394" s="408"/>
      <c r="AU394" s="395" t="s">
        <v>804</v>
      </c>
      <c r="AW394" s="548"/>
      <c r="AX394" s="170"/>
    </row>
    <row r="395" spans="1:50" s="168" customFormat="1" ht="207" customHeight="1">
      <c r="A395" s="278"/>
      <c r="B395" s="278"/>
      <c r="C395" s="407"/>
      <c r="D395" s="399"/>
      <c r="E395" s="399"/>
      <c r="F395" s="399"/>
      <c r="G395" s="399"/>
      <c r="H395" s="430"/>
      <c r="I395" s="430"/>
      <c r="J395" s="430"/>
      <c r="K395" s="430"/>
      <c r="L395" s="432"/>
      <c r="M395" s="431"/>
      <c r="N395" s="277"/>
      <c r="O395" s="278"/>
      <c r="P395" s="278"/>
      <c r="Q395" s="278"/>
      <c r="R395" s="276"/>
      <c r="S395" s="395"/>
      <c r="T395" s="278"/>
      <c r="U395" s="396"/>
      <c r="V395" s="278"/>
      <c r="W395" s="148" t="s">
        <v>821</v>
      </c>
      <c r="X395" s="144" t="str">
        <f t="shared" si="641"/>
        <v>Probabilidad</v>
      </c>
      <c r="Y395" s="149" t="s">
        <v>68</v>
      </c>
      <c r="Z395" s="149" t="s">
        <v>69</v>
      </c>
      <c r="AA395" s="149" t="s">
        <v>70</v>
      </c>
      <c r="AB395" s="149" t="s">
        <v>71</v>
      </c>
      <c r="AC395" s="149" t="s">
        <v>72</v>
      </c>
      <c r="AD395" s="446"/>
      <c r="AE395" s="144">
        <f t="shared" si="634"/>
        <v>25</v>
      </c>
      <c r="AF395" s="144">
        <f t="shared" si="635"/>
        <v>15</v>
      </c>
      <c r="AG395" s="144">
        <f>($AH$394*((AE395+AF395))/100)</f>
        <v>11.52</v>
      </c>
      <c r="AH395" s="144">
        <f t="shared" si="721"/>
        <v>17.28</v>
      </c>
      <c r="AI395" s="446"/>
      <c r="AJ395" s="144">
        <f t="shared" si="636"/>
        <v>0</v>
      </c>
      <c r="AK395" s="144">
        <f t="shared" si="637"/>
        <v>0</v>
      </c>
      <c r="AL395" s="144">
        <f>($AM$394*((AJ395+AK395))/100)</f>
        <v>0</v>
      </c>
      <c r="AM395" s="144">
        <f t="shared" si="722"/>
        <v>80</v>
      </c>
      <c r="AN395" s="278"/>
      <c r="AO395" s="278"/>
      <c r="AP395" s="165"/>
      <c r="AQ395" s="399"/>
      <c r="AR395" s="550"/>
      <c r="AS395" s="550"/>
      <c r="AT395" s="396"/>
      <c r="AU395" s="396"/>
      <c r="AW395" s="548"/>
      <c r="AX395" s="170"/>
    </row>
    <row r="396" spans="1:50" s="168" customFormat="1" ht="287.25" customHeight="1">
      <c r="A396" s="276">
        <v>137</v>
      </c>
      <c r="B396" s="276" t="s">
        <v>226</v>
      </c>
      <c r="C396" s="406" t="s">
        <v>104</v>
      </c>
      <c r="D396" s="398" t="s">
        <v>822</v>
      </c>
      <c r="E396" s="398" t="s">
        <v>57</v>
      </c>
      <c r="F396" s="398" t="s">
        <v>823</v>
      </c>
      <c r="G396" s="398" t="s">
        <v>824</v>
      </c>
      <c r="H396" s="421"/>
      <c r="I396" s="421"/>
      <c r="J396" s="421"/>
      <c r="K396" s="421"/>
      <c r="L396" s="427" t="str">
        <f>IF(F396&lt;&gt;"",CONCATENATE(E396," ",G396),CONCATENATE(H396," ",I396," ",J396," ",K396))</f>
        <v>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v>
      </c>
      <c r="M396" s="423" t="s">
        <v>105</v>
      </c>
      <c r="N396" s="323" t="s">
        <v>1674</v>
      </c>
      <c r="O396" s="553" t="s">
        <v>61</v>
      </c>
      <c r="P396" s="276" t="s">
        <v>62</v>
      </c>
      <c r="Q396" s="276">
        <v>91</v>
      </c>
      <c r="R396" s="276" t="s">
        <v>126</v>
      </c>
      <c r="S396" s="395">
        <f t="shared" ref="S396" si="723">IF(R396="Muy alta",100,IF(R396="Alta",80,IF(R396="Media",60,IF(R396="Baja",40,IF(R396="Muy baja",20,IF(R396="Casi Seguro",100,IF(R396="Probable",80,IF(R396="Posible",60,IF(R396="Improbable",40,IF(R396="Rara vez",20,0))))))))))</f>
        <v>40</v>
      </c>
      <c r="T396" s="276" t="s">
        <v>65</v>
      </c>
      <c r="U396" s="395">
        <f t="shared" ref="U396" si="724">IF(T396="Catastrófico",100,IF(T396="Mayor",80,IF(T396="Moderado",60,IF(T396="Menor",40,IF(T396="Leve",20,0)))))</f>
        <v>80</v>
      </c>
      <c r="V396" s="409" t="s">
        <v>66</v>
      </c>
      <c r="W396" s="133" t="s">
        <v>1675</v>
      </c>
      <c r="X396" s="222" t="str">
        <f t="shared" si="641"/>
        <v>Probabilidad</v>
      </c>
      <c r="Y396" s="149" t="s">
        <v>68</v>
      </c>
      <c r="Z396" s="149" t="s">
        <v>69</v>
      </c>
      <c r="AA396" s="149" t="s">
        <v>70</v>
      </c>
      <c r="AB396" s="149" t="s">
        <v>71</v>
      </c>
      <c r="AC396" s="149" t="s">
        <v>72</v>
      </c>
      <c r="AD396" s="411">
        <f t="shared" ref="AD396" si="725">AH398</f>
        <v>7.2</v>
      </c>
      <c r="AE396" s="144">
        <f t="shared" si="634"/>
        <v>25</v>
      </c>
      <c r="AF396" s="144">
        <f t="shared" si="635"/>
        <v>15</v>
      </c>
      <c r="AG396" s="144">
        <f>($S$396*((AE396+AF396))/100)</f>
        <v>16</v>
      </c>
      <c r="AH396" s="144">
        <f t="shared" ref="AH396" si="726">S396-AG396</f>
        <v>24</v>
      </c>
      <c r="AI396" s="411">
        <f t="shared" ref="AI396" si="727">AM398</f>
        <v>80</v>
      </c>
      <c r="AJ396" s="144">
        <f t="shared" si="636"/>
        <v>0</v>
      </c>
      <c r="AK396" s="144">
        <f t="shared" si="637"/>
        <v>0</v>
      </c>
      <c r="AL396" s="144">
        <f>($U$396*((AJ396+AK396))/100)</f>
        <v>0</v>
      </c>
      <c r="AM396" s="144">
        <f t="shared" ref="AM396" si="728">U396-AL396</f>
        <v>80</v>
      </c>
      <c r="AN396" s="276" t="s">
        <v>66</v>
      </c>
      <c r="AO396" s="276" t="s">
        <v>74</v>
      </c>
      <c r="AP396" s="398" t="s">
        <v>733</v>
      </c>
      <c r="AQ396" s="398" t="s">
        <v>825</v>
      </c>
      <c r="AR396" s="549">
        <v>45658</v>
      </c>
      <c r="AS396" s="549">
        <v>45992</v>
      </c>
      <c r="AT396" s="395" t="s">
        <v>93</v>
      </c>
      <c r="AU396" s="395" t="s">
        <v>826</v>
      </c>
      <c r="AW396" s="548"/>
      <c r="AX396" s="170"/>
    </row>
    <row r="397" spans="1:50" s="168" customFormat="1" ht="306" customHeight="1">
      <c r="A397" s="277"/>
      <c r="B397" s="277"/>
      <c r="C397" s="418"/>
      <c r="D397" s="415"/>
      <c r="E397" s="415"/>
      <c r="F397" s="415"/>
      <c r="G397" s="415"/>
      <c r="H397" s="422"/>
      <c r="I397" s="422"/>
      <c r="J397" s="422"/>
      <c r="K397" s="422"/>
      <c r="L397" s="428"/>
      <c r="M397" s="424"/>
      <c r="N397" s="323"/>
      <c r="O397" s="554"/>
      <c r="P397" s="277"/>
      <c r="Q397" s="277"/>
      <c r="R397" s="277"/>
      <c r="S397" s="408"/>
      <c r="T397" s="277"/>
      <c r="U397" s="408"/>
      <c r="V397" s="410"/>
      <c r="W397" s="32" t="s">
        <v>1676</v>
      </c>
      <c r="X397" s="222" t="str">
        <f t="shared" si="641"/>
        <v>Probabilidad</v>
      </c>
      <c r="Y397" s="149" t="s">
        <v>68</v>
      </c>
      <c r="Z397" s="149" t="s">
        <v>69</v>
      </c>
      <c r="AA397" s="149" t="s">
        <v>70</v>
      </c>
      <c r="AB397" s="149" t="s">
        <v>71</v>
      </c>
      <c r="AC397" s="149" t="s">
        <v>72</v>
      </c>
      <c r="AD397" s="412"/>
      <c r="AE397" s="144">
        <f t="shared" si="634"/>
        <v>25</v>
      </c>
      <c r="AF397" s="144">
        <f t="shared" si="635"/>
        <v>15</v>
      </c>
      <c r="AG397" s="144">
        <f>($AH$396*((AE397+AF397))/100)</f>
        <v>9.6</v>
      </c>
      <c r="AH397" s="144">
        <f t="shared" ref="AH397:AH398" si="729">AH396-AG397</f>
        <v>14.4</v>
      </c>
      <c r="AI397" s="412"/>
      <c r="AJ397" s="144">
        <f t="shared" si="636"/>
        <v>0</v>
      </c>
      <c r="AK397" s="144">
        <f t="shared" si="637"/>
        <v>0</v>
      </c>
      <c r="AL397" s="144">
        <f>($AM$396*((AJ397+AK397))/100)</f>
        <v>0</v>
      </c>
      <c r="AM397" s="144">
        <f t="shared" ref="AM397:AM398" si="730">AM396-AL397</f>
        <v>80</v>
      </c>
      <c r="AN397" s="277"/>
      <c r="AO397" s="277"/>
      <c r="AP397" s="415"/>
      <c r="AQ397" s="415"/>
      <c r="AR397" s="551"/>
      <c r="AS397" s="551"/>
      <c r="AT397" s="408"/>
      <c r="AU397" s="408"/>
      <c r="AW397" s="548"/>
      <c r="AX397" s="170"/>
    </row>
    <row r="398" spans="1:50" s="168" customFormat="1" ht="187.5" customHeight="1">
      <c r="A398" s="278"/>
      <c r="B398" s="278"/>
      <c r="C398" s="407"/>
      <c r="D398" s="399"/>
      <c r="E398" s="399"/>
      <c r="F398" s="399"/>
      <c r="G398" s="399"/>
      <c r="H398" s="430"/>
      <c r="I398" s="430"/>
      <c r="J398" s="430"/>
      <c r="K398" s="430"/>
      <c r="L398" s="432"/>
      <c r="M398" s="552"/>
      <c r="N398" s="323"/>
      <c r="O398" s="555"/>
      <c r="P398" s="278"/>
      <c r="Q398" s="278"/>
      <c r="R398" s="278"/>
      <c r="S398" s="396"/>
      <c r="T398" s="278"/>
      <c r="U398" s="396"/>
      <c r="V398" s="565"/>
      <c r="W398" s="32" t="s">
        <v>1677</v>
      </c>
      <c r="X398" s="222" t="str">
        <f t="shared" si="641"/>
        <v>Probabilidad</v>
      </c>
      <c r="Y398" s="149" t="s">
        <v>68</v>
      </c>
      <c r="Z398" s="149" t="s">
        <v>106</v>
      </c>
      <c r="AA398" s="149" t="s">
        <v>70</v>
      </c>
      <c r="AB398" s="149" t="s">
        <v>71</v>
      </c>
      <c r="AC398" s="149" t="s">
        <v>72</v>
      </c>
      <c r="AD398" s="446"/>
      <c r="AE398" s="144">
        <f t="shared" si="634"/>
        <v>25</v>
      </c>
      <c r="AF398" s="144">
        <f t="shared" si="635"/>
        <v>25</v>
      </c>
      <c r="AG398" s="144">
        <f>($AH$397*((AE398+AF398))/100)</f>
        <v>7.2</v>
      </c>
      <c r="AH398" s="144">
        <f t="shared" si="729"/>
        <v>7.2</v>
      </c>
      <c r="AI398" s="446"/>
      <c r="AJ398" s="144">
        <f t="shared" si="636"/>
        <v>0</v>
      </c>
      <c r="AK398" s="144">
        <f t="shared" si="637"/>
        <v>0</v>
      </c>
      <c r="AL398" s="144">
        <f>($AM$397*((AJ398+AK398))/100)</f>
        <v>0</v>
      </c>
      <c r="AM398" s="144">
        <f t="shared" si="730"/>
        <v>80</v>
      </c>
      <c r="AN398" s="278"/>
      <c r="AO398" s="278"/>
      <c r="AP398" s="399"/>
      <c r="AQ398" s="399"/>
      <c r="AR398" s="550"/>
      <c r="AS398" s="550"/>
      <c r="AT398" s="396"/>
      <c r="AU398" s="396"/>
      <c r="AW398" s="548"/>
      <c r="AX398" s="170"/>
    </row>
    <row r="399" spans="1:50" s="168" customFormat="1" ht="216.75" customHeight="1">
      <c r="A399" s="276">
        <v>138</v>
      </c>
      <c r="B399" s="276" t="s">
        <v>226</v>
      </c>
      <c r="C399" s="406" t="s">
        <v>227</v>
      </c>
      <c r="D399" s="398" t="s">
        <v>827</v>
      </c>
      <c r="E399" s="398" t="s">
        <v>57</v>
      </c>
      <c r="F399" s="398" t="s">
        <v>828</v>
      </c>
      <c r="G399" s="398" t="s">
        <v>829</v>
      </c>
      <c r="H399" s="421"/>
      <c r="I399" s="421"/>
      <c r="J399" s="421"/>
      <c r="K399" s="421"/>
      <c r="L399" s="427" t="str">
        <f t="shared" ref="L399" si="731">IF(F399&lt;&gt;"",CONCATENATE(E399," ",G399),CONCATENATE(H399," ",I399," ",J399," ",K399))</f>
        <v>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M399" s="416" t="s">
        <v>60</v>
      </c>
      <c r="N399" s="417" t="s">
        <v>112</v>
      </c>
      <c r="O399" s="276" t="s">
        <v>61</v>
      </c>
      <c r="P399" s="276" t="s">
        <v>62</v>
      </c>
      <c r="Q399" s="276">
        <v>165000</v>
      </c>
      <c r="R399" s="276" t="s">
        <v>172</v>
      </c>
      <c r="S399" s="395">
        <f t="shared" ref="S399" si="732">IF(R399="Muy alta",100,IF(R399="Alta",80,IF(R399="Media",60,IF(R399="Baja",40,IF(R399="Muy baja",20,IF(R399="Casi Seguro",100,IF(R399="Probable",80,IF(R399="Posible",60,IF(R399="Improbable",40,IF(R399="Rara vez",20,0))))))))))</f>
        <v>100</v>
      </c>
      <c r="T399" s="276" t="s">
        <v>73</v>
      </c>
      <c r="U399" s="395">
        <f t="shared" ref="U399" si="733">IF(T399="Catastrófico",100,IF(T399="Mayor",80,IF(T399="Moderado",60,IF(T399="Menor",40,IF(T399="Leve",20,0)))))</f>
        <v>60</v>
      </c>
      <c r="V399" s="276" t="s">
        <v>66</v>
      </c>
      <c r="W399" s="214" t="s">
        <v>830</v>
      </c>
      <c r="X399" s="144" t="str">
        <f t="shared" si="641"/>
        <v>Probabilidad</v>
      </c>
      <c r="Y399" s="149" t="s">
        <v>68</v>
      </c>
      <c r="Z399" s="149" t="s">
        <v>69</v>
      </c>
      <c r="AA399" s="149" t="s">
        <v>70</v>
      </c>
      <c r="AB399" s="149" t="s">
        <v>71</v>
      </c>
      <c r="AC399" s="149" t="s">
        <v>72</v>
      </c>
      <c r="AD399" s="411">
        <f t="shared" ref="AD399" si="734">AH401</f>
        <v>21.6</v>
      </c>
      <c r="AE399" s="144">
        <f t="shared" si="634"/>
        <v>25</v>
      </c>
      <c r="AF399" s="144">
        <f t="shared" si="635"/>
        <v>15</v>
      </c>
      <c r="AG399" s="144">
        <f>($S$399*((AE399+AF399))/100)</f>
        <v>40</v>
      </c>
      <c r="AH399" s="144">
        <f t="shared" ref="AH399" si="735">S399-AG399</f>
        <v>60</v>
      </c>
      <c r="AI399" s="411">
        <f t="shared" ref="AI399" si="736">AM401</f>
        <v>60</v>
      </c>
      <c r="AJ399" s="144">
        <f t="shared" si="636"/>
        <v>0</v>
      </c>
      <c r="AK399" s="144">
        <f t="shared" si="637"/>
        <v>0</v>
      </c>
      <c r="AL399" s="144">
        <f>($U$399*((AJ399+AK399))/100)</f>
        <v>0</v>
      </c>
      <c r="AM399" s="144">
        <f t="shared" ref="AM399" si="737">U399-AL399</f>
        <v>60</v>
      </c>
      <c r="AN399" s="276" t="s">
        <v>73</v>
      </c>
      <c r="AO399" s="276" t="s">
        <v>74</v>
      </c>
      <c r="AP399" s="398" t="s">
        <v>733</v>
      </c>
      <c r="AQ399" s="398" t="s">
        <v>831</v>
      </c>
      <c r="AR399" s="549">
        <v>45658</v>
      </c>
      <c r="AS399" s="549">
        <v>45992</v>
      </c>
      <c r="AT399" s="395" t="s">
        <v>77</v>
      </c>
      <c r="AU399" s="395" t="s">
        <v>832</v>
      </c>
      <c r="AW399" s="548"/>
      <c r="AX399" s="170"/>
    </row>
    <row r="400" spans="1:50" s="168" customFormat="1" ht="254.25" customHeight="1">
      <c r="A400" s="277"/>
      <c r="B400" s="277"/>
      <c r="C400" s="418"/>
      <c r="D400" s="415"/>
      <c r="E400" s="415"/>
      <c r="F400" s="415"/>
      <c r="G400" s="415"/>
      <c r="H400" s="422"/>
      <c r="I400" s="422"/>
      <c r="J400" s="422"/>
      <c r="K400" s="422"/>
      <c r="L400" s="428"/>
      <c r="M400" s="417"/>
      <c r="N400" s="417"/>
      <c r="O400" s="277"/>
      <c r="P400" s="277"/>
      <c r="Q400" s="277"/>
      <c r="R400" s="277"/>
      <c r="S400" s="408"/>
      <c r="T400" s="277"/>
      <c r="U400" s="408"/>
      <c r="V400" s="277"/>
      <c r="W400" s="140" t="s">
        <v>833</v>
      </c>
      <c r="X400" s="144" t="str">
        <f t="shared" si="641"/>
        <v>Probabilidad</v>
      </c>
      <c r="Y400" s="149" t="s">
        <v>68</v>
      </c>
      <c r="Z400" s="149" t="s">
        <v>69</v>
      </c>
      <c r="AA400" s="149" t="s">
        <v>70</v>
      </c>
      <c r="AB400" s="149" t="s">
        <v>71</v>
      </c>
      <c r="AC400" s="149" t="s">
        <v>72</v>
      </c>
      <c r="AD400" s="412"/>
      <c r="AE400" s="144">
        <f t="shared" si="634"/>
        <v>25</v>
      </c>
      <c r="AF400" s="144">
        <f t="shared" si="635"/>
        <v>15</v>
      </c>
      <c r="AG400" s="144">
        <f>($AH$399*((AE400+AF400))/100)</f>
        <v>24</v>
      </c>
      <c r="AH400" s="144">
        <f t="shared" ref="AH400:AH401" si="738">AH399-AG400</f>
        <v>36</v>
      </c>
      <c r="AI400" s="412"/>
      <c r="AJ400" s="144">
        <f t="shared" si="636"/>
        <v>0</v>
      </c>
      <c r="AK400" s="144">
        <f t="shared" si="637"/>
        <v>0</v>
      </c>
      <c r="AL400" s="144">
        <f>($AM$399*((AJ400+AK400))/100)</f>
        <v>0</v>
      </c>
      <c r="AM400" s="144">
        <f t="shared" ref="AM400:AM401" si="739">AM399-AL400</f>
        <v>60</v>
      </c>
      <c r="AN400" s="277"/>
      <c r="AO400" s="277"/>
      <c r="AP400" s="415"/>
      <c r="AQ400" s="415"/>
      <c r="AR400" s="551"/>
      <c r="AS400" s="551"/>
      <c r="AT400" s="408"/>
      <c r="AU400" s="408"/>
      <c r="AW400" s="548"/>
      <c r="AX400" s="170"/>
    </row>
    <row r="401" spans="1:67" s="168" customFormat="1" ht="265.5" customHeight="1">
      <c r="A401" s="278"/>
      <c r="B401" s="278"/>
      <c r="C401" s="407"/>
      <c r="D401" s="399"/>
      <c r="E401" s="399"/>
      <c r="F401" s="399"/>
      <c r="G401" s="399"/>
      <c r="H401" s="430"/>
      <c r="I401" s="430"/>
      <c r="J401" s="430"/>
      <c r="K401" s="430"/>
      <c r="L401" s="432"/>
      <c r="M401" s="431"/>
      <c r="N401" s="431"/>
      <c r="O401" s="278"/>
      <c r="P401" s="278"/>
      <c r="Q401" s="278"/>
      <c r="R401" s="278"/>
      <c r="S401" s="396"/>
      <c r="T401" s="278"/>
      <c r="U401" s="396"/>
      <c r="V401" s="278"/>
      <c r="W401" s="140" t="s">
        <v>834</v>
      </c>
      <c r="X401" s="144" t="str">
        <f t="shared" si="641"/>
        <v>Probabilidad</v>
      </c>
      <c r="Y401" s="149" t="s">
        <v>68</v>
      </c>
      <c r="Z401" s="149" t="s">
        <v>69</v>
      </c>
      <c r="AA401" s="149" t="s">
        <v>70</v>
      </c>
      <c r="AB401" s="149" t="s">
        <v>71</v>
      </c>
      <c r="AC401" s="149" t="s">
        <v>72</v>
      </c>
      <c r="AD401" s="446"/>
      <c r="AE401" s="144">
        <f t="shared" si="634"/>
        <v>25</v>
      </c>
      <c r="AF401" s="144">
        <f t="shared" si="635"/>
        <v>15</v>
      </c>
      <c r="AG401" s="144">
        <f>($AH$400*((AE401+AF401))/100)</f>
        <v>14.4</v>
      </c>
      <c r="AH401" s="144">
        <f t="shared" si="738"/>
        <v>21.6</v>
      </c>
      <c r="AI401" s="446"/>
      <c r="AJ401" s="144">
        <f t="shared" si="636"/>
        <v>0</v>
      </c>
      <c r="AK401" s="144">
        <f t="shared" si="637"/>
        <v>0</v>
      </c>
      <c r="AL401" s="144">
        <f>($AM$400*((AJ401+AK401))/100)</f>
        <v>0</v>
      </c>
      <c r="AM401" s="144">
        <f t="shared" si="739"/>
        <v>60</v>
      </c>
      <c r="AN401" s="278"/>
      <c r="AO401" s="278"/>
      <c r="AP401" s="399"/>
      <c r="AQ401" s="399"/>
      <c r="AR401" s="550"/>
      <c r="AS401" s="550"/>
      <c r="AT401" s="396"/>
      <c r="AU401" s="396"/>
      <c r="AW401" s="548"/>
      <c r="AX401" s="170"/>
    </row>
    <row r="402" spans="1:67" s="168" customFormat="1" ht="152.25" customHeight="1">
      <c r="A402" s="276">
        <v>139</v>
      </c>
      <c r="B402" s="276" t="s">
        <v>226</v>
      </c>
      <c r="C402" s="406" t="s">
        <v>227</v>
      </c>
      <c r="D402" s="398" t="s">
        <v>827</v>
      </c>
      <c r="E402" s="398"/>
      <c r="F402" s="398"/>
      <c r="G402" s="398"/>
      <c r="H402" s="421" t="s">
        <v>835</v>
      </c>
      <c r="I402" s="421" t="s">
        <v>836</v>
      </c>
      <c r="J402" s="421" t="s">
        <v>837</v>
      </c>
      <c r="K402" s="421" t="s">
        <v>838</v>
      </c>
      <c r="L402" s="427" t="str">
        <f t="shared" ref="L402" si="740">IF(F402&lt;&gt;"",CONCATENATE(E402," ",G402),CONCATENATE(H402," ",I402," ",J402," ",K402))</f>
        <v>Uso indebido de la información para llevar a cabo la compensación económica por parte de funcionarios y colaboradores para obtener un beneficio propio o de un tercero.</v>
      </c>
      <c r="M402" s="416" t="s">
        <v>85</v>
      </c>
      <c r="N402" s="416" t="s">
        <v>112</v>
      </c>
      <c r="O402" s="276" t="s">
        <v>86</v>
      </c>
      <c r="P402" s="276" t="s">
        <v>87</v>
      </c>
      <c r="Q402" s="276">
        <v>165000</v>
      </c>
      <c r="R402" s="276" t="s">
        <v>390</v>
      </c>
      <c r="S402" s="395">
        <f>IF(R402="Muy alta",100,IF(R402="Alta",80,IF(R402="Media",60,IF(R402="Baja",40,IF(R402="Muy baja",20,IF(R402="Casi Seguro",100,IF(R402="Probable",80,IF(R402="Posible",60,IF(R402="Improbable",40,IF(R402="Rara vez",20,0))))))))))</f>
        <v>80</v>
      </c>
      <c r="T402" s="276" t="s">
        <v>65</v>
      </c>
      <c r="U402" s="395">
        <f t="shared" ref="U402" si="741">IF(T402="Catastrófico",100,IF(T402="Mayor",80,IF(T402="Moderado",60,IF(T402="Menor",40,IF(T402="Leve",20,0)))))</f>
        <v>80</v>
      </c>
      <c r="V402" s="276" t="s">
        <v>66</v>
      </c>
      <c r="W402" s="140" t="s">
        <v>839</v>
      </c>
      <c r="X402" s="144" t="str">
        <f t="shared" si="641"/>
        <v>Probabilidad</v>
      </c>
      <c r="Y402" s="149" t="s">
        <v>68</v>
      </c>
      <c r="Z402" s="149" t="s">
        <v>69</v>
      </c>
      <c r="AA402" s="149" t="s">
        <v>70</v>
      </c>
      <c r="AB402" s="149" t="s">
        <v>71</v>
      </c>
      <c r="AC402" s="149" t="s">
        <v>72</v>
      </c>
      <c r="AD402" s="411">
        <f t="shared" ref="AD402" si="742">AH404</f>
        <v>28.8</v>
      </c>
      <c r="AE402" s="144">
        <f t="shared" si="634"/>
        <v>25</v>
      </c>
      <c r="AF402" s="144">
        <f t="shared" si="635"/>
        <v>15</v>
      </c>
      <c r="AG402" s="144">
        <f>($S$402*((AE402+AF402))/100)</f>
        <v>32</v>
      </c>
      <c r="AH402" s="144">
        <f t="shared" ref="AH402" si="743">S402-AG402</f>
        <v>48</v>
      </c>
      <c r="AI402" s="411">
        <f t="shared" ref="AI402" si="744">AM404</f>
        <v>60</v>
      </c>
      <c r="AJ402" s="144">
        <f t="shared" si="636"/>
        <v>0</v>
      </c>
      <c r="AK402" s="144">
        <f t="shared" si="637"/>
        <v>0</v>
      </c>
      <c r="AL402" s="144">
        <f>($U$402*((AJ402+AK402))/100)</f>
        <v>0</v>
      </c>
      <c r="AM402" s="144">
        <f t="shared" ref="AM402" si="745">U402-AL402</f>
        <v>80</v>
      </c>
      <c r="AN402" s="276" t="s">
        <v>73</v>
      </c>
      <c r="AO402" s="276" t="s">
        <v>74</v>
      </c>
      <c r="AP402" s="398" t="s">
        <v>733</v>
      </c>
      <c r="AQ402" s="398" t="s">
        <v>840</v>
      </c>
      <c r="AR402" s="549">
        <v>45658</v>
      </c>
      <c r="AS402" s="549">
        <v>45992</v>
      </c>
      <c r="AT402" s="395" t="s">
        <v>77</v>
      </c>
      <c r="AU402" s="395" t="s">
        <v>841</v>
      </c>
      <c r="AW402" s="548"/>
      <c r="AX402" s="170"/>
    </row>
    <row r="403" spans="1:67" s="168" customFormat="1" ht="169.5" customHeight="1">
      <c r="A403" s="277"/>
      <c r="B403" s="277"/>
      <c r="C403" s="418"/>
      <c r="D403" s="415"/>
      <c r="E403" s="415"/>
      <c r="F403" s="415"/>
      <c r="G403" s="415"/>
      <c r="H403" s="422"/>
      <c r="I403" s="422"/>
      <c r="J403" s="422"/>
      <c r="K403" s="422"/>
      <c r="L403" s="428"/>
      <c r="M403" s="417"/>
      <c r="N403" s="417"/>
      <c r="O403" s="277"/>
      <c r="P403" s="277"/>
      <c r="Q403" s="277"/>
      <c r="R403" s="276"/>
      <c r="S403" s="395"/>
      <c r="T403" s="277"/>
      <c r="U403" s="408"/>
      <c r="V403" s="277"/>
      <c r="W403" s="140" t="s">
        <v>842</v>
      </c>
      <c r="X403" s="144" t="str">
        <f t="shared" si="641"/>
        <v>Probabilidad</v>
      </c>
      <c r="Y403" s="149" t="s">
        <v>68</v>
      </c>
      <c r="Z403" s="149" t="s">
        <v>69</v>
      </c>
      <c r="AA403" s="149" t="s">
        <v>70</v>
      </c>
      <c r="AB403" s="149" t="s">
        <v>71</v>
      </c>
      <c r="AC403" s="149" t="s">
        <v>72</v>
      </c>
      <c r="AD403" s="412"/>
      <c r="AE403" s="144">
        <f t="shared" si="634"/>
        <v>25</v>
      </c>
      <c r="AF403" s="144">
        <f t="shared" si="635"/>
        <v>15</v>
      </c>
      <c r="AG403" s="144">
        <f>($AH$402*((AE403+AF403))/100)</f>
        <v>19.2</v>
      </c>
      <c r="AH403" s="144">
        <f t="shared" ref="AH403:AH404" si="746">AH402-AG403</f>
        <v>28.8</v>
      </c>
      <c r="AI403" s="412"/>
      <c r="AJ403" s="144">
        <f t="shared" si="636"/>
        <v>0</v>
      </c>
      <c r="AK403" s="144">
        <f t="shared" si="637"/>
        <v>0</v>
      </c>
      <c r="AL403" s="144">
        <f>($AM$402*((AJ403+AK403))/100)</f>
        <v>0</v>
      </c>
      <c r="AM403" s="144">
        <f t="shared" ref="AM403:AM404" si="747">AM402-AL403</f>
        <v>80</v>
      </c>
      <c r="AN403" s="277"/>
      <c r="AO403" s="277"/>
      <c r="AP403" s="415"/>
      <c r="AQ403" s="415"/>
      <c r="AR403" s="551"/>
      <c r="AS403" s="551"/>
      <c r="AT403" s="408"/>
      <c r="AU403" s="408"/>
      <c r="AW403" s="548"/>
      <c r="AX403" s="170"/>
    </row>
    <row r="404" spans="1:67" s="168" customFormat="1" ht="250.5" customHeight="1">
      <c r="A404" s="278"/>
      <c r="B404" s="278"/>
      <c r="C404" s="407"/>
      <c r="D404" s="399"/>
      <c r="E404" s="399"/>
      <c r="F404" s="399"/>
      <c r="G404" s="399"/>
      <c r="H404" s="430"/>
      <c r="I404" s="430"/>
      <c r="J404" s="430"/>
      <c r="K404" s="430"/>
      <c r="L404" s="432"/>
      <c r="M404" s="431"/>
      <c r="N404" s="431"/>
      <c r="O404" s="278"/>
      <c r="P404" s="278"/>
      <c r="Q404" s="278"/>
      <c r="R404" s="276"/>
      <c r="S404" s="395"/>
      <c r="T404" s="278"/>
      <c r="U404" s="396"/>
      <c r="V404" s="278"/>
      <c r="W404" s="140" t="s">
        <v>843</v>
      </c>
      <c r="X404" s="144" t="str">
        <f t="shared" si="641"/>
        <v>Impacto</v>
      </c>
      <c r="Y404" s="149" t="s">
        <v>80</v>
      </c>
      <c r="Z404" s="149" t="s">
        <v>69</v>
      </c>
      <c r="AA404" s="149" t="s">
        <v>70</v>
      </c>
      <c r="AB404" s="149" t="s">
        <v>71</v>
      </c>
      <c r="AC404" s="149" t="s">
        <v>72</v>
      </c>
      <c r="AD404" s="446"/>
      <c r="AE404" s="144">
        <f t="shared" si="634"/>
        <v>0</v>
      </c>
      <c r="AF404" s="144">
        <f t="shared" si="635"/>
        <v>0</v>
      </c>
      <c r="AG404" s="144">
        <f>($AH$403*((AE404+AF404))/100)</f>
        <v>0</v>
      </c>
      <c r="AH404" s="144">
        <f t="shared" si="746"/>
        <v>28.8</v>
      </c>
      <c r="AI404" s="446"/>
      <c r="AJ404" s="144">
        <f t="shared" si="636"/>
        <v>10</v>
      </c>
      <c r="AK404" s="144">
        <f t="shared" si="637"/>
        <v>15</v>
      </c>
      <c r="AL404" s="144">
        <f>($AM$403*((AJ404+AK404))/100)</f>
        <v>20</v>
      </c>
      <c r="AM404" s="144">
        <f t="shared" si="747"/>
        <v>60</v>
      </c>
      <c r="AN404" s="278"/>
      <c r="AO404" s="278"/>
      <c r="AP404" s="399"/>
      <c r="AQ404" s="399"/>
      <c r="AR404" s="550"/>
      <c r="AS404" s="550"/>
      <c r="AT404" s="396"/>
      <c r="AU404" s="396"/>
      <c r="AW404" s="548"/>
      <c r="AX404" s="170"/>
    </row>
    <row r="405" spans="1:67" s="168" customFormat="1" ht="212.25" customHeight="1">
      <c r="A405" s="276">
        <v>140</v>
      </c>
      <c r="B405" s="276" t="s">
        <v>226</v>
      </c>
      <c r="C405" s="406" t="s">
        <v>227</v>
      </c>
      <c r="D405" s="398" t="s">
        <v>844</v>
      </c>
      <c r="E405" s="398" t="s">
        <v>57</v>
      </c>
      <c r="F405" s="398" t="s">
        <v>845</v>
      </c>
      <c r="G405" s="398" t="s">
        <v>846</v>
      </c>
      <c r="H405" s="421"/>
      <c r="I405" s="421"/>
      <c r="J405" s="421"/>
      <c r="K405" s="421"/>
      <c r="L405" s="427" t="str">
        <f t="shared" ref="L405" si="748">IF(F405&lt;&gt;"",CONCATENATE(E405," ",G405),CONCATENATE(H405," ",I405," ",J405," ",K405))</f>
        <v>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v>
      </c>
      <c r="M405" s="416" t="s">
        <v>60</v>
      </c>
      <c r="N405" s="416" t="s">
        <v>112</v>
      </c>
      <c r="O405" s="276" t="s">
        <v>61</v>
      </c>
      <c r="P405" s="276" t="s">
        <v>62</v>
      </c>
      <c r="Q405" s="276">
        <v>2500</v>
      </c>
      <c r="R405" s="276" t="s">
        <v>175</v>
      </c>
      <c r="S405" s="395">
        <f t="shared" ref="S405" si="749">IF(R405="Muy alta",100,IF(R405="Alta",80,IF(R405="Media",60,IF(R405="Baja",40,IF(R405="Muy baja",20,IF(R405="Casi Seguro",100,IF(R405="Probable",80,IF(R405="Posible",60,IF(R405="Improbable",40,IF(R405="Rara vez",20,0))))))))))</f>
        <v>80</v>
      </c>
      <c r="T405" s="276" t="s">
        <v>114</v>
      </c>
      <c r="U405" s="395">
        <f t="shared" ref="U405" si="750">IF(T405="Catastrófico",100,IF(T405="Mayor",80,IF(T405="Moderado",60,IF(T405="Menor",40,IF(T405="Leve",20,0)))))</f>
        <v>40</v>
      </c>
      <c r="V405" s="276" t="s">
        <v>73</v>
      </c>
      <c r="W405" s="140" t="s">
        <v>847</v>
      </c>
      <c r="X405" s="144" t="str">
        <f t="shared" si="641"/>
        <v>Probabilidad</v>
      </c>
      <c r="Y405" s="149" t="s">
        <v>68</v>
      </c>
      <c r="Z405" s="149" t="s">
        <v>69</v>
      </c>
      <c r="AA405" s="149" t="s">
        <v>70</v>
      </c>
      <c r="AB405" s="149" t="s">
        <v>71</v>
      </c>
      <c r="AC405" s="149" t="s">
        <v>72</v>
      </c>
      <c r="AD405" s="411">
        <f t="shared" ref="AD405" si="751">AH407</f>
        <v>28.8</v>
      </c>
      <c r="AE405" s="144">
        <f t="shared" si="634"/>
        <v>25</v>
      </c>
      <c r="AF405" s="144">
        <f t="shared" si="635"/>
        <v>15</v>
      </c>
      <c r="AG405" s="144">
        <f>($S$405*((AE405+AF405))/100)</f>
        <v>32</v>
      </c>
      <c r="AH405" s="144">
        <f t="shared" ref="AH405" si="752">S405-AG405</f>
        <v>48</v>
      </c>
      <c r="AI405" s="411">
        <f t="shared" ref="AI405" si="753">AM407</f>
        <v>30</v>
      </c>
      <c r="AJ405" s="144">
        <f t="shared" si="636"/>
        <v>0</v>
      </c>
      <c r="AK405" s="144">
        <f t="shared" si="637"/>
        <v>0</v>
      </c>
      <c r="AL405" s="144">
        <f>($U$405*((AJ405+AK405))/100)</f>
        <v>0</v>
      </c>
      <c r="AM405" s="144">
        <f t="shared" ref="AM405" si="754">U405-AL405</f>
        <v>40</v>
      </c>
      <c r="AN405" s="276" t="s">
        <v>73</v>
      </c>
      <c r="AO405" s="276" t="s">
        <v>74</v>
      </c>
      <c r="AP405" s="398" t="s">
        <v>733</v>
      </c>
      <c r="AQ405" s="398" t="s">
        <v>848</v>
      </c>
      <c r="AR405" s="549">
        <v>45658</v>
      </c>
      <c r="AS405" s="549">
        <v>45992</v>
      </c>
      <c r="AT405" s="395" t="s">
        <v>77</v>
      </c>
      <c r="AU405" s="395" t="s">
        <v>849</v>
      </c>
      <c r="AW405" s="548"/>
      <c r="AX405" s="170"/>
    </row>
    <row r="406" spans="1:67" s="168" customFormat="1" ht="270" customHeight="1">
      <c r="A406" s="277"/>
      <c r="B406" s="277"/>
      <c r="C406" s="418"/>
      <c r="D406" s="415"/>
      <c r="E406" s="415"/>
      <c r="F406" s="415"/>
      <c r="G406" s="415"/>
      <c r="H406" s="422"/>
      <c r="I406" s="422"/>
      <c r="J406" s="422"/>
      <c r="K406" s="422"/>
      <c r="L406" s="428"/>
      <c r="M406" s="417"/>
      <c r="N406" s="417"/>
      <c r="O406" s="277"/>
      <c r="P406" s="277"/>
      <c r="Q406" s="277"/>
      <c r="R406" s="277"/>
      <c r="S406" s="408"/>
      <c r="T406" s="277"/>
      <c r="U406" s="408"/>
      <c r="V406" s="277"/>
      <c r="W406" s="140" t="s">
        <v>850</v>
      </c>
      <c r="X406" s="144" t="str">
        <f t="shared" si="641"/>
        <v>Probabilidad</v>
      </c>
      <c r="Y406" s="149" t="s">
        <v>68</v>
      </c>
      <c r="Z406" s="149" t="s">
        <v>69</v>
      </c>
      <c r="AA406" s="149" t="s">
        <v>70</v>
      </c>
      <c r="AB406" s="149" t="s">
        <v>71</v>
      </c>
      <c r="AC406" s="149" t="s">
        <v>72</v>
      </c>
      <c r="AD406" s="412"/>
      <c r="AE406" s="144">
        <f t="shared" si="634"/>
        <v>25</v>
      </c>
      <c r="AF406" s="144">
        <f t="shared" si="635"/>
        <v>15</v>
      </c>
      <c r="AG406" s="144">
        <f>($AH$405*((AE406+AF406))/100)</f>
        <v>19.2</v>
      </c>
      <c r="AH406" s="144">
        <f t="shared" ref="AH406:AH407" si="755">AH405-AG406</f>
        <v>28.8</v>
      </c>
      <c r="AI406" s="412"/>
      <c r="AJ406" s="144">
        <f t="shared" si="636"/>
        <v>0</v>
      </c>
      <c r="AK406" s="144">
        <f t="shared" si="637"/>
        <v>0</v>
      </c>
      <c r="AL406" s="144">
        <f>($AM$405*((AJ406+AK406))/100)</f>
        <v>0</v>
      </c>
      <c r="AM406" s="144">
        <f t="shared" ref="AM406:AM407" si="756">AM405-AL406</f>
        <v>40</v>
      </c>
      <c r="AN406" s="277"/>
      <c r="AO406" s="277"/>
      <c r="AP406" s="415"/>
      <c r="AQ406" s="415"/>
      <c r="AR406" s="551"/>
      <c r="AS406" s="551"/>
      <c r="AT406" s="408"/>
      <c r="AU406" s="408"/>
      <c r="AW406" s="548"/>
      <c r="AX406" s="170"/>
    </row>
    <row r="407" spans="1:67" s="168" customFormat="1" ht="210" customHeight="1">
      <c r="A407" s="278"/>
      <c r="B407" s="278"/>
      <c r="C407" s="407"/>
      <c r="D407" s="399"/>
      <c r="E407" s="399"/>
      <c r="F407" s="399"/>
      <c r="G407" s="399"/>
      <c r="H407" s="430"/>
      <c r="I407" s="430"/>
      <c r="J407" s="430"/>
      <c r="K407" s="430"/>
      <c r="L407" s="432"/>
      <c r="M407" s="431"/>
      <c r="N407" s="431"/>
      <c r="O407" s="278"/>
      <c r="P407" s="278"/>
      <c r="Q407" s="278"/>
      <c r="R407" s="278"/>
      <c r="S407" s="396"/>
      <c r="T407" s="278"/>
      <c r="U407" s="396"/>
      <c r="V407" s="278"/>
      <c r="W407" s="140" t="s">
        <v>851</v>
      </c>
      <c r="X407" s="144" t="str">
        <f t="shared" si="641"/>
        <v>Impacto</v>
      </c>
      <c r="Y407" s="149" t="s">
        <v>80</v>
      </c>
      <c r="Z407" s="149" t="s">
        <v>69</v>
      </c>
      <c r="AA407" s="149" t="s">
        <v>70</v>
      </c>
      <c r="AB407" s="149" t="s">
        <v>71</v>
      </c>
      <c r="AC407" s="149" t="s">
        <v>72</v>
      </c>
      <c r="AD407" s="446"/>
      <c r="AE407" s="144">
        <f t="shared" si="634"/>
        <v>0</v>
      </c>
      <c r="AF407" s="144">
        <f t="shared" si="635"/>
        <v>0</v>
      </c>
      <c r="AG407" s="144">
        <f>($AH$406*((AE407+AF407))/100)</f>
        <v>0</v>
      </c>
      <c r="AH407" s="144">
        <f t="shared" si="755"/>
        <v>28.8</v>
      </c>
      <c r="AI407" s="446"/>
      <c r="AJ407" s="144">
        <f t="shared" si="636"/>
        <v>10</v>
      </c>
      <c r="AK407" s="144">
        <f t="shared" si="637"/>
        <v>15</v>
      </c>
      <c r="AL407" s="144">
        <f>($AM$406*((AJ407+AK407))/100)</f>
        <v>10</v>
      </c>
      <c r="AM407" s="144">
        <f t="shared" si="756"/>
        <v>30</v>
      </c>
      <c r="AN407" s="278"/>
      <c r="AO407" s="278"/>
      <c r="AP407" s="399"/>
      <c r="AQ407" s="399"/>
      <c r="AR407" s="550"/>
      <c r="AS407" s="550"/>
      <c r="AT407" s="396"/>
      <c r="AU407" s="396"/>
      <c r="AW407" s="548"/>
      <c r="AX407" s="170"/>
    </row>
    <row r="408" spans="1:67" s="110" customFormat="1" ht="315" customHeight="1">
      <c r="A408" s="266">
        <v>141</v>
      </c>
      <c r="B408" s="266" t="s">
        <v>218</v>
      </c>
      <c r="C408" s="273" t="s">
        <v>852</v>
      </c>
      <c r="D408" s="273" t="s">
        <v>853</v>
      </c>
      <c r="E408" s="273"/>
      <c r="F408" s="333"/>
      <c r="G408" s="333"/>
      <c r="H408" s="333" t="s">
        <v>854</v>
      </c>
      <c r="I408" s="333" t="s">
        <v>855</v>
      </c>
      <c r="J408" s="333" t="s">
        <v>856</v>
      </c>
      <c r="K408" s="333" t="s">
        <v>857</v>
      </c>
      <c r="L408" s="333" t="str">
        <f>IF(F408&lt;&gt;"",CONCATENATE(E408," ",F408),CONCATENATE(H408," ",I408," ",J408," ",K408))</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408" s="271" t="s">
        <v>85</v>
      </c>
      <c r="N408" s="271" t="s">
        <v>278</v>
      </c>
      <c r="O408" s="266" t="s">
        <v>86</v>
      </c>
      <c r="P408" s="266" t="s">
        <v>87</v>
      </c>
      <c r="Q408" s="266">
        <v>75</v>
      </c>
      <c r="R408" s="266" t="s">
        <v>140</v>
      </c>
      <c r="S408" s="266">
        <f>IF(R408="Muy alta",100,IF(R408="Alta",80,IF(R408="Media",60,IF(R408="Baja",40,IF(R408="Muy baja",20,IF(R408="Casi Seguro",100,IF(R408="Probable",80,IF(R408="Posible",60,IF(R408="Improbable",40,IF(R408="Rara vez",20,0))))))))))</f>
        <v>40</v>
      </c>
      <c r="T408" s="266" t="s">
        <v>65</v>
      </c>
      <c r="U408" s="266">
        <f>IF(T408="Catastrófico",100,IF(T408="Mayor",80,IF(T408="Moderado",60,IF(T408="Menor",40,IF(T408="Leve",20,0)))))</f>
        <v>80</v>
      </c>
      <c r="V408" s="266" t="s">
        <v>66</v>
      </c>
      <c r="W408" s="130" t="s">
        <v>858</v>
      </c>
      <c r="X408" s="99" t="str">
        <f>IF(OR(Y408="Preventivo",Y408="Detectivo"),"Probabilidad",IF(Y408="Correctivo","Impacto"," "))</f>
        <v>Probabilidad</v>
      </c>
      <c r="Y408" s="99" t="s">
        <v>68</v>
      </c>
      <c r="Z408" s="99" t="s">
        <v>69</v>
      </c>
      <c r="AA408" s="99" t="s">
        <v>70</v>
      </c>
      <c r="AB408" s="99" t="s">
        <v>71</v>
      </c>
      <c r="AC408" s="99" t="s">
        <v>72</v>
      </c>
      <c r="AD408" s="312">
        <f>AH409</f>
        <v>16.8</v>
      </c>
      <c r="AE408" s="99">
        <f t="shared" si="421"/>
        <v>25</v>
      </c>
      <c r="AF408" s="99">
        <f t="shared" si="422"/>
        <v>15</v>
      </c>
      <c r="AG408" s="99">
        <f>($S408*((AE408+AF408))/100)</f>
        <v>16</v>
      </c>
      <c r="AH408" s="99">
        <f t="shared" ref="AH408" si="757">S408-AG408</f>
        <v>24</v>
      </c>
      <c r="AI408" s="492">
        <f>AM409</f>
        <v>80</v>
      </c>
      <c r="AJ408" s="99">
        <f t="shared" si="57"/>
        <v>0</v>
      </c>
      <c r="AK408" s="99">
        <f t="shared" si="58"/>
        <v>0</v>
      </c>
      <c r="AL408" s="99">
        <f>($U408*((AJ408+AK408))/100)</f>
        <v>0</v>
      </c>
      <c r="AM408" s="106">
        <f>U408-AL408</f>
        <v>80</v>
      </c>
      <c r="AN408" s="266" t="s">
        <v>66</v>
      </c>
      <c r="AO408" s="266" t="s">
        <v>74</v>
      </c>
      <c r="AP408" s="273" t="s">
        <v>859</v>
      </c>
      <c r="AQ408" s="273" t="s">
        <v>860</v>
      </c>
      <c r="AR408" s="288">
        <v>45658</v>
      </c>
      <c r="AS408" s="288">
        <v>46022</v>
      </c>
      <c r="AT408" s="288" t="s">
        <v>93</v>
      </c>
      <c r="AU408" s="266" t="s">
        <v>861</v>
      </c>
    </row>
    <row r="409" spans="1:67" s="110" customFormat="1" ht="275.25" customHeight="1">
      <c r="A409" s="272"/>
      <c r="B409" s="272"/>
      <c r="C409" s="327"/>
      <c r="D409" s="327"/>
      <c r="E409" s="327"/>
      <c r="F409" s="384"/>
      <c r="G409" s="384"/>
      <c r="H409" s="384"/>
      <c r="I409" s="384"/>
      <c r="J409" s="384"/>
      <c r="K409" s="384"/>
      <c r="L409" s="384"/>
      <c r="M409" s="263"/>
      <c r="N409" s="263"/>
      <c r="O409" s="272"/>
      <c r="P409" s="272"/>
      <c r="Q409" s="272"/>
      <c r="R409" s="272"/>
      <c r="S409" s="272"/>
      <c r="T409" s="272"/>
      <c r="U409" s="272"/>
      <c r="V409" s="272"/>
      <c r="W409" s="131" t="s">
        <v>862</v>
      </c>
      <c r="X409" s="101" t="str">
        <f t="shared" ref="X409:X416" si="758">IF(OR(Y409="Preventivo",Y409="Detectivo"),"Probabilidad",IF(Y409="Correctivo","Impacto"," "))</f>
        <v>Probabilidad</v>
      </c>
      <c r="Y409" s="101" t="s">
        <v>90</v>
      </c>
      <c r="Z409" s="101" t="s">
        <v>69</v>
      </c>
      <c r="AA409" s="101" t="s">
        <v>70</v>
      </c>
      <c r="AB409" s="101" t="s">
        <v>71</v>
      </c>
      <c r="AC409" s="101" t="s">
        <v>72</v>
      </c>
      <c r="AD409" s="313"/>
      <c r="AE409" s="101">
        <f t="shared" si="421"/>
        <v>15</v>
      </c>
      <c r="AF409" s="101">
        <f t="shared" si="422"/>
        <v>15</v>
      </c>
      <c r="AG409" s="101">
        <f>($AH408*((AE409+AF409))/100)</f>
        <v>7.2</v>
      </c>
      <c r="AH409" s="101">
        <f t="shared" ref="AH409" si="759">AH408-AG409</f>
        <v>16.8</v>
      </c>
      <c r="AI409" s="313"/>
      <c r="AJ409" s="101">
        <f t="shared" si="57"/>
        <v>0</v>
      </c>
      <c r="AK409" s="101">
        <f t="shared" si="58"/>
        <v>0</v>
      </c>
      <c r="AL409" s="101">
        <f t="shared" ref="AL409" si="760">($AM408*((AJ409+AK409))/100)</f>
        <v>0</v>
      </c>
      <c r="AM409" s="132">
        <f t="shared" ref="AM409" si="761">AM408-AL409</f>
        <v>80</v>
      </c>
      <c r="AN409" s="272"/>
      <c r="AO409" s="272"/>
      <c r="AP409" s="327"/>
      <c r="AQ409" s="327"/>
      <c r="AR409" s="290"/>
      <c r="AS409" s="290"/>
      <c r="AT409" s="290"/>
      <c r="AU409" s="272"/>
    </row>
    <row r="410" spans="1:67" s="88" customFormat="1" ht="409.5" customHeight="1">
      <c r="A410" s="311">
        <v>142</v>
      </c>
      <c r="B410" s="311" t="s">
        <v>218</v>
      </c>
      <c r="C410" s="362" t="str">
        <f>LOOKUP(B410,E$42:E$79,F$42:F$79)</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410" s="360" t="s">
        <v>863</v>
      </c>
      <c r="E410" s="324" t="s">
        <v>154</v>
      </c>
      <c r="F410" s="360" t="s">
        <v>1678</v>
      </c>
      <c r="G410" s="360" t="s">
        <v>1679</v>
      </c>
      <c r="H410" s="323"/>
      <c r="I410" s="323"/>
      <c r="J410" s="323"/>
      <c r="K410" s="323"/>
      <c r="L410" s="361" t="str">
        <f t="shared" ref="L410" si="762">IF(F410&lt;&gt;"",CONCATENATE(E410," ",F410,"",G410),CONCATENATE(H410," ",I410," ",J410," ",K410))</f>
        <v>Posibilidad de pérdida de confidencialidad de los Activos de Información de Expedientes físicos y Sistema Información KACTUS) del Proceso de Gestión de Talento Humano, debido a la falla o ausencia de controles de acceso a la información del Proceso.</v>
      </c>
      <c r="M410" s="323" t="s">
        <v>105</v>
      </c>
      <c r="N410" s="323" t="s">
        <v>1680</v>
      </c>
      <c r="O410" s="311" t="s">
        <v>61</v>
      </c>
      <c r="P410" s="311" t="s">
        <v>62</v>
      </c>
      <c r="Q410" s="311">
        <v>365</v>
      </c>
      <c r="R410" s="311" t="s">
        <v>126</v>
      </c>
      <c r="S410" s="315">
        <f t="shared" ref="S410" si="763">IF(R410="Muy alta",100,IF(R410="Alta",80,IF(R410="Media",60,IF(R410="Baja",40,IF(R410="Muy baja",20,IF(R410="Casi Seguro",100,IF(R410="Probable",80,IF(R410="Posible",60,IF(R410="Improbable",40,IF(R410="Rara vez",20,0))))))))))</f>
        <v>40</v>
      </c>
      <c r="T410" s="311" t="s">
        <v>73</v>
      </c>
      <c r="U410" s="315">
        <f t="shared" ref="U410" si="764">IF(T410="Catastrófico",100,IF(T410="Mayor",80,IF(T410="Moderado",60,IF(T410="Menor",40,IF(T410="Leve",20,0)))))</f>
        <v>60</v>
      </c>
      <c r="V410" s="311" t="s">
        <v>73</v>
      </c>
      <c r="W410" s="32" t="s">
        <v>1681</v>
      </c>
      <c r="X410" s="16" t="str">
        <f t="shared" si="758"/>
        <v>Probabilidad</v>
      </c>
      <c r="Y410" s="33" t="s">
        <v>68</v>
      </c>
      <c r="Z410" s="33" t="s">
        <v>69</v>
      </c>
      <c r="AA410" s="33" t="s">
        <v>70</v>
      </c>
      <c r="AB410" s="33" t="s">
        <v>71</v>
      </c>
      <c r="AC410" s="33" t="s">
        <v>72</v>
      </c>
      <c r="AD410" s="359">
        <f>AH411</f>
        <v>14.4</v>
      </c>
      <c r="AE410" s="16">
        <f t="shared" si="421"/>
        <v>25</v>
      </c>
      <c r="AF410" s="16">
        <f t="shared" si="422"/>
        <v>15</v>
      </c>
      <c r="AG410" s="16">
        <f>($S$410*((AE410+AF410))/100)</f>
        <v>16</v>
      </c>
      <c r="AH410" s="16">
        <f t="shared" ref="AH410" si="765">S410-AG410</f>
        <v>24</v>
      </c>
      <c r="AI410" s="359">
        <f>AM411</f>
        <v>60</v>
      </c>
      <c r="AJ410" s="16">
        <f t="shared" si="57"/>
        <v>0</v>
      </c>
      <c r="AK410" s="16">
        <f t="shared" si="58"/>
        <v>0</v>
      </c>
      <c r="AL410" s="16">
        <f>($U$410*((AJ410+AK410))/100)</f>
        <v>0</v>
      </c>
      <c r="AM410" s="16">
        <f t="shared" ref="AM410" si="766">U410-AL410</f>
        <v>60</v>
      </c>
      <c r="AN410" s="311" t="s">
        <v>73</v>
      </c>
      <c r="AO410" s="311" t="s">
        <v>74</v>
      </c>
      <c r="AP410" s="311" t="s">
        <v>269</v>
      </c>
      <c r="AQ410" s="360" t="s">
        <v>1682</v>
      </c>
      <c r="AR410" s="353">
        <v>45659</v>
      </c>
      <c r="AS410" s="353">
        <v>46022</v>
      </c>
      <c r="AT410" s="315" t="s">
        <v>77</v>
      </c>
      <c r="AU410" s="362" t="s">
        <v>1683</v>
      </c>
      <c r="AV410" s="1"/>
      <c r="AW410" s="1"/>
      <c r="AX410" s="1"/>
      <c r="AY410" s="1"/>
      <c r="AZ410" s="1"/>
      <c r="BA410" s="1"/>
      <c r="BB410" s="1"/>
      <c r="BC410" s="1"/>
      <c r="BD410" s="1"/>
      <c r="BE410" s="1"/>
      <c r="BF410" s="1"/>
      <c r="BG410" s="1"/>
      <c r="BH410" s="1"/>
      <c r="BI410" s="1"/>
      <c r="BJ410" s="1"/>
      <c r="BK410" s="1"/>
      <c r="BL410" s="1"/>
      <c r="BM410" s="1"/>
      <c r="BN410" s="1"/>
      <c r="BO410" s="223"/>
    </row>
    <row r="411" spans="1:67" s="88" customFormat="1" ht="409.5" customHeight="1">
      <c r="A411" s="311"/>
      <c r="B411" s="311"/>
      <c r="C411" s="362"/>
      <c r="D411" s="360"/>
      <c r="E411" s="324"/>
      <c r="F411" s="360"/>
      <c r="G411" s="360"/>
      <c r="H411" s="323"/>
      <c r="I411" s="323"/>
      <c r="J411" s="323"/>
      <c r="K411" s="323"/>
      <c r="L411" s="361"/>
      <c r="M411" s="323"/>
      <c r="N411" s="323"/>
      <c r="O411" s="311"/>
      <c r="P411" s="311"/>
      <c r="Q411" s="311"/>
      <c r="R411" s="311"/>
      <c r="S411" s="315"/>
      <c r="T411" s="311"/>
      <c r="U411" s="315"/>
      <c r="V411" s="311"/>
      <c r="W411" s="32" t="s">
        <v>1684</v>
      </c>
      <c r="X411" s="16" t="str">
        <f t="shared" si="758"/>
        <v>Probabilidad</v>
      </c>
      <c r="Y411" s="33" t="s">
        <v>68</v>
      </c>
      <c r="Z411" s="33" t="s">
        <v>69</v>
      </c>
      <c r="AA411" s="33" t="s">
        <v>70</v>
      </c>
      <c r="AB411" s="33" t="s">
        <v>71</v>
      </c>
      <c r="AC411" s="33" t="s">
        <v>72</v>
      </c>
      <c r="AD411" s="359"/>
      <c r="AE411" s="16">
        <f t="shared" si="421"/>
        <v>25</v>
      </c>
      <c r="AF411" s="16">
        <f t="shared" si="422"/>
        <v>15</v>
      </c>
      <c r="AG411" s="16">
        <f>($AH$410*((AE411+AF411))/100)</f>
        <v>9.6</v>
      </c>
      <c r="AH411" s="16">
        <f t="shared" ref="AH411" si="767">AH410-AG411</f>
        <v>14.4</v>
      </c>
      <c r="AI411" s="359"/>
      <c r="AJ411" s="16">
        <f t="shared" si="57"/>
        <v>0</v>
      </c>
      <c r="AK411" s="16">
        <f t="shared" si="58"/>
        <v>0</v>
      </c>
      <c r="AL411" s="16">
        <f>($AM$410*((AJ411+AK411))/100)</f>
        <v>0</v>
      </c>
      <c r="AM411" s="16">
        <f t="shared" ref="AM411" si="768">AM410-AL411</f>
        <v>60</v>
      </c>
      <c r="AN411" s="311"/>
      <c r="AO411" s="311"/>
      <c r="AP411" s="311"/>
      <c r="AQ411" s="360"/>
      <c r="AR411" s="353"/>
      <c r="AS411" s="353"/>
      <c r="AT411" s="315"/>
      <c r="AU411" s="362"/>
      <c r="AV411" s="1"/>
      <c r="AW411" s="1"/>
      <c r="AX411" s="1"/>
      <c r="AY411" s="1"/>
      <c r="AZ411" s="1"/>
      <c r="BA411" s="1"/>
      <c r="BB411" s="1"/>
      <c r="BC411" s="1"/>
      <c r="BD411" s="1"/>
      <c r="BE411" s="1"/>
      <c r="BF411" s="1"/>
      <c r="BG411" s="1"/>
      <c r="BH411" s="1"/>
      <c r="BI411" s="1"/>
      <c r="BJ411" s="1"/>
      <c r="BK411" s="1"/>
      <c r="BL411" s="1"/>
      <c r="BM411" s="1"/>
      <c r="BN411" s="1"/>
      <c r="BO411" s="223"/>
    </row>
    <row r="412" spans="1:67" s="110" customFormat="1" ht="201.75" customHeight="1">
      <c r="A412" s="266">
        <v>143</v>
      </c>
      <c r="B412" s="266" t="s">
        <v>218</v>
      </c>
      <c r="C412" s="273" t="s">
        <v>852</v>
      </c>
      <c r="D412" s="331" t="s">
        <v>865</v>
      </c>
      <c r="E412" s="273"/>
      <c r="F412" s="333"/>
      <c r="G412" s="333"/>
      <c r="H412" s="333" t="s">
        <v>866</v>
      </c>
      <c r="I412" s="333" t="s">
        <v>867</v>
      </c>
      <c r="J412" s="333" t="s">
        <v>868</v>
      </c>
      <c r="K412" s="333" t="s">
        <v>869</v>
      </c>
      <c r="L412" s="333" t="s">
        <v>870</v>
      </c>
      <c r="M412" s="271" t="s">
        <v>85</v>
      </c>
      <c r="N412" s="271" t="s">
        <v>278</v>
      </c>
      <c r="O412" s="266" t="s">
        <v>86</v>
      </c>
      <c r="P412" s="266" t="s">
        <v>87</v>
      </c>
      <c r="Q412" s="266">
        <v>12</v>
      </c>
      <c r="R412" s="266" t="s">
        <v>871</v>
      </c>
      <c r="S412" s="266">
        <f t="shared" ref="S412" si="769">IF(R412="Muy alta",100,IF(R412="Alta",80,IF(R412="Media",60,IF(R412="Baja",40,IF(R412="Muy baja",20,IF(R412="Casi Seguro",100,IF(R412="Probable",80,IF(R412="Posible",60,IF(R412="Improbable",40,IF(R412="Rara vez",20,0))))))))))</f>
        <v>20</v>
      </c>
      <c r="T412" s="266" t="s">
        <v>141</v>
      </c>
      <c r="U412" s="266">
        <f t="shared" ref="U412" si="770">IF(T412="Catastrófico",100,IF(T412="Mayor",80,IF(T412="Moderado",60,IF(T412="Menor",40,IF(T412="Leve",20,0)))))</f>
        <v>100</v>
      </c>
      <c r="V412" s="266" t="s">
        <v>142</v>
      </c>
      <c r="W412" s="273" t="s">
        <v>872</v>
      </c>
      <c r="X412" s="266" t="str">
        <f>IF(OR(Y412="Preventivo",Y412="Detectivo"),"Probabilidad",IF(Y412="Correctivo","Impacto"," "))</f>
        <v>Probabilidad</v>
      </c>
      <c r="Y412" s="266" t="s">
        <v>90</v>
      </c>
      <c r="Z412" s="266" t="s">
        <v>69</v>
      </c>
      <c r="AA412" s="266" t="s">
        <v>70</v>
      </c>
      <c r="AB412" s="266" t="s">
        <v>71</v>
      </c>
      <c r="AC412" s="266" t="s">
        <v>72</v>
      </c>
      <c r="AD412" s="312">
        <f>AH412</f>
        <v>14</v>
      </c>
      <c r="AE412" s="266">
        <f t="shared" si="421"/>
        <v>15</v>
      </c>
      <c r="AF412" s="266">
        <f t="shared" si="422"/>
        <v>15</v>
      </c>
      <c r="AG412" s="266">
        <f t="shared" ref="AG412" si="771">($S412*((AE412+AF412))/100)</f>
        <v>6</v>
      </c>
      <c r="AH412" s="266">
        <f t="shared" ref="AH412" si="772">S412-AG412</f>
        <v>14</v>
      </c>
      <c r="AI412" s="312">
        <f>AM412</f>
        <v>100</v>
      </c>
      <c r="AJ412" s="266">
        <f t="shared" si="57"/>
        <v>0</v>
      </c>
      <c r="AK412" s="266">
        <f t="shared" si="58"/>
        <v>0</v>
      </c>
      <c r="AL412" s="266">
        <f t="shared" ref="AL412" si="773">($U412*((AJ412+AK412))/100)</f>
        <v>0</v>
      </c>
      <c r="AM412" s="266">
        <f t="shared" ref="AM412" si="774">U412-AL412</f>
        <v>100</v>
      </c>
      <c r="AN412" s="266" t="s">
        <v>142</v>
      </c>
      <c r="AO412" s="266" t="s">
        <v>74</v>
      </c>
      <c r="AP412" s="266" t="s">
        <v>864</v>
      </c>
      <c r="AQ412" s="115" t="s">
        <v>873</v>
      </c>
      <c r="AR412" s="213">
        <v>45658</v>
      </c>
      <c r="AS412" s="213">
        <v>46022</v>
      </c>
      <c r="AT412" s="288" t="s">
        <v>146</v>
      </c>
      <c r="AU412" s="114" t="s">
        <v>874</v>
      </c>
    </row>
    <row r="413" spans="1:67" s="110" customFormat="1" ht="123" customHeight="1">
      <c r="A413" s="272"/>
      <c r="B413" s="272"/>
      <c r="C413" s="327"/>
      <c r="D413" s="383"/>
      <c r="E413" s="327"/>
      <c r="F413" s="384"/>
      <c r="G413" s="384"/>
      <c r="H413" s="384"/>
      <c r="I413" s="384"/>
      <c r="J413" s="384"/>
      <c r="K413" s="384"/>
      <c r="L413" s="384"/>
      <c r="M413" s="263"/>
      <c r="N413" s="263"/>
      <c r="O413" s="272"/>
      <c r="P413" s="272"/>
      <c r="Q413" s="272"/>
      <c r="R413" s="272"/>
      <c r="S413" s="272"/>
      <c r="T413" s="272"/>
      <c r="U413" s="272"/>
      <c r="V413" s="272"/>
      <c r="W413" s="327"/>
      <c r="X413" s="272"/>
      <c r="Y413" s="272"/>
      <c r="Z413" s="272"/>
      <c r="AA413" s="272"/>
      <c r="AB413" s="272"/>
      <c r="AC413" s="272"/>
      <c r="AD413" s="313"/>
      <c r="AE413" s="272"/>
      <c r="AF413" s="272"/>
      <c r="AG413" s="272"/>
      <c r="AH413" s="272"/>
      <c r="AI413" s="313"/>
      <c r="AJ413" s="272"/>
      <c r="AK413" s="272"/>
      <c r="AL413" s="272"/>
      <c r="AM413" s="272"/>
      <c r="AN413" s="272"/>
      <c r="AO413" s="272"/>
      <c r="AP413" s="272"/>
      <c r="AQ413" s="124" t="s">
        <v>875</v>
      </c>
      <c r="AR413" s="118">
        <v>45658</v>
      </c>
      <c r="AS413" s="118">
        <v>46022</v>
      </c>
      <c r="AT413" s="290"/>
      <c r="AU413" s="99" t="s">
        <v>876</v>
      </c>
    </row>
    <row r="414" spans="1:67" s="110" customFormat="1" ht="234" customHeight="1">
      <c r="A414" s="266">
        <v>144</v>
      </c>
      <c r="B414" s="266" t="s">
        <v>218</v>
      </c>
      <c r="C414" s="273" t="s">
        <v>877</v>
      </c>
      <c r="D414" s="273" t="s">
        <v>878</v>
      </c>
      <c r="E414" s="273" t="s">
        <v>57</v>
      </c>
      <c r="F414" s="273" t="s">
        <v>879</v>
      </c>
      <c r="G414" s="273" t="s">
        <v>880</v>
      </c>
      <c r="H414" s="333"/>
      <c r="I414" s="333"/>
      <c r="J414" s="333"/>
      <c r="K414" s="333"/>
      <c r="L414" s="333" t="str">
        <f>IF(F414&lt;&gt;"",CONCATENATE(E414," ",F414),CONCATENATE(H414," ",I414," ",J414," ",K414))</f>
        <v>Posibilidad de pérdida económica y reputacional ante los colaboradores y partes interesadas del Proceso de Gestión de Talento Humano por el incumplimiento normativos asociados al SG-SST y ambientes y hábitos de vida saludables</v>
      </c>
      <c r="M414" s="271" t="s">
        <v>161</v>
      </c>
      <c r="N414" s="271" t="s">
        <v>278</v>
      </c>
      <c r="O414" s="266" t="s">
        <v>61</v>
      </c>
      <c r="P414" s="266" t="s">
        <v>62</v>
      </c>
      <c r="Q414" s="266">
        <v>1500</v>
      </c>
      <c r="R414" s="266" t="s">
        <v>64</v>
      </c>
      <c r="S414" s="266">
        <f t="shared" ref="S414" si="775">IF(R414="Muy alta",100,IF(R414="Alta",80,IF(R414="Media",60,IF(R414="Baja",40,IF(R414="Muy baja",20,IF(R414="Casi Seguro",100,IF(R414="Probable",80,IF(R414="Posible",60,IF(R414="Improbable",40,IF(R414="Rara vez",20,0))))))))))</f>
        <v>60</v>
      </c>
      <c r="T414" s="266" t="s">
        <v>65</v>
      </c>
      <c r="U414" s="266">
        <f t="shared" ref="U414" si="776">IF(T414="Catastrófico",100,IF(T414="Mayor",80,IF(T414="Moderado",60,IF(T414="Menor",40,IF(T414="Leve",20,0)))))</f>
        <v>80</v>
      </c>
      <c r="V414" s="266" t="s">
        <v>66</v>
      </c>
      <c r="W414" s="130" t="s">
        <v>881</v>
      </c>
      <c r="X414" s="99" t="str">
        <f t="shared" si="758"/>
        <v>Probabilidad</v>
      </c>
      <c r="Y414" s="99" t="s">
        <v>90</v>
      </c>
      <c r="Z414" s="99" t="s">
        <v>69</v>
      </c>
      <c r="AA414" s="99" t="s">
        <v>70</v>
      </c>
      <c r="AB414" s="99" t="s">
        <v>71</v>
      </c>
      <c r="AC414" s="99" t="s">
        <v>72</v>
      </c>
      <c r="AD414" s="312">
        <f>AH415</f>
        <v>29.4</v>
      </c>
      <c r="AE414" s="99">
        <f t="shared" ref="AE414:AE522" si="777">IF(Y414="Preventivo",25,IF(Y414="Detectivo",15,0))</f>
        <v>15</v>
      </c>
      <c r="AF414" s="99">
        <f t="shared" ref="AF414:AF522" si="778">IF(Y414="Correctivo",0,IF(Z414="Automatizado",25,IF(Z414="Manual",15,0)))</f>
        <v>15</v>
      </c>
      <c r="AG414" s="99">
        <f>($S414*((AE414+AF414))/100)</f>
        <v>18</v>
      </c>
      <c r="AH414" s="99">
        <f t="shared" ref="AH414" si="779">S414-AG414</f>
        <v>42</v>
      </c>
      <c r="AI414" s="312">
        <f>AM415</f>
        <v>80</v>
      </c>
      <c r="AJ414" s="99">
        <f t="shared" ref="AJ414:AJ522" si="780">IF(Y414="Correctivo",10,0)</f>
        <v>0</v>
      </c>
      <c r="AK414" s="99">
        <f t="shared" ref="AK414:AK522" si="781">IF(X414="Probabilidad",0,IF(Z414="Automatizado",25,IF(Z414="Manual",15,0)))</f>
        <v>0</v>
      </c>
      <c r="AL414" s="99">
        <f>($U414*((AJ414+AK414))/100)</f>
        <v>0</v>
      </c>
      <c r="AM414" s="99">
        <f>U414-AL414</f>
        <v>80</v>
      </c>
      <c r="AN414" s="266" t="s">
        <v>66</v>
      </c>
      <c r="AO414" s="266" t="s">
        <v>74</v>
      </c>
      <c r="AP414" s="273" t="s">
        <v>864</v>
      </c>
      <c r="AQ414" s="273" t="s">
        <v>882</v>
      </c>
      <c r="AR414" s="288">
        <v>45658</v>
      </c>
      <c r="AS414" s="288">
        <v>46022</v>
      </c>
      <c r="AT414" s="288" t="s">
        <v>93</v>
      </c>
      <c r="AU414" s="266" t="s">
        <v>883</v>
      </c>
    </row>
    <row r="415" spans="1:67" s="110" customFormat="1" ht="174" customHeight="1">
      <c r="A415" s="272"/>
      <c r="B415" s="272"/>
      <c r="C415" s="327"/>
      <c r="D415" s="327"/>
      <c r="E415" s="327"/>
      <c r="F415" s="327"/>
      <c r="G415" s="327"/>
      <c r="H415" s="384"/>
      <c r="I415" s="384"/>
      <c r="J415" s="384"/>
      <c r="K415" s="384"/>
      <c r="L415" s="384"/>
      <c r="M415" s="263"/>
      <c r="N415" s="263"/>
      <c r="O415" s="272"/>
      <c r="P415" s="272"/>
      <c r="Q415" s="272"/>
      <c r="R415" s="272"/>
      <c r="S415" s="272"/>
      <c r="T415" s="272"/>
      <c r="U415" s="272"/>
      <c r="V415" s="272"/>
      <c r="W415" s="130" t="s">
        <v>884</v>
      </c>
      <c r="X415" s="99" t="str">
        <f t="shared" si="758"/>
        <v>Probabilidad</v>
      </c>
      <c r="Y415" s="99" t="s">
        <v>90</v>
      </c>
      <c r="Z415" s="99" t="s">
        <v>69</v>
      </c>
      <c r="AA415" s="99" t="s">
        <v>70</v>
      </c>
      <c r="AB415" s="99" t="s">
        <v>71</v>
      </c>
      <c r="AC415" s="99" t="s">
        <v>72</v>
      </c>
      <c r="AD415" s="313"/>
      <c r="AE415" s="99">
        <f t="shared" si="777"/>
        <v>15</v>
      </c>
      <c r="AF415" s="99">
        <f t="shared" si="778"/>
        <v>15</v>
      </c>
      <c r="AG415" s="99">
        <f>($AH414*((AE415+AF415))/100)</f>
        <v>12.6</v>
      </c>
      <c r="AH415" s="99">
        <f t="shared" ref="AH415" si="782">AH414-AG415</f>
        <v>29.4</v>
      </c>
      <c r="AI415" s="313"/>
      <c r="AJ415" s="99">
        <f t="shared" si="780"/>
        <v>0</v>
      </c>
      <c r="AK415" s="99">
        <f t="shared" si="781"/>
        <v>0</v>
      </c>
      <c r="AL415" s="99">
        <f t="shared" ref="AL415" si="783">($AM414*((AJ415+AK415))/100)</f>
        <v>0</v>
      </c>
      <c r="AM415" s="99">
        <f t="shared" ref="AM415" si="784">AM414-AL415</f>
        <v>80</v>
      </c>
      <c r="AN415" s="272"/>
      <c r="AO415" s="272"/>
      <c r="AP415" s="327"/>
      <c r="AQ415" s="327"/>
      <c r="AR415" s="290"/>
      <c r="AS415" s="290"/>
      <c r="AT415" s="290"/>
      <c r="AU415" s="272"/>
    </row>
    <row r="416" spans="1:67" s="110" customFormat="1" ht="135">
      <c r="A416" s="99">
        <v>145</v>
      </c>
      <c r="B416" s="99" t="s">
        <v>218</v>
      </c>
      <c r="C416" s="100" t="s">
        <v>877</v>
      </c>
      <c r="D416" s="117" t="s">
        <v>885</v>
      </c>
      <c r="E416" s="100" t="s">
        <v>164</v>
      </c>
      <c r="F416" s="117" t="s">
        <v>886</v>
      </c>
      <c r="G416" s="117" t="s">
        <v>887</v>
      </c>
      <c r="H416" s="117"/>
      <c r="I416" s="117"/>
      <c r="J416" s="117"/>
      <c r="K416" s="117"/>
      <c r="L416" s="117" t="s">
        <v>888</v>
      </c>
      <c r="M416" s="98" t="s">
        <v>161</v>
      </c>
      <c r="N416" s="98" t="s">
        <v>278</v>
      </c>
      <c r="O416" s="99" t="s">
        <v>61</v>
      </c>
      <c r="P416" s="99" t="s">
        <v>62</v>
      </c>
      <c r="Q416" s="99">
        <v>365</v>
      </c>
      <c r="R416" s="99" t="s">
        <v>126</v>
      </c>
      <c r="S416" s="99">
        <f t="shared" ref="S416" si="785">IF(R416="Muy alta",100,IF(R416="Alta",80,IF(R416="Media",60,IF(R416="Baja",40,IF(R416="Muy baja",20,IF(R416="Casi Seguro",100,IF(R416="Probable",80,IF(R416="Posible",60,IF(R416="Improbable",40,IF(R416="Rara vez",20,0))))))))))</f>
        <v>40</v>
      </c>
      <c r="T416" s="99" t="s">
        <v>127</v>
      </c>
      <c r="U416" s="99">
        <f t="shared" ref="U416" si="786">IF(T416="Catastrófico",100,IF(T416="Mayor",80,IF(T416="Moderado",60,IF(T416="Menor",40,IF(T416="Leve",20,0)))))</f>
        <v>20</v>
      </c>
      <c r="V416" s="99" t="s">
        <v>115</v>
      </c>
      <c r="W416" s="100" t="s">
        <v>889</v>
      </c>
      <c r="X416" s="99" t="str">
        <f t="shared" si="758"/>
        <v>Probabilidad</v>
      </c>
      <c r="Y416" s="99" t="s">
        <v>68</v>
      </c>
      <c r="Z416" s="99" t="s">
        <v>69</v>
      </c>
      <c r="AA416" s="99" t="s">
        <v>179</v>
      </c>
      <c r="AB416" s="99" t="s">
        <v>91</v>
      </c>
      <c r="AC416" s="99" t="s">
        <v>72</v>
      </c>
      <c r="AD416" s="104">
        <f>AH416</f>
        <v>24</v>
      </c>
      <c r="AE416" s="99">
        <f t="shared" si="777"/>
        <v>25</v>
      </c>
      <c r="AF416" s="99">
        <f t="shared" si="778"/>
        <v>15</v>
      </c>
      <c r="AG416" s="99">
        <f>($S416*((AE416+AF416))/100)</f>
        <v>16</v>
      </c>
      <c r="AH416" s="99">
        <f t="shared" ref="AH416:AH513" si="787">S416-AG416</f>
        <v>24</v>
      </c>
      <c r="AI416" s="104">
        <f>AM416</f>
        <v>20</v>
      </c>
      <c r="AJ416" s="99">
        <f t="shared" si="780"/>
        <v>0</v>
      </c>
      <c r="AK416" s="99">
        <f t="shared" si="781"/>
        <v>0</v>
      </c>
      <c r="AL416" s="99">
        <f>($U416*((AJ416+AK416))/100)</f>
        <v>0</v>
      </c>
      <c r="AM416" s="99">
        <f>U416-AL416</f>
        <v>20</v>
      </c>
      <c r="AN416" s="99" t="s">
        <v>115</v>
      </c>
      <c r="AO416" s="99" t="s">
        <v>74</v>
      </c>
      <c r="AP416" s="99" t="s">
        <v>890</v>
      </c>
      <c r="AQ416" s="99" t="s">
        <v>120</v>
      </c>
      <c r="AR416" s="118"/>
      <c r="AS416" s="118"/>
      <c r="AT416" s="120"/>
      <c r="AU416" s="99"/>
    </row>
    <row r="417" spans="1:47" ht="156" customHeight="1">
      <c r="A417" s="311">
        <v>146</v>
      </c>
      <c r="B417" s="311" t="s">
        <v>165</v>
      </c>
      <c r="C417" s="362" t="s">
        <v>891</v>
      </c>
      <c r="D417" s="362" t="s">
        <v>892</v>
      </c>
      <c r="E417" s="362" t="s">
        <v>164</v>
      </c>
      <c r="F417" s="362" t="s">
        <v>893</v>
      </c>
      <c r="G417" s="362" t="s">
        <v>894</v>
      </c>
      <c r="H417" s="315" t="s">
        <v>714</v>
      </c>
      <c r="I417" s="315" t="s">
        <v>895</v>
      </c>
      <c r="J417" s="315" t="s">
        <v>716</v>
      </c>
      <c r="K417" s="315" t="s">
        <v>896</v>
      </c>
      <c r="L417" s="362" t="s">
        <v>897</v>
      </c>
      <c r="M417" s="315" t="s">
        <v>85</v>
      </c>
      <c r="N417" s="315" t="s">
        <v>112</v>
      </c>
      <c r="O417" s="315" t="s">
        <v>86</v>
      </c>
      <c r="P417" s="315" t="s">
        <v>87</v>
      </c>
      <c r="Q417" s="315">
        <v>30000</v>
      </c>
      <c r="R417" s="315" t="s">
        <v>247</v>
      </c>
      <c r="S417" s="315">
        <v>100</v>
      </c>
      <c r="T417" s="315" t="s">
        <v>65</v>
      </c>
      <c r="U417" s="315">
        <v>80</v>
      </c>
      <c r="V417" s="601" t="s">
        <v>66</v>
      </c>
      <c r="W417" s="31" t="s">
        <v>898</v>
      </c>
      <c r="X417" s="31" t="s">
        <v>117</v>
      </c>
      <c r="Y417" s="31" t="s">
        <v>68</v>
      </c>
      <c r="Z417" s="31" t="s">
        <v>69</v>
      </c>
      <c r="AA417" s="31" t="s">
        <v>179</v>
      </c>
      <c r="AB417" s="31" t="s">
        <v>71</v>
      </c>
      <c r="AC417" s="31" t="s">
        <v>72</v>
      </c>
      <c r="AD417" s="359">
        <f t="shared" ref="AD417" si="788">AH419</f>
        <v>21.6</v>
      </c>
      <c r="AE417" s="16">
        <f t="shared" si="777"/>
        <v>25</v>
      </c>
      <c r="AF417" s="16">
        <f t="shared" si="778"/>
        <v>15</v>
      </c>
      <c r="AG417" s="16">
        <f t="shared" ref="AG417" si="789">($S417*((AE417+AF417))/100)</f>
        <v>40</v>
      </c>
      <c r="AH417" s="16">
        <f t="shared" si="787"/>
        <v>60</v>
      </c>
      <c r="AI417" s="359">
        <f t="shared" ref="AI417" si="790">AM419</f>
        <v>80</v>
      </c>
      <c r="AJ417" s="16">
        <f t="shared" si="780"/>
        <v>0</v>
      </c>
      <c r="AK417" s="16">
        <f t="shared" si="781"/>
        <v>0</v>
      </c>
      <c r="AL417" s="16">
        <f t="shared" ref="AL417" si="791">($U417*((AJ417+AK417))/100)</f>
        <v>0</v>
      </c>
      <c r="AM417" s="16">
        <f t="shared" ref="AM417" si="792">U417-AL417</f>
        <v>80</v>
      </c>
      <c r="AN417" s="601" t="s">
        <v>66</v>
      </c>
      <c r="AO417" s="315" t="s">
        <v>74</v>
      </c>
      <c r="AP417" s="362" t="s">
        <v>899</v>
      </c>
      <c r="AQ417" s="31" t="s">
        <v>900</v>
      </c>
      <c r="AR417" s="84">
        <v>45658</v>
      </c>
      <c r="AS417" s="84">
        <v>46022</v>
      </c>
      <c r="AT417" s="293" t="s">
        <v>93</v>
      </c>
      <c r="AU417" s="31" t="s">
        <v>901</v>
      </c>
    </row>
    <row r="418" spans="1:47" ht="210" customHeight="1">
      <c r="A418" s="311"/>
      <c r="B418" s="311"/>
      <c r="C418" s="362"/>
      <c r="D418" s="362"/>
      <c r="E418" s="362"/>
      <c r="F418" s="362"/>
      <c r="G418" s="362"/>
      <c r="H418" s="315"/>
      <c r="I418" s="315"/>
      <c r="J418" s="315"/>
      <c r="K418" s="315"/>
      <c r="L418" s="362"/>
      <c r="M418" s="315"/>
      <c r="N418" s="315"/>
      <c r="O418" s="315"/>
      <c r="P418" s="315"/>
      <c r="Q418" s="315"/>
      <c r="R418" s="315"/>
      <c r="S418" s="315"/>
      <c r="T418" s="315"/>
      <c r="U418" s="315"/>
      <c r="V418" s="601"/>
      <c r="W418" s="31" t="s">
        <v>902</v>
      </c>
      <c r="X418" s="31" t="s">
        <v>117</v>
      </c>
      <c r="Y418" s="31" t="s">
        <v>68</v>
      </c>
      <c r="Z418" s="31" t="s">
        <v>69</v>
      </c>
      <c r="AA418" s="31" t="s">
        <v>179</v>
      </c>
      <c r="AB418" s="31" t="s">
        <v>71</v>
      </c>
      <c r="AC418" s="31" t="s">
        <v>72</v>
      </c>
      <c r="AD418" s="359"/>
      <c r="AE418" s="16">
        <f t="shared" si="777"/>
        <v>25</v>
      </c>
      <c r="AF418" s="16">
        <f t="shared" si="778"/>
        <v>15</v>
      </c>
      <c r="AG418" s="16">
        <f t="shared" ref="AG418:AG419" si="793">($AH417*((AE418+AF418))/100)</f>
        <v>24</v>
      </c>
      <c r="AH418" s="16">
        <f t="shared" ref="AH418:AH419" si="794">AH417-AG418</f>
        <v>36</v>
      </c>
      <c r="AI418" s="359"/>
      <c r="AJ418" s="16">
        <f t="shared" si="780"/>
        <v>0</v>
      </c>
      <c r="AK418" s="16">
        <f t="shared" si="781"/>
        <v>0</v>
      </c>
      <c r="AL418" s="16">
        <f t="shared" ref="AL418:AL419" si="795">($AM417*((AJ418+AK418))/100)</f>
        <v>0</v>
      </c>
      <c r="AM418" s="16">
        <f t="shared" ref="AM418:AM419" si="796">AM417-AL418</f>
        <v>80</v>
      </c>
      <c r="AN418" s="601"/>
      <c r="AO418" s="315"/>
      <c r="AP418" s="362"/>
      <c r="AQ418" s="296" t="s">
        <v>903</v>
      </c>
      <c r="AR418" s="608">
        <v>45658</v>
      </c>
      <c r="AS418" s="608">
        <v>45992</v>
      </c>
      <c r="AT418" s="294"/>
      <c r="AU418" s="293" t="s">
        <v>904</v>
      </c>
    </row>
    <row r="419" spans="1:47" ht="195.75" customHeight="1">
      <c r="A419" s="311"/>
      <c r="B419" s="311"/>
      <c r="C419" s="362"/>
      <c r="D419" s="362"/>
      <c r="E419" s="362"/>
      <c r="F419" s="362"/>
      <c r="G419" s="362"/>
      <c r="H419" s="315"/>
      <c r="I419" s="315"/>
      <c r="J419" s="315"/>
      <c r="K419" s="315"/>
      <c r="L419" s="362"/>
      <c r="M419" s="315"/>
      <c r="N419" s="315"/>
      <c r="O419" s="315"/>
      <c r="P419" s="315"/>
      <c r="Q419" s="315"/>
      <c r="R419" s="315"/>
      <c r="S419" s="315"/>
      <c r="T419" s="315"/>
      <c r="U419" s="315"/>
      <c r="V419" s="601"/>
      <c r="W419" s="31" t="s">
        <v>905</v>
      </c>
      <c r="X419" s="31" t="s">
        <v>117</v>
      </c>
      <c r="Y419" s="31" t="s">
        <v>68</v>
      </c>
      <c r="Z419" s="31" t="s">
        <v>69</v>
      </c>
      <c r="AA419" s="31" t="s">
        <v>179</v>
      </c>
      <c r="AB419" s="31" t="s">
        <v>71</v>
      </c>
      <c r="AC419" s="31" t="s">
        <v>72</v>
      </c>
      <c r="AD419" s="359"/>
      <c r="AE419" s="16">
        <f t="shared" si="777"/>
        <v>25</v>
      </c>
      <c r="AF419" s="16">
        <f t="shared" si="778"/>
        <v>15</v>
      </c>
      <c r="AG419" s="16">
        <f t="shared" si="793"/>
        <v>14.4</v>
      </c>
      <c r="AH419" s="16">
        <f t="shared" si="794"/>
        <v>21.6</v>
      </c>
      <c r="AI419" s="359"/>
      <c r="AJ419" s="16">
        <f t="shared" si="780"/>
        <v>0</v>
      </c>
      <c r="AK419" s="16">
        <f t="shared" si="781"/>
        <v>0</v>
      </c>
      <c r="AL419" s="16">
        <f t="shared" si="795"/>
        <v>0</v>
      </c>
      <c r="AM419" s="16">
        <f t="shared" si="796"/>
        <v>80</v>
      </c>
      <c r="AN419" s="601"/>
      <c r="AO419" s="315"/>
      <c r="AP419" s="362"/>
      <c r="AQ419" s="298"/>
      <c r="AR419" s="609"/>
      <c r="AS419" s="609"/>
      <c r="AT419" s="295"/>
      <c r="AU419" s="295"/>
    </row>
    <row r="420" spans="1:47" ht="128.25" customHeight="1">
      <c r="A420" s="311">
        <v>147</v>
      </c>
      <c r="B420" s="311" t="s">
        <v>165</v>
      </c>
      <c r="C420" s="362" t="s">
        <v>906</v>
      </c>
      <c r="D420" s="362" t="s">
        <v>907</v>
      </c>
      <c r="E420" s="362" t="s">
        <v>164</v>
      </c>
      <c r="F420" s="362" t="s">
        <v>893</v>
      </c>
      <c r="G420" s="362" t="s">
        <v>894</v>
      </c>
      <c r="H420" s="315" t="s">
        <v>908</v>
      </c>
      <c r="I420" s="315" t="s">
        <v>909</v>
      </c>
      <c r="J420" s="315" t="s">
        <v>910</v>
      </c>
      <c r="K420" s="315" t="s">
        <v>911</v>
      </c>
      <c r="L420" s="362" t="s">
        <v>912</v>
      </c>
      <c r="M420" s="315" t="s">
        <v>85</v>
      </c>
      <c r="N420" s="315" t="s">
        <v>112</v>
      </c>
      <c r="O420" s="315" t="s">
        <v>86</v>
      </c>
      <c r="P420" s="315" t="s">
        <v>87</v>
      </c>
      <c r="Q420" s="315">
        <v>20000</v>
      </c>
      <c r="R420" s="315" t="s">
        <v>247</v>
      </c>
      <c r="S420" s="315">
        <v>100</v>
      </c>
      <c r="T420" s="315" t="s">
        <v>141</v>
      </c>
      <c r="U420" s="315">
        <v>100</v>
      </c>
      <c r="V420" s="600" t="s">
        <v>142</v>
      </c>
      <c r="W420" s="31" t="s">
        <v>913</v>
      </c>
      <c r="X420" s="31" t="s">
        <v>117</v>
      </c>
      <c r="Y420" s="31" t="s">
        <v>68</v>
      </c>
      <c r="Z420" s="31" t="s">
        <v>69</v>
      </c>
      <c r="AA420" s="31" t="s">
        <v>179</v>
      </c>
      <c r="AB420" s="31" t="s">
        <v>71</v>
      </c>
      <c r="AC420" s="31" t="s">
        <v>72</v>
      </c>
      <c r="AD420" s="359">
        <f t="shared" ref="AD420" si="797">AH422</f>
        <v>21.6</v>
      </c>
      <c r="AE420" s="16">
        <f t="shared" si="777"/>
        <v>25</v>
      </c>
      <c r="AF420" s="16">
        <f t="shared" si="778"/>
        <v>15</v>
      </c>
      <c r="AG420" s="16">
        <f t="shared" ref="AG420" si="798">($S420*((AE420+AF420))/100)</f>
        <v>40</v>
      </c>
      <c r="AH420" s="16">
        <f t="shared" ref="AH420" si="799">S420-AG420</f>
        <v>60</v>
      </c>
      <c r="AI420" s="359">
        <f t="shared" ref="AI420" si="800">AM422</f>
        <v>100</v>
      </c>
      <c r="AJ420" s="16">
        <f t="shared" si="780"/>
        <v>0</v>
      </c>
      <c r="AK420" s="16">
        <f t="shared" si="781"/>
        <v>0</v>
      </c>
      <c r="AL420" s="16">
        <f t="shared" ref="AL420" si="801">($U420*((AJ420+AK420))/100)</f>
        <v>0</v>
      </c>
      <c r="AM420" s="16">
        <f t="shared" ref="AM420" si="802">U420-AL420</f>
        <v>100</v>
      </c>
      <c r="AN420" s="600" t="s">
        <v>142</v>
      </c>
      <c r="AO420" s="315" t="s">
        <v>74</v>
      </c>
      <c r="AP420" s="362" t="s">
        <v>914</v>
      </c>
      <c r="AQ420" s="31" t="s">
        <v>915</v>
      </c>
      <c r="AR420" s="84">
        <v>45658</v>
      </c>
      <c r="AS420" s="84">
        <v>46022</v>
      </c>
      <c r="AT420" s="293" t="s">
        <v>146</v>
      </c>
      <c r="AU420" s="31" t="s">
        <v>916</v>
      </c>
    </row>
    <row r="421" spans="1:47" ht="159.75" customHeight="1">
      <c r="A421" s="311"/>
      <c r="B421" s="311"/>
      <c r="C421" s="362"/>
      <c r="D421" s="362"/>
      <c r="E421" s="362"/>
      <c r="F421" s="362"/>
      <c r="G421" s="362"/>
      <c r="H421" s="315"/>
      <c r="I421" s="315"/>
      <c r="J421" s="315"/>
      <c r="K421" s="315"/>
      <c r="L421" s="362"/>
      <c r="M421" s="315"/>
      <c r="N421" s="315"/>
      <c r="O421" s="315"/>
      <c r="P421" s="315"/>
      <c r="Q421" s="315"/>
      <c r="R421" s="315"/>
      <c r="S421" s="315"/>
      <c r="T421" s="315"/>
      <c r="U421" s="315"/>
      <c r="V421" s="600"/>
      <c r="W421" s="31" t="s">
        <v>917</v>
      </c>
      <c r="X421" s="31" t="s">
        <v>117</v>
      </c>
      <c r="Y421" s="31" t="s">
        <v>68</v>
      </c>
      <c r="Z421" s="31" t="s">
        <v>69</v>
      </c>
      <c r="AA421" s="31" t="s">
        <v>70</v>
      </c>
      <c r="AB421" s="31" t="s">
        <v>71</v>
      </c>
      <c r="AC421" s="31" t="s">
        <v>72</v>
      </c>
      <c r="AD421" s="359"/>
      <c r="AE421" s="16">
        <f t="shared" si="777"/>
        <v>25</v>
      </c>
      <c r="AF421" s="16">
        <f t="shared" si="778"/>
        <v>15</v>
      </c>
      <c r="AG421" s="16">
        <f t="shared" ref="AG421:AG422" si="803">($AH420*((AE421+AF421))/100)</f>
        <v>24</v>
      </c>
      <c r="AH421" s="16">
        <f t="shared" ref="AH421:AH422" si="804">AH420-AG421</f>
        <v>36</v>
      </c>
      <c r="AI421" s="359"/>
      <c r="AJ421" s="16">
        <f t="shared" si="780"/>
        <v>0</v>
      </c>
      <c r="AK421" s="16">
        <f t="shared" si="781"/>
        <v>0</v>
      </c>
      <c r="AL421" s="16">
        <f t="shared" ref="AL421:AL422" si="805">($AM420*((AJ421+AK421))/100)</f>
        <v>0</v>
      </c>
      <c r="AM421" s="16">
        <f t="shared" ref="AM421:AM422" si="806">AM420-AL421</f>
        <v>100</v>
      </c>
      <c r="AN421" s="600"/>
      <c r="AO421" s="315"/>
      <c r="AP421" s="362"/>
      <c r="AQ421" s="31" t="s">
        <v>918</v>
      </c>
      <c r="AR421" s="84">
        <v>45658</v>
      </c>
      <c r="AS421" s="84">
        <v>46022</v>
      </c>
      <c r="AT421" s="294"/>
      <c r="AU421" s="31" t="s">
        <v>919</v>
      </c>
    </row>
    <row r="422" spans="1:47" ht="135" customHeight="1">
      <c r="A422" s="311"/>
      <c r="B422" s="311"/>
      <c r="C422" s="362"/>
      <c r="D422" s="362"/>
      <c r="E422" s="362"/>
      <c r="F422" s="362"/>
      <c r="G422" s="362"/>
      <c r="H422" s="315"/>
      <c r="I422" s="315"/>
      <c r="J422" s="315"/>
      <c r="K422" s="315"/>
      <c r="L422" s="362"/>
      <c r="M422" s="315"/>
      <c r="N422" s="315"/>
      <c r="O422" s="315"/>
      <c r="P422" s="315"/>
      <c r="Q422" s="315"/>
      <c r="R422" s="315"/>
      <c r="S422" s="315"/>
      <c r="T422" s="315"/>
      <c r="U422" s="315"/>
      <c r="V422" s="600"/>
      <c r="W422" s="31" t="s">
        <v>920</v>
      </c>
      <c r="X422" s="31" t="s">
        <v>117</v>
      </c>
      <c r="Y422" s="31" t="s">
        <v>68</v>
      </c>
      <c r="Z422" s="31" t="s">
        <v>69</v>
      </c>
      <c r="AA422" s="31" t="s">
        <v>70</v>
      </c>
      <c r="AB422" s="31" t="s">
        <v>71</v>
      </c>
      <c r="AC422" s="31" t="s">
        <v>72</v>
      </c>
      <c r="AD422" s="359"/>
      <c r="AE422" s="16">
        <f t="shared" si="777"/>
        <v>25</v>
      </c>
      <c r="AF422" s="16">
        <f t="shared" si="778"/>
        <v>15</v>
      </c>
      <c r="AG422" s="16">
        <f t="shared" si="803"/>
        <v>14.4</v>
      </c>
      <c r="AH422" s="16">
        <f t="shared" si="804"/>
        <v>21.6</v>
      </c>
      <c r="AI422" s="359"/>
      <c r="AJ422" s="16">
        <f t="shared" si="780"/>
        <v>0</v>
      </c>
      <c r="AK422" s="16">
        <f t="shared" si="781"/>
        <v>0</v>
      </c>
      <c r="AL422" s="16">
        <f t="shared" si="805"/>
        <v>0</v>
      </c>
      <c r="AM422" s="16">
        <f t="shared" si="806"/>
        <v>100</v>
      </c>
      <c r="AN422" s="600"/>
      <c r="AO422" s="315"/>
      <c r="AP422" s="362"/>
      <c r="AQ422" s="31" t="s">
        <v>921</v>
      </c>
      <c r="AR422" s="84">
        <v>45658</v>
      </c>
      <c r="AS422" s="84">
        <v>46022</v>
      </c>
      <c r="AT422" s="295"/>
      <c r="AU422" s="31" t="s">
        <v>922</v>
      </c>
    </row>
    <row r="423" spans="1:47" ht="111.75" customHeight="1">
      <c r="A423" s="311">
        <v>148</v>
      </c>
      <c r="B423" s="311" t="s">
        <v>165</v>
      </c>
      <c r="C423" s="362" t="s">
        <v>923</v>
      </c>
      <c r="D423" s="362" t="s">
        <v>892</v>
      </c>
      <c r="E423" s="362" t="s">
        <v>164</v>
      </c>
      <c r="F423" s="362" t="s">
        <v>893</v>
      </c>
      <c r="G423" s="362" t="s">
        <v>894</v>
      </c>
      <c r="H423" s="31"/>
      <c r="I423" s="315" t="s">
        <v>909</v>
      </c>
      <c r="J423" s="31"/>
      <c r="K423" s="315" t="s">
        <v>911</v>
      </c>
      <c r="L423" s="361" t="str">
        <f>CONCATENATE(E423," ",F423,)</f>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423" s="315" t="s">
        <v>60</v>
      </c>
      <c r="N423" s="315" t="s">
        <v>112</v>
      </c>
      <c r="O423" s="315" t="s">
        <v>924</v>
      </c>
      <c r="P423" s="315" t="s">
        <v>62</v>
      </c>
      <c r="Q423" s="315">
        <v>100</v>
      </c>
      <c r="R423" s="315" t="s">
        <v>126</v>
      </c>
      <c r="S423" s="315">
        <v>40</v>
      </c>
      <c r="T423" s="315" t="s">
        <v>114</v>
      </c>
      <c r="U423" s="315">
        <v>40</v>
      </c>
      <c r="V423" s="602" t="s">
        <v>73</v>
      </c>
      <c r="W423" s="31" t="s">
        <v>925</v>
      </c>
      <c r="X423" s="31" t="s">
        <v>40</v>
      </c>
      <c r="Y423" s="31" t="s">
        <v>80</v>
      </c>
      <c r="Z423" s="31" t="s">
        <v>69</v>
      </c>
      <c r="AA423" s="31" t="s">
        <v>179</v>
      </c>
      <c r="AB423" s="31" t="s">
        <v>71</v>
      </c>
      <c r="AC423" s="31" t="s">
        <v>72</v>
      </c>
      <c r="AD423" s="359">
        <f t="shared" ref="AD423" si="807">AH425</f>
        <v>40</v>
      </c>
      <c r="AE423" s="16">
        <f t="shared" si="777"/>
        <v>0</v>
      </c>
      <c r="AF423" s="16">
        <f t="shared" si="778"/>
        <v>0</v>
      </c>
      <c r="AG423" s="16">
        <f t="shared" ref="AG423" si="808">($S423*((AE423+AF423))/100)</f>
        <v>0</v>
      </c>
      <c r="AH423" s="16">
        <f t="shared" ref="AH423" si="809">S423-AG423</f>
        <v>40</v>
      </c>
      <c r="AI423" s="359">
        <f t="shared" ref="AI423" si="810">AM425</f>
        <v>16.875</v>
      </c>
      <c r="AJ423" s="16">
        <f t="shared" si="780"/>
        <v>10</v>
      </c>
      <c r="AK423" s="16">
        <f t="shared" si="781"/>
        <v>15</v>
      </c>
      <c r="AL423" s="16">
        <f t="shared" ref="AL423" si="811">($U423*((AJ423+AK423))/100)</f>
        <v>10</v>
      </c>
      <c r="AM423" s="16">
        <f t="shared" ref="AM423" si="812">U423-AL423</f>
        <v>30</v>
      </c>
      <c r="AN423" s="488" t="s">
        <v>115</v>
      </c>
      <c r="AO423" s="315" t="s">
        <v>118</v>
      </c>
      <c r="AP423" s="362" t="s">
        <v>926</v>
      </c>
      <c r="AQ423" s="315" t="s">
        <v>120</v>
      </c>
      <c r="AR423" s="315"/>
      <c r="AS423" s="315"/>
      <c r="AT423" s="315"/>
      <c r="AU423" s="362"/>
    </row>
    <row r="424" spans="1:47" ht="189" customHeight="1">
      <c r="A424" s="311"/>
      <c r="B424" s="311"/>
      <c r="C424" s="362"/>
      <c r="D424" s="362"/>
      <c r="E424" s="362"/>
      <c r="F424" s="362"/>
      <c r="G424" s="362"/>
      <c r="H424" s="31" t="s">
        <v>927</v>
      </c>
      <c r="I424" s="315"/>
      <c r="J424" s="31" t="s">
        <v>716</v>
      </c>
      <c r="K424" s="315"/>
      <c r="L424" s="361"/>
      <c r="M424" s="315"/>
      <c r="N424" s="315"/>
      <c r="O424" s="315"/>
      <c r="P424" s="315"/>
      <c r="Q424" s="315"/>
      <c r="R424" s="315"/>
      <c r="S424" s="315"/>
      <c r="T424" s="315"/>
      <c r="U424" s="315"/>
      <c r="V424" s="602"/>
      <c r="W424" s="31" t="s">
        <v>928</v>
      </c>
      <c r="X424" s="31" t="s">
        <v>40</v>
      </c>
      <c r="Y424" s="31" t="s">
        <v>80</v>
      </c>
      <c r="Z424" s="31" t="s">
        <v>69</v>
      </c>
      <c r="AA424" s="31" t="s">
        <v>179</v>
      </c>
      <c r="AB424" s="31" t="s">
        <v>71</v>
      </c>
      <c r="AC424" s="31" t="s">
        <v>72</v>
      </c>
      <c r="AD424" s="359"/>
      <c r="AE424" s="16">
        <f t="shared" si="777"/>
        <v>0</v>
      </c>
      <c r="AF424" s="16">
        <f t="shared" si="778"/>
        <v>0</v>
      </c>
      <c r="AG424" s="16">
        <f t="shared" ref="AG424:AG425" si="813">($AH423*((AE424+AF424))/100)</f>
        <v>0</v>
      </c>
      <c r="AH424" s="16">
        <f t="shared" ref="AH424:AH425" si="814">AH423-AG424</f>
        <v>40</v>
      </c>
      <c r="AI424" s="359"/>
      <c r="AJ424" s="16">
        <f t="shared" si="780"/>
        <v>10</v>
      </c>
      <c r="AK424" s="16">
        <f t="shared" si="781"/>
        <v>15</v>
      </c>
      <c r="AL424" s="16">
        <f t="shared" ref="AL424:AL425" si="815">($AM423*((AJ424+AK424))/100)</f>
        <v>7.5</v>
      </c>
      <c r="AM424" s="16">
        <f t="shared" ref="AM424:AM425" si="816">AM423-AL424</f>
        <v>22.5</v>
      </c>
      <c r="AN424" s="488"/>
      <c r="AO424" s="315"/>
      <c r="AP424" s="362"/>
      <c r="AQ424" s="315"/>
      <c r="AR424" s="315"/>
      <c r="AS424" s="315"/>
      <c r="AT424" s="315"/>
      <c r="AU424" s="362"/>
    </row>
    <row r="425" spans="1:47" ht="107.25" customHeight="1">
      <c r="A425" s="311"/>
      <c r="B425" s="311"/>
      <c r="C425" s="362"/>
      <c r="D425" s="362"/>
      <c r="E425" s="362"/>
      <c r="F425" s="362"/>
      <c r="G425" s="362"/>
      <c r="H425" s="31"/>
      <c r="I425" s="315"/>
      <c r="J425" s="31"/>
      <c r="K425" s="315"/>
      <c r="L425" s="361"/>
      <c r="M425" s="315"/>
      <c r="N425" s="315"/>
      <c r="O425" s="315"/>
      <c r="P425" s="315"/>
      <c r="Q425" s="315"/>
      <c r="R425" s="315"/>
      <c r="S425" s="315"/>
      <c r="T425" s="315"/>
      <c r="U425" s="315"/>
      <c r="V425" s="602"/>
      <c r="W425" s="31" t="s">
        <v>929</v>
      </c>
      <c r="X425" s="31" t="s">
        <v>40</v>
      </c>
      <c r="Y425" s="31" t="s">
        <v>80</v>
      </c>
      <c r="Z425" s="31" t="s">
        <v>69</v>
      </c>
      <c r="AA425" s="31" t="s">
        <v>179</v>
      </c>
      <c r="AB425" s="31" t="s">
        <v>71</v>
      </c>
      <c r="AC425" s="31" t="s">
        <v>72</v>
      </c>
      <c r="AD425" s="359"/>
      <c r="AE425" s="16">
        <f t="shared" si="777"/>
        <v>0</v>
      </c>
      <c r="AF425" s="16">
        <f t="shared" si="778"/>
        <v>0</v>
      </c>
      <c r="AG425" s="16">
        <f t="shared" si="813"/>
        <v>0</v>
      </c>
      <c r="AH425" s="16">
        <f t="shared" si="814"/>
        <v>40</v>
      </c>
      <c r="AI425" s="359"/>
      <c r="AJ425" s="16">
        <f t="shared" si="780"/>
        <v>10</v>
      </c>
      <c r="AK425" s="16">
        <f t="shared" si="781"/>
        <v>15</v>
      </c>
      <c r="AL425" s="16">
        <f t="shared" si="815"/>
        <v>5.625</v>
      </c>
      <c r="AM425" s="16">
        <f t="shared" si="816"/>
        <v>16.875</v>
      </c>
      <c r="AN425" s="488"/>
      <c r="AO425" s="315"/>
      <c r="AP425" s="362"/>
      <c r="AQ425" s="315"/>
      <c r="AR425" s="315"/>
      <c r="AS425" s="315"/>
      <c r="AT425" s="315"/>
      <c r="AU425" s="362"/>
    </row>
    <row r="426" spans="1:47" ht="215.25" customHeight="1">
      <c r="A426" s="311">
        <v>149</v>
      </c>
      <c r="B426" s="311" t="s">
        <v>165</v>
      </c>
      <c r="C426" s="362" t="s">
        <v>891</v>
      </c>
      <c r="D426" s="362" t="s">
        <v>930</v>
      </c>
      <c r="E426" s="362" t="s">
        <v>164</v>
      </c>
      <c r="F426" s="362" t="s">
        <v>931</v>
      </c>
      <c r="G426" s="531" t="s">
        <v>932</v>
      </c>
      <c r="H426" s="315"/>
      <c r="I426" s="315"/>
      <c r="J426" s="315"/>
      <c r="K426" s="315"/>
      <c r="L426" s="361" t="str">
        <f>CONCATENATE(E426," ",F426,)</f>
        <v>Posibilidad de pérdida reputacional ante la población, las entidades territoriales, ministerio público,  entidades de cooperación internacional, entidades del sistema integral de paz (unidad de búsqueda, JEP)</v>
      </c>
      <c r="M426" s="315" t="s">
        <v>60</v>
      </c>
      <c r="N426" s="315" t="s">
        <v>112</v>
      </c>
      <c r="O426" s="315" t="s">
        <v>61</v>
      </c>
      <c r="P426" s="315" t="s">
        <v>186</v>
      </c>
      <c r="Q426" s="315">
        <v>55</v>
      </c>
      <c r="R426" s="315" t="s">
        <v>126</v>
      </c>
      <c r="S426" s="315">
        <v>40</v>
      </c>
      <c r="T426" s="315" t="s">
        <v>73</v>
      </c>
      <c r="U426" s="315">
        <v>60</v>
      </c>
      <c r="V426" s="602" t="s">
        <v>73</v>
      </c>
      <c r="W426" s="134" t="s">
        <v>933</v>
      </c>
      <c r="X426" s="31" t="s">
        <v>117</v>
      </c>
      <c r="Y426" s="31" t="s">
        <v>90</v>
      </c>
      <c r="Z426" s="31" t="s">
        <v>69</v>
      </c>
      <c r="AA426" s="31" t="s">
        <v>179</v>
      </c>
      <c r="AB426" s="31" t="s">
        <v>71</v>
      </c>
      <c r="AC426" s="31" t="s">
        <v>72</v>
      </c>
      <c r="AD426" s="359" t="e">
        <f>#REF!</f>
        <v>#REF!</v>
      </c>
      <c r="AE426" s="16">
        <f t="shared" si="777"/>
        <v>15</v>
      </c>
      <c r="AF426" s="16">
        <f t="shared" si="778"/>
        <v>15</v>
      </c>
      <c r="AG426" s="16">
        <f t="shared" ref="AG426" si="817">($S426*((AE426+AF426))/100)</f>
        <v>12</v>
      </c>
      <c r="AH426" s="16">
        <f t="shared" ref="AH426" si="818">S426-AG426</f>
        <v>28</v>
      </c>
      <c r="AI426" s="359" t="e">
        <f>#REF!</f>
        <v>#REF!</v>
      </c>
      <c r="AJ426" s="16">
        <f t="shared" si="780"/>
        <v>0</v>
      </c>
      <c r="AK426" s="16">
        <f t="shared" si="781"/>
        <v>0</v>
      </c>
      <c r="AL426" s="16">
        <f t="shared" ref="AL426" si="819">($U426*((AJ426+AK426))/100)</f>
        <v>0</v>
      </c>
      <c r="AM426" s="16">
        <f t="shared" ref="AM426" si="820">U426-AL426</f>
        <v>60</v>
      </c>
      <c r="AN426" s="602" t="s">
        <v>73</v>
      </c>
      <c r="AO426" s="315" t="s">
        <v>74</v>
      </c>
      <c r="AP426" s="362" t="s">
        <v>75</v>
      </c>
      <c r="AQ426" s="31" t="s">
        <v>934</v>
      </c>
      <c r="AR426" s="84">
        <v>45658</v>
      </c>
      <c r="AS426" s="84">
        <v>46022</v>
      </c>
      <c r="AT426" s="293" t="s">
        <v>77</v>
      </c>
      <c r="AU426" s="296" t="s">
        <v>935</v>
      </c>
    </row>
    <row r="427" spans="1:47" ht="168.75" customHeight="1">
      <c r="A427" s="311"/>
      <c r="B427" s="311"/>
      <c r="C427" s="362"/>
      <c r="D427" s="362"/>
      <c r="E427" s="362"/>
      <c r="F427" s="362"/>
      <c r="G427" s="531"/>
      <c r="H427" s="315"/>
      <c r="I427" s="315"/>
      <c r="J427" s="315"/>
      <c r="K427" s="315"/>
      <c r="L427" s="361"/>
      <c r="M427" s="315"/>
      <c r="N427" s="315"/>
      <c r="O427" s="315"/>
      <c r="P427" s="315"/>
      <c r="Q427" s="315"/>
      <c r="R427" s="315"/>
      <c r="S427" s="315"/>
      <c r="T427" s="315"/>
      <c r="U427" s="315"/>
      <c r="V427" s="602"/>
      <c r="W427" s="31" t="s">
        <v>936</v>
      </c>
      <c r="X427" s="31" t="s">
        <v>117</v>
      </c>
      <c r="Y427" s="31" t="s">
        <v>90</v>
      </c>
      <c r="Z427" s="31" t="s">
        <v>69</v>
      </c>
      <c r="AA427" s="31" t="s">
        <v>179</v>
      </c>
      <c r="AB427" s="31" t="s">
        <v>71</v>
      </c>
      <c r="AC427" s="31" t="s">
        <v>72</v>
      </c>
      <c r="AD427" s="359"/>
      <c r="AE427" s="16">
        <f t="shared" si="777"/>
        <v>15</v>
      </c>
      <c r="AF427" s="16">
        <f t="shared" si="778"/>
        <v>15</v>
      </c>
      <c r="AG427" s="16">
        <f t="shared" ref="AG427" si="821">($AH426*((AE427+AF427))/100)</f>
        <v>8.4</v>
      </c>
      <c r="AH427" s="16">
        <f t="shared" ref="AH427" si="822">AH426-AG427</f>
        <v>19.600000000000001</v>
      </c>
      <c r="AI427" s="359"/>
      <c r="AJ427" s="16">
        <f t="shared" si="780"/>
        <v>0</v>
      </c>
      <c r="AK427" s="16">
        <f t="shared" si="781"/>
        <v>0</v>
      </c>
      <c r="AL427" s="16">
        <f t="shared" ref="AL427" si="823">($AM426*((AJ427+AK427))/100)</f>
        <v>0</v>
      </c>
      <c r="AM427" s="16">
        <f t="shared" ref="AM427" si="824">AM426-AL427</f>
        <v>60</v>
      </c>
      <c r="AN427" s="602"/>
      <c r="AO427" s="315"/>
      <c r="AP427" s="362"/>
      <c r="AQ427" s="31" t="s">
        <v>937</v>
      </c>
      <c r="AR427" s="84">
        <v>45658</v>
      </c>
      <c r="AS427" s="84">
        <v>46022</v>
      </c>
      <c r="AT427" s="295"/>
      <c r="AU427" s="298"/>
    </row>
    <row r="428" spans="1:47" ht="215.25" customHeight="1">
      <c r="A428" s="311">
        <v>150</v>
      </c>
      <c r="B428" s="311" t="s">
        <v>165</v>
      </c>
      <c r="C428" s="362" t="s">
        <v>938</v>
      </c>
      <c r="D428" s="362" t="s">
        <v>939</v>
      </c>
      <c r="E428" s="362" t="s">
        <v>164</v>
      </c>
      <c r="F428" s="362" t="s">
        <v>931</v>
      </c>
      <c r="G428" s="531" t="s">
        <v>940</v>
      </c>
      <c r="H428" s="31"/>
      <c r="I428" s="315" t="s">
        <v>909</v>
      </c>
      <c r="J428" s="31"/>
      <c r="K428" s="315" t="s">
        <v>911</v>
      </c>
      <c r="L428" s="361" t="s">
        <v>941</v>
      </c>
      <c r="M428" s="315" t="s">
        <v>85</v>
      </c>
      <c r="N428" s="315" t="s">
        <v>112</v>
      </c>
      <c r="O428" s="315" t="s">
        <v>61</v>
      </c>
      <c r="P428" s="315" t="s">
        <v>186</v>
      </c>
      <c r="Q428" s="315" t="s">
        <v>942</v>
      </c>
      <c r="R428" s="315" t="s">
        <v>871</v>
      </c>
      <c r="S428" s="315">
        <v>20</v>
      </c>
      <c r="T428" s="315" t="s">
        <v>141</v>
      </c>
      <c r="U428" s="315">
        <v>100</v>
      </c>
      <c r="V428" s="603" t="s">
        <v>141</v>
      </c>
      <c r="W428" s="134" t="s">
        <v>943</v>
      </c>
      <c r="X428" s="315" t="s">
        <v>117</v>
      </c>
      <c r="Y428" s="315" t="s">
        <v>90</v>
      </c>
      <c r="Z428" s="315" t="s">
        <v>69</v>
      </c>
      <c r="AA428" s="315" t="s">
        <v>179</v>
      </c>
      <c r="AB428" s="315" t="s">
        <v>71</v>
      </c>
      <c r="AC428" s="315" t="s">
        <v>72</v>
      </c>
      <c r="AD428" s="359">
        <v>16.899999999999999</v>
      </c>
      <c r="AE428" s="16">
        <f t="shared" si="777"/>
        <v>15</v>
      </c>
      <c r="AF428" s="16">
        <f t="shared" si="778"/>
        <v>15</v>
      </c>
      <c r="AG428" s="16">
        <f t="shared" ref="AG428" si="825">($S428*((AE428+AF428))/100)</f>
        <v>6</v>
      </c>
      <c r="AH428" s="16">
        <f t="shared" ref="AH428" si="826">S428-AG428</f>
        <v>14</v>
      </c>
      <c r="AI428" s="359">
        <v>60</v>
      </c>
      <c r="AJ428" s="16">
        <f t="shared" si="780"/>
        <v>0</v>
      </c>
      <c r="AK428" s="16">
        <f t="shared" si="781"/>
        <v>0</v>
      </c>
      <c r="AL428" s="16">
        <f t="shared" ref="AL428" si="827">($U428*((AJ428+AK428))/100)</f>
        <v>0</v>
      </c>
      <c r="AM428" s="16">
        <f t="shared" ref="AM428" si="828">U428-AL428</f>
        <v>100</v>
      </c>
      <c r="AN428" s="602" t="s">
        <v>73</v>
      </c>
      <c r="AO428" s="315" t="s">
        <v>74</v>
      </c>
      <c r="AP428" s="362" t="s">
        <v>75</v>
      </c>
      <c r="AQ428" s="31" t="s">
        <v>944</v>
      </c>
      <c r="AR428" s="84">
        <v>45658</v>
      </c>
      <c r="AS428" s="84">
        <v>46022</v>
      </c>
      <c r="AT428" s="293" t="s">
        <v>77</v>
      </c>
      <c r="AU428" s="31" t="s">
        <v>945</v>
      </c>
    </row>
    <row r="429" spans="1:47" ht="168.75" customHeight="1">
      <c r="A429" s="311"/>
      <c r="B429" s="311"/>
      <c r="C429" s="362"/>
      <c r="D429" s="362"/>
      <c r="E429" s="362"/>
      <c r="F429" s="362"/>
      <c r="G429" s="531"/>
      <c r="H429" s="31" t="s">
        <v>927</v>
      </c>
      <c r="I429" s="315"/>
      <c r="J429" s="31" t="s">
        <v>716</v>
      </c>
      <c r="K429" s="315"/>
      <c r="L429" s="361"/>
      <c r="M429" s="315"/>
      <c r="N429" s="315"/>
      <c r="O429" s="315"/>
      <c r="P429" s="315"/>
      <c r="Q429" s="315"/>
      <c r="R429" s="315"/>
      <c r="S429" s="315"/>
      <c r="T429" s="315"/>
      <c r="U429" s="315"/>
      <c r="V429" s="603"/>
      <c r="W429" s="31" t="s">
        <v>946</v>
      </c>
      <c r="X429" s="315"/>
      <c r="Y429" s="315"/>
      <c r="Z429" s="315"/>
      <c r="AA429" s="315"/>
      <c r="AB429" s="315"/>
      <c r="AC429" s="315"/>
      <c r="AD429" s="359"/>
      <c r="AE429" s="16">
        <f t="shared" si="777"/>
        <v>0</v>
      </c>
      <c r="AF429" s="16">
        <f t="shared" si="778"/>
        <v>0</v>
      </c>
      <c r="AG429" s="16">
        <f t="shared" ref="AG429" si="829">($AH428*((AE429+AF429))/100)</f>
        <v>0</v>
      </c>
      <c r="AH429" s="16">
        <f t="shared" ref="AH429" si="830">AH428-AG429</f>
        <v>14</v>
      </c>
      <c r="AI429" s="359"/>
      <c r="AJ429" s="16">
        <f t="shared" si="780"/>
        <v>0</v>
      </c>
      <c r="AK429" s="16">
        <f t="shared" si="781"/>
        <v>0</v>
      </c>
      <c r="AL429" s="16">
        <f t="shared" ref="AL429" si="831">($AM428*((AJ429+AK429))/100)</f>
        <v>0</v>
      </c>
      <c r="AM429" s="16">
        <f t="shared" ref="AM429" si="832">AM428-AL429</f>
        <v>100</v>
      </c>
      <c r="AN429" s="602"/>
      <c r="AO429" s="315"/>
      <c r="AP429" s="362"/>
      <c r="AQ429" s="31" t="s">
        <v>947</v>
      </c>
      <c r="AR429" s="84">
        <v>45658</v>
      </c>
      <c r="AS429" s="84">
        <v>46022</v>
      </c>
      <c r="AT429" s="295"/>
      <c r="AU429" s="31" t="s">
        <v>948</v>
      </c>
    </row>
    <row r="430" spans="1:47" ht="45" hidden="1" customHeight="1">
      <c r="A430" s="33"/>
      <c r="B430" s="85"/>
      <c r="C430" s="86"/>
      <c r="D430" s="85"/>
      <c r="E430" s="87"/>
      <c r="F430" s="87"/>
      <c r="G430" s="87"/>
      <c r="H430" s="87"/>
      <c r="I430" s="315"/>
      <c r="J430" s="87"/>
      <c r="K430" s="87"/>
      <c r="L430" s="87"/>
      <c r="M430" s="87" t="s">
        <v>148</v>
      </c>
      <c r="N430" s="87" t="s">
        <v>149</v>
      </c>
      <c r="O430" s="88"/>
      <c r="P430" s="88"/>
      <c r="Q430" s="88"/>
      <c r="R430" s="88"/>
      <c r="S430" s="88"/>
      <c r="T430" s="88"/>
      <c r="U430" s="88"/>
      <c r="V430" s="88"/>
      <c r="W430" s="87"/>
      <c r="X430" s="88"/>
      <c r="Y430" s="89"/>
      <c r="Z430" s="89"/>
      <c r="AA430" s="89"/>
      <c r="AB430" s="89"/>
      <c r="AC430" s="89"/>
      <c r="AD430" s="88"/>
      <c r="AE430" s="88"/>
      <c r="AF430" s="88"/>
      <c r="AG430" s="88"/>
      <c r="AH430" s="88"/>
      <c r="AI430" s="88"/>
      <c r="AJ430" s="88"/>
      <c r="AK430" s="88"/>
      <c r="AL430" s="88"/>
      <c r="AM430" s="88"/>
      <c r="AN430" s="88"/>
      <c r="AO430" s="88"/>
      <c r="AP430" s="88"/>
      <c r="AQ430" s="16"/>
      <c r="AR430" s="88"/>
      <c r="AS430" s="88"/>
      <c r="AT430" s="88"/>
      <c r="AU430" s="88"/>
    </row>
    <row r="431" spans="1:47" ht="60" hidden="1">
      <c r="A431" s="33"/>
      <c r="B431" s="85"/>
      <c r="C431" s="86"/>
      <c r="D431" s="85"/>
      <c r="E431" s="87"/>
      <c r="F431" s="87"/>
      <c r="G431" s="87"/>
      <c r="H431" s="87"/>
      <c r="I431" s="87"/>
      <c r="J431" s="87"/>
      <c r="K431" s="87"/>
      <c r="L431" s="87"/>
      <c r="M431" s="87" t="s">
        <v>85</v>
      </c>
      <c r="N431" s="87" t="s">
        <v>150</v>
      </c>
      <c r="O431" s="88"/>
      <c r="P431" s="88"/>
      <c r="Q431" s="88"/>
      <c r="R431" s="88"/>
      <c r="S431" s="88"/>
      <c r="T431" s="88"/>
      <c r="U431" s="88"/>
      <c r="V431" s="88"/>
      <c r="W431" s="87"/>
      <c r="X431" s="88"/>
      <c r="Y431" s="89"/>
      <c r="Z431" s="89"/>
      <c r="AA431" s="89"/>
      <c r="AB431" s="89"/>
      <c r="AC431" s="89"/>
      <c r="AD431" s="88"/>
      <c r="AE431" s="88"/>
      <c r="AF431" s="88"/>
      <c r="AG431" s="88"/>
      <c r="AH431" s="88"/>
      <c r="AI431" s="88"/>
      <c r="AJ431" s="88"/>
      <c r="AK431" s="88"/>
      <c r="AL431" s="88"/>
      <c r="AM431" s="88"/>
      <c r="AN431" s="88"/>
      <c r="AO431" s="88"/>
      <c r="AP431" s="88"/>
      <c r="AQ431" s="315"/>
      <c r="AR431" s="88"/>
      <c r="AS431" s="88"/>
      <c r="AT431" s="88"/>
      <c r="AU431" s="88"/>
    </row>
    <row r="432" spans="1:47" ht="45" hidden="1">
      <c r="A432" s="33"/>
      <c r="B432" s="85"/>
      <c r="C432" s="86"/>
      <c r="D432" s="85"/>
      <c r="E432" s="87"/>
      <c r="F432" s="87"/>
      <c r="G432" s="87"/>
      <c r="H432" s="87"/>
      <c r="I432" s="87"/>
      <c r="J432" s="87"/>
      <c r="K432" s="87"/>
      <c r="L432" s="87"/>
      <c r="M432" s="87" t="s">
        <v>151</v>
      </c>
      <c r="N432" s="87" t="s">
        <v>152</v>
      </c>
      <c r="O432" s="88"/>
      <c r="P432" s="88"/>
      <c r="Q432" s="88"/>
      <c r="R432" s="88"/>
      <c r="S432" s="88"/>
      <c r="T432" s="88"/>
      <c r="U432" s="88"/>
      <c r="V432" s="88"/>
      <c r="W432" s="87"/>
      <c r="X432" s="88"/>
      <c r="Y432" s="89"/>
      <c r="Z432" s="89"/>
      <c r="AA432" s="89"/>
      <c r="AB432" s="89"/>
      <c r="AC432" s="89"/>
      <c r="AD432" s="88"/>
      <c r="AE432" s="88"/>
      <c r="AF432" s="88"/>
      <c r="AG432" s="88"/>
      <c r="AH432" s="88"/>
      <c r="AI432" s="88"/>
      <c r="AJ432" s="88"/>
      <c r="AK432" s="88"/>
      <c r="AL432" s="88"/>
      <c r="AM432" s="88"/>
      <c r="AN432" s="88"/>
      <c r="AO432" s="88"/>
      <c r="AP432" s="88"/>
      <c r="AQ432" s="315"/>
      <c r="AR432" s="88"/>
      <c r="AS432" s="88"/>
      <c r="AT432" s="88"/>
      <c r="AU432" s="88"/>
    </row>
    <row r="433" spans="1:47" ht="30" hidden="1" customHeight="1">
      <c r="A433" s="33"/>
      <c r="B433" s="85"/>
      <c r="C433" s="86"/>
      <c r="D433" s="85"/>
      <c r="E433" s="87"/>
      <c r="F433" s="87"/>
      <c r="G433" s="87"/>
      <c r="H433" s="87"/>
      <c r="I433" s="87"/>
      <c r="J433" s="87"/>
      <c r="K433" s="87"/>
      <c r="L433" s="87"/>
      <c r="M433" s="87" t="s">
        <v>153</v>
      </c>
      <c r="N433" s="87" t="s">
        <v>154</v>
      </c>
      <c r="O433" s="88"/>
      <c r="P433" s="88"/>
      <c r="Q433" s="88"/>
      <c r="R433" s="88"/>
      <c r="S433" s="88"/>
      <c r="T433" s="88"/>
      <c r="U433" s="88"/>
      <c r="V433" s="88"/>
      <c r="W433" s="87"/>
      <c r="X433" s="88"/>
      <c r="Y433" s="89"/>
      <c r="Z433" s="89"/>
      <c r="AA433" s="89"/>
      <c r="AB433" s="89"/>
      <c r="AC433" s="89"/>
      <c r="AD433" s="88"/>
      <c r="AE433" s="88"/>
      <c r="AF433" s="88"/>
      <c r="AG433" s="88"/>
      <c r="AH433" s="88"/>
      <c r="AI433" s="88"/>
      <c r="AJ433" s="88"/>
      <c r="AK433" s="88"/>
      <c r="AL433" s="88"/>
      <c r="AM433" s="88"/>
      <c r="AN433" s="88"/>
      <c r="AO433" s="88"/>
      <c r="AP433" s="88"/>
      <c r="AQ433" s="315"/>
      <c r="AR433" s="88"/>
      <c r="AS433" s="88"/>
      <c r="AT433" s="88"/>
      <c r="AU433" s="88"/>
    </row>
    <row r="434" spans="1:47" ht="30" hidden="1">
      <c r="A434" s="33"/>
      <c r="B434" s="88"/>
      <c r="C434" s="87"/>
      <c r="D434" s="88"/>
      <c r="E434" s="87"/>
      <c r="F434" s="87"/>
      <c r="G434" s="87"/>
      <c r="H434" s="87"/>
      <c r="I434" s="87"/>
      <c r="J434" s="87"/>
      <c r="K434" s="87"/>
      <c r="L434" s="87"/>
      <c r="M434" s="87" t="s">
        <v>155</v>
      </c>
      <c r="N434" s="87" t="s">
        <v>156</v>
      </c>
      <c r="O434" s="88"/>
      <c r="P434" s="88"/>
      <c r="Q434" s="88"/>
      <c r="R434" s="88"/>
      <c r="S434" s="88"/>
      <c r="T434" s="88"/>
      <c r="U434" s="88"/>
      <c r="V434" s="88"/>
      <c r="W434" s="87"/>
      <c r="X434" s="88"/>
      <c r="Y434" s="89"/>
      <c r="Z434" s="89"/>
      <c r="AA434" s="89"/>
      <c r="AB434" s="89"/>
      <c r="AC434" s="89"/>
      <c r="AD434" s="88"/>
      <c r="AE434" s="88"/>
      <c r="AF434" s="88"/>
      <c r="AG434" s="88"/>
      <c r="AH434" s="88"/>
      <c r="AI434" s="88"/>
      <c r="AJ434" s="88"/>
      <c r="AK434" s="88"/>
      <c r="AL434" s="88"/>
      <c r="AM434" s="88"/>
      <c r="AN434" s="88"/>
      <c r="AO434" s="88"/>
      <c r="AP434" s="88"/>
      <c r="AQ434" s="315"/>
      <c r="AR434" s="88"/>
      <c r="AS434" s="88"/>
      <c r="AT434" s="88"/>
      <c r="AU434" s="88"/>
    </row>
    <row r="435" spans="1:47" ht="30" hidden="1">
      <c r="A435" s="85"/>
      <c r="B435" s="88"/>
      <c r="C435" s="87"/>
      <c r="D435" s="88"/>
      <c r="E435" s="489" t="s">
        <v>157</v>
      </c>
      <c r="F435" s="489" t="s">
        <v>158</v>
      </c>
      <c r="G435" s="87"/>
      <c r="H435" s="87"/>
      <c r="I435" s="87"/>
      <c r="J435" s="87"/>
      <c r="K435" s="87"/>
      <c r="L435" s="87"/>
      <c r="M435" s="87" t="s">
        <v>60</v>
      </c>
      <c r="N435" s="87" t="s">
        <v>159</v>
      </c>
      <c r="O435" s="88"/>
      <c r="P435" s="88"/>
      <c r="Q435" s="88"/>
      <c r="R435" s="88"/>
      <c r="S435" s="88"/>
      <c r="T435" s="88"/>
      <c r="U435" s="88"/>
      <c r="V435" s="88"/>
      <c r="W435" s="87"/>
      <c r="X435" s="88"/>
      <c r="Y435" s="89"/>
      <c r="Z435" s="89"/>
      <c r="AA435" s="89"/>
      <c r="AB435" s="89"/>
      <c r="AC435" s="89"/>
      <c r="AD435" s="88"/>
      <c r="AE435" s="88"/>
      <c r="AF435" s="88"/>
      <c r="AG435" s="88"/>
      <c r="AH435" s="88"/>
      <c r="AI435" s="88"/>
      <c r="AJ435" s="88"/>
      <c r="AK435" s="88"/>
      <c r="AL435" s="88"/>
      <c r="AM435" s="88"/>
      <c r="AN435" s="88"/>
      <c r="AO435" s="88"/>
      <c r="AP435" s="88"/>
      <c r="AQ435" s="315"/>
      <c r="AR435" s="88"/>
      <c r="AS435" s="88"/>
      <c r="AT435" s="88"/>
      <c r="AU435" s="88"/>
    </row>
    <row r="436" spans="1:47" ht="30" hidden="1">
      <c r="A436" s="85"/>
      <c r="B436" s="88"/>
      <c r="C436" s="87"/>
      <c r="D436" s="88"/>
      <c r="E436" s="489"/>
      <c r="F436" s="489"/>
      <c r="G436" s="87"/>
      <c r="H436" s="87"/>
      <c r="I436" s="87"/>
      <c r="J436" s="87"/>
      <c r="K436" s="87"/>
      <c r="L436" s="87"/>
      <c r="M436" s="87" t="s">
        <v>105</v>
      </c>
      <c r="N436" s="87" t="s">
        <v>160</v>
      </c>
      <c r="O436" s="88"/>
      <c r="P436" s="88"/>
      <c r="Q436" s="88"/>
      <c r="R436" s="88"/>
      <c r="S436" s="88"/>
      <c r="T436" s="88"/>
      <c r="U436" s="88"/>
      <c r="V436" s="88"/>
      <c r="W436" s="87"/>
      <c r="X436" s="88"/>
      <c r="Y436" s="89"/>
      <c r="Z436" s="89"/>
      <c r="AA436" s="89"/>
      <c r="AB436" s="89"/>
      <c r="AC436" s="89"/>
      <c r="AD436" s="88"/>
      <c r="AE436" s="88"/>
      <c r="AF436" s="88"/>
      <c r="AG436" s="88"/>
      <c r="AH436" s="88"/>
      <c r="AI436" s="88"/>
      <c r="AJ436" s="88"/>
      <c r="AK436" s="88"/>
      <c r="AL436" s="88"/>
      <c r="AM436" s="88"/>
      <c r="AN436" s="88"/>
      <c r="AO436" s="88"/>
      <c r="AP436" s="88"/>
      <c r="AQ436" s="315"/>
      <c r="AR436" s="88"/>
      <c r="AS436" s="88"/>
      <c r="AT436" s="88"/>
      <c r="AU436" s="88"/>
    </row>
    <row r="437" spans="1:47" ht="225" hidden="1">
      <c r="A437" s="85"/>
      <c r="B437" s="88"/>
      <c r="C437" s="87"/>
      <c r="D437" s="88"/>
      <c r="E437" s="31" t="s">
        <v>54</v>
      </c>
      <c r="F437" s="203" t="s">
        <v>55</v>
      </c>
      <c r="G437" s="87"/>
      <c r="H437" s="87"/>
      <c r="I437" s="87"/>
      <c r="J437" s="87"/>
      <c r="K437" s="87"/>
      <c r="L437" s="87" t="s">
        <v>86</v>
      </c>
      <c r="M437" s="87" t="s">
        <v>161</v>
      </c>
      <c r="N437" s="87" t="s">
        <v>57</v>
      </c>
      <c r="O437" s="88"/>
      <c r="P437" s="88"/>
      <c r="Q437" s="88"/>
      <c r="R437" s="88"/>
      <c r="S437" s="88"/>
      <c r="T437" s="88"/>
      <c r="U437" s="88"/>
      <c r="V437" s="88"/>
      <c r="W437" s="87"/>
      <c r="X437" s="88"/>
      <c r="Y437" s="89"/>
      <c r="Z437" s="89"/>
      <c r="AA437" s="89"/>
      <c r="AB437" s="89"/>
      <c r="AC437" s="89"/>
      <c r="AD437" s="88"/>
      <c r="AE437" s="88"/>
      <c r="AF437" s="88"/>
      <c r="AG437" s="88"/>
      <c r="AH437" s="88"/>
      <c r="AI437" s="88"/>
      <c r="AJ437" s="88"/>
      <c r="AK437" s="88"/>
      <c r="AL437" s="88"/>
      <c r="AM437" s="88"/>
      <c r="AN437" s="88"/>
      <c r="AO437" s="88"/>
      <c r="AP437" s="88"/>
      <c r="AQ437" s="16"/>
      <c r="AR437" s="88"/>
      <c r="AS437" s="88"/>
      <c r="AT437" s="88"/>
      <c r="AU437" s="88"/>
    </row>
    <row r="438" spans="1:47" ht="180" hidden="1">
      <c r="A438" s="85"/>
      <c r="B438" s="88"/>
      <c r="C438" s="87"/>
      <c r="D438" s="88"/>
      <c r="E438" s="31" t="s">
        <v>162</v>
      </c>
      <c r="F438" s="31" t="s">
        <v>163</v>
      </c>
      <c r="G438" s="87"/>
      <c r="H438" s="87"/>
      <c r="I438" s="87"/>
      <c r="J438" s="87"/>
      <c r="K438" s="87"/>
      <c r="L438" s="87" t="s">
        <v>61</v>
      </c>
      <c r="M438" s="87"/>
      <c r="N438" s="87" t="s">
        <v>164</v>
      </c>
      <c r="O438" s="88"/>
      <c r="P438" s="88"/>
      <c r="Q438" s="88"/>
      <c r="R438" s="88"/>
      <c r="S438" s="88"/>
      <c r="T438" s="88"/>
      <c r="U438" s="88"/>
      <c r="V438" s="88"/>
      <c r="W438" s="87"/>
      <c r="X438" s="88"/>
      <c r="Y438" s="89"/>
      <c r="Z438" s="89"/>
      <c r="AA438" s="89"/>
      <c r="AB438" s="89"/>
      <c r="AC438" s="89"/>
      <c r="AD438" s="88"/>
      <c r="AE438" s="88"/>
      <c r="AF438" s="88"/>
      <c r="AG438" s="88"/>
      <c r="AH438" s="88"/>
      <c r="AI438" s="88"/>
      <c r="AJ438" s="88"/>
      <c r="AK438" s="88"/>
      <c r="AL438" s="88"/>
      <c r="AM438" s="88"/>
      <c r="AN438" s="88"/>
      <c r="AO438" s="88"/>
      <c r="AP438" s="88"/>
      <c r="AQ438" s="16"/>
      <c r="AR438" s="88"/>
      <c r="AS438" s="88"/>
      <c r="AT438" s="88"/>
      <c r="AU438" s="88"/>
    </row>
    <row r="439" spans="1:47" hidden="1">
      <c r="A439" s="88"/>
      <c r="B439" s="88"/>
      <c r="C439" s="87"/>
      <c r="D439" s="88"/>
      <c r="E439" s="31" t="s">
        <v>165</v>
      </c>
      <c r="F439" s="31"/>
      <c r="G439" s="87"/>
      <c r="H439" s="87"/>
      <c r="I439" s="87"/>
      <c r="J439" s="87"/>
      <c r="K439" s="87"/>
      <c r="L439" s="87" t="s">
        <v>166</v>
      </c>
      <c r="M439" s="87"/>
      <c r="N439" s="87"/>
      <c r="O439" s="88"/>
      <c r="P439" s="88"/>
      <c r="Q439" s="88"/>
      <c r="R439" s="88"/>
      <c r="S439" s="88"/>
      <c r="T439" s="88"/>
      <c r="U439" s="88"/>
      <c r="V439" s="88"/>
      <c r="W439" s="87"/>
      <c r="X439" s="88"/>
      <c r="Y439" s="89"/>
      <c r="Z439" s="89"/>
      <c r="AA439" s="89"/>
      <c r="AB439" s="89"/>
      <c r="AC439" s="89"/>
      <c r="AD439" s="88"/>
      <c r="AE439" s="88"/>
      <c r="AF439" s="88"/>
      <c r="AG439" s="88"/>
      <c r="AH439" s="88"/>
      <c r="AI439" s="88"/>
      <c r="AJ439" s="88"/>
      <c r="AK439" s="88"/>
      <c r="AL439" s="88"/>
      <c r="AM439" s="88"/>
      <c r="AN439" s="88"/>
      <c r="AO439" s="88"/>
      <c r="AP439" s="88"/>
      <c r="AQ439" s="16"/>
      <c r="AR439" s="88"/>
      <c r="AS439" s="88"/>
      <c r="AT439" s="88"/>
      <c r="AU439" s="88"/>
    </row>
    <row r="440" spans="1:47" ht="75" hidden="1" customHeight="1">
      <c r="A440" s="88"/>
      <c r="B440" s="88"/>
      <c r="C440" s="87"/>
      <c r="D440" s="88"/>
      <c r="E440" s="31" t="s">
        <v>167</v>
      </c>
      <c r="F440" s="31"/>
      <c r="G440" s="87"/>
      <c r="H440" s="87"/>
      <c r="I440" s="87"/>
      <c r="J440" s="87"/>
      <c r="K440" s="87"/>
      <c r="L440" s="87" t="s">
        <v>168</v>
      </c>
      <c r="M440" s="87"/>
      <c r="N440" s="87"/>
      <c r="O440" s="88"/>
      <c r="P440" s="88"/>
      <c r="Q440" s="88"/>
      <c r="R440" s="88"/>
      <c r="S440" s="88"/>
      <c r="T440" s="88"/>
      <c r="U440" s="88"/>
      <c r="V440" s="88"/>
      <c r="W440" s="87"/>
      <c r="X440" s="88"/>
      <c r="Y440" s="89"/>
      <c r="Z440" s="89"/>
      <c r="AA440" s="89"/>
      <c r="AB440" s="89"/>
      <c r="AC440" s="89"/>
      <c r="AD440" s="88"/>
      <c r="AE440" s="88"/>
      <c r="AF440" s="88"/>
      <c r="AG440" s="88"/>
      <c r="AH440" s="88"/>
      <c r="AI440" s="88"/>
      <c r="AJ440" s="88"/>
      <c r="AK440" s="88"/>
      <c r="AL440" s="88"/>
      <c r="AM440" s="88"/>
      <c r="AN440" s="88"/>
      <c r="AO440" s="88"/>
      <c r="AP440" s="88"/>
      <c r="AQ440" s="16"/>
      <c r="AR440" s="88"/>
      <c r="AS440" s="88"/>
      <c r="AT440" s="88"/>
      <c r="AU440" s="88"/>
    </row>
    <row r="441" spans="1:47" ht="30" hidden="1">
      <c r="A441" s="88"/>
      <c r="B441" s="88"/>
      <c r="C441" s="87"/>
      <c r="D441" s="88"/>
      <c r="E441" s="31" t="s">
        <v>169</v>
      </c>
      <c r="F441" s="203"/>
      <c r="G441" s="87"/>
      <c r="H441" s="87"/>
      <c r="I441" s="87"/>
      <c r="J441" s="87"/>
      <c r="K441" s="87"/>
      <c r="L441" s="87" t="s">
        <v>170</v>
      </c>
      <c r="M441" s="87"/>
      <c r="N441" s="87"/>
      <c r="O441" s="88"/>
      <c r="P441" s="88"/>
      <c r="Q441" s="88"/>
      <c r="R441" s="88"/>
      <c r="S441" s="88"/>
      <c r="T441" s="88"/>
      <c r="U441" s="88"/>
      <c r="V441" s="88"/>
      <c r="W441" s="87"/>
      <c r="X441" s="88"/>
      <c r="Y441" s="89"/>
      <c r="Z441" s="89"/>
      <c r="AA441" s="89"/>
      <c r="AB441" s="89"/>
      <c r="AC441" s="89"/>
      <c r="AD441" s="88"/>
      <c r="AE441" s="88"/>
      <c r="AF441" s="88"/>
      <c r="AG441" s="88"/>
      <c r="AH441" s="88"/>
      <c r="AI441" s="88"/>
      <c r="AJ441" s="88"/>
      <c r="AK441" s="88"/>
      <c r="AL441" s="88"/>
      <c r="AM441" s="88"/>
      <c r="AN441" s="88"/>
      <c r="AO441" s="88"/>
      <c r="AP441" s="88"/>
      <c r="AQ441" s="16"/>
      <c r="AR441" s="88"/>
      <c r="AS441" s="88"/>
      <c r="AT441" s="88"/>
      <c r="AU441" s="88"/>
    </row>
    <row r="442" spans="1:47" ht="15.75" hidden="1">
      <c r="A442" s="88"/>
      <c r="B442" s="88"/>
      <c r="C442" s="87"/>
      <c r="D442" s="88"/>
      <c r="E442" s="31" t="s">
        <v>171</v>
      </c>
      <c r="F442" s="203"/>
      <c r="G442" s="87"/>
      <c r="H442" s="87"/>
      <c r="I442" s="87"/>
      <c r="J442" s="87"/>
      <c r="K442" s="87"/>
      <c r="L442" s="90" t="s">
        <v>172</v>
      </c>
      <c r="M442" s="90"/>
      <c r="N442" s="90"/>
      <c r="O442" s="91" t="s">
        <v>141</v>
      </c>
      <c r="P442" s="91"/>
      <c r="Q442" s="91"/>
      <c r="R442" s="89" t="s">
        <v>115</v>
      </c>
      <c r="S442" s="89"/>
      <c r="T442" s="92" t="s">
        <v>68</v>
      </c>
      <c r="U442" s="92"/>
      <c r="V442" s="89" t="s">
        <v>69</v>
      </c>
      <c r="W442" s="93" t="s">
        <v>71</v>
      </c>
      <c r="X442" s="94" t="s">
        <v>173</v>
      </c>
      <c r="Y442" s="89"/>
      <c r="Z442" s="89"/>
      <c r="AA442" s="89"/>
      <c r="AB442" s="89"/>
      <c r="AC442" s="89"/>
      <c r="AD442" s="88"/>
      <c r="AE442" s="88"/>
      <c r="AF442" s="88"/>
      <c r="AG442" s="88"/>
      <c r="AH442" s="88"/>
      <c r="AI442" s="88"/>
      <c r="AJ442" s="88"/>
      <c r="AK442" s="88"/>
      <c r="AL442" s="88"/>
      <c r="AM442" s="88"/>
      <c r="AN442" s="88"/>
      <c r="AO442" s="88"/>
      <c r="AP442" s="88"/>
      <c r="AQ442" s="16"/>
      <c r="AR442" s="88"/>
      <c r="AS442" s="88"/>
      <c r="AT442" s="88"/>
      <c r="AU442" s="88"/>
    </row>
    <row r="443" spans="1:47" ht="31.5" hidden="1">
      <c r="A443" s="88"/>
      <c r="B443" s="88"/>
      <c r="C443" s="87"/>
      <c r="D443" s="88"/>
      <c r="E443" s="31" t="s">
        <v>174</v>
      </c>
      <c r="F443" s="203"/>
      <c r="G443" s="87"/>
      <c r="H443" s="87"/>
      <c r="I443" s="87"/>
      <c r="J443" s="87"/>
      <c r="K443" s="87"/>
      <c r="L443" s="90" t="s">
        <v>175</v>
      </c>
      <c r="M443" s="90"/>
      <c r="N443" s="90"/>
      <c r="O443" s="91" t="s">
        <v>65</v>
      </c>
      <c r="P443" s="91"/>
      <c r="Q443" s="91"/>
      <c r="R443" s="89" t="s">
        <v>73</v>
      </c>
      <c r="S443" s="89"/>
      <c r="T443" s="92" t="s">
        <v>90</v>
      </c>
      <c r="U443" s="92"/>
      <c r="V443" s="89" t="s">
        <v>106</v>
      </c>
      <c r="W443" s="93" t="s">
        <v>91</v>
      </c>
      <c r="X443" s="95" t="s">
        <v>176</v>
      </c>
      <c r="Y443" s="89"/>
      <c r="Z443" s="89"/>
      <c r="AA443" s="89"/>
      <c r="AB443" s="89"/>
      <c r="AC443" s="89"/>
      <c r="AD443" s="88"/>
      <c r="AE443" s="88"/>
      <c r="AF443" s="88"/>
      <c r="AG443" s="88"/>
      <c r="AH443" s="88"/>
      <c r="AI443" s="88"/>
      <c r="AJ443" s="88"/>
      <c r="AK443" s="88"/>
      <c r="AL443" s="88"/>
      <c r="AM443" s="88"/>
      <c r="AN443" s="88"/>
      <c r="AO443" s="88"/>
      <c r="AP443" s="88"/>
      <c r="AQ443" s="16"/>
      <c r="AR443" s="88"/>
      <c r="AS443" s="88"/>
      <c r="AT443" s="88"/>
      <c r="AU443" s="88"/>
    </row>
    <row r="444" spans="1:47" ht="47.25" hidden="1">
      <c r="A444" s="88"/>
      <c r="B444" s="88"/>
      <c r="C444" s="87"/>
      <c r="D444" s="88"/>
      <c r="E444" s="31" t="s">
        <v>177</v>
      </c>
      <c r="F444" s="203"/>
      <c r="G444" s="87"/>
      <c r="H444" s="87"/>
      <c r="I444" s="87"/>
      <c r="J444" s="87"/>
      <c r="K444" s="87"/>
      <c r="L444" s="90" t="s">
        <v>64</v>
      </c>
      <c r="M444" s="90"/>
      <c r="N444" s="90"/>
      <c r="O444" s="91" t="s">
        <v>73</v>
      </c>
      <c r="P444" s="91"/>
      <c r="Q444" s="91"/>
      <c r="R444" s="89" t="s">
        <v>66</v>
      </c>
      <c r="S444" s="89"/>
      <c r="T444" s="92" t="s">
        <v>80</v>
      </c>
      <c r="U444" s="92"/>
      <c r="V444" s="89" t="s">
        <v>70</v>
      </c>
      <c r="W444" s="93"/>
      <c r="X444" s="94" t="s">
        <v>62</v>
      </c>
      <c r="Y444" s="89"/>
      <c r="Z444" s="89"/>
      <c r="AA444" s="89"/>
      <c r="AB444" s="89"/>
      <c r="AC444" s="89"/>
      <c r="AD444" s="88"/>
      <c r="AE444" s="88"/>
      <c r="AF444" s="88"/>
      <c r="AG444" s="88"/>
      <c r="AH444" s="88"/>
      <c r="AI444" s="88"/>
      <c r="AJ444" s="88"/>
      <c r="AK444" s="88"/>
      <c r="AL444" s="88"/>
      <c r="AM444" s="88"/>
      <c r="AN444" s="88"/>
      <c r="AO444" s="88"/>
      <c r="AP444" s="88"/>
      <c r="AQ444" s="16"/>
      <c r="AR444" s="88"/>
      <c r="AS444" s="88"/>
      <c r="AT444" s="88"/>
      <c r="AU444" s="88"/>
    </row>
    <row r="445" spans="1:47" ht="31.5" hidden="1">
      <c r="A445" s="88"/>
      <c r="B445" s="88"/>
      <c r="C445" s="87"/>
      <c r="D445" s="88"/>
      <c r="E445" s="31" t="s">
        <v>178</v>
      </c>
      <c r="F445" s="31"/>
      <c r="G445" s="87"/>
      <c r="H445" s="87"/>
      <c r="I445" s="87"/>
      <c r="J445" s="87"/>
      <c r="K445" s="87"/>
      <c r="L445" s="90" t="s">
        <v>126</v>
      </c>
      <c r="M445" s="90"/>
      <c r="N445" s="90"/>
      <c r="O445" s="91" t="s">
        <v>114</v>
      </c>
      <c r="P445" s="91"/>
      <c r="Q445" s="91"/>
      <c r="R445" s="89" t="s">
        <v>142</v>
      </c>
      <c r="S445" s="89"/>
      <c r="T445" s="89" t="s">
        <v>40</v>
      </c>
      <c r="U445" s="89"/>
      <c r="V445" s="89" t="s">
        <v>179</v>
      </c>
      <c r="W445" s="87"/>
      <c r="X445" s="95" t="s">
        <v>180</v>
      </c>
      <c r="Y445" s="89"/>
      <c r="Z445" s="89"/>
      <c r="AA445" s="89"/>
      <c r="AB445" s="89"/>
      <c r="AC445" s="89"/>
      <c r="AD445" s="88"/>
      <c r="AE445" s="88"/>
      <c r="AF445" s="88"/>
      <c r="AG445" s="88"/>
      <c r="AH445" s="88"/>
      <c r="AI445" s="88"/>
      <c r="AJ445" s="88"/>
      <c r="AK445" s="88"/>
      <c r="AL445" s="88"/>
      <c r="AM445" s="88"/>
      <c r="AN445" s="88"/>
      <c r="AO445" s="88"/>
      <c r="AP445" s="88"/>
      <c r="AQ445" s="16"/>
      <c r="AR445" s="88"/>
      <c r="AS445" s="88"/>
      <c r="AT445" s="88"/>
      <c r="AU445" s="88"/>
    </row>
    <row r="446" spans="1:47" ht="15.75" hidden="1">
      <c r="A446" s="88"/>
      <c r="B446" s="88"/>
      <c r="C446" s="87"/>
      <c r="D446" s="88"/>
      <c r="E446" s="31" t="s">
        <v>181</v>
      </c>
      <c r="F446" s="31"/>
      <c r="G446" s="87"/>
      <c r="H446" s="87"/>
      <c r="I446" s="87"/>
      <c r="J446" s="87"/>
      <c r="K446" s="87"/>
      <c r="L446" s="90" t="s">
        <v>113</v>
      </c>
      <c r="M446" s="90"/>
      <c r="N446" s="90"/>
      <c r="O446" s="91" t="s">
        <v>127</v>
      </c>
      <c r="P446" s="91"/>
      <c r="Q446" s="91"/>
      <c r="R446" s="96"/>
      <c r="S446" s="96"/>
      <c r="T446" s="89" t="s">
        <v>117</v>
      </c>
      <c r="U446" s="89"/>
      <c r="V446" s="88"/>
      <c r="W446" s="87" t="s">
        <v>72</v>
      </c>
      <c r="X446" s="94" t="s">
        <v>99</v>
      </c>
      <c r="Y446" s="89"/>
      <c r="Z446" s="89"/>
      <c r="AA446" s="89"/>
      <c r="AB446" s="89"/>
      <c r="AC446" s="89"/>
      <c r="AD446" s="88"/>
      <c r="AE446" s="88"/>
      <c r="AF446" s="88"/>
      <c r="AG446" s="88"/>
      <c r="AH446" s="88"/>
      <c r="AI446" s="88"/>
      <c r="AJ446" s="88"/>
      <c r="AK446" s="88"/>
      <c r="AL446" s="88"/>
      <c r="AM446" s="88"/>
      <c r="AN446" s="88"/>
      <c r="AO446" s="88"/>
      <c r="AP446" s="88"/>
      <c r="AQ446" s="16"/>
      <c r="AR446" s="88"/>
      <c r="AS446" s="88"/>
      <c r="AT446" s="88"/>
      <c r="AU446" s="88"/>
    </row>
    <row r="447" spans="1:47" ht="15.75" hidden="1">
      <c r="A447" s="88"/>
      <c r="B447" s="88"/>
      <c r="C447" s="87"/>
      <c r="D447" s="88"/>
      <c r="E447" s="31" t="s">
        <v>182</v>
      </c>
      <c r="F447" s="31"/>
      <c r="G447" s="87"/>
      <c r="H447" s="87"/>
      <c r="I447" s="87"/>
      <c r="J447" s="87"/>
      <c r="K447" s="87"/>
      <c r="L447" s="87"/>
      <c r="M447" s="87"/>
      <c r="N447" s="87"/>
      <c r="O447" s="89" t="s">
        <v>183</v>
      </c>
      <c r="P447" s="89"/>
      <c r="Q447" s="89"/>
      <c r="R447" s="88"/>
      <c r="S447" s="88"/>
      <c r="T447" s="88"/>
      <c r="U447" s="88"/>
      <c r="V447" s="88"/>
      <c r="W447" s="87" t="s">
        <v>184</v>
      </c>
      <c r="X447" s="94" t="s">
        <v>87</v>
      </c>
      <c r="Y447" s="89"/>
      <c r="Z447" s="89"/>
      <c r="AA447" s="89"/>
      <c r="AB447" s="89"/>
      <c r="AC447" s="89"/>
      <c r="AD447" s="88"/>
      <c r="AE447" s="88"/>
      <c r="AF447" s="88"/>
      <c r="AG447" s="88"/>
      <c r="AH447" s="88"/>
      <c r="AI447" s="88"/>
      <c r="AJ447" s="88"/>
      <c r="AK447" s="88"/>
      <c r="AL447" s="88"/>
      <c r="AM447" s="88"/>
      <c r="AN447" s="88"/>
      <c r="AO447" s="88"/>
      <c r="AP447" s="88"/>
      <c r="AQ447" s="16"/>
      <c r="AR447" s="88"/>
      <c r="AS447" s="88"/>
      <c r="AT447" s="88"/>
      <c r="AU447" s="88"/>
    </row>
    <row r="448" spans="1:47" ht="78.75" hidden="1">
      <c r="A448" s="88"/>
      <c r="B448" s="88"/>
      <c r="C448" s="87"/>
      <c r="D448" s="88"/>
      <c r="E448" s="31" t="s">
        <v>185</v>
      </c>
      <c r="F448" s="31"/>
      <c r="G448" s="87"/>
      <c r="H448" s="87"/>
      <c r="I448" s="87"/>
      <c r="J448" s="87"/>
      <c r="K448" s="87"/>
      <c r="L448" s="87"/>
      <c r="M448" s="87"/>
      <c r="N448" s="87"/>
      <c r="O448" s="89" t="s">
        <v>74</v>
      </c>
      <c r="P448" s="89"/>
      <c r="Q448" s="89"/>
      <c r="R448" s="88"/>
      <c r="S448" s="88"/>
      <c r="T448" s="88"/>
      <c r="U448" s="88"/>
      <c r="V448" s="88"/>
      <c r="W448" s="87"/>
      <c r="X448" s="94" t="s">
        <v>186</v>
      </c>
      <c r="Y448" s="89"/>
      <c r="Z448" s="89"/>
      <c r="AA448" s="89"/>
      <c r="AB448" s="89"/>
      <c r="AC448" s="89"/>
      <c r="AD448" s="88"/>
      <c r="AE448" s="88"/>
      <c r="AF448" s="88"/>
      <c r="AG448" s="88"/>
      <c r="AH448" s="88"/>
      <c r="AI448" s="88"/>
      <c r="AJ448" s="88"/>
      <c r="AK448" s="88"/>
      <c r="AL448" s="88"/>
      <c r="AM448" s="88"/>
      <c r="AN448" s="88"/>
      <c r="AO448" s="88"/>
      <c r="AP448" s="88"/>
      <c r="AQ448" s="88"/>
      <c r="AR448" s="88"/>
      <c r="AS448" s="88"/>
      <c r="AT448" s="88"/>
      <c r="AU448" s="88"/>
    </row>
    <row r="449" spans="1:47" ht="31.5" hidden="1">
      <c r="A449" s="88"/>
      <c r="B449" s="88"/>
      <c r="C449" s="87"/>
      <c r="D449" s="88"/>
      <c r="E449" s="31" t="s">
        <v>187</v>
      </c>
      <c r="F449" s="31"/>
      <c r="G449" s="87"/>
      <c r="H449" s="87"/>
      <c r="I449" s="87"/>
      <c r="J449" s="87"/>
      <c r="K449" s="87"/>
      <c r="L449" s="87"/>
      <c r="M449" s="87"/>
      <c r="N449" s="87"/>
      <c r="O449" s="89" t="s">
        <v>118</v>
      </c>
      <c r="P449" s="89"/>
      <c r="Q449" s="89"/>
      <c r="R449" s="88"/>
      <c r="S449" s="88"/>
      <c r="T449" s="88"/>
      <c r="U449" s="88"/>
      <c r="V449" s="88"/>
      <c r="W449" s="87"/>
      <c r="X449" s="94" t="s">
        <v>188</v>
      </c>
      <c r="Y449" s="89"/>
      <c r="Z449" s="89"/>
      <c r="AA449" s="89"/>
      <c r="AB449" s="89"/>
      <c r="AC449" s="89"/>
      <c r="AD449" s="88"/>
      <c r="AE449" s="88"/>
      <c r="AF449" s="88"/>
      <c r="AG449" s="88"/>
      <c r="AH449" s="88"/>
      <c r="AI449" s="88"/>
      <c r="AJ449" s="88"/>
      <c r="AK449" s="88"/>
      <c r="AL449" s="88"/>
      <c r="AM449" s="88"/>
      <c r="AN449" s="88"/>
      <c r="AO449" s="88"/>
      <c r="AP449" s="88"/>
      <c r="AQ449" s="88"/>
      <c r="AR449" s="88"/>
      <c r="AS449" s="88"/>
      <c r="AT449" s="88"/>
      <c r="AU449" s="88"/>
    </row>
    <row r="450" spans="1:47" ht="30" hidden="1">
      <c r="A450" s="88"/>
      <c r="B450" s="88"/>
      <c r="C450" s="87"/>
      <c r="D450" s="88"/>
      <c r="E450" s="31" t="s">
        <v>189</v>
      </c>
      <c r="F450" s="31"/>
      <c r="G450" s="87"/>
      <c r="H450" s="87"/>
      <c r="I450" s="87"/>
      <c r="J450" s="87"/>
      <c r="K450" s="87"/>
      <c r="L450" s="87"/>
      <c r="M450" s="87"/>
      <c r="N450" s="87"/>
      <c r="O450" s="89" t="s">
        <v>190</v>
      </c>
      <c r="P450" s="89"/>
      <c r="Q450" s="89"/>
      <c r="R450" s="88"/>
      <c r="S450" s="88"/>
      <c r="T450" s="88"/>
      <c r="U450" s="88"/>
      <c r="V450" s="88"/>
      <c r="W450" s="87"/>
      <c r="X450" s="88"/>
      <c r="Y450" s="89"/>
      <c r="Z450" s="89"/>
      <c r="AA450" s="89"/>
      <c r="AB450" s="89"/>
      <c r="AC450" s="89"/>
      <c r="AD450" s="88"/>
      <c r="AE450" s="88"/>
      <c r="AF450" s="88"/>
      <c r="AG450" s="88"/>
      <c r="AH450" s="88"/>
      <c r="AI450" s="88"/>
      <c r="AJ450" s="88"/>
      <c r="AK450" s="88"/>
      <c r="AL450" s="88"/>
      <c r="AM450" s="88"/>
      <c r="AN450" s="88"/>
      <c r="AO450" s="88"/>
      <c r="AP450" s="88"/>
      <c r="AQ450" s="88"/>
      <c r="AR450" s="88"/>
      <c r="AS450" s="88"/>
      <c r="AT450" s="88"/>
      <c r="AU450" s="88"/>
    </row>
    <row r="451" spans="1:47" ht="30" hidden="1">
      <c r="A451" s="88"/>
      <c r="B451" s="88"/>
      <c r="C451" s="87"/>
      <c r="D451" s="88"/>
      <c r="E451" s="31" t="s">
        <v>191</v>
      </c>
      <c r="F451" s="31"/>
      <c r="G451" s="87"/>
      <c r="H451" s="87"/>
      <c r="I451" s="87"/>
      <c r="J451" s="87"/>
      <c r="K451" s="87"/>
      <c r="L451" s="87"/>
      <c r="M451" s="87"/>
      <c r="N451" s="87"/>
      <c r="O451" s="88"/>
      <c r="P451" s="88"/>
      <c r="Q451" s="88"/>
      <c r="R451" s="88"/>
      <c r="S451" s="88"/>
      <c r="T451" s="88"/>
      <c r="U451" s="88"/>
      <c r="V451" s="88"/>
      <c r="W451" s="87"/>
      <c r="X451" s="88"/>
      <c r="Y451" s="89"/>
      <c r="Z451" s="89"/>
      <c r="AA451" s="89"/>
      <c r="AB451" s="89"/>
      <c r="AC451" s="89"/>
      <c r="AD451" s="88"/>
      <c r="AE451" s="88"/>
      <c r="AF451" s="88"/>
      <c r="AG451" s="88"/>
      <c r="AH451" s="88"/>
      <c r="AI451" s="88"/>
      <c r="AJ451" s="88"/>
      <c r="AK451" s="88"/>
      <c r="AL451" s="88"/>
      <c r="AM451" s="88"/>
      <c r="AN451" s="88"/>
      <c r="AO451" s="88"/>
      <c r="AP451" s="88"/>
      <c r="AQ451" s="88"/>
      <c r="AR451" s="88"/>
      <c r="AS451" s="88"/>
      <c r="AT451" s="88"/>
      <c r="AU451" s="88"/>
    </row>
    <row r="452" spans="1:47" ht="15.75" hidden="1">
      <c r="A452" s="88"/>
      <c r="B452" s="88"/>
      <c r="C452" s="87"/>
      <c r="D452" s="88"/>
      <c r="E452" s="31" t="s">
        <v>192</v>
      </c>
      <c r="F452" s="31"/>
      <c r="G452" s="87"/>
      <c r="H452" s="87"/>
      <c r="I452" s="87"/>
      <c r="J452" s="87"/>
      <c r="K452" s="87"/>
      <c r="L452" s="87"/>
      <c r="M452" s="87"/>
      <c r="N452" s="87"/>
      <c r="O452" s="88"/>
      <c r="P452" s="88"/>
      <c r="Q452" s="88"/>
      <c r="R452" s="88"/>
      <c r="S452" s="88"/>
      <c r="T452" s="88"/>
      <c r="U452" s="88"/>
      <c r="V452" s="88"/>
      <c r="W452" s="87"/>
      <c r="X452" s="94"/>
      <c r="Y452" s="89"/>
      <c r="Z452" s="89"/>
      <c r="AA452" s="89"/>
      <c r="AB452" s="89"/>
      <c r="AC452" s="89"/>
      <c r="AD452" s="88"/>
      <c r="AE452" s="88"/>
      <c r="AF452" s="88"/>
      <c r="AG452" s="88"/>
      <c r="AH452" s="88"/>
      <c r="AI452" s="88"/>
      <c r="AJ452" s="88"/>
      <c r="AK452" s="88"/>
      <c r="AL452" s="88"/>
      <c r="AM452" s="88"/>
      <c r="AN452" s="88"/>
      <c r="AO452" s="88"/>
      <c r="AP452" s="88"/>
      <c r="AQ452" s="88"/>
      <c r="AR452" s="88"/>
      <c r="AS452" s="88"/>
      <c r="AT452" s="88"/>
      <c r="AU452" s="88"/>
    </row>
    <row r="453" spans="1:47" ht="30" hidden="1">
      <c r="A453" s="88"/>
      <c r="B453" s="88"/>
      <c r="C453" s="87"/>
      <c r="D453" s="88"/>
      <c r="E453" s="31" t="s">
        <v>193</v>
      </c>
      <c r="F453" s="31"/>
      <c r="G453" s="87"/>
      <c r="H453" s="87"/>
      <c r="I453" s="87"/>
      <c r="J453" s="87"/>
      <c r="K453" s="87"/>
      <c r="L453" s="87"/>
      <c r="M453" s="87"/>
      <c r="N453" s="87"/>
      <c r="O453" s="88"/>
      <c r="P453" s="88"/>
      <c r="Q453" s="88"/>
      <c r="R453" s="88"/>
      <c r="S453" s="88"/>
      <c r="T453" s="88"/>
      <c r="U453" s="88"/>
      <c r="V453" s="88"/>
      <c r="W453" s="87"/>
      <c r="X453" s="97"/>
      <c r="Y453" s="89"/>
      <c r="Z453" s="89"/>
      <c r="AA453" s="89"/>
      <c r="AB453" s="89"/>
      <c r="AC453" s="89"/>
      <c r="AD453" s="88"/>
      <c r="AE453" s="88"/>
      <c r="AF453" s="88"/>
      <c r="AG453" s="88"/>
      <c r="AH453" s="88"/>
      <c r="AI453" s="88"/>
      <c r="AJ453" s="88"/>
      <c r="AK453" s="88"/>
      <c r="AL453" s="88"/>
      <c r="AM453" s="88"/>
      <c r="AN453" s="88"/>
      <c r="AO453" s="88"/>
      <c r="AP453" s="88"/>
      <c r="AQ453" s="88"/>
      <c r="AR453" s="88"/>
      <c r="AS453" s="88"/>
      <c r="AT453" s="88"/>
      <c r="AU453" s="88"/>
    </row>
    <row r="454" spans="1:47" hidden="1">
      <c r="A454" s="88"/>
      <c r="B454" s="88"/>
      <c r="C454" s="87"/>
      <c r="D454" s="88"/>
      <c r="E454" s="31" t="s">
        <v>194</v>
      </c>
      <c r="F454" s="31"/>
      <c r="G454" s="87"/>
      <c r="H454" s="87"/>
      <c r="I454" s="87"/>
      <c r="J454" s="87"/>
      <c r="K454" s="87"/>
      <c r="L454" s="87"/>
      <c r="M454" s="87"/>
      <c r="N454" s="87"/>
      <c r="O454" s="88"/>
      <c r="P454" s="88"/>
      <c r="Q454" s="88"/>
      <c r="R454" s="88"/>
      <c r="S454" s="88"/>
      <c r="T454" s="88"/>
      <c r="U454" s="88"/>
      <c r="V454" s="88"/>
      <c r="W454" s="87"/>
      <c r="X454" s="88"/>
      <c r="Y454" s="89"/>
      <c r="Z454" s="89"/>
      <c r="AA454" s="89"/>
      <c r="AB454" s="89"/>
      <c r="AC454" s="89"/>
      <c r="AD454" s="88"/>
      <c r="AE454" s="88"/>
      <c r="AF454" s="88"/>
      <c r="AG454" s="88"/>
      <c r="AH454" s="88"/>
      <c r="AI454" s="88"/>
      <c r="AJ454" s="88"/>
      <c r="AK454" s="88"/>
      <c r="AL454" s="88"/>
      <c r="AM454" s="88"/>
      <c r="AN454" s="88"/>
      <c r="AO454" s="88"/>
      <c r="AP454" s="88"/>
      <c r="AQ454" s="88"/>
      <c r="AR454" s="88"/>
      <c r="AS454" s="88"/>
      <c r="AT454" s="88"/>
      <c r="AU454" s="88"/>
    </row>
    <row r="455" spans="1:47" hidden="1">
      <c r="A455" s="88"/>
      <c r="B455" s="88"/>
      <c r="C455" s="87"/>
      <c r="D455" s="88"/>
      <c r="E455" s="31" t="s">
        <v>195</v>
      </c>
      <c r="F455" s="31"/>
      <c r="G455" s="87"/>
      <c r="H455" s="87"/>
      <c r="I455" s="87"/>
      <c r="J455" s="87"/>
      <c r="K455" s="87"/>
      <c r="L455" s="87"/>
      <c r="M455" s="87"/>
      <c r="N455" s="87"/>
      <c r="O455" s="88"/>
      <c r="P455" s="88"/>
      <c r="Q455" s="88"/>
      <c r="R455" s="88"/>
      <c r="S455" s="88"/>
      <c r="T455" s="88"/>
      <c r="U455" s="88"/>
      <c r="V455" s="88"/>
      <c r="W455" s="87"/>
      <c r="X455" s="88"/>
      <c r="Y455" s="89"/>
      <c r="Z455" s="89"/>
      <c r="AA455" s="89"/>
      <c r="AB455" s="89"/>
      <c r="AC455" s="89"/>
      <c r="AD455" s="88"/>
      <c r="AE455" s="88"/>
      <c r="AF455" s="88"/>
      <c r="AG455" s="88"/>
      <c r="AH455" s="88"/>
      <c r="AI455" s="88"/>
      <c r="AJ455" s="88"/>
      <c r="AK455" s="88"/>
      <c r="AL455" s="88"/>
      <c r="AM455" s="88"/>
      <c r="AN455" s="88"/>
      <c r="AO455" s="88"/>
      <c r="AP455" s="88"/>
      <c r="AQ455" s="88"/>
      <c r="AR455" s="88"/>
      <c r="AS455" s="88"/>
      <c r="AT455" s="88"/>
      <c r="AU455" s="88"/>
    </row>
    <row r="456" spans="1:47" ht="15" hidden="1" customHeight="1">
      <c r="A456" s="88"/>
      <c r="B456" s="88"/>
      <c r="C456" s="87"/>
      <c r="D456" s="88"/>
      <c r="E456" s="31" t="s">
        <v>196</v>
      </c>
      <c r="F456" s="87"/>
      <c r="G456" s="87"/>
      <c r="H456" s="87"/>
      <c r="I456" s="87"/>
      <c r="J456" s="87"/>
      <c r="K456" s="87"/>
      <c r="L456" s="87"/>
      <c r="M456" s="87"/>
      <c r="N456" s="87"/>
      <c r="O456" s="88"/>
      <c r="P456" s="88"/>
      <c r="Q456" s="88"/>
      <c r="R456" s="88"/>
      <c r="S456" s="88"/>
      <c r="T456" s="88"/>
      <c r="U456" s="88"/>
      <c r="V456" s="88"/>
      <c r="W456" s="87"/>
      <c r="X456" s="88"/>
      <c r="Y456" s="89"/>
      <c r="Z456" s="89"/>
      <c r="AA456" s="89"/>
      <c r="AB456" s="89"/>
      <c r="AC456" s="89"/>
      <c r="AD456" s="88"/>
      <c r="AE456" s="88"/>
      <c r="AF456" s="88"/>
      <c r="AG456" s="88"/>
      <c r="AH456" s="88"/>
      <c r="AI456" s="88"/>
      <c r="AJ456" s="88"/>
      <c r="AK456" s="88"/>
      <c r="AL456" s="88"/>
      <c r="AM456" s="88"/>
      <c r="AN456" s="88"/>
      <c r="AO456" s="88"/>
      <c r="AP456" s="88"/>
      <c r="AQ456" s="88"/>
      <c r="AR456" s="88"/>
      <c r="AS456" s="88"/>
      <c r="AT456" s="88"/>
      <c r="AU456" s="88"/>
    </row>
    <row r="457" spans="1:47" hidden="1">
      <c r="A457" s="88"/>
      <c r="B457" s="88"/>
      <c r="C457" s="87"/>
      <c r="D457" s="88"/>
      <c r="E457" s="31" t="s">
        <v>197</v>
      </c>
      <c r="F457" s="87"/>
      <c r="G457" s="87"/>
      <c r="H457" s="87"/>
      <c r="I457" s="87"/>
      <c r="J457" s="87"/>
      <c r="K457" s="87"/>
      <c r="L457" s="87"/>
      <c r="M457" s="87"/>
      <c r="N457" s="87"/>
      <c r="O457" s="88"/>
      <c r="P457" s="88"/>
      <c r="Q457" s="88"/>
      <c r="R457" s="88"/>
      <c r="S457" s="88"/>
      <c r="T457" s="88"/>
      <c r="U457" s="88"/>
      <c r="V457" s="88"/>
      <c r="W457" s="87"/>
      <c r="X457" s="88"/>
      <c r="Y457" s="89"/>
      <c r="Z457" s="89"/>
      <c r="AA457" s="89"/>
      <c r="AB457" s="89"/>
      <c r="AC457" s="89"/>
      <c r="AD457" s="88"/>
      <c r="AE457" s="88"/>
      <c r="AF457" s="88"/>
      <c r="AG457" s="88"/>
      <c r="AH457" s="88"/>
      <c r="AI457" s="88"/>
      <c r="AJ457" s="88"/>
      <c r="AK457" s="88"/>
      <c r="AL457" s="88"/>
      <c r="AM457" s="88"/>
      <c r="AN457" s="88"/>
      <c r="AO457" s="88"/>
      <c r="AP457" s="88"/>
      <c r="AQ457" s="88"/>
      <c r="AR457" s="88"/>
      <c r="AS457" s="88"/>
      <c r="AT457" s="88"/>
      <c r="AU457" s="88"/>
    </row>
    <row r="458" spans="1:47" hidden="1">
      <c r="A458" s="88"/>
      <c r="B458" s="88"/>
      <c r="C458" s="87"/>
      <c r="D458" s="88"/>
      <c r="E458" s="31" t="s">
        <v>198</v>
      </c>
      <c r="F458" s="87"/>
      <c r="G458" s="87"/>
      <c r="H458" s="87"/>
      <c r="I458" s="87"/>
      <c r="J458" s="87"/>
      <c r="K458" s="87"/>
      <c r="L458" s="87"/>
      <c r="M458" s="87"/>
      <c r="N458" s="87"/>
      <c r="O458" s="88"/>
      <c r="P458" s="88"/>
      <c r="Q458" s="88"/>
      <c r="R458" s="88"/>
      <c r="S458" s="88"/>
      <c r="T458" s="88"/>
      <c r="U458" s="88"/>
      <c r="V458" s="88"/>
      <c r="W458" s="87"/>
      <c r="X458" s="88"/>
      <c r="Y458" s="89"/>
      <c r="Z458" s="89"/>
      <c r="AA458" s="89"/>
      <c r="AB458" s="89"/>
      <c r="AC458" s="89"/>
      <c r="AD458" s="88"/>
      <c r="AE458" s="88"/>
      <c r="AF458" s="88"/>
      <c r="AG458" s="88"/>
      <c r="AH458" s="88"/>
      <c r="AI458" s="88"/>
      <c r="AJ458" s="88"/>
      <c r="AK458" s="88"/>
      <c r="AL458" s="88"/>
      <c r="AM458" s="88"/>
      <c r="AN458" s="88"/>
      <c r="AO458" s="88"/>
      <c r="AP458" s="88"/>
      <c r="AQ458" s="88"/>
      <c r="AR458" s="88"/>
      <c r="AS458" s="88"/>
      <c r="AT458" s="88"/>
      <c r="AU458" s="88"/>
    </row>
    <row r="459" spans="1:47" ht="405" hidden="1">
      <c r="A459" s="88"/>
      <c r="B459" s="88"/>
      <c r="C459" s="87"/>
      <c r="D459" s="88"/>
      <c r="E459" s="31" t="s">
        <v>199</v>
      </c>
      <c r="F459" s="31" t="s">
        <v>200</v>
      </c>
      <c r="G459" s="87"/>
      <c r="H459" s="87"/>
      <c r="I459" s="87"/>
      <c r="J459" s="87"/>
      <c r="K459" s="87"/>
      <c r="L459" s="87"/>
      <c r="M459" s="87"/>
      <c r="N459" s="87"/>
      <c r="O459" s="88"/>
      <c r="P459" s="88"/>
      <c r="Q459" s="88"/>
      <c r="R459" s="88"/>
      <c r="S459" s="88"/>
      <c r="T459" s="88"/>
      <c r="U459" s="88"/>
      <c r="V459" s="88"/>
      <c r="W459" s="87"/>
      <c r="X459" s="88"/>
      <c r="Y459" s="89"/>
      <c r="Z459" s="89"/>
      <c r="AA459" s="89"/>
      <c r="AB459" s="89"/>
      <c r="AC459" s="89"/>
      <c r="AD459" s="88"/>
      <c r="AE459" s="88"/>
      <c r="AF459" s="88"/>
      <c r="AG459" s="88"/>
      <c r="AH459" s="88"/>
      <c r="AI459" s="88"/>
      <c r="AJ459" s="88"/>
      <c r="AK459" s="88"/>
      <c r="AL459" s="88"/>
      <c r="AM459" s="88"/>
      <c r="AN459" s="88"/>
      <c r="AO459" s="88"/>
      <c r="AP459" s="88"/>
      <c r="AQ459" s="88"/>
      <c r="AR459" s="88"/>
      <c r="AS459" s="88"/>
      <c r="AT459" s="88"/>
      <c r="AU459" s="88"/>
    </row>
    <row r="460" spans="1:47" ht="165" hidden="1">
      <c r="A460" s="88"/>
      <c r="B460" s="88"/>
      <c r="C460" s="87"/>
      <c r="D460" s="88"/>
      <c r="E460" s="31" t="s">
        <v>107</v>
      </c>
      <c r="F460" s="203" t="s">
        <v>201</v>
      </c>
      <c r="G460" s="87"/>
      <c r="H460" s="87"/>
      <c r="I460" s="87"/>
      <c r="J460" s="87"/>
      <c r="K460" s="87"/>
      <c r="L460" s="87"/>
      <c r="M460" s="87"/>
      <c r="N460" s="87"/>
      <c r="O460" s="88"/>
      <c r="P460" s="88"/>
      <c r="Q460" s="88"/>
      <c r="R460" s="88"/>
      <c r="S460" s="88"/>
      <c r="T460" s="88"/>
      <c r="U460" s="88"/>
      <c r="V460" s="88"/>
      <c r="W460" s="87"/>
      <c r="X460" s="88"/>
      <c r="Y460" s="89"/>
      <c r="Z460" s="89"/>
      <c r="AA460" s="89"/>
      <c r="AB460" s="89"/>
      <c r="AC460" s="89"/>
      <c r="AD460" s="88"/>
      <c r="AE460" s="88"/>
      <c r="AF460" s="88"/>
      <c r="AG460" s="88"/>
      <c r="AH460" s="88"/>
      <c r="AI460" s="88"/>
      <c r="AJ460" s="88"/>
      <c r="AK460" s="88"/>
      <c r="AL460" s="88"/>
      <c r="AM460" s="88"/>
      <c r="AN460" s="88"/>
      <c r="AO460" s="88"/>
      <c r="AP460" s="88"/>
      <c r="AQ460" s="88"/>
      <c r="AR460" s="88"/>
      <c r="AS460" s="88"/>
      <c r="AT460" s="88"/>
      <c r="AU460" s="88"/>
    </row>
    <row r="461" spans="1:47" ht="285" hidden="1">
      <c r="A461" s="88"/>
      <c r="B461" s="88"/>
      <c r="C461" s="87"/>
      <c r="D461" s="88"/>
      <c r="E461" s="31" t="s">
        <v>202</v>
      </c>
      <c r="F461" s="203" t="s">
        <v>203</v>
      </c>
      <c r="G461" s="87"/>
      <c r="H461" s="87"/>
      <c r="I461" s="87"/>
      <c r="J461" s="87"/>
      <c r="K461" s="87"/>
      <c r="L461" s="87"/>
      <c r="M461" s="87"/>
      <c r="N461" s="87"/>
      <c r="O461" s="88"/>
      <c r="P461" s="88"/>
      <c r="Q461" s="88"/>
      <c r="R461" s="88"/>
      <c r="S461" s="88"/>
      <c r="T461" s="88"/>
      <c r="U461" s="88"/>
      <c r="V461" s="88"/>
      <c r="W461" s="87"/>
      <c r="X461" s="88"/>
      <c r="Y461" s="89"/>
      <c r="Z461" s="89"/>
      <c r="AA461" s="89"/>
      <c r="AB461" s="89"/>
      <c r="AC461" s="89"/>
      <c r="AD461" s="88"/>
      <c r="AE461" s="88"/>
      <c r="AF461" s="88"/>
      <c r="AG461" s="88"/>
      <c r="AH461" s="88"/>
      <c r="AI461" s="88"/>
      <c r="AJ461" s="88"/>
      <c r="AK461" s="88"/>
      <c r="AL461" s="88"/>
      <c r="AM461" s="88"/>
      <c r="AN461" s="88"/>
      <c r="AO461" s="88"/>
      <c r="AP461" s="88"/>
      <c r="AQ461" s="88"/>
      <c r="AR461" s="88"/>
      <c r="AS461" s="88"/>
      <c r="AT461" s="88"/>
      <c r="AU461" s="88"/>
    </row>
    <row r="462" spans="1:47" ht="225" hidden="1">
      <c r="A462" s="88"/>
      <c r="B462" s="88"/>
      <c r="C462" s="87"/>
      <c r="D462" s="88"/>
      <c r="E462" s="31" t="s">
        <v>204</v>
      </c>
      <c r="F462" s="203" t="s">
        <v>205</v>
      </c>
      <c r="G462" s="87"/>
      <c r="H462" s="87"/>
      <c r="I462" s="87"/>
      <c r="J462" s="87"/>
      <c r="K462" s="87"/>
      <c r="L462" s="87"/>
      <c r="M462" s="87"/>
      <c r="N462" s="87"/>
      <c r="O462" s="88"/>
      <c r="P462" s="88"/>
      <c r="Q462" s="88"/>
      <c r="R462" s="88"/>
      <c r="S462" s="88"/>
      <c r="T462" s="88"/>
      <c r="U462" s="88"/>
      <c r="V462" s="88"/>
      <c r="W462" s="87"/>
      <c r="X462" s="88"/>
      <c r="Y462" s="89"/>
      <c r="Z462" s="89"/>
      <c r="AA462" s="89"/>
      <c r="AB462" s="89"/>
      <c r="AC462" s="89"/>
      <c r="AD462" s="88"/>
      <c r="AE462" s="88"/>
      <c r="AF462" s="88"/>
      <c r="AG462" s="88"/>
      <c r="AH462" s="88"/>
      <c r="AI462" s="88"/>
      <c r="AJ462" s="88"/>
      <c r="AK462" s="88"/>
      <c r="AL462" s="88"/>
      <c r="AM462" s="88"/>
      <c r="AN462" s="88"/>
      <c r="AO462" s="88"/>
      <c r="AP462" s="88"/>
      <c r="AQ462" s="88"/>
      <c r="AR462" s="88"/>
      <c r="AS462" s="88"/>
      <c r="AT462" s="88"/>
      <c r="AU462" s="88"/>
    </row>
    <row r="463" spans="1:47" ht="409.5" hidden="1">
      <c r="A463" s="88"/>
      <c r="B463" s="88"/>
      <c r="C463" s="87"/>
      <c r="D463" s="88"/>
      <c r="E463" s="31" t="s">
        <v>206</v>
      </c>
      <c r="F463" s="203" t="s">
        <v>207</v>
      </c>
      <c r="G463" s="87"/>
      <c r="H463" s="87"/>
      <c r="I463" s="87"/>
      <c r="J463" s="87"/>
      <c r="K463" s="87"/>
      <c r="L463" s="87"/>
      <c r="M463" s="87"/>
      <c r="N463" s="87"/>
      <c r="O463" s="88"/>
      <c r="P463" s="88"/>
      <c r="Q463" s="88"/>
      <c r="R463" s="88"/>
      <c r="S463" s="88"/>
      <c r="T463" s="88"/>
      <c r="U463" s="88"/>
      <c r="V463" s="88"/>
      <c r="W463" s="87"/>
      <c r="X463" s="88"/>
      <c r="Y463" s="89"/>
      <c r="Z463" s="89"/>
      <c r="AA463" s="89"/>
      <c r="AB463" s="89"/>
      <c r="AC463" s="89"/>
      <c r="AD463" s="88"/>
      <c r="AE463" s="88"/>
      <c r="AF463" s="88"/>
      <c r="AG463" s="88"/>
      <c r="AH463" s="88"/>
      <c r="AI463" s="88"/>
      <c r="AJ463" s="88"/>
      <c r="AK463" s="88"/>
      <c r="AL463" s="88"/>
      <c r="AM463" s="88"/>
      <c r="AN463" s="88"/>
      <c r="AO463" s="88"/>
      <c r="AP463" s="88"/>
      <c r="AQ463" s="88"/>
      <c r="AR463" s="88"/>
      <c r="AS463" s="88"/>
      <c r="AT463" s="88"/>
      <c r="AU463" s="88"/>
    </row>
    <row r="464" spans="1:47" ht="285" hidden="1">
      <c r="A464" s="88"/>
      <c r="B464" s="88"/>
      <c r="C464" s="87"/>
      <c r="D464" s="88"/>
      <c r="E464" s="31" t="s">
        <v>208</v>
      </c>
      <c r="F464" s="203" t="s">
        <v>209</v>
      </c>
      <c r="G464" s="87"/>
      <c r="H464" s="87"/>
      <c r="I464" s="87"/>
      <c r="J464" s="87"/>
      <c r="K464" s="87"/>
      <c r="L464" s="87"/>
      <c r="M464" s="87"/>
      <c r="N464" s="87"/>
      <c r="O464" s="88"/>
      <c r="P464" s="88"/>
      <c r="Q464" s="88"/>
      <c r="R464" s="88"/>
      <c r="S464" s="88"/>
      <c r="T464" s="88"/>
      <c r="U464" s="88"/>
      <c r="V464" s="88"/>
      <c r="W464" s="87"/>
      <c r="X464" s="88"/>
      <c r="Y464" s="89"/>
      <c r="Z464" s="89"/>
      <c r="AA464" s="89"/>
      <c r="AB464" s="89"/>
      <c r="AC464" s="89"/>
      <c r="AD464" s="88"/>
      <c r="AE464" s="88"/>
      <c r="AF464" s="88"/>
      <c r="AG464" s="88"/>
      <c r="AH464" s="88"/>
      <c r="AI464" s="88"/>
      <c r="AJ464" s="88"/>
      <c r="AK464" s="88"/>
      <c r="AL464" s="88"/>
      <c r="AM464" s="88"/>
      <c r="AN464" s="88"/>
      <c r="AO464" s="88"/>
      <c r="AP464" s="88"/>
      <c r="AQ464" s="88"/>
      <c r="AR464" s="88"/>
      <c r="AS464" s="88"/>
      <c r="AT464" s="88"/>
      <c r="AU464" s="88"/>
    </row>
    <row r="465" spans="1:47" ht="409.5" hidden="1">
      <c r="A465" s="88"/>
      <c r="B465" s="88"/>
      <c r="C465" s="87"/>
      <c r="D465" s="88"/>
      <c r="E465" s="31" t="s">
        <v>210</v>
      </c>
      <c r="F465" s="203" t="s">
        <v>211</v>
      </c>
      <c r="G465" s="87"/>
      <c r="H465" s="87"/>
      <c r="I465" s="87"/>
      <c r="J465" s="87"/>
      <c r="K465" s="87"/>
      <c r="L465" s="87"/>
      <c r="M465" s="87"/>
      <c r="N465" s="87"/>
      <c r="O465" s="88"/>
      <c r="P465" s="88"/>
      <c r="Q465" s="88"/>
      <c r="R465" s="88"/>
      <c r="S465" s="88"/>
      <c r="T465" s="88"/>
      <c r="U465" s="88"/>
      <c r="V465" s="88"/>
      <c r="W465" s="87"/>
      <c r="X465" s="88"/>
      <c r="Y465" s="89"/>
      <c r="Z465" s="89"/>
      <c r="AA465" s="89"/>
      <c r="AB465" s="89"/>
      <c r="AC465" s="89"/>
      <c r="AD465" s="88"/>
      <c r="AE465" s="88"/>
      <c r="AF465" s="88"/>
      <c r="AG465" s="88"/>
      <c r="AH465" s="88"/>
      <c r="AI465" s="88"/>
      <c r="AJ465" s="88"/>
      <c r="AK465" s="88"/>
      <c r="AL465" s="88"/>
      <c r="AM465" s="88"/>
      <c r="AN465" s="88"/>
      <c r="AO465" s="88"/>
      <c r="AP465" s="88"/>
      <c r="AQ465" s="88"/>
      <c r="AR465" s="88"/>
      <c r="AS465" s="88"/>
      <c r="AT465" s="88"/>
      <c r="AU465" s="88"/>
    </row>
    <row r="466" spans="1:47" ht="225" hidden="1">
      <c r="A466" s="88"/>
      <c r="B466" s="88"/>
      <c r="C466" s="87"/>
      <c r="D466" s="88"/>
      <c r="E466" s="31" t="s">
        <v>212</v>
      </c>
      <c r="F466" s="203" t="s">
        <v>213</v>
      </c>
      <c r="G466" s="87"/>
      <c r="H466" s="87"/>
      <c r="I466" s="87"/>
      <c r="J466" s="87"/>
      <c r="K466" s="87"/>
      <c r="L466" s="87"/>
      <c r="M466" s="87"/>
      <c r="N466" s="87"/>
      <c r="O466" s="88"/>
      <c r="P466" s="88"/>
      <c r="Q466" s="88"/>
      <c r="R466" s="88"/>
      <c r="S466" s="88"/>
      <c r="T466" s="88"/>
      <c r="U466" s="88"/>
      <c r="V466" s="88"/>
      <c r="W466" s="87"/>
      <c r="X466" s="88"/>
      <c r="Y466" s="89"/>
      <c r="Z466" s="89"/>
      <c r="AA466" s="89"/>
      <c r="AB466" s="89"/>
      <c r="AC466" s="89"/>
      <c r="AD466" s="88"/>
      <c r="AE466" s="88"/>
      <c r="AF466" s="88"/>
      <c r="AG466" s="88"/>
      <c r="AH466" s="88"/>
      <c r="AI466" s="88"/>
      <c r="AJ466" s="88"/>
      <c r="AK466" s="88"/>
      <c r="AL466" s="88"/>
      <c r="AM466" s="88"/>
      <c r="AN466" s="88"/>
      <c r="AO466" s="88"/>
      <c r="AP466" s="88"/>
      <c r="AQ466" s="88"/>
      <c r="AR466" s="88"/>
      <c r="AS466" s="88"/>
      <c r="AT466" s="88"/>
      <c r="AU466" s="88"/>
    </row>
    <row r="467" spans="1:47" ht="285" hidden="1">
      <c r="A467" s="88"/>
      <c r="B467" s="88"/>
      <c r="C467" s="87"/>
      <c r="D467" s="88"/>
      <c r="E467" s="31" t="s">
        <v>214</v>
      </c>
      <c r="F467" s="203" t="s">
        <v>215</v>
      </c>
      <c r="G467" s="87"/>
      <c r="H467" s="87"/>
      <c r="I467" s="87"/>
      <c r="J467" s="87"/>
      <c r="K467" s="87"/>
      <c r="L467" s="87"/>
      <c r="M467" s="87"/>
      <c r="N467" s="87"/>
      <c r="O467" s="88"/>
      <c r="P467" s="88"/>
      <c r="Q467" s="88"/>
      <c r="R467" s="88"/>
      <c r="S467" s="88"/>
      <c r="T467" s="88"/>
      <c r="U467" s="88"/>
      <c r="V467" s="88"/>
      <c r="W467" s="87"/>
      <c r="X467" s="88"/>
      <c r="Y467" s="89"/>
      <c r="Z467" s="89"/>
      <c r="AA467" s="89"/>
      <c r="AB467" s="89"/>
      <c r="AC467" s="89"/>
      <c r="AD467" s="88"/>
      <c r="AE467" s="88"/>
      <c r="AF467" s="88"/>
      <c r="AG467" s="88"/>
      <c r="AH467" s="88"/>
      <c r="AI467" s="88"/>
      <c r="AJ467" s="88"/>
      <c r="AK467" s="88"/>
      <c r="AL467" s="88"/>
      <c r="AM467" s="88"/>
      <c r="AN467" s="88"/>
      <c r="AO467" s="88"/>
      <c r="AP467" s="88"/>
      <c r="AQ467" s="88"/>
      <c r="AR467" s="88"/>
      <c r="AS467" s="88"/>
      <c r="AT467" s="88"/>
      <c r="AU467" s="88"/>
    </row>
    <row r="468" spans="1:47" ht="135" hidden="1">
      <c r="A468" s="88"/>
      <c r="B468" s="88"/>
      <c r="C468" s="87"/>
      <c r="D468" s="88"/>
      <c r="E468" s="31" t="s">
        <v>216</v>
      </c>
      <c r="F468" s="203" t="s">
        <v>217</v>
      </c>
      <c r="G468" s="87"/>
      <c r="H468" s="87"/>
      <c r="I468" s="87"/>
      <c r="J468" s="87"/>
      <c r="K468" s="87"/>
      <c r="L468" s="87"/>
      <c r="M468" s="87"/>
      <c r="N468" s="87"/>
      <c r="O468" s="88"/>
      <c r="P468" s="88"/>
      <c r="Q468" s="88"/>
      <c r="R468" s="88"/>
      <c r="S468" s="88"/>
      <c r="T468" s="88"/>
      <c r="U468" s="88"/>
      <c r="V468" s="88"/>
      <c r="W468" s="87"/>
      <c r="X468" s="88"/>
      <c r="Y468" s="89"/>
      <c r="Z468" s="89"/>
      <c r="AA468" s="89"/>
      <c r="AB468" s="89"/>
      <c r="AC468" s="89"/>
      <c r="AD468" s="88"/>
      <c r="AE468" s="88"/>
      <c r="AF468" s="88"/>
      <c r="AG468" s="88"/>
      <c r="AH468" s="88"/>
      <c r="AI468" s="88"/>
      <c r="AJ468" s="88"/>
      <c r="AK468" s="88"/>
      <c r="AL468" s="88"/>
      <c r="AM468" s="88"/>
      <c r="AN468" s="88"/>
      <c r="AO468" s="88"/>
      <c r="AP468" s="88"/>
      <c r="AQ468" s="88"/>
      <c r="AR468" s="88"/>
      <c r="AS468" s="88"/>
      <c r="AT468" s="88"/>
      <c r="AU468" s="88"/>
    </row>
    <row r="469" spans="1:47" ht="210" hidden="1">
      <c r="A469" s="88"/>
      <c r="B469" s="88"/>
      <c r="C469" s="87"/>
      <c r="D469" s="88"/>
      <c r="E469" s="31" t="s">
        <v>218</v>
      </c>
      <c r="F469" s="203" t="s">
        <v>219</v>
      </c>
      <c r="G469" s="87"/>
      <c r="H469" s="87"/>
      <c r="I469" s="87"/>
      <c r="J469" s="87"/>
      <c r="K469" s="87"/>
      <c r="L469" s="87"/>
      <c r="M469" s="87"/>
      <c r="N469" s="87"/>
      <c r="O469" s="88"/>
      <c r="P469" s="88"/>
      <c r="Q469" s="88"/>
      <c r="R469" s="88"/>
      <c r="S469" s="88"/>
      <c r="T469" s="88"/>
      <c r="U469" s="88"/>
      <c r="V469" s="88"/>
      <c r="W469" s="87"/>
      <c r="X469" s="88"/>
      <c r="Y469" s="89"/>
      <c r="Z469" s="89"/>
      <c r="AA469" s="89"/>
      <c r="AB469" s="89"/>
      <c r="AC469" s="89"/>
      <c r="AD469" s="88"/>
      <c r="AE469" s="88"/>
      <c r="AF469" s="88"/>
      <c r="AG469" s="88"/>
      <c r="AH469" s="88"/>
      <c r="AI469" s="88"/>
      <c r="AJ469" s="88"/>
      <c r="AK469" s="88"/>
      <c r="AL469" s="88"/>
      <c r="AM469" s="88"/>
      <c r="AN469" s="88"/>
      <c r="AO469" s="88"/>
      <c r="AP469" s="88"/>
      <c r="AQ469" s="88"/>
      <c r="AR469" s="88"/>
      <c r="AS469" s="88"/>
      <c r="AT469" s="88"/>
      <c r="AU469" s="88"/>
    </row>
    <row r="470" spans="1:47" ht="75" hidden="1">
      <c r="A470" s="88"/>
      <c r="B470" s="88"/>
      <c r="C470" s="87"/>
      <c r="D470" s="88"/>
      <c r="E470" s="31" t="s">
        <v>949</v>
      </c>
      <c r="F470" s="203" t="s">
        <v>221</v>
      </c>
      <c r="G470" s="87"/>
      <c r="H470" s="87"/>
      <c r="I470" s="87"/>
      <c r="J470" s="87"/>
      <c r="K470" s="87"/>
      <c r="L470" s="87"/>
      <c r="M470" s="87"/>
      <c r="N470" s="87"/>
      <c r="O470" s="88"/>
      <c r="P470" s="88"/>
      <c r="Q470" s="88"/>
      <c r="R470" s="88"/>
      <c r="S470" s="88"/>
      <c r="T470" s="88"/>
      <c r="U470" s="88"/>
      <c r="V470" s="88"/>
      <c r="W470" s="87"/>
      <c r="X470" s="88"/>
      <c r="Y470" s="89"/>
      <c r="Z470" s="89"/>
      <c r="AA470" s="89"/>
      <c r="AB470" s="89"/>
      <c r="AC470" s="89"/>
      <c r="AD470" s="88"/>
      <c r="AE470" s="88"/>
      <c r="AF470" s="88"/>
      <c r="AG470" s="88"/>
      <c r="AH470" s="88"/>
      <c r="AI470" s="88"/>
      <c r="AJ470" s="88"/>
      <c r="AK470" s="88"/>
      <c r="AL470" s="88"/>
      <c r="AM470" s="88"/>
      <c r="AN470" s="88"/>
      <c r="AO470" s="88"/>
      <c r="AP470" s="88"/>
      <c r="AQ470" s="88"/>
      <c r="AR470" s="88"/>
      <c r="AS470" s="88"/>
      <c r="AT470" s="88"/>
      <c r="AU470" s="88"/>
    </row>
    <row r="471" spans="1:47" ht="409.5" hidden="1">
      <c r="A471" s="88"/>
      <c r="B471" s="88"/>
      <c r="C471" s="87"/>
      <c r="D471" s="88"/>
      <c r="E471" s="31" t="s">
        <v>222</v>
      </c>
      <c r="F471" s="203" t="s">
        <v>223</v>
      </c>
      <c r="G471" s="87"/>
      <c r="H471" s="87"/>
      <c r="I471" s="87"/>
      <c r="J471" s="87"/>
      <c r="K471" s="87"/>
      <c r="L471" s="87"/>
      <c r="M471" s="87"/>
      <c r="N471" s="87"/>
      <c r="O471" s="88"/>
      <c r="P471" s="88"/>
      <c r="Q471" s="88"/>
      <c r="R471" s="88"/>
      <c r="S471" s="88"/>
      <c r="T471" s="88"/>
      <c r="U471" s="88"/>
      <c r="V471" s="88"/>
      <c r="W471" s="87"/>
      <c r="X471" s="88"/>
      <c r="Y471" s="89"/>
      <c r="Z471" s="89"/>
      <c r="AA471" s="89"/>
      <c r="AB471" s="89"/>
      <c r="AC471" s="89"/>
      <c r="AD471" s="88"/>
      <c r="AE471" s="88"/>
      <c r="AF471" s="88"/>
      <c r="AG471" s="88"/>
      <c r="AH471" s="88"/>
      <c r="AI471" s="88"/>
      <c r="AJ471" s="88"/>
      <c r="AK471" s="88"/>
      <c r="AL471" s="88"/>
      <c r="AM471" s="88"/>
      <c r="AN471" s="88"/>
      <c r="AO471" s="88"/>
      <c r="AP471" s="88"/>
      <c r="AQ471" s="88"/>
      <c r="AR471" s="88"/>
      <c r="AS471" s="88"/>
      <c r="AT471" s="88"/>
      <c r="AU471" s="88"/>
    </row>
    <row r="472" spans="1:47" ht="409.5" hidden="1">
      <c r="A472" s="88"/>
      <c r="B472" s="88"/>
      <c r="C472" s="87"/>
      <c r="D472" s="88"/>
      <c r="E472" s="31" t="s">
        <v>224</v>
      </c>
      <c r="F472" s="203" t="s">
        <v>950</v>
      </c>
      <c r="G472" s="87"/>
      <c r="H472" s="87"/>
      <c r="I472" s="87"/>
      <c r="J472" s="87"/>
      <c r="K472" s="87"/>
      <c r="L472" s="87"/>
      <c r="M472" s="87"/>
      <c r="N472" s="87"/>
      <c r="O472" s="88"/>
      <c r="P472" s="88"/>
      <c r="Q472" s="88"/>
      <c r="R472" s="88"/>
      <c r="S472" s="88"/>
      <c r="T472" s="88"/>
      <c r="U472" s="88"/>
      <c r="V472" s="88"/>
      <c r="W472" s="87"/>
      <c r="X472" s="88"/>
      <c r="Y472" s="89"/>
      <c r="Z472" s="89"/>
      <c r="AA472" s="89"/>
      <c r="AB472" s="89"/>
      <c r="AC472" s="89"/>
      <c r="AD472" s="88"/>
      <c r="AE472" s="88"/>
      <c r="AF472" s="88"/>
      <c r="AG472" s="88"/>
      <c r="AH472" s="88"/>
      <c r="AI472" s="88"/>
      <c r="AJ472" s="88"/>
      <c r="AK472" s="88"/>
      <c r="AL472" s="88"/>
      <c r="AM472" s="88"/>
      <c r="AN472" s="88"/>
      <c r="AO472" s="88"/>
      <c r="AP472" s="88"/>
      <c r="AQ472" s="88"/>
      <c r="AR472" s="88"/>
      <c r="AS472" s="88"/>
      <c r="AT472" s="88"/>
      <c r="AU472" s="88"/>
    </row>
    <row r="473" spans="1:47" ht="285" hidden="1">
      <c r="A473" s="88"/>
      <c r="B473" s="88"/>
      <c r="C473" s="87"/>
      <c r="D473" s="88"/>
      <c r="E473" s="31" t="s">
        <v>226</v>
      </c>
      <c r="F473" s="203" t="s">
        <v>227</v>
      </c>
      <c r="G473" s="87"/>
      <c r="H473" s="87"/>
      <c r="I473" s="87"/>
      <c r="J473" s="87"/>
      <c r="K473" s="87"/>
      <c r="L473" s="87"/>
      <c r="M473" s="87"/>
      <c r="N473" s="87"/>
      <c r="O473" s="88"/>
      <c r="P473" s="88"/>
      <c r="Q473" s="88"/>
      <c r="R473" s="88"/>
      <c r="S473" s="88"/>
      <c r="T473" s="88"/>
      <c r="U473" s="88"/>
      <c r="V473" s="88"/>
      <c r="W473" s="87"/>
      <c r="X473" s="88"/>
      <c r="Y473" s="89"/>
      <c r="Z473" s="89"/>
      <c r="AA473" s="89"/>
      <c r="AB473" s="89"/>
      <c r="AC473" s="89"/>
      <c r="AD473" s="88"/>
      <c r="AE473" s="88"/>
      <c r="AF473" s="88"/>
      <c r="AG473" s="88"/>
      <c r="AH473" s="88"/>
      <c r="AI473" s="88"/>
      <c r="AJ473" s="88"/>
      <c r="AK473" s="88"/>
      <c r="AL473" s="88"/>
      <c r="AM473" s="88"/>
      <c r="AN473" s="88"/>
      <c r="AO473" s="88"/>
      <c r="AP473" s="88"/>
      <c r="AQ473" s="88"/>
      <c r="AR473" s="88"/>
      <c r="AS473" s="88"/>
      <c r="AT473" s="88"/>
      <c r="AU473" s="88"/>
    </row>
    <row r="474" spans="1:47" ht="210" hidden="1">
      <c r="A474" s="88"/>
      <c r="B474" s="88"/>
      <c r="C474" s="87"/>
      <c r="D474" s="88"/>
      <c r="E474" s="31" t="s">
        <v>228</v>
      </c>
      <c r="F474" s="203" t="s">
        <v>229</v>
      </c>
      <c r="G474" s="87"/>
      <c r="H474" s="87"/>
      <c r="I474" s="87"/>
      <c r="J474" s="87"/>
      <c r="K474" s="87"/>
      <c r="L474" s="87"/>
      <c r="M474" s="87"/>
      <c r="N474" s="87"/>
      <c r="O474" s="88"/>
      <c r="P474" s="88"/>
      <c r="Q474" s="88"/>
      <c r="R474" s="88"/>
      <c r="S474" s="88"/>
      <c r="T474" s="88"/>
      <c r="U474" s="88"/>
      <c r="V474" s="88"/>
      <c r="W474" s="87"/>
      <c r="X474" s="88"/>
      <c r="Y474" s="89"/>
      <c r="Z474" s="89"/>
      <c r="AA474" s="89"/>
      <c r="AB474" s="89"/>
      <c r="AC474" s="89"/>
      <c r="AD474" s="88"/>
      <c r="AE474" s="88"/>
      <c r="AF474" s="88"/>
      <c r="AG474" s="88"/>
      <c r="AH474" s="88"/>
      <c r="AI474" s="88"/>
      <c r="AJ474" s="88"/>
      <c r="AK474" s="88"/>
      <c r="AL474" s="88"/>
      <c r="AM474" s="88"/>
      <c r="AN474" s="88"/>
      <c r="AO474" s="88"/>
      <c r="AP474" s="88"/>
      <c r="AQ474" s="88"/>
      <c r="AR474" s="88"/>
      <c r="AS474" s="88"/>
      <c r="AT474" s="88"/>
      <c r="AU474" s="88"/>
    </row>
    <row r="475" spans="1:47" hidden="1">
      <c r="A475" s="88"/>
      <c r="B475" s="88"/>
      <c r="C475" s="87"/>
      <c r="D475" s="88"/>
      <c r="E475" s="87"/>
      <c r="F475" s="87"/>
      <c r="G475" s="87"/>
      <c r="H475" s="87"/>
      <c r="I475" s="87"/>
      <c r="J475" s="87"/>
      <c r="K475" s="87"/>
      <c r="L475" s="87"/>
      <c r="M475" s="87"/>
      <c r="N475" s="87"/>
      <c r="O475" s="88"/>
      <c r="P475" s="88"/>
      <c r="Q475" s="88"/>
      <c r="R475" s="88"/>
      <c r="S475" s="88"/>
      <c r="T475" s="88"/>
      <c r="U475" s="88"/>
      <c r="V475" s="88"/>
      <c r="W475" s="87"/>
      <c r="X475" s="88"/>
      <c r="Y475" s="89"/>
      <c r="Z475" s="89"/>
      <c r="AA475" s="89"/>
      <c r="AB475" s="89"/>
      <c r="AC475" s="89"/>
      <c r="AD475" s="88"/>
      <c r="AE475" s="88"/>
      <c r="AF475" s="88"/>
      <c r="AG475" s="88"/>
      <c r="AH475" s="88"/>
      <c r="AI475" s="88"/>
      <c r="AJ475" s="88"/>
      <c r="AK475" s="88"/>
      <c r="AL475" s="88"/>
      <c r="AM475" s="88"/>
      <c r="AN475" s="88"/>
      <c r="AO475" s="88"/>
      <c r="AP475" s="88"/>
      <c r="AQ475" s="88"/>
      <c r="AR475" s="88"/>
      <c r="AS475" s="88"/>
      <c r="AT475" s="88"/>
      <c r="AU475" s="88"/>
    </row>
    <row r="476" spans="1:47" hidden="1">
      <c r="A476" s="88"/>
      <c r="B476" s="88"/>
      <c r="C476" s="87"/>
      <c r="D476" s="88"/>
      <c r="E476" s="87"/>
      <c r="F476" s="87"/>
      <c r="G476" s="87"/>
      <c r="H476" s="87"/>
      <c r="I476" s="87"/>
      <c r="J476" s="87"/>
      <c r="K476" s="87"/>
      <c r="L476" s="87"/>
      <c r="M476" s="87"/>
      <c r="N476" s="87"/>
      <c r="O476" s="88"/>
      <c r="P476" s="88"/>
      <c r="Q476" s="88"/>
      <c r="R476" s="88"/>
      <c r="S476" s="88"/>
      <c r="T476" s="88"/>
      <c r="U476" s="88"/>
      <c r="V476" s="88"/>
      <c r="W476" s="87"/>
      <c r="X476" s="88"/>
      <c r="Y476" s="89"/>
      <c r="Z476" s="89"/>
      <c r="AA476" s="89"/>
      <c r="AB476" s="89"/>
      <c r="AC476" s="89"/>
      <c r="AD476" s="88"/>
      <c r="AE476" s="88"/>
      <c r="AF476" s="88"/>
      <c r="AG476" s="88"/>
      <c r="AH476" s="88"/>
      <c r="AI476" s="88"/>
      <c r="AJ476" s="88"/>
      <c r="AK476" s="88"/>
      <c r="AL476" s="88"/>
      <c r="AM476" s="88"/>
      <c r="AN476" s="88"/>
      <c r="AO476" s="88"/>
      <c r="AP476" s="88"/>
      <c r="AQ476" s="88"/>
      <c r="AR476" s="88"/>
      <c r="AS476" s="88"/>
      <c r="AT476" s="88"/>
      <c r="AU476" s="88"/>
    </row>
    <row r="477" spans="1:47" ht="30" hidden="1" customHeight="1">
      <c r="A477" s="88"/>
      <c r="B477" s="88"/>
      <c r="C477" s="87"/>
      <c r="D477" s="88"/>
      <c r="E477" s="87"/>
      <c r="F477" s="87"/>
      <c r="G477" s="87"/>
      <c r="H477" s="87"/>
      <c r="I477" s="87"/>
      <c r="J477" s="87"/>
      <c r="K477" s="87"/>
      <c r="L477" s="87"/>
      <c r="M477" s="87"/>
      <c r="N477" s="87"/>
      <c r="O477" s="88"/>
      <c r="P477" s="88"/>
      <c r="Q477" s="88"/>
      <c r="R477" s="88"/>
      <c r="S477" s="88"/>
      <c r="T477" s="88"/>
      <c r="U477" s="88"/>
      <c r="V477" s="88"/>
      <c r="W477" s="87"/>
      <c r="X477" s="88"/>
      <c r="Y477" s="89"/>
      <c r="Z477" s="89"/>
      <c r="AA477" s="89"/>
      <c r="AB477" s="89"/>
      <c r="AC477" s="89"/>
      <c r="AD477" s="88"/>
      <c r="AE477" s="88"/>
      <c r="AF477" s="88"/>
      <c r="AG477" s="88"/>
      <c r="AH477" s="88"/>
      <c r="AI477" s="88"/>
      <c r="AJ477" s="88"/>
      <c r="AK477" s="88"/>
      <c r="AL477" s="88"/>
      <c r="AM477" s="88"/>
      <c r="AN477" s="88"/>
      <c r="AO477" s="88"/>
      <c r="AP477" s="88"/>
      <c r="AQ477" s="88"/>
      <c r="AR477" s="88"/>
      <c r="AS477" s="88"/>
      <c r="AT477" s="88"/>
      <c r="AU477" s="88"/>
    </row>
    <row r="478" spans="1:47" hidden="1">
      <c r="A478" s="88"/>
      <c r="B478" s="88"/>
      <c r="C478" s="87"/>
      <c r="D478" s="88"/>
      <c r="E478" s="87"/>
      <c r="F478" s="87"/>
      <c r="G478" s="87"/>
      <c r="H478" s="87"/>
      <c r="I478" s="87"/>
      <c r="J478" s="87"/>
      <c r="K478" s="87"/>
      <c r="L478" s="87"/>
      <c r="M478" s="87"/>
      <c r="N478" s="87"/>
      <c r="O478" s="88"/>
      <c r="P478" s="88"/>
      <c r="Q478" s="88"/>
      <c r="R478" s="88"/>
      <c r="S478" s="88"/>
      <c r="T478" s="88"/>
      <c r="U478" s="88"/>
      <c r="V478" s="88"/>
      <c r="W478" s="87"/>
      <c r="X478" s="88"/>
      <c r="Y478" s="89"/>
      <c r="Z478" s="89"/>
      <c r="AA478" s="89"/>
      <c r="AB478" s="89"/>
      <c r="AC478" s="89"/>
      <c r="AD478" s="88"/>
      <c r="AE478" s="88"/>
      <c r="AF478" s="88"/>
      <c r="AG478" s="88"/>
      <c r="AH478" s="88"/>
      <c r="AI478" s="88"/>
      <c r="AJ478" s="88"/>
      <c r="AK478" s="88"/>
      <c r="AL478" s="88"/>
      <c r="AM478" s="88"/>
      <c r="AN478" s="88"/>
      <c r="AO478" s="88"/>
      <c r="AP478" s="88"/>
      <c r="AQ478" s="88"/>
      <c r="AR478" s="88"/>
      <c r="AS478" s="88"/>
      <c r="AT478" s="88"/>
      <c r="AU478" s="88"/>
    </row>
    <row r="479" spans="1:47" ht="75" customHeight="1">
      <c r="A479" s="311">
        <v>151</v>
      </c>
      <c r="B479" s="311" t="s">
        <v>165</v>
      </c>
      <c r="C479" s="362" t="s">
        <v>951</v>
      </c>
      <c r="D479" s="362" t="s">
        <v>952</v>
      </c>
      <c r="E479" s="362" t="s">
        <v>164</v>
      </c>
      <c r="F479" s="362" t="s">
        <v>931</v>
      </c>
      <c r="G479" s="531" t="s">
        <v>953</v>
      </c>
      <c r="H479" s="315" t="s">
        <v>927</v>
      </c>
      <c r="I479" s="315" t="s">
        <v>909</v>
      </c>
      <c r="J479" s="315" t="s">
        <v>716</v>
      </c>
      <c r="K479" s="315" t="s">
        <v>911</v>
      </c>
      <c r="L479" s="361" t="s">
        <v>954</v>
      </c>
      <c r="M479" s="315" t="s">
        <v>60</v>
      </c>
      <c r="N479" s="315" t="s">
        <v>112</v>
      </c>
      <c r="O479" s="315" t="s">
        <v>61</v>
      </c>
      <c r="P479" s="315" t="s">
        <v>186</v>
      </c>
      <c r="Q479" s="315" t="s">
        <v>273</v>
      </c>
      <c r="R479" s="315" t="s">
        <v>113</v>
      </c>
      <c r="S479" s="315">
        <v>20</v>
      </c>
      <c r="T479" s="315" t="s">
        <v>127</v>
      </c>
      <c r="U479" s="604">
        <v>60</v>
      </c>
      <c r="V479" s="602" t="s">
        <v>73</v>
      </c>
      <c r="W479" s="134" t="s">
        <v>955</v>
      </c>
      <c r="X479" s="31" t="s">
        <v>117</v>
      </c>
      <c r="Y479" s="31" t="s">
        <v>90</v>
      </c>
      <c r="Z479" s="31" t="s">
        <v>69</v>
      </c>
      <c r="AA479" s="31" t="s">
        <v>179</v>
      </c>
      <c r="AB479" s="31" t="s">
        <v>71</v>
      </c>
      <c r="AC479" s="31" t="s">
        <v>72</v>
      </c>
      <c r="AD479" s="359">
        <f>AH480</f>
        <v>9.8000000000000007</v>
      </c>
      <c r="AE479" s="16">
        <f t="shared" ref="AE479:AE480" si="833">IF(Y479="Preventivo",25,IF(Y479="Detectivo",15,0))</f>
        <v>15</v>
      </c>
      <c r="AF479" s="16">
        <f t="shared" ref="AF479:AF480" si="834">IF(Y479="Correctivo",0,IF(Z479="Automatizado",25,IF(Z479="Manual",15,0)))</f>
        <v>15</v>
      </c>
      <c r="AG479" s="16">
        <f t="shared" ref="AG479" si="835">($S479*((AE479+AF479))/100)</f>
        <v>6</v>
      </c>
      <c r="AH479" s="16">
        <f t="shared" ref="AH479" si="836">S479-AG479</f>
        <v>14</v>
      </c>
      <c r="AI479" s="359">
        <f>AM480</f>
        <v>60</v>
      </c>
      <c r="AJ479" s="16">
        <f t="shared" ref="AJ479:AJ480" si="837">IF(Y479="Correctivo",10,0)</f>
        <v>0</v>
      </c>
      <c r="AK479" s="16">
        <f t="shared" ref="AK479:AK480" si="838">IF(X479="Probabilidad",0,IF(Z479="Automatizado",25,IF(Z479="Manual",15,0)))</f>
        <v>0</v>
      </c>
      <c r="AL479" s="16">
        <f t="shared" ref="AL479" si="839">($U479*((AJ479+AK479))/100)</f>
        <v>0</v>
      </c>
      <c r="AM479" s="16">
        <f t="shared" ref="AM479" si="840">U479-AL479</f>
        <v>60</v>
      </c>
      <c r="AN479" s="602" t="s">
        <v>73</v>
      </c>
      <c r="AO479" s="315" t="s">
        <v>74</v>
      </c>
      <c r="AP479" s="362" t="s">
        <v>75</v>
      </c>
      <c r="AQ479" s="296" t="s">
        <v>956</v>
      </c>
      <c r="AR479" s="608">
        <v>45658</v>
      </c>
      <c r="AS479" s="608">
        <v>46022</v>
      </c>
      <c r="AT479" s="293" t="s">
        <v>77</v>
      </c>
      <c r="AU479" s="296" t="s">
        <v>957</v>
      </c>
    </row>
    <row r="480" spans="1:47" ht="61.5" customHeight="1">
      <c r="A480" s="311"/>
      <c r="B480" s="311"/>
      <c r="C480" s="362"/>
      <c r="D480" s="362"/>
      <c r="E480" s="362"/>
      <c r="F480" s="362"/>
      <c r="G480" s="531"/>
      <c r="H480" s="315"/>
      <c r="I480" s="315"/>
      <c r="J480" s="315"/>
      <c r="K480" s="315"/>
      <c r="L480" s="361"/>
      <c r="M480" s="315"/>
      <c r="N480" s="315"/>
      <c r="O480" s="315"/>
      <c r="P480" s="315"/>
      <c r="Q480" s="315"/>
      <c r="R480" s="315"/>
      <c r="S480" s="315"/>
      <c r="T480" s="315"/>
      <c r="U480" s="604"/>
      <c r="V480" s="602"/>
      <c r="W480" s="31" t="s">
        <v>958</v>
      </c>
      <c r="X480" s="31" t="s">
        <v>117</v>
      </c>
      <c r="Y480" s="31" t="s">
        <v>90</v>
      </c>
      <c r="Z480" s="31" t="s">
        <v>69</v>
      </c>
      <c r="AA480" s="31" t="s">
        <v>179</v>
      </c>
      <c r="AB480" s="31" t="s">
        <v>71</v>
      </c>
      <c r="AC480" s="31" t="s">
        <v>72</v>
      </c>
      <c r="AD480" s="359"/>
      <c r="AE480" s="16">
        <f t="shared" si="833"/>
        <v>15</v>
      </c>
      <c r="AF480" s="16">
        <f t="shared" si="834"/>
        <v>15</v>
      </c>
      <c r="AG480" s="16">
        <f t="shared" ref="AG480" si="841">($AH479*((AE480+AF480))/100)</f>
        <v>4.2</v>
      </c>
      <c r="AH480" s="16">
        <f t="shared" ref="AH480" si="842">AH479-AG480</f>
        <v>9.8000000000000007</v>
      </c>
      <c r="AI480" s="359"/>
      <c r="AJ480" s="16">
        <f t="shared" si="837"/>
        <v>0</v>
      </c>
      <c r="AK480" s="16">
        <f t="shared" si="838"/>
        <v>0</v>
      </c>
      <c r="AL480" s="16">
        <f t="shared" ref="AL480" si="843">($AM479*((AJ480+AK480))/100)</f>
        <v>0</v>
      </c>
      <c r="AM480" s="16">
        <f t="shared" ref="AM480" si="844">AM479-AL480</f>
        <v>60</v>
      </c>
      <c r="AN480" s="602"/>
      <c r="AO480" s="315"/>
      <c r="AP480" s="362"/>
      <c r="AQ480" s="297"/>
      <c r="AR480" s="610"/>
      <c r="AS480" s="610"/>
      <c r="AT480" s="294"/>
      <c r="AU480" s="297"/>
    </row>
    <row r="481" spans="1:48" ht="240.75" customHeight="1">
      <c r="A481" s="311">
        <v>152</v>
      </c>
      <c r="B481" s="311" t="s">
        <v>165</v>
      </c>
      <c r="C481" s="360" t="s">
        <v>959</v>
      </c>
      <c r="D481" s="317" t="s">
        <v>960</v>
      </c>
      <c r="E481" s="324" t="s">
        <v>57</v>
      </c>
      <c r="F481" s="325" t="s">
        <v>961</v>
      </c>
      <c r="G481" s="325" t="s">
        <v>962</v>
      </c>
      <c r="H481" s="315" t="s">
        <v>908</v>
      </c>
      <c r="I481" s="323"/>
      <c r="J481" s="315" t="s">
        <v>716</v>
      </c>
      <c r="K481" s="315" t="s">
        <v>911</v>
      </c>
      <c r="L481" s="361" t="str">
        <f>IF(F481&lt;&gt;"",CONCATENATE(E481," ",F481,"",G481),CONCATENATE(H481," ",I481," ",J481," ",K481))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81" s="323" t="s">
        <v>105</v>
      </c>
      <c r="N481" s="323" t="s">
        <v>963</v>
      </c>
      <c r="O481" s="311" t="s">
        <v>61</v>
      </c>
      <c r="P481" s="311" t="s">
        <v>62</v>
      </c>
      <c r="Q481" s="311" t="s">
        <v>273</v>
      </c>
      <c r="R481" s="311" t="s">
        <v>175</v>
      </c>
      <c r="S481" s="315">
        <f>IF(R481="Muy alta",100,IF(R481="Alta",80,IF(R481="Media",60,IF(R481="Baja",40,IF(R481="Muy baja",20,IF(R481="Casi Seguro",100,IF(R481="Probable",80,IF(R481="Posible",60,IF(R481="Improbable",40,IF(R481="Rara vez",20,0))))))))))</f>
        <v>80</v>
      </c>
      <c r="T481" s="311" t="s">
        <v>65</v>
      </c>
      <c r="U481" s="315">
        <f>IF(T481="Catastrófico",100,IF(T481="Mayor",80,IF(T481="Moderado",60,IF(T481="Menor",40,IF(T481="Leve",20,0)))))</f>
        <v>80</v>
      </c>
      <c r="V481" s="311" t="s">
        <v>66</v>
      </c>
      <c r="W481" s="360" t="s">
        <v>964</v>
      </c>
      <c r="X481" s="315" t="str">
        <f>IF(OR(Y481="Preventivo",Y481="Detectivo"),"Probabilidad",IF(Y481="Correctivo","Impacto"," "))</f>
        <v>Probabilidad</v>
      </c>
      <c r="Y481" s="311" t="s">
        <v>68</v>
      </c>
      <c r="Z481" s="311" t="s">
        <v>69</v>
      </c>
      <c r="AA481" s="311" t="s">
        <v>70</v>
      </c>
      <c r="AB481" s="311" t="s">
        <v>71</v>
      </c>
      <c r="AC481" s="311" t="s">
        <v>72</v>
      </c>
      <c r="AD481" s="359">
        <f>AH483</f>
        <v>56</v>
      </c>
      <c r="AE481" s="315">
        <f>IF(Y481="Preventivo",25,IF(Y481="Detectivo",15,0))</f>
        <v>25</v>
      </c>
      <c r="AF481" s="16">
        <f>IF(Y481="Correctivo",0,IF(Z481="Automatizado",25,IF(Z481="Manual",15,0)))</f>
        <v>15</v>
      </c>
      <c r="AG481" s="16">
        <f>($S$9*((AE481+AF481))/100)</f>
        <v>24</v>
      </c>
      <c r="AH481" s="16">
        <f>S481-AG481</f>
        <v>56</v>
      </c>
      <c r="AI481" s="359">
        <f>AM483</f>
        <v>80</v>
      </c>
      <c r="AJ481" s="16">
        <f>IF(Y481="Correctivo",10,0)</f>
        <v>0</v>
      </c>
      <c r="AK481" s="16">
        <f>IF(X481="Probabilidad",0,IF(Z481="Automatizado",25,IF(Z481="Manual",15,0)))</f>
        <v>0</v>
      </c>
      <c r="AL481" s="16">
        <f>($U$9*((AJ481+AK481))/100)</f>
        <v>0</v>
      </c>
      <c r="AM481" s="16">
        <f>U481-AL481</f>
        <v>80</v>
      </c>
      <c r="AN481" s="311" t="s">
        <v>66</v>
      </c>
      <c r="AO481" s="311" t="s">
        <v>74</v>
      </c>
      <c r="AP481" s="311" t="s">
        <v>269</v>
      </c>
      <c r="AQ481" s="32" t="s">
        <v>965</v>
      </c>
      <c r="AR481" s="139">
        <v>45659</v>
      </c>
      <c r="AS481" s="139">
        <v>46022</v>
      </c>
      <c r="AT481" s="293" t="s">
        <v>93</v>
      </c>
      <c r="AU481" s="31" t="s">
        <v>966</v>
      </c>
    </row>
    <row r="482" spans="1:48" ht="363" customHeight="1">
      <c r="A482" s="311"/>
      <c r="B482" s="311"/>
      <c r="C482" s="360"/>
      <c r="D482" s="317"/>
      <c r="E482" s="324"/>
      <c r="F482" s="325"/>
      <c r="G482" s="325"/>
      <c r="H482" s="315"/>
      <c r="I482" s="323"/>
      <c r="J482" s="315"/>
      <c r="K482" s="315"/>
      <c r="L482" s="361"/>
      <c r="M482" s="323"/>
      <c r="N482" s="323"/>
      <c r="O482" s="311"/>
      <c r="P482" s="311"/>
      <c r="Q482" s="311"/>
      <c r="R482" s="311"/>
      <c r="S482" s="315"/>
      <c r="T482" s="311"/>
      <c r="U482" s="315"/>
      <c r="V482" s="311"/>
      <c r="W482" s="360"/>
      <c r="X482" s="315"/>
      <c r="Y482" s="311"/>
      <c r="Z482" s="311"/>
      <c r="AA482" s="311"/>
      <c r="AB482" s="311"/>
      <c r="AC482" s="311"/>
      <c r="AD482" s="359"/>
      <c r="AE482" s="315"/>
      <c r="AF482" s="16">
        <f t="shared" ref="AF482:AF489" si="845">IF(Y482="Correctivo",0,IF(Z482="Automatizado",25,IF(Z482="Manual",15,0)))</f>
        <v>0</v>
      </c>
      <c r="AG482" s="16">
        <f>($AH$9*((AE482+AF482))/100)</f>
        <v>0</v>
      </c>
      <c r="AH482" s="16">
        <f>AH481-AG482</f>
        <v>56</v>
      </c>
      <c r="AI482" s="359"/>
      <c r="AJ482" s="16">
        <f t="shared" ref="AJ482:AJ484" si="846">IF(Y482="Correctivo",10,0)</f>
        <v>0</v>
      </c>
      <c r="AK482" s="16">
        <f t="shared" ref="AK482:AK484" si="847">IF(X482="Probabilidad",0,IF(Z482="Automatizado",25,IF(Z482="Manual",15,0)))</f>
        <v>0</v>
      </c>
      <c r="AL482" s="16">
        <f>($AM$9*((AJ482+AK482))/100)</f>
        <v>0</v>
      </c>
      <c r="AM482" s="16">
        <f>AM481-AL482</f>
        <v>80</v>
      </c>
      <c r="AN482" s="311"/>
      <c r="AO482" s="311"/>
      <c r="AP482" s="311"/>
      <c r="AQ482" s="32" t="s">
        <v>967</v>
      </c>
      <c r="AR482" s="139">
        <v>45659</v>
      </c>
      <c r="AS482" s="139">
        <v>46022</v>
      </c>
      <c r="AT482" s="294"/>
      <c r="AU482" s="16" t="s">
        <v>966</v>
      </c>
    </row>
    <row r="483" spans="1:48" ht="295.5" customHeight="1">
      <c r="A483" s="311"/>
      <c r="B483" s="311"/>
      <c r="C483" s="360"/>
      <c r="D483" s="317"/>
      <c r="E483" s="324"/>
      <c r="F483" s="325"/>
      <c r="G483" s="325"/>
      <c r="H483" s="315"/>
      <c r="I483" s="323"/>
      <c r="J483" s="315"/>
      <c r="K483" s="315"/>
      <c r="L483" s="361"/>
      <c r="M483" s="323"/>
      <c r="N483" s="323"/>
      <c r="O483" s="311"/>
      <c r="P483" s="311"/>
      <c r="Q483" s="311"/>
      <c r="R483" s="311"/>
      <c r="S483" s="315"/>
      <c r="T483" s="311"/>
      <c r="U483" s="315"/>
      <c r="V483" s="311"/>
      <c r="W483" s="360"/>
      <c r="X483" s="315"/>
      <c r="Y483" s="311"/>
      <c r="Z483" s="311"/>
      <c r="AA483" s="311"/>
      <c r="AB483" s="311"/>
      <c r="AC483" s="311"/>
      <c r="AD483" s="359"/>
      <c r="AE483" s="315"/>
      <c r="AF483" s="16">
        <f t="shared" si="845"/>
        <v>0</v>
      </c>
      <c r="AG483" s="16">
        <f>($AH$10*((AE483+AF483))/100)</f>
        <v>0</v>
      </c>
      <c r="AH483" s="16">
        <f>AH482-AG483</f>
        <v>56</v>
      </c>
      <c r="AI483" s="359"/>
      <c r="AJ483" s="16">
        <f t="shared" si="846"/>
        <v>0</v>
      </c>
      <c r="AK483" s="16">
        <f t="shared" si="847"/>
        <v>0</v>
      </c>
      <c r="AL483" s="16">
        <f>($AM$10*((AJ483+AK483))/100)</f>
        <v>0</v>
      </c>
      <c r="AM483" s="16">
        <f>AM482-AL483</f>
        <v>80</v>
      </c>
      <c r="AN483" s="311"/>
      <c r="AO483" s="311"/>
      <c r="AP483" s="311"/>
      <c r="AQ483" s="32" t="s">
        <v>968</v>
      </c>
      <c r="AR483" s="139">
        <v>45659</v>
      </c>
      <c r="AS483" s="139">
        <v>46022</v>
      </c>
      <c r="AT483" s="295"/>
      <c r="AU483" s="16" t="s">
        <v>966</v>
      </c>
    </row>
    <row r="484" spans="1:48" s="10" customFormat="1" ht="105" customHeight="1">
      <c r="A484" s="268">
        <v>153</v>
      </c>
      <c r="B484" s="268" t="s">
        <v>165</v>
      </c>
      <c r="C484" s="362" t="s">
        <v>229</v>
      </c>
      <c r="D484" s="315" t="s">
        <v>892</v>
      </c>
      <c r="E484" s="311" t="s">
        <v>57</v>
      </c>
      <c r="F484" s="315" t="s">
        <v>931</v>
      </c>
      <c r="G484" s="318" t="s">
        <v>932</v>
      </c>
      <c r="H484" s="315" t="s">
        <v>927</v>
      </c>
      <c r="I484" s="315" t="s">
        <v>895</v>
      </c>
      <c r="J484" s="315" t="s">
        <v>716</v>
      </c>
      <c r="K484" s="315" t="s">
        <v>911</v>
      </c>
      <c r="L484" s="605" t="s">
        <v>969</v>
      </c>
      <c r="M484" s="268" t="s">
        <v>155</v>
      </c>
      <c r="N484" s="268" t="s">
        <v>278</v>
      </c>
      <c r="O484" s="268" t="s">
        <v>61</v>
      </c>
      <c r="P484" s="311" t="s">
        <v>62</v>
      </c>
      <c r="Q484" s="268" t="s">
        <v>942</v>
      </c>
      <c r="R484" s="315" t="s">
        <v>113</v>
      </c>
      <c r="S484" s="315">
        <v>20</v>
      </c>
      <c r="T484" s="315" t="s">
        <v>127</v>
      </c>
      <c r="U484" s="607">
        <v>60</v>
      </c>
      <c r="V484" s="602" t="s">
        <v>73</v>
      </c>
      <c r="W484" s="315" t="s">
        <v>970</v>
      </c>
      <c r="X484" s="315" t="s">
        <v>117</v>
      </c>
      <c r="Y484" s="315" t="s">
        <v>90</v>
      </c>
      <c r="Z484" s="315" t="s">
        <v>69</v>
      </c>
      <c r="AA484" s="315" t="s">
        <v>179</v>
      </c>
      <c r="AB484" s="315" t="s">
        <v>71</v>
      </c>
      <c r="AC484" s="315" t="s">
        <v>72</v>
      </c>
      <c r="AD484" s="359">
        <f t="shared" ref="AD484" si="848">AH486</f>
        <v>14</v>
      </c>
      <c r="AE484" s="16">
        <f t="shared" ref="AE484:AE489" si="849">IF(Y484="Preventivo",25,IF(Y484="Detectivo",15,0))</f>
        <v>15</v>
      </c>
      <c r="AF484" s="16">
        <f t="shared" si="845"/>
        <v>15</v>
      </c>
      <c r="AG484" s="16">
        <f t="shared" ref="AG484" si="850">($S484*((AE484+AF484))/100)</f>
        <v>6</v>
      </c>
      <c r="AH484" s="16">
        <f t="shared" ref="AH484" si="851">S484-AG484</f>
        <v>14</v>
      </c>
      <c r="AI484" s="359">
        <f t="shared" ref="AI484" si="852">AM486</f>
        <v>60</v>
      </c>
      <c r="AJ484" s="16">
        <f t="shared" si="846"/>
        <v>0</v>
      </c>
      <c r="AK484" s="16">
        <f t="shared" si="847"/>
        <v>0</v>
      </c>
      <c r="AL484" s="16">
        <f t="shared" ref="AL484" si="853">($U484*((AJ484+AK484))/100)</f>
        <v>0</v>
      </c>
      <c r="AM484" s="16">
        <f t="shared" ref="AM484" si="854">U484-AL484</f>
        <v>60</v>
      </c>
      <c r="AN484" s="602" t="s">
        <v>73</v>
      </c>
      <c r="AO484" s="315" t="s">
        <v>74</v>
      </c>
      <c r="AP484" s="362" t="s">
        <v>75</v>
      </c>
      <c r="AQ484" s="362" t="s">
        <v>971</v>
      </c>
      <c r="AR484" s="606">
        <v>45658</v>
      </c>
      <c r="AS484" s="606">
        <v>46022</v>
      </c>
      <c r="AT484" s="315" t="s">
        <v>77</v>
      </c>
      <c r="AU484" s="315" t="s">
        <v>972</v>
      </c>
    </row>
    <row r="485" spans="1:48" ht="40.5" customHeight="1">
      <c r="A485" s="268"/>
      <c r="B485" s="268"/>
      <c r="C485" s="362"/>
      <c r="D485" s="315"/>
      <c r="E485" s="311"/>
      <c r="F485" s="315"/>
      <c r="G485" s="318"/>
      <c r="H485" s="315"/>
      <c r="I485" s="315"/>
      <c r="J485" s="315"/>
      <c r="K485" s="315"/>
      <c r="L485" s="605"/>
      <c r="M485" s="268"/>
      <c r="N485" s="268"/>
      <c r="O485" s="268"/>
      <c r="P485" s="311"/>
      <c r="Q485" s="268"/>
      <c r="R485" s="315"/>
      <c r="S485" s="315"/>
      <c r="T485" s="315"/>
      <c r="U485" s="607"/>
      <c r="V485" s="602"/>
      <c r="W485" s="315"/>
      <c r="X485" s="315"/>
      <c r="Y485" s="315"/>
      <c r="Z485" s="315"/>
      <c r="AA485" s="315"/>
      <c r="AB485" s="315"/>
      <c r="AC485" s="315"/>
      <c r="AD485" s="359"/>
      <c r="AE485" s="16">
        <f t="shared" si="849"/>
        <v>0</v>
      </c>
      <c r="AF485" s="16">
        <f t="shared" si="845"/>
        <v>0</v>
      </c>
      <c r="AG485" s="16">
        <f t="shared" ref="AG485:AG486" si="855">($AH484*((AE485+AF485))/100)</f>
        <v>0</v>
      </c>
      <c r="AH485" s="16">
        <f t="shared" ref="AH485:AH486" si="856">AH484-AG485</f>
        <v>14</v>
      </c>
      <c r="AI485" s="359"/>
      <c r="AJ485" s="16">
        <f t="shared" ref="AJ485:AJ486" si="857">IF(Y485="Correctivo",10,0)</f>
        <v>0</v>
      </c>
      <c r="AK485" s="16">
        <f t="shared" ref="AK485:AK486" si="858">IF(X485="Probabilidad",0,IF(Z485="Automatizado",25,IF(Z485="Manual",15,0)))</f>
        <v>0</v>
      </c>
      <c r="AL485" s="16">
        <f t="shared" ref="AL485" si="859">($AM484*((AJ485+AK485))/100)</f>
        <v>0</v>
      </c>
      <c r="AM485" s="16">
        <f t="shared" ref="AM485" si="860">AM484-AL485</f>
        <v>60</v>
      </c>
      <c r="AN485" s="602"/>
      <c r="AO485" s="315"/>
      <c r="AP485" s="362"/>
      <c r="AQ485" s="362"/>
      <c r="AR485" s="606"/>
      <c r="AS485" s="606"/>
      <c r="AT485" s="315"/>
      <c r="AU485" s="315"/>
    </row>
    <row r="486" spans="1:48" ht="44.25" customHeight="1">
      <c r="A486" s="268"/>
      <c r="B486" s="268"/>
      <c r="C486" s="362"/>
      <c r="D486" s="315"/>
      <c r="E486" s="311"/>
      <c r="F486" s="315"/>
      <c r="G486" s="318"/>
      <c r="H486" s="315"/>
      <c r="I486" s="315"/>
      <c r="J486" s="315"/>
      <c r="K486" s="315"/>
      <c r="L486" s="605"/>
      <c r="M486" s="268"/>
      <c r="N486" s="268"/>
      <c r="O486" s="268"/>
      <c r="P486" s="311"/>
      <c r="Q486" s="268"/>
      <c r="R486" s="315"/>
      <c r="S486" s="315"/>
      <c r="T486" s="315"/>
      <c r="U486" s="607"/>
      <c r="V486" s="602"/>
      <c r="W486" s="315"/>
      <c r="X486" s="315"/>
      <c r="Y486" s="315"/>
      <c r="Z486" s="315"/>
      <c r="AA486" s="315"/>
      <c r="AB486" s="315"/>
      <c r="AC486" s="315"/>
      <c r="AD486" s="359"/>
      <c r="AE486" s="16">
        <f t="shared" si="849"/>
        <v>0</v>
      </c>
      <c r="AF486" s="16">
        <f t="shared" si="845"/>
        <v>0</v>
      </c>
      <c r="AG486" s="16">
        <f t="shared" si="855"/>
        <v>0</v>
      </c>
      <c r="AH486" s="16">
        <f t="shared" si="856"/>
        <v>14</v>
      </c>
      <c r="AI486" s="359"/>
      <c r="AJ486" s="16">
        <f t="shared" si="857"/>
        <v>0</v>
      </c>
      <c r="AK486" s="16">
        <f t="shared" si="858"/>
        <v>0</v>
      </c>
      <c r="AL486" s="16">
        <f t="shared" ref="AL486" si="861">($AM485*((AJ486+AK486))/100)</f>
        <v>0</v>
      </c>
      <c r="AM486" s="16">
        <f t="shared" ref="AM486" si="862">AM485-AL486</f>
        <v>60</v>
      </c>
      <c r="AN486" s="602"/>
      <c r="AO486" s="315"/>
      <c r="AP486" s="362"/>
      <c r="AQ486" s="362"/>
      <c r="AR486" s="606"/>
      <c r="AS486" s="606"/>
      <c r="AT486" s="315"/>
      <c r="AU486" s="315"/>
    </row>
    <row r="487" spans="1:48" ht="215.25" customHeight="1">
      <c r="A487" s="311">
        <v>154</v>
      </c>
      <c r="B487" s="311" t="s">
        <v>165</v>
      </c>
      <c r="C487" s="362" t="s">
        <v>973</v>
      </c>
      <c r="D487" s="362" t="s">
        <v>952</v>
      </c>
      <c r="E487" s="362" t="s">
        <v>164</v>
      </c>
      <c r="F487" s="362" t="s">
        <v>931</v>
      </c>
      <c r="G487" s="531" t="s">
        <v>953</v>
      </c>
      <c r="H487" s="315" t="s">
        <v>927</v>
      </c>
      <c r="I487" s="315" t="s">
        <v>909</v>
      </c>
      <c r="J487" s="315" t="s">
        <v>716</v>
      </c>
      <c r="K487" s="315" t="s">
        <v>911</v>
      </c>
      <c r="L487" s="361" t="s">
        <v>974</v>
      </c>
      <c r="M487" s="315" t="s">
        <v>60</v>
      </c>
      <c r="N487" s="315" t="s">
        <v>112</v>
      </c>
      <c r="O487" s="315" t="s">
        <v>61</v>
      </c>
      <c r="P487" s="315" t="s">
        <v>186</v>
      </c>
      <c r="Q487" s="315" t="s">
        <v>942</v>
      </c>
      <c r="R487" s="311" t="s">
        <v>175</v>
      </c>
      <c r="S487" s="315">
        <f>IF(R487="Muy alta",100,IF(R487="Alta",80,IF(R487="Media",60,IF(R487="Baja",40,IF(R487="Muy baja",20,IF(R487="Casi Seguro",100,IF(R487="Probable",80,IF(R487="Posible",60,IF(R487="Improbable",40,IF(R487="Rara vez",20,0))))))))))</f>
        <v>80</v>
      </c>
      <c r="T487" s="311" t="s">
        <v>65</v>
      </c>
      <c r="U487" s="315">
        <f>IF(T487="Catastrófico",100,IF(T487="Mayor",80,IF(T487="Moderado",60,IF(T487="Menor",40,IF(T487="Leve",20,0)))))</f>
        <v>80</v>
      </c>
      <c r="V487" s="311" t="s">
        <v>66</v>
      </c>
      <c r="W487" s="134" t="s">
        <v>975</v>
      </c>
      <c r="X487" s="315" t="s">
        <v>117</v>
      </c>
      <c r="Y487" s="315" t="s">
        <v>90</v>
      </c>
      <c r="Z487" s="315" t="s">
        <v>69</v>
      </c>
      <c r="AA487" s="315" t="s">
        <v>179</v>
      </c>
      <c r="AB487" s="315" t="s">
        <v>71</v>
      </c>
      <c r="AC487" s="315" t="s">
        <v>72</v>
      </c>
      <c r="AD487" s="359">
        <v>16.899999999999999</v>
      </c>
      <c r="AE487" s="16">
        <f t="shared" si="849"/>
        <v>15</v>
      </c>
      <c r="AF487" s="16">
        <f t="shared" si="845"/>
        <v>15</v>
      </c>
      <c r="AG487" s="16">
        <f t="shared" ref="AG487" si="863">($S487*((AE487+AF487))/100)</f>
        <v>24</v>
      </c>
      <c r="AH487" s="16">
        <f t="shared" ref="AH487" si="864">S487-AG487</f>
        <v>56</v>
      </c>
      <c r="AI487" s="359">
        <f>AM488</f>
        <v>80</v>
      </c>
      <c r="AJ487" s="16">
        <f t="shared" ref="AJ487:AJ489" si="865">IF(Y487="Correctivo",10,0)</f>
        <v>0</v>
      </c>
      <c r="AK487" s="16">
        <f t="shared" ref="AK487:AK489" si="866">IF(X487="Probabilidad",0,IF(Z487="Automatizado",25,IF(Z487="Manual",15,0)))</f>
        <v>0</v>
      </c>
      <c r="AL487" s="16">
        <f t="shared" ref="AL487" si="867">($U487*((AJ487+AK487))/100)</f>
        <v>0</v>
      </c>
      <c r="AM487" s="16">
        <f t="shared" ref="AM487" si="868">U487-AL487</f>
        <v>80</v>
      </c>
      <c r="AN487" s="602" t="s">
        <v>66</v>
      </c>
      <c r="AO487" s="315" t="s">
        <v>74</v>
      </c>
      <c r="AP487" s="362" t="s">
        <v>75</v>
      </c>
      <c r="AQ487" s="315" t="s">
        <v>976</v>
      </c>
      <c r="AR487" s="606">
        <v>45658</v>
      </c>
      <c r="AS487" s="606">
        <v>46022</v>
      </c>
      <c r="AT487" s="315" t="s">
        <v>77</v>
      </c>
      <c r="AU487" s="315" t="s">
        <v>972</v>
      </c>
    </row>
    <row r="488" spans="1:48" ht="168.75" customHeight="1">
      <c r="A488" s="311"/>
      <c r="B488" s="311"/>
      <c r="C488" s="362"/>
      <c r="D488" s="362"/>
      <c r="E488" s="362"/>
      <c r="F488" s="362"/>
      <c r="G488" s="531"/>
      <c r="H488" s="315"/>
      <c r="I488" s="315"/>
      <c r="J488" s="315"/>
      <c r="K488" s="315"/>
      <c r="L488" s="361"/>
      <c r="M488" s="315"/>
      <c r="N488" s="315"/>
      <c r="O488" s="315"/>
      <c r="P488" s="315"/>
      <c r="Q488" s="315"/>
      <c r="R488" s="311"/>
      <c r="S488" s="315"/>
      <c r="T488" s="311"/>
      <c r="U488" s="315"/>
      <c r="V488" s="311"/>
      <c r="W488" s="31" t="s">
        <v>977</v>
      </c>
      <c r="X488" s="315"/>
      <c r="Y488" s="315"/>
      <c r="Z488" s="315"/>
      <c r="AA488" s="315"/>
      <c r="AB488" s="315"/>
      <c r="AC488" s="315"/>
      <c r="AD488" s="359"/>
      <c r="AE488" s="16">
        <f t="shared" si="849"/>
        <v>0</v>
      </c>
      <c r="AF488" s="16">
        <f t="shared" si="845"/>
        <v>0</v>
      </c>
      <c r="AG488" s="16">
        <f t="shared" ref="AG488" si="869">($AH487*((AE488+AF488))/100)</f>
        <v>0</v>
      </c>
      <c r="AH488" s="16">
        <f t="shared" ref="AH488" si="870">AH487-AG488</f>
        <v>56</v>
      </c>
      <c r="AI488" s="359"/>
      <c r="AJ488" s="16">
        <f t="shared" si="865"/>
        <v>0</v>
      </c>
      <c r="AK488" s="16">
        <f t="shared" si="866"/>
        <v>0</v>
      </c>
      <c r="AL488" s="16">
        <f t="shared" ref="AL488" si="871">($AM487*((AJ488+AK488))/100)</f>
        <v>0</v>
      </c>
      <c r="AM488" s="16">
        <f t="shared" ref="AM488" si="872">AM487-AL488</f>
        <v>80</v>
      </c>
      <c r="AN488" s="602"/>
      <c r="AO488" s="315"/>
      <c r="AP488" s="362"/>
      <c r="AQ488" s="315"/>
      <c r="AR488" s="606"/>
      <c r="AS488" s="606"/>
      <c r="AT488" s="315"/>
      <c r="AU488" s="315"/>
    </row>
    <row r="489" spans="1:48" ht="215.25" customHeight="1">
      <c r="A489" s="311">
        <v>155</v>
      </c>
      <c r="B489" s="311" t="s">
        <v>165</v>
      </c>
      <c r="C489" s="362" t="s">
        <v>978</v>
      </c>
      <c r="D489" s="362" t="s">
        <v>979</v>
      </c>
      <c r="E489" s="362" t="s">
        <v>164</v>
      </c>
      <c r="F489" s="362" t="s">
        <v>980</v>
      </c>
      <c r="G489" s="531" t="s">
        <v>953</v>
      </c>
      <c r="H489" s="315" t="s">
        <v>981</v>
      </c>
      <c r="I489" s="315" t="s">
        <v>982</v>
      </c>
      <c r="J489" s="315" t="s">
        <v>716</v>
      </c>
      <c r="K489" s="315" t="s">
        <v>911</v>
      </c>
      <c r="L489" s="361" t="s">
        <v>983</v>
      </c>
      <c r="M489" s="315" t="s">
        <v>60</v>
      </c>
      <c r="N489" s="315" t="s">
        <v>112</v>
      </c>
      <c r="O489" s="315" t="s">
        <v>61</v>
      </c>
      <c r="P489" s="315" t="s">
        <v>186</v>
      </c>
      <c r="Q489" s="315" t="s">
        <v>942</v>
      </c>
      <c r="R489" s="315" t="s">
        <v>113</v>
      </c>
      <c r="S489" s="315">
        <v>20</v>
      </c>
      <c r="T489" s="315" t="s">
        <v>127</v>
      </c>
      <c r="U489" s="607">
        <v>60</v>
      </c>
      <c r="V489" s="602" t="s">
        <v>73</v>
      </c>
      <c r="W489" s="134" t="s">
        <v>984</v>
      </c>
      <c r="X489" s="315" t="s">
        <v>117</v>
      </c>
      <c r="Y489" s="315" t="s">
        <v>90</v>
      </c>
      <c r="Z489" s="315" t="s">
        <v>69</v>
      </c>
      <c r="AA489" s="315" t="s">
        <v>179</v>
      </c>
      <c r="AB489" s="315" t="s">
        <v>71</v>
      </c>
      <c r="AC489" s="315" t="s">
        <v>72</v>
      </c>
      <c r="AD489" s="359">
        <f t="shared" ref="AD489" si="873">AH491</f>
        <v>14</v>
      </c>
      <c r="AE489" s="16">
        <f t="shared" si="849"/>
        <v>15</v>
      </c>
      <c r="AF489" s="16">
        <f t="shared" si="845"/>
        <v>15</v>
      </c>
      <c r="AG489" s="99">
        <f>($S489*((AE489+AF489))/100)</f>
        <v>6</v>
      </c>
      <c r="AH489" s="99">
        <f t="shared" ref="AH489" si="874">S489-AG489</f>
        <v>14</v>
      </c>
      <c r="AI489" s="359">
        <f t="shared" ref="AI489" si="875">AM491</f>
        <v>60</v>
      </c>
      <c r="AJ489" s="16">
        <f t="shared" si="865"/>
        <v>0</v>
      </c>
      <c r="AK489" s="16">
        <f t="shared" si="866"/>
        <v>0</v>
      </c>
      <c r="AL489" s="99">
        <f>($U489*((AJ489+AK489))/100)</f>
        <v>0</v>
      </c>
      <c r="AM489" s="99">
        <f>U489-AL489</f>
        <v>60</v>
      </c>
      <c r="AN489" s="602" t="s">
        <v>73</v>
      </c>
      <c r="AO489" s="315" t="s">
        <v>74</v>
      </c>
      <c r="AP489" s="315" t="s">
        <v>75</v>
      </c>
      <c r="AQ489" s="315" t="s">
        <v>985</v>
      </c>
      <c r="AR489" s="606">
        <v>45658</v>
      </c>
      <c r="AS489" s="606">
        <v>46022</v>
      </c>
      <c r="AT489" s="315" t="s">
        <v>77</v>
      </c>
      <c r="AU489" s="315" t="s">
        <v>972</v>
      </c>
    </row>
    <row r="490" spans="1:48" ht="168.75" customHeight="1">
      <c r="A490" s="311"/>
      <c r="B490" s="311"/>
      <c r="C490" s="362"/>
      <c r="D490" s="362"/>
      <c r="E490" s="362"/>
      <c r="F490" s="362"/>
      <c r="G490" s="531"/>
      <c r="H490" s="315"/>
      <c r="I490" s="315"/>
      <c r="J490" s="315"/>
      <c r="K490" s="315"/>
      <c r="L490" s="361"/>
      <c r="M490" s="315"/>
      <c r="N490" s="315"/>
      <c r="O490" s="315"/>
      <c r="P490" s="315"/>
      <c r="Q490" s="315"/>
      <c r="R490" s="315"/>
      <c r="S490" s="315"/>
      <c r="T490" s="315"/>
      <c r="U490" s="607"/>
      <c r="V490" s="602"/>
      <c r="W490" s="31" t="s">
        <v>986</v>
      </c>
      <c r="X490" s="315"/>
      <c r="Y490" s="315"/>
      <c r="Z490" s="315"/>
      <c r="AA490" s="315"/>
      <c r="AB490" s="315"/>
      <c r="AC490" s="315"/>
      <c r="AD490" s="359"/>
      <c r="AE490" s="16">
        <f t="shared" ref="AE490" si="876">IF(Y490="Preventivo",25,IF(Y490="Detectivo",15,0))</f>
        <v>0</v>
      </c>
      <c r="AF490" s="16">
        <f t="shared" ref="AF490" si="877">IF(Y490="Correctivo",0,IF(Z490="Automatizado",25,IF(Z490="Manual",15,0)))</f>
        <v>0</v>
      </c>
      <c r="AG490" s="99">
        <f>($AH489*((AE490+AF490))/100)</f>
        <v>0</v>
      </c>
      <c r="AH490" s="99">
        <f t="shared" ref="AH490" si="878">AH489-AG490</f>
        <v>14</v>
      </c>
      <c r="AI490" s="359"/>
      <c r="AJ490" s="16">
        <f t="shared" ref="AJ490" si="879">IF(Y490="Correctivo",10,0)</f>
        <v>0</v>
      </c>
      <c r="AK490" s="16">
        <f t="shared" ref="AK490" si="880">IF(X490="Probabilidad",0,IF(Z490="Automatizado",25,IF(Z490="Manual",15,0)))</f>
        <v>0</v>
      </c>
      <c r="AL490" s="99">
        <f t="shared" ref="AL490" si="881">($AM489*((AJ490+AK490))/100)</f>
        <v>0</v>
      </c>
      <c r="AM490" s="99">
        <f t="shared" ref="AM490" si="882">AM489-AL490</f>
        <v>60</v>
      </c>
      <c r="AN490" s="602"/>
      <c r="AO490" s="315"/>
      <c r="AP490" s="315"/>
      <c r="AQ490" s="315"/>
      <c r="AR490" s="606"/>
      <c r="AS490" s="606"/>
      <c r="AT490" s="315"/>
      <c r="AU490" s="315"/>
    </row>
    <row r="491" spans="1:48" ht="215.25" customHeight="1">
      <c r="A491" s="33">
        <v>156</v>
      </c>
      <c r="B491" s="33" t="s">
        <v>165</v>
      </c>
      <c r="C491" s="31" t="s">
        <v>987</v>
      </c>
      <c r="D491" s="31" t="s">
        <v>988</v>
      </c>
      <c r="E491" s="31" t="s">
        <v>164</v>
      </c>
      <c r="F491" s="31" t="s">
        <v>980</v>
      </c>
      <c r="G491" s="134" t="s">
        <v>953</v>
      </c>
      <c r="H491" s="16" t="s">
        <v>981</v>
      </c>
      <c r="I491" s="16" t="s">
        <v>982</v>
      </c>
      <c r="J491" s="16" t="s">
        <v>716</v>
      </c>
      <c r="K491" s="16" t="s">
        <v>911</v>
      </c>
      <c r="L491" s="77" t="s">
        <v>989</v>
      </c>
      <c r="M491" s="16" t="s">
        <v>85</v>
      </c>
      <c r="N491" s="16" t="s">
        <v>112</v>
      </c>
      <c r="O491" s="16" t="s">
        <v>61</v>
      </c>
      <c r="P491" s="16" t="s">
        <v>186</v>
      </c>
      <c r="Q491" s="16" t="s">
        <v>942</v>
      </c>
      <c r="R491" s="16" t="s">
        <v>113</v>
      </c>
      <c r="S491" s="16">
        <v>20</v>
      </c>
      <c r="T491" s="16" t="s">
        <v>127</v>
      </c>
      <c r="U491" s="205">
        <v>60</v>
      </c>
      <c r="V491" s="202" t="s">
        <v>73</v>
      </c>
      <c r="W491" s="134" t="s">
        <v>990</v>
      </c>
      <c r="X491" s="199" t="s">
        <v>117</v>
      </c>
      <c r="Y491" s="199" t="s">
        <v>90</v>
      </c>
      <c r="Z491" s="199" t="s">
        <v>69</v>
      </c>
      <c r="AA491" s="199" t="s">
        <v>179</v>
      </c>
      <c r="AB491" s="16" t="s">
        <v>71</v>
      </c>
      <c r="AC491" s="199" t="s">
        <v>72</v>
      </c>
      <c r="AD491" s="78">
        <f t="shared" ref="AD491" si="883">AH493</f>
        <v>19.600000000000001</v>
      </c>
      <c r="AE491" s="16">
        <f t="shared" ref="AE491:AE493" si="884">IF(Y491="Preventivo",25,IF(Y491="Detectivo",15,0))</f>
        <v>15</v>
      </c>
      <c r="AF491" s="16">
        <f t="shared" ref="AF491:AF493" si="885">IF(Y491="Correctivo",0,IF(Z491="Automatizado",25,IF(Z491="Manual",15,0)))</f>
        <v>15</v>
      </c>
      <c r="AG491" s="16">
        <f t="shared" ref="AG491" si="886">($S491*((AE491+AF491))/100)</f>
        <v>6</v>
      </c>
      <c r="AH491" s="16">
        <f t="shared" ref="AH491:AH492" si="887">S491-AG491</f>
        <v>14</v>
      </c>
      <c r="AI491" s="78">
        <f t="shared" ref="AI491" si="888">AM493</f>
        <v>20</v>
      </c>
      <c r="AJ491" s="16">
        <f t="shared" ref="AJ491:AJ493" si="889">IF(Y491="Correctivo",10,0)</f>
        <v>0</v>
      </c>
      <c r="AK491" s="16">
        <f t="shared" ref="AK491:AK493" si="890">IF(X491="Probabilidad",0,IF(Z491="Automatizado",25,IF(Z491="Manual",15,0)))</f>
        <v>0</v>
      </c>
      <c r="AL491" s="16">
        <f t="shared" ref="AL491:AL493" si="891">($U491*((AJ491+AK491))/100)</f>
        <v>0</v>
      </c>
      <c r="AM491" s="16">
        <f t="shared" ref="AM491:AM492" si="892">U491-AL491</f>
        <v>60</v>
      </c>
      <c r="AN491" s="202" t="s">
        <v>73</v>
      </c>
      <c r="AO491" s="16" t="s">
        <v>74</v>
      </c>
      <c r="AP491" s="31" t="s">
        <v>75</v>
      </c>
      <c r="AQ491" s="31" t="s">
        <v>991</v>
      </c>
      <c r="AR491" s="84">
        <v>45658</v>
      </c>
      <c r="AS491" s="84">
        <v>46022</v>
      </c>
      <c r="AT491" s="16" t="s">
        <v>77</v>
      </c>
      <c r="AU491" s="16" t="s">
        <v>972</v>
      </c>
    </row>
    <row r="492" spans="1:48" ht="132" customHeight="1">
      <c r="A492" s="311">
        <v>157</v>
      </c>
      <c r="B492" s="311" t="s">
        <v>165</v>
      </c>
      <c r="C492" s="362" t="s">
        <v>992</v>
      </c>
      <c r="D492" s="362" t="s">
        <v>993</v>
      </c>
      <c r="E492" s="315" t="s">
        <v>164</v>
      </c>
      <c r="F492" s="315" t="s">
        <v>994</v>
      </c>
      <c r="G492" s="318" t="s">
        <v>995</v>
      </c>
      <c r="H492" s="315" t="s">
        <v>996</v>
      </c>
      <c r="I492" s="315" t="s">
        <v>997</v>
      </c>
      <c r="J492" s="315" t="s">
        <v>716</v>
      </c>
      <c r="K492" s="315" t="s">
        <v>120</v>
      </c>
      <c r="L492" s="361" t="s">
        <v>998</v>
      </c>
      <c r="M492" s="315" t="s">
        <v>60</v>
      </c>
      <c r="N492" s="315" t="s">
        <v>112</v>
      </c>
      <c r="O492" s="315" t="s">
        <v>61</v>
      </c>
      <c r="P492" s="315" t="s">
        <v>186</v>
      </c>
      <c r="Q492" s="315" t="s">
        <v>273</v>
      </c>
      <c r="R492" s="315" t="s">
        <v>126</v>
      </c>
      <c r="S492" s="607">
        <v>40</v>
      </c>
      <c r="T492" s="315" t="s">
        <v>127</v>
      </c>
      <c r="U492" s="607">
        <v>20</v>
      </c>
      <c r="V492" s="602" t="s">
        <v>115</v>
      </c>
      <c r="W492" s="134" t="s">
        <v>999</v>
      </c>
      <c r="X492" s="199" t="s">
        <v>117</v>
      </c>
      <c r="Y492" s="199" t="s">
        <v>90</v>
      </c>
      <c r="Z492" s="199" t="s">
        <v>69</v>
      </c>
      <c r="AA492" s="199" t="s">
        <v>179</v>
      </c>
      <c r="AB492" s="16" t="s">
        <v>71</v>
      </c>
      <c r="AC492" s="199" t="s">
        <v>72</v>
      </c>
      <c r="AD492" s="293">
        <f>AH493</f>
        <v>19.600000000000001</v>
      </c>
      <c r="AE492" s="16">
        <f t="shared" si="884"/>
        <v>15</v>
      </c>
      <c r="AF492" s="16">
        <f t="shared" si="885"/>
        <v>15</v>
      </c>
      <c r="AG492" s="204">
        <f>($S492*((AE492+AF492))/100)</f>
        <v>12</v>
      </c>
      <c r="AH492" s="204">
        <f t="shared" si="887"/>
        <v>28</v>
      </c>
      <c r="AI492" s="279">
        <f>AM493</f>
        <v>20</v>
      </c>
      <c r="AJ492" s="16">
        <f t="shared" si="889"/>
        <v>0</v>
      </c>
      <c r="AK492" s="16">
        <f t="shared" si="890"/>
        <v>0</v>
      </c>
      <c r="AL492" s="16">
        <f t="shared" si="891"/>
        <v>0</v>
      </c>
      <c r="AM492" s="16">
        <f t="shared" si="892"/>
        <v>20</v>
      </c>
      <c r="AN492" s="616" t="s">
        <v>115</v>
      </c>
      <c r="AO492" s="315" t="s">
        <v>118</v>
      </c>
      <c r="AP492" s="362" t="s">
        <v>120</v>
      </c>
      <c r="AQ492" s="362" t="s">
        <v>120</v>
      </c>
      <c r="AR492" s="606">
        <v>45658</v>
      </c>
      <c r="AS492" s="606">
        <v>46022</v>
      </c>
      <c r="AT492" s="315" t="s">
        <v>273</v>
      </c>
      <c r="AU492" s="315" t="s">
        <v>1000</v>
      </c>
    </row>
    <row r="493" spans="1:48" ht="54.75" customHeight="1">
      <c r="A493" s="311"/>
      <c r="B493" s="311"/>
      <c r="C493" s="362"/>
      <c r="D493" s="362"/>
      <c r="E493" s="315"/>
      <c r="F493" s="315"/>
      <c r="G493" s="318"/>
      <c r="H493" s="315"/>
      <c r="I493" s="315"/>
      <c r="J493" s="315"/>
      <c r="K493" s="315"/>
      <c r="L493" s="361"/>
      <c r="M493" s="315"/>
      <c r="N493" s="315"/>
      <c r="O493" s="315"/>
      <c r="P493" s="315"/>
      <c r="Q493" s="315"/>
      <c r="R493" s="315"/>
      <c r="S493" s="607"/>
      <c r="T493" s="315"/>
      <c r="U493" s="607"/>
      <c r="V493" s="602"/>
      <c r="W493" s="93" t="s">
        <v>1001</v>
      </c>
      <c r="X493" s="199" t="s">
        <v>117</v>
      </c>
      <c r="Y493" s="199" t="s">
        <v>90</v>
      </c>
      <c r="Z493" s="199" t="s">
        <v>69</v>
      </c>
      <c r="AA493" s="199" t="s">
        <v>179</v>
      </c>
      <c r="AB493" s="16" t="s">
        <v>71</v>
      </c>
      <c r="AC493" s="199" t="s">
        <v>72</v>
      </c>
      <c r="AD493" s="295"/>
      <c r="AE493" s="16">
        <f t="shared" si="884"/>
        <v>15</v>
      </c>
      <c r="AF493" s="16">
        <f t="shared" si="885"/>
        <v>15</v>
      </c>
      <c r="AG493" s="204">
        <f>($AH492*((AE493+AF493))/100)</f>
        <v>8.4</v>
      </c>
      <c r="AH493" s="204">
        <f t="shared" ref="AH493" si="893">AH492-AG493</f>
        <v>19.600000000000001</v>
      </c>
      <c r="AI493" s="281"/>
      <c r="AJ493" s="16">
        <f t="shared" si="889"/>
        <v>0</v>
      </c>
      <c r="AK493" s="16">
        <f t="shared" si="890"/>
        <v>0</v>
      </c>
      <c r="AL493" s="16">
        <f t="shared" si="891"/>
        <v>0</v>
      </c>
      <c r="AM493" s="205">
        <f>U492-AL493</f>
        <v>20</v>
      </c>
      <c r="AN493" s="617"/>
      <c r="AO493" s="315"/>
      <c r="AP493" s="362"/>
      <c r="AQ493" s="362"/>
      <c r="AR493" s="606"/>
      <c r="AS493" s="606"/>
      <c r="AT493" s="315"/>
      <c r="AU493" s="315"/>
    </row>
    <row r="494" spans="1:48" s="110" customFormat="1" ht="123" customHeight="1">
      <c r="A494" s="275">
        <v>158</v>
      </c>
      <c r="B494" s="275" t="s">
        <v>167</v>
      </c>
      <c r="C494" s="365" t="s">
        <v>1002</v>
      </c>
      <c r="D494" s="365" t="s">
        <v>1003</v>
      </c>
      <c r="E494" s="322" t="s">
        <v>164</v>
      </c>
      <c r="F494" s="322" t="s">
        <v>1004</v>
      </c>
      <c r="G494" s="322" t="s">
        <v>1005</v>
      </c>
      <c r="H494" s="100"/>
      <c r="I494" s="100"/>
      <c r="J494" s="100"/>
      <c r="K494" s="100"/>
      <c r="L494" s="332" t="str">
        <f>CONCATENATE(E494," ",F494,)</f>
        <v>Posibilidad de pérdida reputacional ante las víctimas del conflicto armado interno por el incumplimiento en la entrega de la carta de indemnización</v>
      </c>
      <c r="M494" s="266" t="s">
        <v>60</v>
      </c>
      <c r="N494" s="266" t="s">
        <v>112</v>
      </c>
      <c r="O494" s="266" t="s">
        <v>61</v>
      </c>
      <c r="P494" s="266" t="s">
        <v>62</v>
      </c>
      <c r="Q494" s="266">
        <v>2500</v>
      </c>
      <c r="R494" s="266" t="s">
        <v>175</v>
      </c>
      <c r="S494" s="99">
        <v>80</v>
      </c>
      <c r="T494" s="266" t="s">
        <v>73</v>
      </c>
      <c r="U494" s="99">
        <v>60</v>
      </c>
      <c r="V494" s="491" t="s">
        <v>66</v>
      </c>
      <c r="W494" s="103" t="s">
        <v>1006</v>
      </c>
      <c r="X494" s="100" t="s">
        <v>117</v>
      </c>
      <c r="Y494" s="100" t="s">
        <v>68</v>
      </c>
      <c r="Z494" s="100" t="s">
        <v>69</v>
      </c>
      <c r="AA494" s="100" t="s">
        <v>70</v>
      </c>
      <c r="AB494" s="100" t="s">
        <v>71</v>
      </c>
      <c r="AC494" s="100" t="s">
        <v>72</v>
      </c>
      <c r="AD494" s="312">
        <f>AH495</f>
        <v>28.8</v>
      </c>
      <c r="AE494" s="99">
        <f t="shared" si="777"/>
        <v>25</v>
      </c>
      <c r="AF494" s="99">
        <f t="shared" si="778"/>
        <v>15</v>
      </c>
      <c r="AG494" s="99">
        <f>($S494*((AE494+AF494))/100)</f>
        <v>32</v>
      </c>
      <c r="AH494" s="99">
        <f t="shared" si="787"/>
        <v>48</v>
      </c>
      <c r="AI494" s="312">
        <f>AM495</f>
        <v>60</v>
      </c>
      <c r="AJ494" s="99">
        <f t="shared" si="780"/>
        <v>0</v>
      </c>
      <c r="AK494" s="99">
        <f t="shared" si="781"/>
        <v>0</v>
      </c>
      <c r="AL494" s="99">
        <f>($U494*((AJ494+AK494))/100)</f>
        <v>0</v>
      </c>
      <c r="AM494" s="99">
        <f>U494-AL494</f>
        <v>60</v>
      </c>
      <c r="AN494" s="338" t="s">
        <v>73</v>
      </c>
      <c r="AO494" s="266" t="s">
        <v>74</v>
      </c>
      <c r="AP494" s="273" t="s">
        <v>75</v>
      </c>
      <c r="AQ494" s="377" t="s">
        <v>1007</v>
      </c>
      <c r="AR494" s="493">
        <v>45658</v>
      </c>
      <c r="AS494" s="493">
        <v>46022</v>
      </c>
      <c r="AT494" s="493" t="s">
        <v>77</v>
      </c>
      <c r="AU494" s="322" t="s">
        <v>1008</v>
      </c>
      <c r="AV494" s="566"/>
    </row>
    <row r="495" spans="1:48" s="110" customFormat="1" ht="121.5" customHeight="1">
      <c r="A495" s="275"/>
      <c r="B495" s="275"/>
      <c r="C495" s="365"/>
      <c r="D495" s="365"/>
      <c r="E495" s="322"/>
      <c r="F495" s="322"/>
      <c r="G495" s="322"/>
      <c r="H495" s="100"/>
      <c r="I495" s="100"/>
      <c r="J495" s="100"/>
      <c r="K495" s="100"/>
      <c r="L495" s="332"/>
      <c r="M495" s="272"/>
      <c r="N495" s="272"/>
      <c r="O495" s="272"/>
      <c r="P495" s="272"/>
      <c r="Q495" s="272"/>
      <c r="R495" s="272"/>
      <c r="S495" s="99"/>
      <c r="T495" s="272"/>
      <c r="U495" s="99"/>
      <c r="V495" s="499"/>
      <c r="W495" s="103" t="s">
        <v>1009</v>
      </c>
      <c r="X495" s="100" t="s">
        <v>117</v>
      </c>
      <c r="Y495" s="100" t="s">
        <v>68</v>
      </c>
      <c r="Z495" s="100" t="s">
        <v>69</v>
      </c>
      <c r="AA495" s="100" t="s">
        <v>70</v>
      </c>
      <c r="AB495" s="100" t="s">
        <v>71</v>
      </c>
      <c r="AC495" s="100" t="s">
        <v>72</v>
      </c>
      <c r="AD495" s="313"/>
      <c r="AE495" s="99">
        <f t="shared" si="777"/>
        <v>25</v>
      </c>
      <c r="AF495" s="99">
        <f t="shared" si="778"/>
        <v>15</v>
      </c>
      <c r="AG495" s="99">
        <f>($AH494*((AE495+AF495))/100)</f>
        <v>19.2</v>
      </c>
      <c r="AH495" s="99">
        <f t="shared" ref="AH495" si="894">AH494-AG495</f>
        <v>28.8</v>
      </c>
      <c r="AI495" s="313"/>
      <c r="AJ495" s="99">
        <f t="shared" si="780"/>
        <v>0</v>
      </c>
      <c r="AK495" s="99">
        <f t="shared" si="781"/>
        <v>0</v>
      </c>
      <c r="AL495" s="99">
        <f t="shared" ref="AL495" si="895">($AM494*((AJ495+AK495))/100)</f>
        <v>0</v>
      </c>
      <c r="AM495" s="99">
        <f t="shared" ref="AM495" si="896">AM494-AL495</f>
        <v>60</v>
      </c>
      <c r="AN495" s="387"/>
      <c r="AO495" s="272"/>
      <c r="AP495" s="327"/>
      <c r="AQ495" s="382"/>
      <c r="AR495" s="497"/>
      <c r="AS495" s="497"/>
      <c r="AT495" s="497"/>
      <c r="AU495" s="322"/>
      <c r="AV495" s="566"/>
    </row>
    <row r="496" spans="1:48" s="110" customFormat="1" ht="177" customHeight="1">
      <c r="A496" s="275">
        <v>159</v>
      </c>
      <c r="B496" s="275" t="s">
        <v>167</v>
      </c>
      <c r="C496" s="365" t="s">
        <v>1010</v>
      </c>
      <c r="D496" s="365" t="s">
        <v>1011</v>
      </c>
      <c r="E496" s="322" t="s">
        <v>164</v>
      </c>
      <c r="F496" s="322" t="s">
        <v>1012</v>
      </c>
      <c r="G496" s="322" t="s">
        <v>1013</v>
      </c>
      <c r="H496" s="100"/>
      <c r="I496" s="100"/>
      <c r="J496" s="100"/>
      <c r="K496" s="100"/>
      <c r="L496" s="332" t="str">
        <f t="shared" ref="L496:L498" si="897">CONCATENATE(E496," ",F496,)</f>
        <v>Posibilidad de pérdida reputacional ante las entidades territoriales y víctimas del conflicto armado por no brindar asistencia técnica para la implementación de la política pública de atención, asistencia y reparación integral a las víctimas</v>
      </c>
      <c r="M496" s="266" t="s">
        <v>60</v>
      </c>
      <c r="N496" s="266" t="s">
        <v>112</v>
      </c>
      <c r="O496" s="266" t="s">
        <v>61</v>
      </c>
      <c r="P496" s="266" t="s">
        <v>62</v>
      </c>
      <c r="Q496" s="266">
        <v>200</v>
      </c>
      <c r="R496" s="266" t="s">
        <v>126</v>
      </c>
      <c r="S496" s="266">
        <v>40</v>
      </c>
      <c r="T496" s="266" t="s">
        <v>73</v>
      </c>
      <c r="U496" s="266">
        <v>60</v>
      </c>
      <c r="V496" s="338" t="s">
        <v>73</v>
      </c>
      <c r="W496" s="100" t="s">
        <v>1014</v>
      </c>
      <c r="X496" s="100" t="s">
        <v>117</v>
      </c>
      <c r="Y496" s="100" t="s">
        <v>68</v>
      </c>
      <c r="Z496" s="100" t="s">
        <v>69</v>
      </c>
      <c r="AA496" s="100" t="s">
        <v>70</v>
      </c>
      <c r="AB496" s="100" t="s">
        <v>71</v>
      </c>
      <c r="AC496" s="100" t="s">
        <v>72</v>
      </c>
      <c r="AD496" s="312">
        <f>AH497</f>
        <v>14.4</v>
      </c>
      <c r="AE496" s="99">
        <f t="shared" si="777"/>
        <v>25</v>
      </c>
      <c r="AF496" s="99">
        <f t="shared" si="778"/>
        <v>15</v>
      </c>
      <c r="AG496" s="99">
        <f>($S496*((AE496+AF496))/100)</f>
        <v>16</v>
      </c>
      <c r="AH496" s="99">
        <f t="shared" ref="AH496" si="898">S496-AG496</f>
        <v>24</v>
      </c>
      <c r="AI496" s="312">
        <f>AM497</f>
        <v>60</v>
      </c>
      <c r="AJ496" s="99">
        <f t="shared" si="780"/>
        <v>0</v>
      </c>
      <c r="AK496" s="99">
        <f t="shared" si="781"/>
        <v>0</v>
      </c>
      <c r="AL496" s="99">
        <f>($U496*((AJ496+AK496))/100)</f>
        <v>0</v>
      </c>
      <c r="AM496" s="99">
        <f>U496-AL496</f>
        <v>60</v>
      </c>
      <c r="AN496" s="338" t="s">
        <v>73</v>
      </c>
      <c r="AO496" s="266" t="s">
        <v>74</v>
      </c>
      <c r="AP496" s="273" t="s">
        <v>75</v>
      </c>
      <c r="AQ496" s="273" t="s">
        <v>1015</v>
      </c>
      <c r="AR496" s="493">
        <v>45658</v>
      </c>
      <c r="AS496" s="493">
        <v>46022</v>
      </c>
      <c r="AT496" s="493" t="s">
        <v>77</v>
      </c>
      <c r="AU496" s="365" t="s">
        <v>1016</v>
      </c>
      <c r="AV496" s="571"/>
    </row>
    <row r="497" spans="1:48" s="110" customFormat="1" ht="191.25" customHeight="1">
      <c r="A497" s="275"/>
      <c r="B497" s="275"/>
      <c r="C497" s="365"/>
      <c r="D497" s="365"/>
      <c r="E497" s="322"/>
      <c r="F497" s="322"/>
      <c r="G497" s="322"/>
      <c r="H497" s="100"/>
      <c r="I497" s="100"/>
      <c r="J497" s="100"/>
      <c r="K497" s="100"/>
      <c r="L497" s="332"/>
      <c r="M497" s="272"/>
      <c r="N497" s="272"/>
      <c r="O497" s="272"/>
      <c r="P497" s="272"/>
      <c r="Q497" s="272"/>
      <c r="R497" s="272"/>
      <c r="S497" s="272"/>
      <c r="T497" s="272"/>
      <c r="U497" s="272"/>
      <c r="V497" s="387"/>
      <c r="W497" s="100" t="s">
        <v>1017</v>
      </c>
      <c r="X497" s="100" t="s">
        <v>117</v>
      </c>
      <c r="Y497" s="100" t="s">
        <v>68</v>
      </c>
      <c r="Z497" s="100" t="s">
        <v>69</v>
      </c>
      <c r="AA497" s="100" t="s">
        <v>70</v>
      </c>
      <c r="AB497" s="100" t="s">
        <v>71</v>
      </c>
      <c r="AC497" s="100" t="s">
        <v>72</v>
      </c>
      <c r="AD497" s="313"/>
      <c r="AE497" s="99">
        <f t="shared" si="777"/>
        <v>25</v>
      </c>
      <c r="AF497" s="99">
        <f t="shared" si="778"/>
        <v>15</v>
      </c>
      <c r="AG497" s="99">
        <f>($AH496*((AE497+AF497))/100)</f>
        <v>9.6</v>
      </c>
      <c r="AH497" s="99">
        <f t="shared" ref="AH497" si="899">AH496-AG497</f>
        <v>14.4</v>
      </c>
      <c r="AI497" s="313"/>
      <c r="AJ497" s="99">
        <f t="shared" si="780"/>
        <v>0</v>
      </c>
      <c r="AK497" s="99">
        <f t="shared" si="781"/>
        <v>0</v>
      </c>
      <c r="AL497" s="99">
        <f t="shared" ref="AL497" si="900">($AM496*((AJ497+AK497))/100)</f>
        <v>0</v>
      </c>
      <c r="AM497" s="99">
        <f t="shared" ref="AM497" si="901">AM496-AL497</f>
        <v>60</v>
      </c>
      <c r="AN497" s="387"/>
      <c r="AO497" s="272"/>
      <c r="AP497" s="327"/>
      <c r="AQ497" s="327"/>
      <c r="AR497" s="497"/>
      <c r="AS497" s="497"/>
      <c r="AT497" s="497"/>
      <c r="AU497" s="365"/>
      <c r="AV497" s="571"/>
    </row>
    <row r="498" spans="1:48" s="110" customFormat="1" ht="229.5" customHeight="1">
      <c r="A498" s="99">
        <v>160</v>
      </c>
      <c r="B498" s="99" t="s">
        <v>167</v>
      </c>
      <c r="C498" s="103" t="s">
        <v>1018</v>
      </c>
      <c r="D498" s="103" t="s">
        <v>1019</v>
      </c>
      <c r="E498" s="100" t="s">
        <v>164</v>
      </c>
      <c r="F498" s="100" t="s">
        <v>1020</v>
      </c>
      <c r="G498" s="103" t="s">
        <v>1021</v>
      </c>
      <c r="H498" s="100"/>
      <c r="I498" s="100"/>
      <c r="J498" s="100"/>
      <c r="K498" s="100"/>
      <c r="L498" s="117" t="str">
        <f t="shared" si="897"/>
        <v>Posibilidad de pérdida reputacional ante las víctimas del conflicto interno armado  y/o entidades territoriales por la no realización de jornadas móviles y/o estrategias complementarias</v>
      </c>
      <c r="M498" s="99" t="s">
        <v>60</v>
      </c>
      <c r="N498" s="99" t="s">
        <v>112</v>
      </c>
      <c r="O498" s="99" t="s">
        <v>61</v>
      </c>
      <c r="P498" s="99" t="s">
        <v>62</v>
      </c>
      <c r="Q498" s="99">
        <v>13</v>
      </c>
      <c r="R498" s="99" t="s">
        <v>126</v>
      </c>
      <c r="S498" s="99">
        <v>40</v>
      </c>
      <c r="T498" s="99" t="s">
        <v>73</v>
      </c>
      <c r="U498" s="99">
        <v>60</v>
      </c>
      <c r="V498" s="135" t="s">
        <v>73</v>
      </c>
      <c r="W498" s="100" t="s">
        <v>1022</v>
      </c>
      <c r="X498" s="100" t="s">
        <v>117</v>
      </c>
      <c r="Y498" s="100" t="s">
        <v>68</v>
      </c>
      <c r="Z498" s="100" t="s">
        <v>69</v>
      </c>
      <c r="AA498" s="100" t="s">
        <v>70</v>
      </c>
      <c r="AB498" s="100" t="s">
        <v>71</v>
      </c>
      <c r="AC498" s="100" t="s">
        <v>72</v>
      </c>
      <c r="AD498" s="104">
        <f>AH498</f>
        <v>24</v>
      </c>
      <c r="AE498" s="99">
        <f t="shared" si="777"/>
        <v>25</v>
      </c>
      <c r="AF498" s="99">
        <f t="shared" si="778"/>
        <v>15</v>
      </c>
      <c r="AG498" s="99">
        <f>($S498*((AE498+AF498))/100)</f>
        <v>16</v>
      </c>
      <c r="AH498" s="99">
        <f t="shared" ref="AH498:AH499" si="902">S498-AG498</f>
        <v>24</v>
      </c>
      <c r="AI498" s="104">
        <f>AM498</f>
        <v>60</v>
      </c>
      <c r="AJ498" s="99">
        <f t="shared" si="780"/>
        <v>0</v>
      </c>
      <c r="AK498" s="99">
        <f t="shared" si="781"/>
        <v>0</v>
      </c>
      <c r="AL498" s="99">
        <f>($U498*((AJ498+AK498))/100)</f>
        <v>0</v>
      </c>
      <c r="AM498" s="99">
        <f>U498-AL498</f>
        <v>60</v>
      </c>
      <c r="AN498" s="135" t="s">
        <v>73</v>
      </c>
      <c r="AO498" s="100" t="s">
        <v>74</v>
      </c>
      <c r="AP498" s="100" t="s">
        <v>75</v>
      </c>
      <c r="AQ498" s="103" t="s">
        <v>1023</v>
      </c>
      <c r="AR498" s="136">
        <v>45658</v>
      </c>
      <c r="AS498" s="136">
        <v>46022</v>
      </c>
      <c r="AT498" s="136" t="s">
        <v>77</v>
      </c>
      <c r="AU498" s="100" t="s">
        <v>1024</v>
      </c>
      <c r="AV498" s="175"/>
    </row>
    <row r="499" spans="1:48" s="110" customFormat="1" ht="180" customHeight="1">
      <c r="A499" s="275">
        <v>161</v>
      </c>
      <c r="B499" s="275" t="s">
        <v>167</v>
      </c>
      <c r="C499" s="365" t="s">
        <v>1025</v>
      </c>
      <c r="D499" s="322" t="s">
        <v>1003</v>
      </c>
      <c r="E499" s="322"/>
      <c r="F499" s="322"/>
      <c r="G499" s="322"/>
      <c r="H499" s="334" t="s">
        <v>1026</v>
      </c>
      <c r="I499" s="334" t="s">
        <v>1027</v>
      </c>
      <c r="J499" s="334" t="s">
        <v>1028</v>
      </c>
      <c r="K499" s="334" t="s">
        <v>1029</v>
      </c>
      <c r="L499" s="332" t="s">
        <v>1030</v>
      </c>
      <c r="M499" s="266" t="s">
        <v>85</v>
      </c>
      <c r="N499" s="266" t="s">
        <v>112</v>
      </c>
      <c r="O499" s="266" t="s">
        <v>86</v>
      </c>
      <c r="P499" s="266" t="s">
        <v>87</v>
      </c>
      <c r="Q499" s="266">
        <v>2500</v>
      </c>
      <c r="R499" s="266" t="s">
        <v>390</v>
      </c>
      <c r="S499" s="266">
        <v>80</v>
      </c>
      <c r="T499" s="266" t="s">
        <v>141</v>
      </c>
      <c r="U499" s="266">
        <v>100</v>
      </c>
      <c r="V499" s="137" t="s">
        <v>142</v>
      </c>
      <c r="W499" s="103" t="s">
        <v>1031</v>
      </c>
      <c r="X499" s="100" t="s">
        <v>117</v>
      </c>
      <c r="Y499" s="100" t="s">
        <v>68</v>
      </c>
      <c r="Z499" s="100" t="s">
        <v>69</v>
      </c>
      <c r="AA499" s="100" t="s">
        <v>70</v>
      </c>
      <c r="AB499" s="100" t="s">
        <v>71</v>
      </c>
      <c r="AC499" s="100" t="s">
        <v>72</v>
      </c>
      <c r="AD499" s="312">
        <f>AH500</f>
        <v>28.8</v>
      </c>
      <c r="AE499" s="99">
        <f t="shared" si="777"/>
        <v>25</v>
      </c>
      <c r="AF499" s="99">
        <f t="shared" si="778"/>
        <v>15</v>
      </c>
      <c r="AG499" s="99">
        <f>($S499*((AE499+AF499))/100)</f>
        <v>32</v>
      </c>
      <c r="AH499" s="99">
        <f t="shared" si="902"/>
        <v>48</v>
      </c>
      <c r="AI499" s="312">
        <f>AM499</f>
        <v>100</v>
      </c>
      <c r="AJ499" s="99">
        <f t="shared" si="780"/>
        <v>0</v>
      </c>
      <c r="AK499" s="99">
        <f t="shared" si="781"/>
        <v>0</v>
      </c>
      <c r="AL499" s="99">
        <f>($U499*((AJ499+AK499))/100)</f>
        <v>0</v>
      </c>
      <c r="AM499" s="99">
        <f>U499-AL499</f>
        <v>100</v>
      </c>
      <c r="AN499" s="544" t="s">
        <v>142</v>
      </c>
      <c r="AO499" s="266" t="s">
        <v>74</v>
      </c>
      <c r="AP499" s="266" t="s">
        <v>1032</v>
      </c>
      <c r="AQ499" s="291" t="s">
        <v>1033</v>
      </c>
      <c r="AR499" s="493">
        <v>45658</v>
      </c>
      <c r="AS499" s="493">
        <v>46022</v>
      </c>
      <c r="AT499" s="493" t="s">
        <v>146</v>
      </c>
      <c r="AU499" s="322" t="s">
        <v>1034</v>
      </c>
      <c r="AV499" s="566"/>
    </row>
    <row r="500" spans="1:48" s="110" customFormat="1" ht="159" customHeight="1">
      <c r="A500" s="275"/>
      <c r="B500" s="275"/>
      <c r="C500" s="365"/>
      <c r="D500" s="322"/>
      <c r="E500" s="322"/>
      <c r="F500" s="322"/>
      <c r="G500" s="322"/>
      <c r="H500" s="334"/>
      <c r="I500" s="334"/>
      <c r="J500" s="334"/>
      <c r="K500" s="334"/>
      <c r="L500" s="332"/>
      <c r="M500" s="272"/>
      <c r="N500" s="272"/>
      <c r="O500" s="272"/>
      <c r="P500" s="272"/>
      <c r="Q500" s="272"/>
      <c r="R500" s="272"/>
      <c r="S500" s="272"/>
      <c r="T500" s="272"/>
      <c r="U500" s="272"/>
      <c r="V500" s="137"/>
      <c r="W500" s="100" t="s">
        <v>1035</v>
      </c>
      <c r="X500" s="100" t="s">
        <v>117</v>
      </c>
      <c r="Y500" s="100" t="s">
        <v>68</v>
      </c>
      <c r="Z500" s="100" t="s">
        <v>69</v>
      </c>
      <c r="AA500" s="100" t="s">
        <v>70</v>
      </c>
      <c r="AB500" s="100" t="s">
        <v>71</v>
      </c>
      <c r="AC500" s="100" t="s">
        <v>72</v>
      </c>
      <c r="AD500" s="313"/>
      <c r="AE500" s="99">
        <f t="shared" si="777"/>
        <v>25</v>
      </c>
      <c r="AF500" s="99">
        <f t="shared" si="778"/>
        <v>15</v>
      </c>
      <c r="AG500" s="99">
        <f>($AH499*((AE500+AF500))/100)</f>
        <v>19.2</v>
      </c>
      <c r="AH500" s="99">
        <f t="shared" ref="AH500" si="903">AH499-AG500</f>
        <v>28.8</v>
      </c>
      <c r="AI500" s="313"/>
      <c r="AJ500" s="99">
        <f t="shared" si="780"/>
        <v>0</v>
      </c>
      <c r="AK500" s="99">
        <f t="shared" si="781"/>
        <v>0</v>
      </c>
      <c r="AL500" s="99">
        <f t="shared" ref="AL500" si="904">($AM499*((AJ500+AK500))/100)</f>
        <v>0</v>
      </c>
      <c r="AM500" s="99">
        <f t="shared" ref="AM500" si="905">AM499-AL500</f>
        <v>100</v>
      </c>
      <c r="AN500" s="545"/>
      <c r="AO500" s="272"/>
      <c r="AP500" s="272"/>
      <c r="AQ500" s="366"/>
      <c r="AR500" s="497"/>
      <c r="AS500" s="497"/>
      <c r="AT500" s="497"/>
      <c r="AU500" s="322"/>
      <c r="AV500" s="566"/>
    </row>
    <row r="501" spans="1:48" s="110" customFormat="1" ht="192" customHeight="1">
      <c r="A501" s="266">
        <v>162</v>
      </c>
      <c r="B501" s="311" t="s">
        <v>167</v>
      </c>
      <c r="C501" s="362" t="s">
        <v>104</v>
      </c>
      <c r="D501" s="317" t="s">
        <v>1036</v>
      </c>
      <c r="E501" s="324" t="s">
        <v>57</v>
      </c>
      <c r="F501" s="325" t="s">
        <v>961</v>
      </c>
      <c r="G501" s="325" t="s">
        <v>962</v>
      </c>
      <c r="H501" s="323"/>
      <c r="I501" s="323"/>
      <c r="J501" s="323"/>
      <c r="K501" s="323"/>
      <c r="L501" s="361" t="str">
        <f>IF(F501&lt;&gt;"",CONCATENATE(E501," ",F501,"",G501),CONCATENATE(H501," ",I501," ",J501," ",K501))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01" s="305" t="s">
        <v>105</v>
      </c>
      <c r="N501" s="416" t="s">
        <v>1037</v>
      </c>
      <c r="O501" s="282" t="s">
        <v>61</v>
      </c>
      <c r="P501" s="282" t="s">
        <v>62</v>
      </c>
      <c r="Q501" s="282" t="s">
        <v>273</v>
      </c>
      <c r="R501" s="282" t="s">
        <v>175</v>
      </c>
      <c r="S501" s="293">
        <f>IF(R501="Muy alta",100,IF(R501="Alta",80,IF(R501="Media",60,IF(R501="Baja",40,IF(R501="Muy baja",20,IF(R501="Casi Seguro",100,IF(R501="Probable",80,IF(R501="Posible",60,IF(R501="Improbable",40,IF(R501="Rara vez",20,0))))))))))</f>
        <v>80</v>
      </c>
      <c r="T501" s="282" t="s">
        <v>65</v>
      </c>
      <c r="U501" s="293">
        <f>IF(T501="Catastrófico",100,IF(T501="Mayor",80,IF(T501="Moderado",60,IF(T501="Menor",40,IF(T501="Leve",20,0)))))</f>
        <v>80</v>
      </c>
      <c r="V501" s="282" t="s">
        <v>66</v>
      </c>
      <c r="W501" s="341" t="s">
        <v>1038</v>
      </c>
      <c r="X501" s="293" t="str">
        <f>IF(OR(Y501="Preventivo",Y501="Detectivo"),"Probabilidad",IF(Y501="Correctivo","Impacto"," "))</f>
        <v>Probabilidad</v>
      </c>
      <c r="Y501" s="282" t="s">
        <v>68</v>
      </c>
      <c r="Z501" s="282" t="s">
        <v>69</v>
      </c>
      <c r="AA501" s="282" t="s">
        <v>70</v>
      </c>
      <c r="AB501" s="282" t="s">
        <v>71</v>
      </c>
      <c r="AC501" s="282" t="s">
        <v>72</v>
      </c>
      <c r="AD501" s="279">
        <f>AH501</f>
        <v>48</v>
      </c>
      <c r="AE501" s="99">
        <f t="shared" ref="AE501:AE502" si="906">IF(Y501="Preventivo",25,IF(Y501="Detectivo",15,0))</f>
        <v>25</v>
      </c>
      <c r="AF501" s="99">
        <f t="shared" ref="AF501:AF502" si="907">IF(Y501="Correctivo",0,IF(Z501="Automatizado",25,IF(Z501="Manual",15,0)))</f>
        <v>15</v>
      </c>
      <c r="AG501" s="99">
        <f>($S501*((AE501+AF501))/100)</f>
        <v>32</v>
      </c>
      <c r="AH501" s="99">
        <f t="shared" ref="AH501" si="908">S501-AG501</f>
        <v>48</v>
      </c>
      <c r="AI501" s="279">
        <f>AM501</f>
        <v>80</v>
      </c>
      <c r="AJ501" s="16">
        <f>IF(Y501="Correctivo",10,0)</f>
        <v>0</v>
      </c>
      <c r="AK501" s="16">
        <f>IF(X501="Probabilidad",0,IF(Z501="Automatizado",25,IF(Z501="Manual",15,0)))</f>
        <v>0</v>
      </c>
      <c r="AL501" s="99">
        <f>($U501*((AJ501+AK501))/100)</f>
        <v>0</v>
      </c>
      <c r="AM501" s="99">
        <f>U501-AL501</f>
        <v>80</v>
      </c>
      <c r="AN501" s="282" t="s">
        <v>66</v>
      </c>
      <c r="AO501" s="282" t="s">
        <v>74</v>
      </c>
      <c r="AP501" s="33" t="s">
        <v>269</v>
      </c>
      <c r="AQ501" s="32" t="s">
        <v>1039</v>
      </c>
      <c r="AR501" s="136">
        <v>45658</v>
      </c>
      <c r="AS501" s="136">
        <v>46022</v>
      </c>
      <c r="AT501" s="293" t="s">
        <v>93</v>
      </c>
      <c r="AU501" s="16" t="s">
        <v>966</v>
      </c>
      <c r="AV501" s="177"/>
    </row>
    <row r="502" spans="1:48" s="110" customFormat="1" ht="343.5" customHeight="1">
      <c r="A502" s="267"/>
      <c r="B502" s="311"/>
      <c r="C502" s="362"/>
      <c r="D502" s="317"/>
      <c r="E502" s="324"/>
      <c r="F502" s="325"/>
      <c r="G502" s="325"/>
      <c r="H502" s="323"/>
      <c r="I502" s="323"/>
      <c r="J502" s="323"/>
      <c r="K502" s="323"/>
      <c r="L502" s="361"/>
      <c r="M502" s="306"/>
      <c r="N502" s="417"/>
      <c r="O502" s="283"/>
      <c r="P502" s="283"/>
      <c r="Q502" s="283"/>
      <c r="R502" s="283"/>
      <c r="S502" s="294"/>
      <c r="T502" s="283"/>
      <c r="U502" s="294"/>
      <c r="V502" s="283"/>
      <c r="W502" s="342"/>
      <c r="X502" s="294"/>
      <c r="Y502" s="283"/>
      <c r="Z502" s="283"/>
      <c r="AA502" s="283"/>
      <c r="AB502" s="283"/>
      <c r="AC502" s="283"/>
      <c r="AD502" s="280"/>
      <c r="AE502" s="99">
        <f t="shared" si="906"/>
        <v>0</v>
      </c>
      <c r="AF502" s="99">
        <f t="shared" si="907"/>
        <v>0</v>
      </c>
      <c r="AG502" s="99">
        <f>($AH501*((AE502+AF502))/100)</f>
        <v>0</v>
      </c>
      <c r="AH502" s="99">
        <f t="shared" ref="AH502" si="909">AH501-AG502</f>
        <v>48</v>
      </c>
      <c r="AI502" s="280"/>
      <c r="AJ502" s="16">
        <f t="shared" ref="AJ502:AJ503" si="910">IF(Y502="Correctivo",10,0)</f>
        <v>0</v>
      </c>
      <c r="AK502" s="16">
        <f t="shared" ref="AK502:AK503" si="911">IF(X502="Probabilidad",0,IF(Z502="Automatizado",25,IF(Z502="Manual",15,0)))</f>
        <v>0</v>
      </c>
      <c r="AL502" s="99">
        <f t="shared" ref="AL502" si="912">($AM501*((AJ502+AK502))/100)</f>
        <v>0</v>
      </c>
      <c r="AM502" s="99">
        <f t="shared" ref="AM502" si="913">AM501-AL502</f>
        <v>80</v>
      </c>
      <c r="AN502" s="283"/>
      <c r="AO502" s="283"/>
      <c r="AP502" s="33"/>
      <c r="AQ502" s="32" t="s">
        <v>1040</v>
      </c>
      <c r="AR502" s="136">
        <v>45658</v>
      </c>
      <c r="AS502" s="136">
        <v>46022</v>
      </c>
      <c r="AT502" s="294"/>
      <c r="AU502" s="16" t="s">
        <v>966</v>
      </c>
      <c r="AV502" s="177"/>
    </row>
    <row r="503" spans="1:48" s="110" customFormat="1" ht="304.5" customHeight="1">
      <c r="A503" s="272"/>
      <c r="B503" s="311"/>
      <c r="C503" s="362"/>
      <c r="D503" s="317"/>
      <c r="E503" s="324"/>
      <c r="F503" s="325"/>
      <c r="G503" s="325"/>
      <c r="H503" s="323"/>
      <c r="I503" s="323"/>
      <c r="J503" s="323"/>
      <c r="K503" s="323"/>
      <c r="L503" s="361"/>
      <c r="M503" s="307"/>
      <c r="N503" s="431"/>
      <c r="O503" s="284"/>
      <c r="P503" s="284"/>
      <c r="Q503" s="284"/>
      <c r="R503" s="284"/>
      <c r="S503" s="295"/>
      <c r="T503" s="284"/>
      <c r="U503" s="295"/>
      <c r="V503" s="284"/>
      <c r="W503" s="343"/>
      <c r="X503" s="295"/>
      <c r="Y503" s="284"/>
      <c r="Z503" s="284"/>
      <c r="AA503" s="284"/>
      <c r="AB503" s="284"/>
      <c r="AC503" s="284"/>
      <c r="AD503" s="281"/>
      <c r="AE503" s="99">
        <f t="shared" ref="AE503" si="914">IF(Y503="Preventivo",25,IF(Y503="Detectivo",15,0))</f>
        <v>0</v>
      </c>
      <c r="AF503" s="99">
        <f t="shared" ref="AF503" si="915">IF(Y503="Correctivo",0,IF(Z503="Automatizado",25,IF(Z503="Manual",15,0)))</f>
        <v>0</v>
      </c>
      <c r="AG503" s="99">
        <f>($AH502*((AE503+AF503))/100)</f>
        <v>0</v>
      </c>
      <c r="AH503" s="99">
        <f t="shared" ref="AH503" si="916">AH502-AG503</f>
        <v>48</v>
      </c>
      <c r="AI503" s="281"/>
      <c r="AJ503" s="16">
        <f t="shared" si="910"/>
        <v>0</v>
      </c>
      <c r="AK503" s="16">
        <f t="shared" si="911"/>
        <v>0</v>
      </c>
      <c r="AL503" s="99">
        <f t="shared" ref="AL503" si="917">($AM502*((AJ503+AK503))/100)</f>
        <v>0</v>
      </c>
      <c r="AM503" s="99">
        <f t="shared" ref="AM503" si="918">AM502-AL503</f>
        <v>80</v>
      </c>
      <c r="AN503" s="284"/>
      <c r="AO503" s="284"/>
      <c r="AP503" s="33"/>
      <c r="AQ503" s="32" t="s">
        <v>1041</v>
      </c>
      <c r="AR503" s="136">
        <v>45658</v>
      </c>
      <c r="AS503" s="136">
        <v>46022</v>
      </c>
      <c r="AT503" s="295"/>
      <c r="AU503" s="16" t="s">
        <v>966</v>
      </c>
      <c r="AV503" s="177"/>
    </row>
    <row r="504" spans="1:48" s="110" customFormat="1" ht="282" customHeight="1">
      <c r="A504" s="99">
        <v>163</v>
      </c>
      <c r="B504" s="99" t="s">
        <v>169</v>
      </c>
      <c r="C504" s="100" t="s">
        <v>1042</v>
      </c>
      <c r="D504" s="100" t="s">
        <v>1043</v>
      </c>
      <c r="E504" s="100" t="s">
        <v>164</v>
      </c>
      <c r="F504" s="100" t="s">
        <v>1044</v>
      </c>
      <c r="G504" s="100" t="s">
        <v>1045</v>
      </c>
      <c r="H504" s="108"/>
      <c r="I504" s="108"/>
      <c r="J504" s="108"/>
      <c r="K504" s="108"/>
      <c r="L504" s="116" t="str">
        <f t="shared" ref="L504:L505" si="919">CONCATENATE(E504," ",F504,)</f>
        <v>Posibilidad de pérdida reputacional ante las entidades del SNARIV y las víctimas por no brindar asistencia técnica o insatisfacción en la realización de las mismas</v>
      </c>
      <c r="M504" s="99" t="s">
        <v>60</v>
      </c>
      <c r="N504" s="99" t="s">
        <v>1046</v>
      </c>
      <c r="O504" s="99" t="s">
        <v>61</v>
      </c>
      <c r="P504" s="99" t="s">
        <v>62</v>
      </c>
      <c r="Q504" s="99">
        <v>112</v>
      </c>
      <c r="R504" s="99" t="s">
        <v>126</v>
      </c>
      <c r="S504" s="99">
        <v>40</v>
      </c>
      <c r="T504" s="99" t="s">
        <v>73</v>
      </c>
      <c r="U504" s="99">
        <v>60</v>
      </c>
      <c r="V504" s="135" t="s">
        <v>73</v>
      </c>
      <c r="W504" s="100" t="s">
        <v>1047</v>
      </c>
      <c r="X504" s="100" t="s">
        <v>117</v>
      </c>
      <c r="Y504" s="100" t="s">
        <v>90</v>
      </c>
      <c r="Z504" s="100" t="s">
        <v>69</v>
      </c>
      <c r="AA504" s="100" t="s">
        <v>70</v>
      </c>
      <c r="AB504" s="100" t="s">
        <v>71</v>
      </c>
      <c r="AC504" s="100" t="s">
        <v>72</v>
      </c>
      <c r="AD504" s="104">
        <f>AH504</f>
        <v>28</v>
      </c>
      <c r="AE504" s="99">
        <f t="shared" si="777"/>
        <v>15</v>
      </c>
      <c r="AF504" s="99">
        <f t="shared" si="778"/>
        <v>15</v>
      </c>
      <c r="AG504" s="99">
        <f>($S504*((AE504+AF504))/100)</f>
        <v>12</v>
      </c>
      <c r="AH504" s="99">
        <f t="shared" si="787"/>
        <v>28</v>
      </c>
      <c r="AI504" s="104">
        <f>AM504</f>
        <v>60</v>
      </c>
      <c r="AJ504" s="99">
        <f t="shared" si="780"/>
        <v>0</v>
      </c>
      <c r="AK504" s="99">
        <f t="shared" si="781"/>
        <v>0</v>
      </c>
      <c r="AL504" s="99">
        <f>($U504*((AJ504+AK504))/100)</f>
        <v>0</v>
      </c>
      <c r="AM504" s="106">
        <f>U504-AL504</f>
        <v>60</v>
      </c>
      <c r="AN504" s="135" t="s">
        <v>73</v>
      </c>
      <c r="AO504" s="99" t="s">
        <v>74</v>
      </c>
      <c r="AP504" s="100" t="s">
        <v>1048</v>
      </c>
      <c r="AQ504" s="100" t="s">
        <v>1049</v>
      </c>
      <c r="AR504" s="136">
        <v>45658</v>
      </c>
      <c r="AS504" s="136">
        <v>46022</v>
      </c>
      <c r="AT504" s="99" t="s">
        <v>77</v>
      </c>
      <c r="AU504" s="100" t="s">
        <v>1050</v>
      </c>
    </row>
    <row r="505" spans="1:48" s="110" customFormat="1" ht="409.6" customHeight="1">
      <c r="A505" s="99">
        <v>164</v>
      </c>
      <c r="B505" s="99" t="s">
        <v>169</v>
      </c>
      <c r="C505" s="100" t="s">
        <v>1042</v>
      </c>
      <c r="D505" s="100" t="s">
        <v>1051</v>
      </c>
      <c r="E505" s="100" t="s">
        <v>164</v>
      </c>
      <c r="F505" s="100" t="s">
        <v>1052</v>
      </c>
      <c r="G505" s="100" t="s">
        <v>1053</v>
      </c>
      <c r="H505" s="108"/>
      <c r="I505" s="108"/>
      <c r="J505" s="108"/>
      <c r="K505" s="108"/>
      <c r="L505" s="116" t="str">
        <f t="shared" si="919"/>
        <v>Posibilidad de pérdida reputacional ante las víctimas y la sociedad en general por la falta de atención, asistencia y reparación</v>
      </c>
      <c r="M505" s="99" t="s">
        <v>60</v>
      </c>
      <c r="N505" s="99" t="s">
        <v>1046</v>
      </c>
      <c r="O505" s="99" t="s">
        <v>61</v>
      </c>
      <c r="P505" s="99" t="s">
        <v>62</v>
      </c>
      <c r="Q505" s="99">
        <v>7697</v>
      </c>
      <c r="R505" s="99" t="s">
        <v>172</v>
      </c>
      <c r="S505" s="99">
        <v>100</v>
      </c>
      <c r="T505" s="99" t="s">
        <v>65</v>
      </c>
      <c r="U505" s="99">
        <v>80</v>
      </c>
      <c r="V505" s="102" t="s">
        <v>66</v>
      </c>
      <c r="W505" s="100" t="s">
        <v>1054</v>
      </c>
      <c r="X505" s="100" t="s">
        <v>117</v>
      </c>
      <c r="Y505" s="100" t="s">
        <v>90</v>
      </c>
      <c r="Z505" s="100" t="s">
        <v>69</v>
      </c>
      <c r="AA505" s="100" t="s">
        <v>70</v>
      </c>
      <c r="AB505" s="100" t="s">
        <v>71</v>
      </c>
      <c r="AC505" s="100" t="s">
        <v>72</v>
      </c>
      <c r="AD505" s="104">
        <f>AH505</f>
        <v>70</v>
      </c>
      <c r="AE505" s="99">
        <f t="shared" si="777"/>
        <v>15</v>
      </c>
      <c r="AF505" s="99">
        <f t="shared" si="778"/>
        <v>15</v>
      </c>
      <c r="AG505" s="99">
        <f>($S505*((AE505+AF505))/100)</f>
        <v>30</v>
      </c>
      <c r="AH505" s="99">
        <f t="shared" si="787"/>
        <v>70</v>
      </c>
      <c r="AI505" s="104">
        <f>AM505</f>
        <v>80</v>
      </c>
      <c r="AJ505" s="99">
        <f t="shared" si="780"/>
        <v>0</v>
      </c>
      <c r="AK505" s="99">
        <f t="shared" si="781"/>
        <v>0</v>
      </c>
      <c r="AL505" s="99">
        <f>($U505*((AJ505+AK505))/100)</f>
        <v>0</v>
      </c>
      <c r="AM505" s="106">
        <f>U505-AL505</f>
        <v>80</v>
      </c>
      <c r="AN505" s="102" t="s">
        <v>66</v>
      </c>
      <c r="AO505" s="100" t="s">
        <v>74</v>
      </c>
      <c r="AP505" s="100" t="s">
        <v>1055</v>
      </c>
      <c r="AQ505" s="100" t="s">
        <v>1056</v>
      </c>
      <c r="AR505" s="136">
        <v>45658</v>
      </c>
      <c r="AS505" s="136">
        <v>46022</v>
      </c>
      <c r="AT505" s="136" t="s">
        <v>93</v>
      </c>
      <c r="AU505" s="100" t="s">
        <v>1050</v>
      </c>
    </row>
    <row r="506" spans="1:48" s="110" customFormat="1" ht="207" customHeight="1">
      <c r="A506" s="266">
        <v>165</v>
      </c>
      <c r="B506" s="266" t="s">
        <v>169</v>
      </c>
      <c r="C506" s="273" t="s">
        <v>1057</v>
      </c>
      <c r="D506" s="273" t="s">
        <v>1058</v>
      </c>
      <c r="E506" s="273"/>
      <c r="F506" s="273"/>
      <c r="G506" s="273"/>
      <c r="H506" s="273" t="s">
        <v>1059</v>
      </c>
      <c r="I506" s="273" t="s">
        <v>1060</v>
      </c>
      <c r="J506" s="273" t="s">
        <v>1061</v>
      </c>
      <c r="K506" s="273" t="s">
        <v>388</v>
      </c>
      <c r="L506" s="273" t="s">
        <v>1062</v>
      </c>
      <c r="M506" s="266" t="s">
        <v>85</v>
      </c>
      <c r="N506" s="266" t="s">
        <v>1046</v>
      </c>
      <c r="O506" s="266" t="s">
        <v>86</v>
      </c>
      <c r="P506" s="266" t="s">
        <v>87</v>
      </c>
      <c r="Q506" s="266">
        <v>231</v>
      </c>
      <c r="R506" s="266" t="s">
        <v>140</v>
      </c>
      <c r="S506" s="266">
        <v>40</v>
      </c>
      <c r="T506" s="266" t="s">
        <v>141</v>
      </c>
      <c r="U506" s="266">
        <v>100</v>
      </c>
      <c r="V506" s="544" t="s">
        <v>142</v>
      </c>
      <c r="W506" s="100" t="s">
        <v>1063</v>
      </c>
      <c r="X506" s="100" t="s">
        <v>117</v>
      </c>
      <c r="Y506" s="100" t="s">
        <v>90</v>
      </c>
      <c r="Z506" s="100" t="s">
        <v>69</v>
      </c>
      <c r="AA506" s="100" t="s">
        <v>70</v>
      </c>
      <c r="AB506" s="100" t="s">
        <v>71</v>
      </c>
      <c r="AC506" s="100" t="s">
        <v>72</v>
      </c>
      <c r="AD506" s="312">
        <f>AH507</f>
        <v>16.8</v>
      </c>
      <c r="AE506" s="99">
        <f t="shared" si="777"/>
        <v>15</v>
      </c>
      <c r="AF506" s="99">
        <f t="shared" si="778"/>
        <v>15</v>
      </c>
      <c r="AG506" s="99">
        <f>($S506*((AE506+AF506))/100)</f>
        <v>12</v>
      </c>
      <c r="AH506" s="99">
        <f t="shared" si="787"/>
        <v>28</v>
      </c>
      <c r="AI506" s="312">
        <f>AM507</f>
        <v>100</v>
      </c>
      <c r="AJ506" s="99">
        <f t="shared" si="780"/>
        <v>0</v>
      </c>
      <c r="AK506" s="99">
        <f t="shared" si="781"/>
        <v>0</v>
      </c>
      <c r="AL506" s="99">
        <f>($U506*((AJ506+AK506))/100)</f>
        <v>0</v>
      </c>
      <c r="AM506" s="106">
        <f>U506-AL506</f>
        <v>100</v>
      </c>
      <c r="AN506" s="544" t="s">
        <v>142</v>
      </c>
      <c r="AO506" s="266" t="s">
        <v>74</v>
      </c>
      <c r="AP506" s="273" t="s">
        <v>1055</v>
      </c>
      <c r="AQ506" s="273" t="s">
        <v>1064</v>
      </c>
      <c r="AR506" s="493">
        <v>45658</v>
      </c>
      <c r="AS506" s="493">
        <v>46022</v>
      </c>
      <c r="AT506" s="495" t="s">
        <v>146</v>
      </c>
      <c r="AU506" s="273" t="s">
        <v>1065</v>
      </c>
    </row>
    <row r="507" spans="1:48" s="110" customFormat="1" ht="287.25" customHeight="1">
      <c r="A507" s="272"/>
      <c r="B507" s="272"/>
      <c r="C507" s="327"/>
      <c r="D507" s="327"/>
      <c r="E507" s="327"/>
      <c r="F507" s="327"/>
      <c r="G507" s="327"/>
      <c r="H507" s="327"/>
      <c r="I507" s="327"/>
      <c r="J507" s="327"/>
      <c r="K507" s="327"/>
      <c r="L507" s="327"/>
      <c r="M507" s="272"/>
      <c r="N507" s="272"/>
      <c r="O507" s="272"/>
      <c r="P507" s="272"/>
      <c r="Q507" s="272"/>
      <c r="R507" s="272"/>
      <c r="S507" s="272"/>
      <c r="T507" s="272"/>
      <c r="U507" s="272"/>
      <c r="V507" s="545"/>
      <c r="W507" s="100" t="s">
        <v>1066</v>
      </c>
      <c r="X507" s="100" t="s">
        <v>117</v>
      </c>
      <c r="Y507" s="100" t="s">
        <v>68</v>
      </c>
      <c r="Z507" s="100" t="s">
        <v>69</v>
      </c>
      <c r="AA507" s="100" t="s">
        <v>70</v>
      </c>
      <c r="AB507" s="100" t="s">
        <v>71</v>
      </c>
      <c r="AC507" s="100" t="s">
        <v>72</v>
      </c>
      <c r="AD507" s="313"/>
      <c r="AE507" s="99">
        <f t="shared" si="777"/>
        <v>25</v>
      </c>
      <c r="AF507" s="99">
        <f t="shared" si="778"/>
        <v>15</v>
      </c>
      <c r="AG507" s="99">
        <f>($AH506*((AE507+AF507))/100)</f>
        <v>11.2</v>
      </c>
      <c r="AH507" s="99">
        <f t="shared" ref="AH507" si="920">AH506-AG507</f>
        <v>16.8</v>
      </c>
      <c r="AI507" s="313"/>
      <c r="AJ507" s="99">
        <f t="shared" si="780"/>
        <v>0</v>
      </c>
      <c r="AK507" s="99">
        <f t="shared" si="781"/>
        <v>0</v>
      </c>
      <c r="AL507" s="99">
        <f t="shared" ref="AL507" si="921">($AM506*((AJ507+AK507))/100)</f>
        <v>0</v>
      </c>
      <c r="AM507" s="106">
        <f t="shared" ref="AM507" si="922">AM506-AL507</f>
        <v>100</v>
      </c>
      <c r="AN507" s="545"/>
      <c r="AO507" s="272"/>
      <c r="AP507" s="327"/>
      <c r="AQ507" s="327"/>
      <c r="AR507" s="497"/>
      <c r="AS507" s="497"/>
      <c r="AT507" s="498"/>
      <c r="AU507" s="327"/>
    </row>
    <row r="508" spans="1:48" s="110" customFormat="1" ht="306" customHeight="1">
      <c r="A508" s="266">
        <v>166</v>
      </c>
      <c r="B508" s="266" t="s">
        <v>169</v>
      </c>
      <c r="C508" s="273" t="s">
        <v>1042</v>
      </c>
      <c r="D508" s="273" t="s">
        <v>1067</v>
      </c>
      <c r="E508" s="273"/>
      <c r="F508" s="273"/>
      <c r="G508" s="273"/>
      <c r="H508" s="273" t="s">
        <v>1068</v>
      </c>
      <c r="I508" s="273" t="s">
        <v>1069</v>
      </c>
      <c r="J508" s="273" t="s">
        <v>1070</v>
      </c>
      <c r="K508" s="273" t="s">
        <v>1071</v>
      </c>
      <c r="L508" s="273" t="s">
        <v>1072</v>
      </c>
      <c r="M508" s="266" t="s">
        <v>85</v>
      </c>
      <c r="N508" s="266" t="s">
        <v>1046</v>
      </c>
      <c r="O508" s="266" t="s">
        <v>86</v>
      </c>
      <c r="P508" s="266" t="s">
        <v>87</v>
      </c>
      <c r="Q508" s="266">
        <v>6488</v>
      </c>
      <c r="R508" s="266" t="s">
        <v>247</v>
      </c>
      <c r="S508" s="266">
        <v>100</v>
      </c>
      <c r="T508" s="266" t="s">
        <v>141</v>
      </c>
      <c r="U508" s="266">
        <v>100</v>
      </c>
      <c r="V508" s="544" t="s">
        <v>142</v>
      </c>
      <c r="W508" s="100" t="s">
        <v>1073</v>
      </c>
      <c r="X508" s="100" t="s">
        <v>117</v>
      </c>
      <c r="Y508" s="100" t="s">
        <v>90</v>
      </c>
      <c r="Z508" s="100" t="s">
        <v>69</v>
      </c>
      <c r="AA508" s="100" t="s">
        <v>70</v>
      </c>
      <c r="AB508" s="100" t="s">
        <v>71</v>
      </c>
      <c r="AC508" s="100" t="s">
        <v>72</v>
      </c>
      <c r="AD508" s="312">
        <f>AH509</f>
        <v>49</v>
      </c>
      <c r="AE508" s="99">
        <f t="shared" si="777"/>
        <v>15</v>
      </c>
      <c r="AF508" s="99">
        <f t="shared" si="778"/>
        <v>15</v>
      </c>
      <c r="AG508" s="99">
        <f>($S508*((AE508+AF508))/100)</f>
        <v>30</v>
      </c>
      <c r="AH508" s="99">
        <f t="shared" ref="AH508" si="923">S508-AG508</f>
        <v>70</v>
      </c>
      <c r="AI508" s="312">
        <f>AM509</f>
        <v>100</v>
      </c>
      <c r="AJ508" s="99">
        <f t="shared" si="780"/>
        <v>0</v>
      </c>
      <c r="AK508" s="99">
        <f t="shared" si="781"/>
        <v>0</v>
      </c>
      <c r="AL508" s="99">
        <f>($U508*((AJ508+AK508))/100)</f>
        <v>0</v>
      </c>
      <c r="AM508" s="106">
        <f>U508-AL508</f>
        <v>100</v>
      </c>
      <c r="AN508" s="544" t="s">
        <v>142</v>
      </c>
      <c r="AO508" s="266" t="s">
        <v>74</v>
      </c>
      <c r="AP508" s="273" t="s">
        <v>1055</v>
      </c>
      <c r="AQ508" s="273" t="s">
        <v>1074</v>
      </c>
      <c r="AR508" s="493">
        <v>45658</v>
      </c>
      <c r="AS508" s="493">
        <v>46022</v>
      </c>
      <c r="AT508" s="493" t="s">
        <v>146</v>
      </c>
      <c r="AU508" s="273" t="s">
        <v>1075</v>
      </c>
    </row>
    <row r="509" spans="1:48" s="110" customFormat="1" ht="187.5" customHeight="1">
      <c r="A509" s="272"/>
      <c r="B509" s="272"/>
      <c r="C509" s="327"/>
      <c r="D509" s="327"/>
      <c r="E509" s="327"/>
      <c r="F509" s="327"/>
      <c r="G509" s="327"/>
      <c r="H509" s="327"/>
      <c r="I509" s="327"/>
      <c r="J509" s="327"/>
      <c r="K509" s="327"/>
      <c r="L509" s="327"/>
      <c r="M509" s="272"/>
      <c r="N509" s="272"/>
      <c r="O509" s="272"/>
      <c r="P509" s="272"/>
      <c r="Q509" s="272"/>
      <c r="R509" s="272"/>
      <c r="S509" s="272"/>
      <c r="T509" s="272"/>
      <c r="U509" s="272"/>
      <c r="V509" s="545"/>
      <c r="W509" s="100" t="s">
        <v>1076</v>
      </c>
      <c r="X509" s="100" t="s">
        <v>117</v>
      </c>
      <c r="Y509" s="100" t="s">
        <v>90</v>
      </c>
      <c r="Z509" s="100" t="s">
        <v>69</v>
      </c>
      <c r="AA509" s="100" t="s">
        <v>70</v>
      </c>
      <c r="AB509" s="100" t="s">
        <v>71</v>
      </c>
      <c r="AC509" s="100" t="s">
        <v>72</v>
      </c>
      <c r="AD509" s="313"/>
      <c r="AE509" s="99">
        <f t="shared" si="777"/>
        <v>15</v>
      </c>
      <c r="AF509" s="99">
        <f t="shared" si="778"/>
        <v>15</v>
      </c>
      <c r="AG509" s="99">
        <f>($AH508*((AE509+AF509))/100)</f>
        <v>21</v>
      </c>
      <c r="AH509" s="99">
        <f t="shared" ref="AH509" si="924">AH508-AG509</f>
        <v>49</v>
      </c>
      <c r="AI509" s="313"/>
      <c r="AJ509" s="99">
        <f t="shared" si="780"/>
        <v>0</v>
      </c>
      <c r="AK509" s="99">
        <f t="shared" si="781"/>
        <v>0</v>
      </c>
      <c r="AL509" s="99">
        <f t="shared" ref="AL509" si="925">($AM508*((AJ509+AK509))/100)</f>
        <v>0</v>
      </c>
      <c r="AM509" s="106">
        <f t="shared" ref="AM509" si="926">AM508-AL509</f>
        <v>100</v>
      </c>
      <c r="AN509" s="545"/>
      <c r="AO509" s="272"/>
      <c r="AP509" s="327"/>
      <c r="AQ509" s="327"/>
      <c r="AR509" s="497"/>
      <c r="AS509" s="497"/>
      <c r="AT509" s="497"/>
      <c r="AU509" s="327"/>
    </row>
    <row r="510" spans="1:48" s="160" customFormat="1" ht="216.75" customHeight="1">
      <c r="A510" s="266">
        <v>167</v>
      </c>
      <c r="B510" s="282" t="s">
        <v>169</v>
      </c>
      <c r="C510" s="296" t="s">
        <v>104</v>
      </c>
      <c r="D510" s="398" t="s">
        <v>1036</v>
      </c>
      <c r="E510" s="341" t="s">
        <v>57</v>
      </c>
      <c r="F510" s="302" t="s">
        <v>961</v>
      </c>
      <c r="G510" s="302" t="s">
        <v>962</v>
      </c>
      <c r="H510" s="302"/>
      <c r="I510" s="302"/>
      <c r="J510" s="302"/>
      <c r="K510" s="302"/>
      <c r="L510" s="308" t="str">
        <f>IF(F510&lt;&gt;"",CONCATENATE(E510," ",F510,"",G510),CONCATENATE(H510," ",I510," ",J510," ",K510))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10" s="305" t="s">
        <v>105</v>
      </c>
      <c r="N510" s="416" t="s">
        <v>1077</v>
      </c>
      <c r="O510" s="282" t="s">
        <v>61</v>
      </c>
      <c r="P510" s="282" t="s">
        <v>62</v>
      </c>
      <c r="Q510" s="282" t="s">
        <v>273</v>
      </c>
      <c r="R510" s="282" t="s">
        <v>175</v>
      </c>
      <c r="S510" s="293">
        <f>IF(R510="Muy alta",100,IF(R510="Alta",80,IF(R510="Media",60,IF(R510="Baja",40,IF(R510="Muy baja",20,IF(R510="Casi Seguro",100,IF(R510="Probable",80,IF(R510="Posible",60,IF(R510="Improbable",40,IF(R510="Rara vez",20,0))))))))))</f>
        <v>80</v>
      </c>
      <c r="T510" s="282" t="s">
        <v>65</v>
      </c>
      <c r="U510" s="293">
        <f>IF(T510="Catastrófico",100,IF(T510="Mayor",80,IF(T510="Moderado",60,IF(T510="Menor",40,IF(T510="Leve",20,0)))))</f>
        <v>80</v>
      </c>
      <c r="V510" s="282" t="s">
        <v>66</v>
      </c>
      <c r="W510" s="341" t="s">
        <v>1078</v>
      </c>
      <c r="X510" s="293" t="str">
        <f>IF(OR(Y510="Preventivo",Y510="Detectivo"),"Probabilidad",IF(Y510="Correctivo","Impacto"," "))</f>
        <v>Probabilidad</v>
      </c>
      <c r="Y510" s="282" t="s">
        <v>68</v>
      </c>
      <c r="Z510" s="282" t="s">
        <v>69</v>
      </c>
      <c r="AA510" s="282" t="s">
        <v>70</v>
      </c>
      <c r="AB510" s="282" t="s">
        <v>71</v>
      </c>
      <c r="AC510" s="282" t="s">
        <v>72</v>
      </c>
      <c r="AD510" s="279">
        <f>AH512</f>
        <v>48</v>
      </c>
      <c r="AE510" s="293">
        <f>IF(Y510="Preventivo",25,IF(Y510="Detectivo",15,0))</f>
        <v>25</v>
      </c>
      <c r="AF510" s="158">
        <f>IF(Y510="Correctivo",0,IF(Z510="Automatizado",25,IF(Z510="Manual",15,0)))</f>
        <v>15</v>
      </c>
      <c r="AG510" s="99">
        <f>($S510*((AE510+AF510))/100)</f>
        <v>32</v>
      </c>
      <c r="AH510" s="99">
        <f t="shared" ref="AH510" si="927">S510-AG510</f>
        <v>48</v>
      </c>
      <c r="AI510" s="279">
        <f>AM512</f>
        <v>80</v>
      </c>
      <c r="AJ510" s="158">
        <f>IF(Y510="Correctivo",10,0)</f>
        <v>0</v>
      </c>
      <c r="AK510" s="158">
        <f>IF(X510="Probabilidad",0,IF(Z510="Automatizado",25,IF(Z510="Manual",15,0)))</f>
        <v>0</v>
      </c>
      <c r="AL510" s="99">
        <f>($U510*((AJ510+AK510))/100)</f>
        <v>0</v>
      </c>
      <c r="AM510" s="106">
        <f>U510-AL510</f>
        <v>80</v>
      </c>
      <c r="AN510" s="282" t="s">
        <v>66</v>
      </c>
      <c r="AO510" s="282" t="s">
        <v>74</v>
      </c>
      <c r="AP510" s="282" t="s">
        <v>269</v>
      </c>
      <c r="AQ510" s="159" t="s">
        <v>1039</v>
      </c>
      <c r="AR510" s="139">
        <v>45658</v>
      </c>
      <c r="AS510" s="139">
        <v>46022</v>
      </c>
      <c r="AT510" s="293" t="s">
        <v>93</v>
      </c>
      <c r="AU510" s="16" t="s">
        <v>1079</v>
      </c>
    </row>
    <row r="511" spans="1:48" s="110" customFormat="1" ht="379.5" customHeight="1">
      <c r="A511" s="267"/>
      <c r="B511" s="283"/>
      <c r="C511" s="297"/>
      <c r="D511" s="415"/>
      <c r="E511" s="342"/>
      <c r="F511" s="303"/>
      <c r="G511" s="303"/>
      <c r="H511" s="303"/>
      <c r="I511" s="303"/>
      <c r="J511" s="303"/>
      <c r="K511" s="303"/>
      <c r="L511" s="309"/>
      <c r="M511" s="306"/>
      <c r="N511" s="417"/>
      <c r="O511" s="283"/>
      <c r="P511" s="283"/>
      <c r="Q511" s="283"/>
      <c r="R511" s="283"/>
      <c r="S511" s="294"/>
      <c r="T511" s="283"/>
      <c r="U511" s="294"/>
      <c r="V511" s="283"/>
      <c r="W511" s="342"/>
      <c r="X511" s="294"/>
      <c r="Y511" s="283"/>
      <c r="Z511" s="283"/>
      <c r="AA511" s="283"/>
      <c r="AB511" s="283"/>
      <c r="AC511" s="283"/>
      <c r="AD511" s="280"/>
      <c r="AE511" s="294"/>
      <c r="AF511" s="16">
        <f t="shared" ref="AF511:AF512" si="928">IF(Y511="Correctivo",0,IF(Z511="Automatizado",25,IF(Z511="Manual",15,0)))</f>
        <v>0</v>
      </c>
      <c r="AG511" s="99">
        <f>($AH510*((AE511+AF511))/100)</f>
        <v>0</v>
      </c>
      <c r="AH511" s="99">
        <f t="shared" ref="AH511" si="929">AH510-AG511</f>
        <v>48</v>
      </c>
      <c r="AI511" s="280"/>
      <c r="AJ511" s="16">
        <f t="shared" ref="AJ511:AJ512" si="930">IF(Y511="Correctivo",10,0)</f>
        <v>0</v>
      </c>
      <c r="AK511" s="16">
        <f t="shared" ref="AK511:AK512" si="931">IF(X511="Probabilidad",0,IF(Z511="Automatizado",25,IF(Z511="Manual",15,0)))</f>
        <v>0</v>
      </c>
      <c r="AL511" s="99">
        <f t="shared" ref="AL511" si="932">($AM510*((AJ511+AK511))/100)</f>
        <v>0</v>
      </c>
      <c r="AM511" s="106">
        <f t="shared" ref="AM511:AM512" si="933">AM510-AL511</f>
        <v>80</v>
      </c>
      <c r="AN511" s="283"/>
      <c r="AO511" s="283"/>
      <c r="AP511" s="283"/>
      <c r="AQ511" s="32" t="s">
        <v>1040</v>
      </c>
      <c r="AR511" s="139">
        <v>45658</v>
      </c>
      <c r="AS511" s="139">
        <v>46022</v>
      </c>
      <c r="AT511" s="294"/>
      <c r="AU511" s="16" t="s">
        <v>966</v>
      </c>
    </row>
    <row r="512" spans="1:48" s="110" customFormat="1" ht="347.25" customHeight="1">
      <c r="A512" s="272"/>
      <c r="B512" s="284"/>
      <c r="C512" s="298"/>
      <c r="D512" s="399"/>
      <c r="E512" s="343"/>
      <c r="F512" s="304"/>
      <c r="G512" s="304"/>
      <c r="H512" s="304"/>
      <c r="I512" s="304"/>
      <c r="J512" s="304"/>
      <c r="K512" s="304"/>
      <c r="L512" s="310"/>
      <c r="M512" s="307"/>
      <c r="N512" s="431"/>
      <c r="O512" s="284"/>
      <c r="P512" s="284"/>
      <c r="Q512" s="284"/>
      <c r="R512" s="284"/>
      <c r="S512" s="295"/>
      <c r="T512" s="284"/>
      <c r="U512" s="295"/>
      <c r="V512" s="284"/>
      <c r="W512" s="343"/>
      <c r="X512" s="295"/>
      <c r="Y512" s="284"/>
      <c r="Z512" s="284"/>
      <c r="AA512" s="284"/>
      <c r="AB512" s="284"/>
      <c r="AC512" s="284"/>
      <c r="AD512" s="281"/>
      <c r="AE512" s="295"/>
      <c r="AF512" s="16">
        <f t="shared" si="928"/>
        <v>0</v>
      </c>
      <c r="AG512" s="99">
        <f>($AH511*((AE512+AF512))/100)</f>
        <v>0</v>
      </c>
      <c r="AH512" s="99">
        <f t="shared" ref="AH512" si="934">AH511-AG512</f>
        <v>48</v>
      </c>
      <c r="AI512" s="281"/>
      <c r="AJ512" s="16">
        <f t="shared" si="930"/>
        <v>0</v>
      </c>
      <c r="AK512" s="16">
        <f t="shared" si="931"/>
        <v>0</v>
      </c>
      <c r="AL512" s="99">
        <f>($U512*((AJ512+AK512))/100)</f>
        <v>0</v>
      </c>
      <c r="AM512" s="106">
        <f t="shared" si="933"/>
        <v>80</v>
      </c>
      <c r="AN512" s="284"/>
      <c r="AO512" s="284"/>
      <c r="AP512" s="284"/>
      <c r="AQ512" s="32" t="s">
        <v>1041</v>
      </c>
      <c r="AR512" s="139">
        <v>45658</v>
      </c>
      <c r="AS512" s="139">
        <v>46022</v>
      </c>
      <c r="AT512" s="295"/>
      <c r="AU512" s="16" t="s">
        <v>966</v>
      </c>
    </row>
    <row r="513" spans="1:47" s="110" customFormat="1" ht="152.25" customHeight="1">
      <c r="A513" s="271">
        <v>168</v>
      </c>
      <c r="B513" s="266" t="s">
        <v>171</v>
      </c>
      <c r="C513" s="273" t="s">
        <v>1042</v>
      </c>
      <c r="D513" s="273" t="s">
        <v>1067</v>
      </c>
      <c r="E513" s="273" t="s">
        <v>164</v>
      </c>
      <c r="F513" s="273" t="s">
        <v>1080</v>
      </c>
      <c r="G513" s="273" t="s">
        <v>1081</v>
      </c>
      <c r="H513" s="273"/>
      <c r="I513" s="273"/>
      <c r="J513" s="273"/>
      <c r="K513" s="273"/>
      <c r="L513" s="333" t="str">
        <f t="shared" ref="L513:L516" si="935">CONCATENATE(E513," ",F513,)</f>
        <v>Posibilidad de pérdida reputacional ante las victimas por la inoportunidad en la entrega de cartas de indemnización administrativa</v>
      </c>
      <c r="M513" s="266" t="s">
        <v>60</v>
      </c>
      <c r="N513" s="266" t="s">
        <v>278</v>
      </c>
      <c r="O513" s="266" t="s">
        <v>61</v>
      </c>
      <c r="P513" s="266" t="s">
        <v>62</v>
      </c>
      <c r="Q513" s="266">
        <v>4000</v>
      </c>
      <c r="R513" s="266" t="s">
        <v>172</v>
      </c>
      <c r="S513" s="266">
        <v>100</v>
      </c>
      <c r="T513" s="266" t="s">
        <v>65</v>
      </c>
      <c r="U513" s="266">
        <v>80</v>
      </c>
      <c r="V513" s="491" t="s">
        <v>66</v>
      </c>
      <c r="W513" s="134" t="s">
        <v>1082</v>
      </c>
      <c r="X513" s="31" t="s">
        <v>40</v>
      </c>
      <c r="Y513" s="31" t="s">
        <v>80</v>
      </c>
      <c r="Z513" s="31" t="s">
        <v>69</v>
      </c>
      <c r="AA513" s="31" t="s">
        <v>70</v>
      </c>
      <c r="AB513" s="31" t="s">
        <v>71</v>
      </c>
      <c r="AC513" s="31" t="s">
        <v>184</v>
      </c>
      <c r="AD513" s="312">
        <f>AH514</f>
        <v>100</v>
      </c>
      <c r="AE513" s="99">
        <f t="shared" si="777"/>
        <v>0</v>
      </c>
      <c r="AF513" s="99">
        <f t="shared" si="778"/>
        <v>0</v>
      </c>
      <c r="AG513" s="99">
        <f>($S513*((AE513+AF513))/100)</f>
        <v>0</v>
      </c>
      <c r="AH513" s="99">
        <f t="shared" si="787"/>
        <v>100</v>
      </c>
      <c r="AI513" s="312">
        <f>AM514</f>
        <v>45</v>
      </c>
      <c r="AJ513" s="99">
        <f t="shared" si="780"/>
        <v>10</v>
      </c>
      <c r="AK513" s="99">
        <f t="shared" si="781"/>
        <v>15</v>
      </c>
      <c r="AL513" s="99">
        <f>($U513*((AJ513+AK513))/100)</f>
        <v>20</v>
      </c>
      <c r="AM513" s="106">
        <f>U513-AL513</f>
        <v>60</v>
      </c>
      <c r="AN513" s="338" t="s">
        <v>73</v>
      </c>
      <c r="AO513" s="266" t="s">
        <v>74</v>
      </c>
      <c r="AP513" s="266" t="s">
        <v>75</v>
      </c>
      <c r="AQ513" s="406" t="s">
        <v>1083</v>
      </c>
      <c r="AR513" s="493">
        <v>45658</v>
      </c>
      <c r="AS513" s="493">
        <v>46022</v>
      </c>
      <c r="AT513" s="266" t="s">
        <v>77</v>
      </c>
      <c r="AU513" s="266" t="s">
        <v>1084</v>
      </c>
    </row>
    <row r="514" spans="1:47" s="110" customFormat="1" ht="169.5" customHeight="1">
      <c r="A514" s="262"/>
      <c r="B514" s="267"/>
      <c r="C514" s="274"/>
      <c r="D514" s="274"/>
      <c r="E514" s="274"/>
      <c r="F514" s="274"/>
      <c r="G514" s="274"/>
      <c r="H514" s="274"/>
      <c r="I514" s="274"/>
      <c r="J514" s="274"/>
      <c r="K514" s="274"/>
      <c r="L514" s="389"/>
      <c r="M514" s="267"/>
      <c r="N514" s="267"/>
      <c r="O514" s="267"/>
      <c r="P514" s="267"/>
      <c r="Q514" s="267"/>
      <c r="R514" s="267"/>
      <c r="S514" s="267"/>
      <c r="T514" s="267"/>
      <c r="U514" s="267"/>
      <c r="V514" s="529"/>
      <c r="W514" s="134" t="s">
        <v>1085</v>
      </c>
      <c r="X514" s="31" t="s">
        <v>40</v>
      </c>
      <c r="Y514" s="31" t="s">
        <v>80</v>
      </c>
      <c r="Z514" s="31" t="s">
        <v>69</v>
      </c>
      <c r="AA514" s="31" t="s">
        <v>70</v>
      </c>
      <c r="AB514" s="31" t="s">
        <v>71</v>
      </c>
      <c r="AC514" s="31" t="s">
        <v>184</v>
      </c>
      <c r="AD514" s="492"/>
      <c r="AE514" s="99">
        <f t="shared" si="777"/>
        <v>0</v>
      </c>
      <c r="AF514" s="99">
        <f t="shared" si="778"/>
        <v>0</v>
      </c>
      <c r="AG514" s="99">
        <f>($AH513*((AE514+AF514))/100)</f>
        <v>0</v>
      </c>
      <c r="AH514" s="99">
        <f t="shared" ref="AH514:AH515" si="936">AH513-AG514</f>
        <v>100</v>
      </c>
      <c r="AI514" s="492"/>
      <c r="AJ514" s="99">
        <f t="shared" si="780"/>
        <v>10</v>
      </c>
      <c r="AK514" s="99">
        <f t="shared" si="781"/>
        <v>15</v>
      </c>
      <c r="AL514" s="99">
        <f t="shared" ref="AL514:AL515" si="937">($AM513*((AJ514+AK514))/100)</f>
        <v>15</v>
      </c>
      <c r="AM514" s="106">
        <f t="shared" ref="AM514:AM515" si="938">AM513-AL514</f>
        <v>45</v>
      </c>
      <c r="AN514" s="394"/>
      <c r="AO514" s="267"/>
      <c r="AP514" s="267"/>
      <c r="AQ514" s="418"/>
      <c r="AR514" s="494"/>
      <c r="AS514" s="494"/>
      <c r="AT514" s="267"/>
      <c r="AU514" s="267"/>
    </row>
    <row r="515" spans="1:47" s="110" customFormat="1" ht="250.5" customHeight="1">
      <c r="A515" s="263"/>
      <c r="B515" s="272"/>
      <c r="C515" s="327"/>
      <c r="D515" s="327"/>
      <c r="E515" s="327"/>
      <c r="F515" s="327"/>
      <c r="G515" s="327"/>
      <c r="H515" s="327"/>
      <c r="I515" s="327"/>
      <c r="J515" s="327"/>
      <c r="K515" s="327"/>
      <c r="L515" s="384"/>
      <c r="M515" s="272"/>
      <c r="N515" s="272"/>
      <c r="O515" s="272"/>
      <c r="P515" s="272"/>
      <c r="Q515" s="272"/>
      <c r="R515" s="272"/>
      <c r="S515" s="272"/>
      <c r="T515" s="272"/>
      <c r="U515" s="272"/>
      <c r="V515" s="499"/>
      <c r="W515" s="134" t="s">
        <v>1086</v>
      </c>
      <c r="X515" s="31" t="s">
        <v>117</v>
      </c>
      <c r="Y515" s="31" t="s">
        <v>68</v>
      </c>
      <c r="Z515" s="31" t="s">
        <v>69</v>
      </c>
      <c r="AA515" s="31" t="s">
        <v>179</v>
      </c>
      <c r="AB515" s="31" t="s">
        <v>71</v>
      </c>
      <c r="AC515" s="31" t="s">
        <v>184</v>
      </c>
      <c r="AD515" s="313"/>
      <c r="AE515" s="99">
        <f t="shared" si="777"/>
        <v>25</v>
      </c>
      <c r="AF515" s="99">
        <f t="shared" si="778"/>
        <v>15</v>
      </c>
      <c r="AG515" s="99">
        <f>($AH514*((AE515+AF515))/100)</f>
        <v>40</v>
      </c>
      <c r="AH515" s="99">
        <f t="shared" si="936"/>
        <v>60</v>
      </c>
      <c r="AI515" s="313"/>
      <c r="AJ515" s="99">
        <f t="shared" si="780"/>
        <v>0</v>
      </c>
      <c r="AK515" s="99">
        <f t="shared" si="781"/>
        <v>0</v>
      </c>
      <c r="AL515" s="99">
        <f t="shared" si="937"/>
        <v>0</v>
      </c>
      <c r="AM515" s="106">
        <f t="shared" si="938"/>
        <v>45</v>
      </c>
      <c r="AN515" s="387"/>
      <c r="AO515" s="272"/>
      <c r="AP515" s="272"/>
      <c r="AQ515" s="407"/>
      <c r="AR515" s="497"/>
      <c r="AS515" s="497"/>
      <c r="AT515" s="272"/>
      <c r="AU515" s="272"/>
    </row>
    <row r="516" spans="1:47" s="110" customFormat="1" ht="212.25" customHeight="1">
      <c r="A516" s="271">
        <v>169</v>
      </c>
      <c r="B516" s="266" t="s">
        <v>171</v>
      </c>
      <c r="C516" s="273" t="s">
        <v>1002</v>
      </c>
      <c r="D516" s="273" t="s">
        <v>1087</v>
      </c>
      <c r="E516" s="273" t="s">
        <v>164</v>
      </c>
      <c r="F516" s="273" t="s">
        <v>1088</v>
      </c>
      <c r="G516" s="273" t="s">
        <v>1089</v>
      </c>
      <c r="H516" s="108"/>
      <c r="I516" s="108"/>
      <c r="J516" s="108"/>
      <c r="K516" s="108"/>
      <c r="L516" s="333" t="str">
        <f t="shared" si="935"/>
        <v>Posibilidad de pérdida reputacional ante la insatisfacción de las victimas, entes territoriales y organismos de control,  por la no realización de las jornadas de atención y orientación</v>
      </c>
      <c r="M516" s="266" t="s">
        <v>60</v>
      </c>
      <c r="N516" s="266" t="s">
        <v>278</v>
      </c>
      <c r="O516" s="266" t="s">
        <v>61</v>
      </c>
      <c r="P516" s="266" t="s">
        <v>62</v>
      </c>
      <c r="Q516" s="266">
        <v>47</v>
      </c>
      <c r="R516" s="266" t="s">
        <v>126</v>
      </c>
      <c r="S516" s="266">
        <v>40</v>
      </c>
      <c r="T516" s="266" t="s">
        <v>73</v>
      </c>
      <c r="U516" s="266">
        <v>60</v>
      </c>
      <c r="V516" s="338" t="s">
        <v>73</v>
      </c>
      <c r="W516" s="134" t="s">
        <v>1090</v>
      </c>
      <c r="X516" s="100" t="s">
        <v>117</v>
      </c>
      <c r="Y516" s="100" t="s">
        <v>68</v>
      </c>
      <c r="Z516" s="100" t="s">
        <v>69</v>
      </c>
      <c r="AA516" s="100" t="s">
        <v>179</v>
      </c>
      <c r="AB516" s="100" t="s">
        <v>71</v>
      </c>
      <c r="AC516" s="100" t="s">
        <v>184</v>
      </c>
      <c r="AD516" s="312">
        <f>AH518</f>
        <v>10.080000000000002</v>
      </c>
      <c r="AE516" s="99">
        <f t="shared" si="777"/>
        <v>25</v>
      </c>
      <c r="AF516" s="99">
        <f t="shared" si="778"/>
        <v>15</v>
      </c>
      <c r="AG516" s="99">
        <f>($S516*((AE516+AF516))/100)</f>
        <v>16</v>
      </c>
      <c r="AH516" s="99">
        <f t="shared" ref="AH516" si="939">S516-AG516</f>
        <v>24</v>
      </c>
      <c r="AI516" s="312">
        <f>AM518</f>
        <v>60</v>
      </c>
      <c r="AJ516" s="99">
        <f t="shared" si="780"/>
        <v>0</v>
      </c>
      <c r="AK516" s="99">
        <f t="shared" si="781"/>
        <v>0</v>
      </c>
      <c r="AL516" s="99">
        <f>($U516*((AJ516+AK516))/100)</f>
        <v>0</v>
      </c>
      <c r="AM516" s="106">
        <f>U516-AL516</f>
        <v>60</v>
      </c>
      <c r="AN516" s="338" t="s">
        <v>73</v>
      </c>
      <c r="AO516" s="266" t="s">
        <v>74</v>
      </c>
      <c r="AP516" s="273" t="s">
        <v>75</v>
      </c>
      <c r="AQ516" s="377" t="s">
        <v>1091</v>
      </c>
      <c r="AR516" s="493">
        <v>45658</v>
      </c>
      <c r="AS516" s="493">
        <v>46022</v>
      </c>
      <c r="AT516" s="266" t="s">
        <v>77</v>
      </c>
      <c r="AU516" s="273" t="s">
        <v>1092</v>
      </c>
    </row>
    <row r="517" spans="1:47" s="110" customFormat="1" ht="270" customHeight="1">
      <c r="A517" s="262"/>
      <c r="B517" s="267"/>
      <c r="C517" s="274"/>
      <c r="D517" s="274"/>
      <c r="E517" s="274"/>
      <c r="F517" s="274"/>
      <c r="G517" s="274"/>
      <c r="H517" s="112"/>
      <c r="I517" s="112"/>
      <c r="J517" s="112"/>
      <c r="K517" s="112"/>
      <c r="L517" s="389"/>
      <c r="M517" s="267"/>
      <c r="N517" s="267"/>
      <c r="O517" s="267"/>
      <c r="P517" s="267"/>
      <c r="Q517" s="267"/>
      <c r="R517" s="267"/>
      <c r="S517" s="267"/>
      <c r="T517" s="267"/>
      <c r="U517" s="267"/>
      <c r="V517" s="394"/>
      <c r="W517" s="134" t="s">
        <v>1093</v>
      </c>
      <c r="X517" s="100" t="s">
        <v>117</v>
      </c>
      <c r="Y517" s="100" t="s">
        <v>90</v>
      </c>
      <c r="Z517" s="100" t="s">
        <v>69</v>
      </c>
      <c r="AA517" s="100" t="s">
        <v>179</v>
      </c>
      <c r="AB517" s="100" t="s">
        <v>71</v>
      </c>
      <c r="AC517" s="100" t="s">
        <v>184</v>
      </c>
      <c r="AD517" s="492"/>
      <c r="AE517" s="99">
        <f t="shared" si="777"/>
        <v>15</v>
      </c>
      <c r="AF517" s="99">
        <f t="shared" si="778"/>
        <v>15</v>
      </c>
      <c r="AG517" s="99">
        <f>($AH516*((AE517+AF517))/100)</f>
        <v>7.2</v>
      </c>
      <c r="AH517" s="99">
        <f t="shared" ref="AH517:AH518" si="940">AH516-AG517</f>
        <v>16.8</v>
      </c>
      <c r="AI517" s="492"/>
      <c r="AJ517" s="99">
        <f t="shared" si="780"/>
        <v>0</v>
      </c>
      <c r="AK517" s="99">
        <f t="shared" si="781"/>
        <v>0</v>
      </c>
      <c r="AL517" s="99">
        <f t="shared" ref="AL517:AL518" si="941">($AM516*((AJ517+AK517))/100)</f>
        <v>0</v>
      </c>
      <c r="AM517" s="106">
        <f t="shared" ref="AM517:AM518" si="942">AM516-AL517</f>
        <v>60</v>
      </c>
      <c r="AN517" s="394"/>
      <c r="AO517" s="267"/>
      <c r="AP517" s="274"/>
      <c r="AQ517" s="378"/>
      <c r="AR517" s="494"/>
      <c r="AS517" s="494"/>
      <c r="AT517" s="267"/>
      <c r="AU517" s="274"/>
    </row>
    <row r="518" spans="1:47" s="110" customFormat="1" ht="210" customHeight="1">
      <c r="A518" s="263"/>
      <c r="B518" s="272"/>
      <c r="C518" s="327"/>
      <c r="D518" s="327"/>
      <c r="E518" s="327"/>
      <c r="F518" s="327"/>
      <c r="G518" s="327"/>
      <c r="H518" s="112"/>
      <c r="I518" s="112"/>
      <c r="J518" s="112"/>
      <c r="K518" s="112"/>
      <c r="L518" s="384"/>
      <c r="M518" s="272"/>
      <c r="N518" s="272"/>
      <c r="O518" s="272"/>
      <c r="P518" s="272"/>
      <c r="Q518" s="272"/>
      <c r="R518" s="272"/>
      <c r="S518" s="272"/>
      <c r="T518" s="272"/>
      <c r="U518" s="272"/>
      <c r="V518" s="387"/>
      <c r="W518" s="134" t="s">
        <v>1094</v>
      </c>
      <c r="X518" s="100" t="s">
        <v>117</v>
      </c>
      <c r="Y518" s="100" t="s">
        <v>68</v>
      </c>
      <c r="Z518" s="100" t="s">
        <v>69</v>
      </c>
      <c r="AA518" s="100" t="s">
        <v>179</v>
      </c>
      <c r="AB518" s="100" t="s">
        <v>71</v>
      </c>
      <c r="AC518" s="100" t="s">
        <v>184</v>
      </c>
      <c r="AD518" s="313"/>
      <c r="AE518" s="99">
        <f t="shared" si="777"/>
        <v>25</v>
      </c>
      <c r="AF518" s="99">
        <f t="shared" si="778"/>
        <v>15</v>
      </c>
      <c r="AG518" s="99">
        <f t="shared" ref="AG518" si="943">($AH517*((AE518+AF518))/100)</f>
        <v>6.72</v>
      </c>
      <c r="AH518" s="99">
        <f t="shared" si="940"/>
        <v>10.080000000000002</v>
      </c>
      <c r="AI518" s="313"/>
      <c r="AJ518" s="99">
        <f t="shared" si="780"/>
        <v>0</v>
      </c>
      <c r="AK518" s="99">
        <f t="shared" si="781"/>
        <v>0</v>
      </c>
      <c r="AL518" s="99">
        <f t="shared" si="941"/>
        <v>0</v>
      </c>
      <c r="AM518" s="106">
        <f t="shared" si="942"/>
        <v>60</v>
      </c>
      <c r="AN518" s="387"/>
      <c r="AO518" s="272"/>
      <c r="AP518" s="327"/>
      <c r="AQ518" s="382"/>
      <c r="AR518" s="497"/>
      <c r="AS518" s="497"/>
      <c r="AT518" s="272"/>
      <c r="AU518" s="327"/>
    </row>
    <row r="519" spans="1:47" s="110" customFormat="1" ht="260.25" customHeight="1">
      <c r="A519" s="334">
        <v>170</v>
      </c>
      <c r="B519" s="275" t="s">
        <v>171</v>
      </c>
      <c r="C519" s="322" t="s">
        <v>1095</v>
      </c>
      <c r="D519" s="322" t="s">
        <v>1096</v>
      </c>
      <c r="E519" s="322" t="s">
        <v>164</v>
      </c>
      <c r="F519" s="322" t="s">
        <v>1097</v>
      </c>
      <c r="G519" s="322" t="s">
        <v>1098</v>
      </c>
      <c r="H519" s="108"/>
      <c r="I519" s="108"/>
      <c r="J519" s="108"/>
      <c r="K519" s="108"/>
      <c r="L519" s="333" t="str">
        <f>CONCATENATE(E519," ",F519,)</f>
        <v>Posibilidad de pérdida reputacional ante las victimas, entes territoriales y mesas de participación efectiva de victimas, por no brindar la asistencia técnica programada de manera oportuna o insatisfacción en la realización de la misma,  en los CRAV y PAV</v>
      </c>
      <c r="M519" s="275" t="s">
        <v>60</v>
      </c>
      <c r="N519" s="275" t="s">
        <v>278</v>
      </c>
      <c r="O519" s="275" t="s">
        <v>61</v>
      </c>
      <c r="P519" s="275" t="s">
        <v>180</v>
      </c>
      <c r="Q519" s="275">
        <v>141000</v>
      </c>
      <c r="R519" s="275" t="s">
        <v>172</v>
      </c>
      <c r="S519" s="275">
        <v>100</v>
      </c>
      <c r="T519" s="275" t="s">
        <v>73</v>
      </c>
      <c r="U519" s="275">
        <v>60</v>
      </c>
      <c r="V519" s="351" t="s">
        <v>66</v>
      </c>
      <c r="W519" s="134" t="s">
        <v>1099</v>
      </c>
      <c r="X519" s="100" t="s">
        <v>40</v>
      </c>
      <c r="Y519" s="100" t="s">
        <v>80</v>
      </c>
      <c r="Z519" s="100" t="s">
        <v>69</v>
      </c>
      <c r="AA519" s="100" t="s">
        <v>179</v>
      </c>
      <c r="AB519" s="100" t="s">
        <v>71</v>
      </c>
      <c r="AC519" s="100" t="s">
        <v>72</v>
      </c>
      <c r="AD519" s="316">
        <f>AH520</f>
        <v>60</v>
      </c>
      <c r="AE519" s="99">
        <f t="shared" si="777"/>
        <v>0</v>
      </c>
      <c r="AF519" s="99">
        <f t="shared" si="778"/>
        <v>0</v>
      </c>
      <c r="AG519" s="99">
        <f>($S519*((AE519+AF519))/100)</f>
        <v>0</v>
      </c>
      <c r="AH519" s="99">
        <f t="shared" ref="AH519" si="944">S519-AG519</f>
        <v>100</v>
      </c>
      <c r="AI519" s="316">
        <f>AM520</f>
        <v>45</v>
      </c>
      <c r="AJ519" s="99">
        <f t="shared" si="780"/>
        <v>10</v>
      </c>
      <c r="AK519" s="99">
        <f t="shared" si="781"/>
        <v>15</v>
      </c>
      <c r="AL519" s="99">
        <f>($U519*((AJ519+AK519))/100)</f>
        <v>15</v>
      </c>
      <c r="AM519" s="106">
        <f>U519-AL519</f>
        <v>45</v>
      </c>
      <c r="AN519" s="337" t="s">
        <v>73</v>
      </c>
      <c r="AO519" s="275" t="s">
        <v>74</v>
      </c>
      <c r="AP519" s="322" t="s">
        <v>75</v>
      </c>
      <c r="AQ519" s="365" t="s">
        <v>1100</v>
      </c>
      <c r="AR519" s="541">
        <v>45658</v>
      </c>
      <c r="AS519" s="541">
        <v>46022</v>
      </c>
      <c r="AT519" s="275" t="s">
        <v>77</v>
      </c>
      <c r="AU519" s="322" t="s">
        <v>1101</v>
      </c>
    </row>
    <row r="520" spans="1:47" s="110" customFormat="1" ht="358.5" customHeight="1">
      <c r="A520" s="334"/>
      <c r="B520" s="275"/>
      <c r="C520" s="322"/>
      <c r="D520" s="322"/>
      <c r="E520" s="322"/>
      <c r="F520" s="322"/>
      <c r="G520" s="322"/>
      <c r="H520" s="112"/>
      <c r="I520" s="112"/>
      <c r="J520" s="112"/>
      <c r="K520" s="112"/>
      <c r="L520" s="389"/>
      <c r="M520" s="275"/>
      <c r="N520" s="275"/>
      <c r="O520" s="275"/>
      <c r="P520" s="275"/>
      <c r="Q520" s="275"/>
      <c r="R520" s="275"/>
      <c r="S520" s="275"/>
      <c r="T520" s="275"/>
      <c r="U520" s="275"/>
      <c r="V520" s="351"/>
      <c r="W520" s="134" t="s">
        <v>1102</v>
      </c>
      <c r="X520" s="100" t="s">
        <v>117</v>
      </c>
      <c r="Y520" s="100" t="s">
        <v>68</v>
      </c>
      <c r="Z520" s="100" t="s">
        <v>69</v>
      </c>
      <c r="AA520" s="100" t="s">
        <v>179</v>
      </c>
      <c r="AB520" s="100" t="s">
        <v>71</v>
      </c>
      <c r="AC520" s="100" t="s">
        <v>72</v>
      </c>
      <c r="AD520" s="316"/>
      <c r="AE520" s="99">
        <f t="shared" si="777"/>
        <v>25</v>
      </c>
      <c r="AF520" s="99">
        <f t="shared" si="778"/>
        <v>15</v>
      </c>
      <c r="AG520" s="99">
        <f>($AH519*((AE520+AF520))/100)</f>
        <v>40</v>
      </c>
      <c r="AH520" s="99">
        <f t="shared" ref="AH520" si="945">AH519-AG520</f>
        <v>60</v>
      </c>
      <c r="AI520" s="316"/>
      <c r="AJ520" s="99">
        <f t="shared" si="780"/>
        <v>0</v>
      </c>
      <c r="AK520" s="99">
        <f t="shared" si="781"/>
        <v>0</v>
      </c>
      <c r="AL520" s="99">
        <f t="shared" ref="AL520" si="946">($AM519*((AJ520+AK520))/100)</f>
        <v>0</v>
      </c>
      <c r="AM520" s="106">
        <f t="shared" ref="AM520" si="947">AM519-AL520</f>
        <v>45</v>
      </c>
      <c r="AN520" s="337"/>
      <c r="AO520" s="275"/>
      <c r="AP520" s="322"/>
      <c r="AQ520" s="365"/>
      <c r="AR520" s="541"/>
      <c r="AS520" s="541"/>
      <c r="AT520" s="275"/>
      <c r="AU520" s="322"/>
    </row>
    <row r="521" spans="1:47" s="110" customFormat="1" ht="184.5" customHeight="1">
      <c r="A521" s="334">
        <v>171</v>
      </c>
      <c r="B521" s="275" t="s">
        <v>171</v>
      </c>
      <c r="C521" s="322" t="s">
        <v>891</v>
      </c>
      <c r="D521" s="322" t="s">
        <v>1103</v>
      </c>
      <c r="E521" s="530"/>
      <c r="F521" s="530"/>
      <c r="G521" s="530"/>
      <c r="H521" s="273" t="s">
        <v>1104</v>
      </c>
      <c r="I521" s="273" t="s">
        <v>1105</v>
      </c>
      <c r="J521" s="273" t="s">
        <v>1106</v>
      </c>
      <c r="K521" s="273" t="s">
        <v>1107</v>
      </c>
      <c r="L521" s="322" t="s">
        <v>1108</v>
      </c>
      <c r="M521" s="275" t="s">
        <v>85</v>
      </c>
      <c r="N521" s="275" t="s">
        <v>278</v>
      </c>
      <c r="O521" s="275" t="s">
        <v>86</v>
      </c>
      <c r="P521" s="275" t="s">
        <v>87</v>
      </c>
      <c r="Q521" s="275">
        <v>32200</v>
      </c>
      <c r="R521" s="275" t="s">
        <v>247</v>
      </c>
      <c r="S521" s="275">
        <v>100</v>
      </c>
      <c r="T521" s="275" t="s">
        <v>141</v>
      </c>
      <c r="U521" s="275">
        <v>100</v>
      </c>
      <c r="V521" s="350" t="s">
        <v>142</v>
      </c>
      <c r="W521" s="134" t="s">
        <v>1109</v>
      </c>
      <c r="X521" s="100" t="s">
        <v>117</v>
      </c>
      <c r="Y521" s="100" t="s">
        <v>68</v>
      </c>
      <c r="Z521" s="100" t="s">
        <v>69</v>
      </c>
      <c r="AA521" s="100" t="s">
        <v>70</v>
      </c>
      <c r="AB521" s="100" t="s">
        <v>71</v>
      </c>
      <c r="AC521" s="100" t="s">
        <v>72</v>
      </c>
      <c r="AD521" s="316">
        <f>AH522</f>
        <v>60</v>
      </c>
      <c r="AE521" s="99">
        <f t="shared" si="777"/>
        <v>25</v>
      </c>
      <c r="AF521" s="99">
        <f t="shared" si="778"/>
        <v>15</v>
      </c>
      <c r="AG521" s="99">
        <f>($S521*((AE521+AF521))/100)</f>
        <v>40</v>
      </c>
      <c r="AH521" s="99">
        <f t="shared" ref="AH521" si="948">S521-AG521</f>
        <v>60</v>
      </c>
      <c r="AI521" s="316">
        <f>AM522</f>
        <v>75</v>
      </c>
      <c r="AJ521" s="99">
        <f t="shared" si="780"/>
        <v>0</v>
      </c>
      <c r="AK521" s="99">
        <f t="shared" si="781"/>
        <v>0</v>
      </c>
      <c r="AL521" s="99">
        <f>($U521*((AJ521+AK521))/100)</f>
        <v>0</v>
      </c>
      <c r="AM521" s="106">
        <f>U521-AL521</f>
        <v>100</v>
      </c>
      <c r="AN521" s="351" t="s">
        <v>66</v>
      </c>
      <c r="AO521" s="275" t="s">
        <v>74</v>
      </c>
      <c r="AP521" s="322" t="s">
        <v>1110</v>
      </c>
      <c r="AQ521" s="531" t="s">
        <v>1111</v>
      </c>
      <c r="AR521" s="541">
        <v>45658</v>
      </c>
      <c r="AS521" s="541">
        <v>46022</v>
      </c>
      <c r="AT521" s="275" t="s">
        <v>93</v>
      </c>
      <c r="AU521" s="322" t="s">
        <v>1112</v>
      </c>
    </row>
    <row r="522" spans="1:47" s="110" customFormat="1" ht="409.6" customHeight="1">
      <c r="A522" s="334"/>
      <c r="B522" s="275"/>
      <c r="C522" s="322"/>
      <c r="D522" s="322"/>
      <c r="E522" s="530"/>
      <c r="F522" s="530"/>
      <c r="G522" s="530"/>
      <c r="H522" s="327"/>
      <c r="I522" s="327"/>
      <c r="J522" s="327"/>
      <c r="K522" s="327"/>
      <c r="L522" s="322"/>
      <c r="M522" s="275"/>
      <c r="N522" s="275"/>
      <c r="O522" s="275"/>
      <c r="P522" s="275"/>
      <c r="Q522" s="275"/>
      <c r="R522" s="275"/>
      <c r="S522" s="275"/>
      <c r="T522" s="275"/>
      <c r="U522" s="275"/>
      <c r="V522" s="350"/>
      <c r="W522" s="134" t="s">
        <v>1113</v>
      </c>
      <c r="X522" s="100" t="s">
        <v>40</v>
      </c>
      <c r="Y522" s="100" t="s">
        <v>80</v>
      </c>
      <c r="Z522" s="100" t="s">
        <v>69</v>
      </c>
      <c r="AA522" s="100" t="s">
        <v>70</v>
      </c>
      <c r="AB522" s="100" t="s">
        <v>71</v>
      </c>
      <c r="AC522" s="100" t="s">
        <v>72</v>
      </c>
      <c r="AD522" s="316"/>
      <c r="AE522" s="99">
        <f t="shared" si="777"/>
        <v>0</v>
      </c>
      <c r="AF522" s="99">
        <f t="shared" si="778"/>
        <v>0</v>
      </c>
      <c r="AG522" s="99">
        <f>($AH521*((AE522+AF522))/100)</f>
        <v>0</v>
      </c>
      <c r="AH522" s="99">
        <f t="shared" ref="AH522" si="949">AH521-AG522</f>
        <v>60</v>
      </c>
      <c r="AI522" s="316"/>
      <c r="AJ522" s="99">
        <f t="shared" si="780"/>
        <v>10</v>
      </c>
      <c r="AK522" s="99">
        <f t="shared" si="781"/>
        <v>15</v>
      </c>
      <c r="AL522" s="99">
        <f>($AM521*((AJ522+AK522))/100)</f>
        <v>25</v>
      </c>
      <c r="AM522" s="106">
        <f t="shared" ref="AM522" si="950">AM521-AL522</f>
        <v>75</v>
      </c>
      <c r="AN522" s="351"/>
      <c r="AO522" s="275"/>
      <c r="AP522" s="322"/>
      <c r="AQ522" s="531"/>
      <c r="AR522" s="541"/>
      <c r="AS522" s="541"/>
      <c r="AT522" s="275"/>
      <c r="AU522" s="322"/>
    </row>
    <row r="523" spans="1:47" s="110" customFormat="1" ht="251.25" customHeight="1">
      <c r="A523" s="275">
        <v>172</v>
      </c>
      <c r="B523" s="282" t="s">
        <v>171</v>
      </c>
      <c r="C523" s="296" t="s">
        <v>104</v>
      </c>
      <c r="D523" s="398" t="s">
        <v>1036</v>
      </c>
      <c r="E523" s="341" t="s">
        <v>57</v>
      </c>
      <c r="F523" s="302" t="s">
        <v>961</v>
      </c>
      <c r="G523" s="302" t="s">
        <v>962</v>
      </c>
      <c r="H523" s="302"/>
      <c r="I523" s="302"/>
      <c r="J523" s="302"/>
      <c r="K523" s="302"/>
      <c r="L523" s="308" t="str">
        <f>IF(F523&lt;&gt;"",CONCATENATE(E523," ",F523,"",G523),CONCATENATE(H523," ",I523," ",J523," ",K523))</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23" s="305" t="s">
        <v>105</v>
      </c>
      <c r="N523" s="416" t="s">
        <v>1114</v>
      </c>
      <c r="O523" s="282" t="s">
        <v>61</v>
      </c>
      <c r="P523" s="282" t="s">
        <v>62</v>
      </c>
      <c r="Q523" s="282" t="s">
        <v>273</v>
      </c>
      <c r="R523" s="282" t="s">
        <v>175</v>
      </c>
      <c r="S523" s="293">
        <f>IF(R523="Muy alta",100,IF(R523="Alta",80,IF(R523="Media",60,IF(R523="Baja",40,IF(R523="Muy baja",20,IF(R523="Casi Seguro",100,IF(R523="Probable",80,IF(R523="Posible",60,IF(R523="Improbable",40,IF(R523="Rara vez",20,0))))))))))</f>
        <v>80</v>
      </c>
      <c r="T523" s="282" t="s">
        <v>65</v>
      </c>
      <c r="U523" s="293">
        <f>IF(T523="Catastrófico",100,IF(T523="Mayor",80,IF(T523="Moderado",60,IF(T523="Menor",40,IF(T523="Leve",20,0)))))</f>
        <v>80</v>
      </c>
      <c r="V523" s="282" t="s">
        <v>66</v>
      </c>
      <c r="W523" s="398" t="s">
        <v>1115</v>
      </c>
      <c r="X523" s="293" t="str">
        <f>IF(OR(Y523="Preventivo",Y523="Detectivo"),"Probabilidad",IF(Y523="Correctivo","Impacto"," "))</f>
        <v>Probabilidad</v>
      </c>
      <c r="Y523" s="282" t="s">
        <v>68</v>
      </c>
      <c r="Z523" s="282" t="s">
        <v>69</v>
      </c>
      <c r="AA523" s="282" t="s">
        <v>70</v>
      </c>
      <c r="AB523" s="282" t="s">
        <v>71</v>
      </c>
      <c r="AC523" s="282" t="s">
        <v>72</v>
      </c>
      <c r="AD523" s="279">
        <f>AH525</f>
        <v>48</v>
      </c>
      <c r="AE523" s="76">
        <f>IF(Y523="Preventivo",25,IF(Y523="Detectivo",15,0))</f>
        <v>25</v>
      </c>
      <c r="AF523" s="16">
        <f>IF(Y523="Correctivo",0,IF(Z523="Automatizado",25,IF(Z523="Manual",15,0)))</f>
        <v>15</v>
      </c>
      <c r="AG523" s="16">
        <f>($S523*((AE523+AF523))/100)</f>
        <v>32</v>
      </c>
      <c r="AH523" s="16">
        <f>S523-AG523</f>
        <v>48</v>
      </c>
      <c r="AI523" s="279">
        <f>AM525</f>
        <v>80</v>
      </c>
      <c r="AJ523" s="16">
        <f>IF(Y523="Correctivo",10,0)</f>
        <v>0</v>
      </c>
      <c r="AK523" s="16">
        <f>IF(X523="Probabilidad",0,IF(Z523="Automatizado",25,IF(Z523="Manual",15,0)))</f>
        <v>0</v>
      </c>
      <c r="AL523" s="16">
        <f>($U523*((AJ523+AK523))/100)</f>
        <v>0</v>
      </c>
      <c r="AM523" s="76">
        <f>U523-AL523</f>
        <v>80</v>
      </c>
      <c r="AN523" s="282" t="s">
        <v>66</v>
      </c>
      <c r="AO523" s="282" t="s">
        <v>74</v>
      </c>
      <c r="AP523" s="282" t="s">
        <v>269</v>
      </c>
      <c r="AQ523" s="140" t="s">
        <v>1116</v>
      </c>
      <c r="AR523" s="139">
        <v>45658</v>
      </c>
      <c r="AS523" s="139">
        <v>46022</v>
      </c>
      <c r="AT523" s="293" t="s">
        <v>93</v>
      </c>
      <c r="AU523" s="16" t="s">
        <v>966</v>
      </c>
    </row>
    <row r="524" spans="1:47" s="110" customFormat="1" ht="409.6" customHeight="1">
      <c r="A524" s="275"/>
      <c r="B524" s="283"/>
      <c r="C524" s="297"/>
      <c r="D524" s="415"/>
      <c r="E524" s="342"/>
      <c r="F524" s="303"/>
      <c r="G524" s="303"/>
      <c r="H524" s="303"/>
      <c r="I524" s="303"/>
      <c r="J524" s="303"/>
      <c r="K524" s="303"/>
      <c r="L524" s="309"/>
      <c r="M524" s="306"/>
      <c r="N524" s="417"/>
      <c r="O524" s="283"/>
      <c r="P524" s="283"/>
      <c r="Q524" s="283"/>
      <c r="R524" s="283"/>
      <c r="S524" s="294"/>
      <c r="T524" s="283"/>
      <c r="U524" s="294"/>
      <c r="V524" s="283"/>
      <c r="W524" s="415"/>
      <c r="X524" s="294"/>
      <c r="Y524" s="283"/>
      <c r="Z524" s="283"/>
      <c r="AA524" s="283"/>
      <c r="AB524" s="283"/>
      <c r="AC524" s="283"/>
      <c r="AD524" s="280"/>
      <c r="AE524" s="16">
        <f>IF(Y524="Preventivo",25,IF(Y524="Detectivo",15,0))</f>
        <v>0</v>
      </c>
      <c r="AF524" s="16">
        <f t="shared" ref="AF524:AF541" si="951">IF(Y524="Correctivo",0,IF(Z524="Automatizado",25,IF(Z524="Manual",15,0)))</f>
        <v>0</v>
      </c>
      <c r="AG524" s="16">
        <f>($AH523*((AE524+AF524))/100)</f>
        <v>0</v>
      </c>
      <c r="AH524" s="16">
        <f>AH523-AG524</f>
        <v>48</v>
      </c>
      <c r="AI524" s="280"/>
      <c r="AJ524" s="16">
        <f t="shared" ref="AJ524:AJ541" si="952">IF(Y524="Correctivo",10,0)</f>
        <v>0</v>
      </c>
      <c r="AK524" s="16">
        <f t="shared" ref="AK524:AK541" si="953">IF(X524="Probabilidad",0,IF(Z524="Automatizado",25,IF(Z524="Manual",15,0)))</f>
        <v>0</v>
      </c>
      <c r="AL524" s="16">
        <f>($AM523*((AJ524+AK524))/100)</f>
        <v>0</v>
      </c>
      <c r="AM524" s="76">
        <f>AM523-AL524</f>
        <v>80</v>
      </c>
      <c r="AN524" s="283"/>
      <c r="AO524" s="283"/>
      <c r="AP524" s="283"/>
      <c r="AQ524" s="140" t="s">
        <v>1117</v>
      </c>
      <c r="AR524" s="139">
        <v>45658</v>
      </c>
      <c r="AS524" s="139">
        <v>46022</v>
      </c>
      <c r="AT524" s="294"/>
      <c r="AU524" s="16" t="s">
        <v>966</v>
      </c>
    </row>
    <row r="525" spans="1:47" s="110" customFormat="1" ht="351" customHeight="1">
      <c r="A525" s="275"/>
      <c r="B525" s="284"/>
      <c r="C525" s="298"/>
      <c r="D525" s="399"/>
      <c r="E525" s="343"/>
      <c r="F525" s="304"/>
      <c r="G525" s="304"/>
      <c r="H525" s="304"/>
      <c r="I525" s="304"/>
      <c r="J525" s="304"/>
      <c r="K525" s="304"/>
      <c r="L525" s="310"/>
      <c r="M525" s="307"/>
      <c r="N525" s="431"/>
      <c r="O525" s="284"/>
      <c r="P525" s="284"/>
      <c r="Q525" s="284"/>
      <c r="R525" s="284"/>
      <c r="S525" s="295"/>
      <c r="T525" s="284"/>
      <c r="U525" s="295"/>
      <c r="V525" s="284"/>
      <c r="W525" s="399"/>
      <c r="X525" s="295"/>
      <c r="Y525" s="284"/>
      <c r="Z525" s="284"/>
      <c r="AA525" s="284"/>
      <c r="AB525" s="284"/>
      <c r="AC525" s="284"/>
      <c r="AD525" s="281"/>
      <c r="AE525" s="16"/>
      <c r="AF525" s="16">
        <f t="shared" si="951"/>
        <v>0</v>
      </c>
      <c r="AG525" s="16">
        <f>($AH524*((AE525+AF525))/100)</f>
        <v>0</v>
      </c>
      <c r="AH525" s="16">
        <f>AH524-AG525</f>
        <v>48</v>
      </c>
      <c r="AI525" s="281"/>
      <c r="AJ525" s="16">
        <f t="shared" si="952"/>
        <v>0</v>
      </c>
      <c r="AK525" s="16">
        <f t="shared" si="953"/>
        <v>0</v>
      </c>
      <c r="AL525" s="16">
        <f>($AM524*((AJ525+AK525))/100)</f>
        <v>0</v>
      </c>
      <c r="AM525" s="76">
        <f>AM524-AL525</f>
        <v>80</v>
      </c>
      <c r="AN525" s="284"/>
      <c r="AO525" s="284"/>
      <c r="AP525" s="284"/>
      <c r="AQ525" s="140" t="s">
        <v>1118</v>
      </c>
      <c r="AR525" s="139">
        <v>45658</v>
      </c>
      <c r="AS525" s="139">
        <v>46022</v>
      </c>
      <c r="AT525" s="295"/>
      <c r="AU525" s="16" t="s">
        <v>966</v>
      </c>
    </row>
    <row r="526" spans="1:47" s="110" customFormat="1" ht="165" customHeight="1">
      <c r="A526" s="98">
        <v>173</v>
      </c>
      <c r="B526" s="99" t="s">
        <v>174</v>
      </c>
      <c r="C526" s="100" t="s">
        <v>1905</v>
      </c>
      <c r="D526" s="100" t="s">
        <v>1906</v>
      </c>
      <c r="E526" s="100" t="s">
        <v>57</v>
      </c>
      <c r="F526" s="100" t="s">
        <v>1907</v>
      </c>
      <c r="G526" s="100" t="s">
        <v>1908</v>
      </c>
      <c r="H526" s="108"/>
      <c r="I526" s="108"/>
      <c r="J526" s="108"/>
      <c r="K526" s="108"/>
      <c r="L526" s="116" t="s">
        <v>1909</v>
      </c>
      <c r="M526" s="99" t="s">
        <v>60</v>
      </c>
      <c r="N526" s="99" t="s">
        <v>112</v>
      </c>
      <c r="O526" s="99" t="s">
        <v>61</v>
      </c>
      <c r="P526" s="99" t="s">
        <v>62</v>
      </c>
      <c r="Q526" s="99">
        <v>2500</v>
      </c>
      <c r="R526" s="99" t="s">
        <v>175</v>
      </c>
      <c r="S526" s="99">
        <v>80</v>
      </c>
      <c r="T526" s="99" t="s">
        <v>65</v>
      </c>
      <c r="U526" s="99">
        <v>80</v>
      </c>
      <c r="V526" s="102" t="s">
        <v>66</v>
      </c>
      <c r="W526" s="100" t="s">
        <v>1910</v>
      </c>
      <c r="X526" s="100" t="s">
        <v>117</v>
      </c>
      <c r="Y526" s="100" t="s">
        <v>68</v>
      </c>
      <c r="Z526" s="100" t="s">
        <v>69</v>
      </c>
      <c r="AA526" s="100" t="s">
        <v>70</v>
      </c>
      <c r="AB526" s="100" t="s">
        <v>71</v>
      </c>
      <c r="AC526" s="100" t="s">
        <v>72</v>
      </c>
      <c r="AD526" s="104">
        <v>48</v>
      </c>
      <c r="AE526" s="76">
        <f>IF(Y526="Preventivo",25,IF(Y526="Detectivo",15,0))</f>
        <v>25</v>
      </c>
      <c r="AF526" s="16">
        <f>IF(Y526="Correctivo",0,IF(Z526="Automatizado",25,IF(Z526="Manual",15,0)))</f>
        <v>15</v>
      </c>
      <c r="AG526" s="16">
        <f t="shared" ref="AG526:AG531" si="954">($S526*((AE526+AF526))/100)</f>
        <v>32</v>
      </c>
      <c r="AH526" s="16">
        <f>S526-AG526</f>
        <v>48</v>
      </c>
      <c r="AI526" s="104">
        <v>80</v>
      </c>
      <c r="AJ526" s="16">
        <f>IF(Y526="Correctivo",10,0)</f>
        <v>0</v>
      </c>
      <c r="AK526" s="16">
        <f>IF(X526="Probabilidad",0,IF(Z526="Automatizado",25,IF(Z526="Manual",15,0)))</f>
        <v>0</v>
      </c>
      <c r="AL526" s="16">
        <f t="shared" ref="AL526:AL531" si="955">($U526*((AJ526+AK526))/100)</f>
        <v>0</v>
      </c>
      <c r="AM526" s="76">
        <f t="shared" ref="AM526:AM531" si="956">U526-AL526</f>
        <v>80</v>
      </c>
      <c r="AN526" s="102" t="s">
        <v>66</v>
      </c>
      <c r="AO526" s="100" t="s">
        <v>74</v>
      </c>
      <c r="AP526" s="100" t="s">
        <v>75</v>
      </c>
      <c r="AQ526" s="100" t="s">
        <v>1911</v>
      </c>
      <c r="AR526" s="136">
        <v>45658</v>
      </c>
      <c r="AS526" s="136">
        <v>46022</v>
      </c>
      <c r="AT526" s="99" t="s">
        <v>93</v>
      </c>
      <c r="AU526" s="100" t="s">
        <v>1912</v>
      </c>
    </row>
    <row r="527" spans="1:47" s="110" customFormat="1" ht="320.25" customHeight="1">
      <c r="A527" s="98">
        <v>174</v>
      </c>
      <c r="B527" s="99" t="s">
        <v>174</v>
      </c>
      <c r="C527" s="100" t="s">
        <v>1913</v>
      </c>
      <c r="D527" s="100" t="s">
        <v>1142</v>
      </c>
      <c r="E527" s="100" t="s">
        <v>164</v>
      </c>
      <c r="F527" s="100" t="s">
        <v>1914</v>
      </c>
      <c r="G527" s="100" t="s">
        <v>1915</v>
      </c>
      <c r="H527" s="108"/>
      <c r="I527" s="108"/>
      <c r="J527" s="108"/>
      <c r="K527" s="108"/>
      <c r="L527" s="116" t="s">
        <v>1916</v>
      </c>
      <c r="M527" s="99" t="s">
        <v>60</v>
      </c>
      <c r="N527" s="99" t="s">
        <v>112</v>
      </c>
      <c r="O527" s="99" t="s">
        <v>61</v>
      </c>
      <c r="P527" s="99" t="s">
        <v>62</v>
      </c>
      <c r="Q527" s="99">
        <v>1260</v>
      </c>
      <c r="R527" s="99" t="s">
        <v>64</v>
      </c>
      <c r="S527" s="99">
        <v>60</v>
      </c>
      <c r="T527" s="99" t="s">
        <v>65</v>
      </c>
      <c r="U527" s="99">
        <v>80</v>
      </c>
      <c r="V527" s="102" t="s">
        <v>66</v>
      </c>
      <c r="W527" s="100" t="s">
        <v>1917</v>
      </c>
      <c r="X527" s="100" t="s">
        <v>117</v>
      </c>
      <c r="Y527" s="100" t="s">
        <v>68</v>
      </c>
      <c r="Z527" s="100" t="s">
        <v>69</v>
      </c>
      <c r="AA527" s="100" t="s">
        <v>70</v>
      </c>
      <c r="AB527" s="100" t="s">
        <v>71</v>
      </c>
      <c r="AC527" s="100" t="s">
        <v>72</v>
      </c>
      <c r="AD527" s="104">
        <v>36</v>
      </c>
      <c r="AE527" s="76">
        <f>IF(Y527="Preventivo",25,IF(Y527="Detectivo",15,0))</f>
        <v>25</v>
      </c>
      <c r="AF527" s="16">
        <f>IF(Y527="Correctivo",0,IF(Z527="Automatizado",25,IF(Z527="Manual",15,0)))</f>
        <v>15</v>
      </c>
      <c r="AG527" s="16">
        <f t="shared" si="954"/>
        <v>24</v>
      </c>
      <c r="AH527" s="16">
        <f>S527-AG527</f>
        <v>36</v>
      </c>
      <c r="AI527" s="104">
        <v>80</v>
      </c>
      <c r="AJ527" s="16">
        <f>IF(Y527="Correctivo",10,0)</f>
        <v>0</v>
      </c>
      <c r="AK527" s="16">
        <f>IF(X527="Probabilidad",0,IF(Z527="Automatizado",25,IF(Z527="Manual",15,0)))</f>
        <v>0</v>
      </c>
      <c r="AL527" s="16">
        <f t="shared" si="955"/>
        <v>0</v>
      </c>
      <c r="AM527" s="76">
        <f t="shared" si="956"/>
        <v>80</v>
      </c>
      <c r="AN527" s="102" t="s">
        <v>66</v>
      </c>
      <c r="AO527" s="100" t="s">
        <v>74</v>
      </c>
      <c r="AP527" s="100" t="s">
        <v>75</v>
      </c>
      <c r="AQ527" s="100" t="s">
        <v>1918</v>
      </c>
      <c r="AR527" s="136">
        <v>45658</v>
      </c>
      <c r="AS527" s="136">
        <v>46022</v>
      </c>
      <c r="AT527" s="99" t="s">
        <v>93</v>
      </c>
      <c r="AU527" s="100" t="s">
        <v>1919</v>
      </c>
    </row>
    <row r="528" spans="1:47" s="110" customFormat="1" ht="117" customHeight="1">
      <c r="A528" s="98">
        <v>175</v>
      </c>
      <c r="B528" s="99" t="s">
        <v>174</v>
      </c>
      <c r="C528" s="100" t="s">
        <v>1920</v>
      </c>
      <c r="D528" s="100" t="s">
        <v>1921</v>
      </c>
      <c r="E528" s="100" t="s">
        <v>57</v>
      </c>
      <c r="F528" s="100" t="s">
        <v>1922</v>
      </c>
      <c r="G528" s="100" t="s">
        <v>1923</v>
      </c>
      <c r="H528" s="108"/>
      <c r="I528" s="108"/>
      <c r="J528" s="108"/>
      <c r="K528" s="108"/>
      <c r="L528" s="116" t="s">
        <v>1924</v>
      </c>
      <c r="M528" s="99" t="s">
        <v>60</v>
      </c>
      <c r="N528" s="99" t="s">
        <v>112</v>
      </c>
      <c r="O528" s="99" t="s">
        <v>61</v>
      </c>
      <c r="P528" s="99" t="s">
        <v>62</v>
      </c>
      <c r="Q528" s="99">
        <v>8</v>
      </c>
      <c r="R528" s="99" t="s">
        <v>126</v>
      </c>
      <c r="S528" s="99">
        <v>40</v>
      </c>
      <c r="T528" s="99" t="s">
        <v>73</v>
      </c>
      <c r="U528" s="99">
        <v>60</v>
      </c>
      <c r="V528" s="135" t="s">
        <v>73</v>
      </c>
      <c r="W528" s="100" t="s">
        <v>1925</v>
      </c>
      <c r="X528" s="100" t="s">
        <v>117</v>
      </c>
      <c r="Y528" s="100" t="s">
        <v>68</v>
      </c>
      <c r="Z528" s="100" t="s">
        <v>69</v>
      </c>
      <c r="AA528" s="100" t="s">
        <v>70</v>
      </c>
      <c r="AB528" s="100" t="s">
        <v>71</v>
      </c>
      <c r="AC528" s="100" t="s">
        <v>72</v>
      </c>
      <c r="AD528" s="104">
        <v>24</v>
      </c>
      <c r="AE528" s="76">
        <f>IF(Y528="Preventivo",25,IF(Y528="Detectivo",15,0))</f>
        <v>25</v>
      </c>
      <c r="AF528" s="16">
        <f>IF(Y528="Correctivo",0,IF(Z528="Automatizado",25,IF(Z528="Manual",15,0)))</f>
        <v>15</v>
      </c>
      <c r="AG528" s="16">
        <f t="shared" si="954"/>
        <v>16</v>
      </c>
      <c r="AH528" s="16">
        <f>S528-AG528</f>
        <v>24</v>
      </c>
      <c r="AI528" s="104">
        <v>60</v>
      </c>
      <c r="AJ528" s="16">
        <f>IF(Y528="Correctivo",10,0)</f>
        <v>0</v>
      </c>
      <c r="AK528" s="16">
        <f>IF(X528="Probabilidad",0,IF(Z528="Automatizado",25,IF(Z528="Manual",15,0)))</f>
        <v>0</v>
      </c>
      <c r="AL528" s="16">
        <f t="shared" si="955"/>
        <v>0</v>
      </c>
      <c r="AM528" s="76">
        <f t="shared" si="956"/>
        <v>60</v>
      </c>
      <c r="AN528" s="135" t="s">
        <v>73</v>
      </c>
      <c r="AO528" s="100" t="s">
        <v>74</v>
      </c>
      <c r="AP528" s="100" t="s">
        <v>75</v>
      </c>
      <c r="AQ528" s="100" t="s">
        <v>1926</v>
      </c>
      <c r="AR528" s="136">
        <v>45658</v>
      </c>
      <c r="AS528" s="136">
        <v>46022</v>
      </c>
      <c r="AT528" s="99" t="s">
        <v>77</v>
      </c>
      <c r="AU528" s="100" t="s">
        <v>1927</v>
      </c>
    </row>
    <row r="529" spans="1:47" s="110" customFormat="1" ht="143.25" customHeight="1">
      <c r="A529" s="98">
        <v>176</v>
      </c>
      <c r="B529" s="99" t="s">
        <v>174</v>
      </c>
      <c r="C529" s="100" t="s">
        <v>1928</v>
      </c>
      <c r="D529" s="100" t="s">
        <v>1929</v>
      </c>
      <c r="E529" s="100"/>
      <c r="F529" s="100"/>
      <c r="G529" s="100"/>
      <c r="H529" s="100" t="s">
        <v>1930</v>
      </c>
      <c r="I529" s="100" t="s">
        <v>1931</v>
      </c>
      <c r="J529" s="100" t="s">
        <v>1932</v>
      </c>
      <c r="K529" s="100" t="s">
        <v>1933</v>
      </c>
      <c r="L529" s="100" t="s">
        <v>1934</v>
      </c>
      <c r="M529" s="99" t="s">
        <v>85</v>
      </c>
      <c r="N529" s="99" t="s">
        <v>112</v>
      </c>
      <c r="O529" s="99" t="s">
        <v>86</v>
      </c>
      <c r="P529" s="99" t="s">
        <v>87</v>
      </c>
      <c r="Q529" s="99">
        <v>16</v>
      </c>
      <c r="R529" s="99" t="s">
        <v>140</v>
      </c>
      <c r="S529" s="99">
        <v>40</v>
      </c>
      <c r="T529" s="99" t="s">
        <v>141</v>
      </c>
      <c r="U529" s="99">
        <v>100</v>
      </c>
      <c r="V529" s="137" t="s">
        <v>142</v>
      </c>
      <c r="W529" s="100" t="s">
        <v>1935</v>
      </c>
      <c r="X529" s="100" t="s">
        <v>117</v>
      </c>
      <c r="Y529" s="100" t="s">
        <v>68</v>
      </c>
      <c r="Z529" s="100" t="s">
        <v>69</v>
      </c>
      <c r="AA529" s="100" t="s">
        <v>70</v>
      </c>
      <c r="AB529" s="100" t="s">
        <v>71</v>
      </c>
      <c r="AC529" s="100" t="s">
        <v>72</v>
      </c>
      <c r="AD529" s="104">
        <v>24</v>
      </c>
      <c r="AE529" s="76">
        <f>IF(Y529="Preventivo",25,IF(Y529="Detectivo",15,0))</f>
        <v>25</v>
      </c>
      <c r="AF529" s="16">
        <f>IF(Y529="Correctivo",0,IF(Z529="Automatizado",25,IF(Z529="Manual",15,0)))</f>
        <v>15</v>
      </c>
      <c r="AG529" s="16">
        <f t="shared" si="954"/>
        <v>16</v>
      </c>
      <c r="AH529" s="16">
        <f>S529-AG529</f>
        <v>24</v>
      </c>
      <c r="AI529" s="104">
        <v>100</v>
      </c>
      <c r="AJ529" s="16">
        <f>IF(Y529="Correctivo",10,0)</f>
        <v>0</v>
      </c>
      <c r="AK529" s="16">
        <f>IF(X529="Probabilidad",0,IF(Z529="Automatizado",25,IF(Z529="Manual",15,0)))</f>
        <v>0</v>
      </c>
      <c r="AL529" s="16">
        <f t="shared" si="955"/>
        <v>0</v>
      </c>
      <c r="AM529" s="76">
        <f t="shared" si="956"/>
        <v>100</v>
      </c>
      <c r="AN529" s="137" t="s">
        <v>142</v>
      </c>
      <c r="AO529" s="100" t="s">
        <v>74</v>
      </c>
      <c r="AP529" s="100" t="s">
        <v>1936</v>
      </c>
      <c r="AQ529" s="100" t="s">
        <v>1937</v>
      </c>
      <c r="AR529" s="136">
        <v>45658</v>
      </c>
      <c r="AS529" s="136">
        <v>46022</v>
      </c>
      <c r="AT529" s="99" t="s">
        <v>146</v>
      </c>
      <c r="AU529" s="100" t="s">
        <v>1938</v>
      </c>
    </row>
    <row r="530" spans="1:47" s="110" customFormat="1" ht="132" customHeight="1">
      <c r="A530" s="98">
        <v>177</v>
      </c>
      <c r="B530" s="99" t="s">
        <v>174</v>
      </c>
      <c r="C530" s="100" t="s">
        <v>1928</v>
      </c>
      <c r="D530" s="100" t="s">
        <v>1939</v>
      </c>
      <c r="E530" s="100" t="s">
        <v>164</v>
      </c>
      <c r="F530" s="100" t="s">
        <v>1940</v>
      </c>
      <c r="G530" s="100" t="s">
        <v>1941</v>
      </c>
      <c r="H530" s="108"/>
      <c r="I530" s="108"/>
      <c r="J530" s="108"/>
      <c r="K530" s="108"/>
      <c r="L530" s="116" t="s">
        <v>1942</v>
      </c>
      <c r="M530" s="99" t="s">
        <v>60</v>
      </c>
      <c r="N530" s="99" t="s">
        <v>112</v>
      </c>
      <c r="O530" s="99" t="s">
        <v>61</v>
      </c>
      <c r="P530" s="99" t="s">
        <v>62</v>
      </c>
      <c r="Q530" s="99">
        <v>12</v>
      </c>
      <c r="R530" s="99" t="s">
        <v>126</v>
      </c>
      <c r="S530" s="99">
        <v>40</v>
      </c>
      <c r="T530" s="99" t="s">
        <v>73</v>
      </c>
      <c r="U530" s="99">
        <v>60</v>
      </c>
      <c r="V530" s="135" t="s">
        <v>73</v>
      </c>
      <c r="W530" s="100" t="s">
        <v>1943</v>
      </c>
      <c r="X530" s="100" t="s">
        <v>117</v>
      </c>
      <c r="Y530" s="100" t="s">
        <v>68</v>
      </c>
      <c r="Z530" s="100" t="s">
        <v>69</v>
      </c>
      <c r="AA530" s="100" t="s">
        <v>70</v>
      </c>
      <c r="AB530" s="100" t="s">
        <v>71</v>
      </c>
      <c r="AC530" s="100" t="s">
        <v>72</v>
      </c>
      <c r="AD530" s="104">
        <v>24</v>
      </c>
      <c r="AE530" s="76">
        <f>IF(Y530="Preventivo",25,IF(Y530="Detectivo",15,0))</f>
        <v>25</v>
      </c>
      <c r="AF530" s="16">
        <f>IF(Y530="Correctivo",0,IF(Z530="Automatizado",25,IF(Z530="Manual",15,0)))</f>
        <v>15</v>
      </c>
      <c r="AG530" s="16">
        <f t="shared" si="954"/>
        <v>16</v>
      </c>
      <c r="AH530" s="16">
        <f>S530-AG530</f>
        <v>24</v>
      </c>
      <c r="AI530" s="104">
        <v>60</v>
      </c>
      <c r="AJ530" s="16">
        <f>IF(Y530="Correctivo",10,0)</f>
        <v>0</v>
      </c>
      <c r="AK530" s="16">
        <f>IF(X530="Probabilidad",0,IF(Z530="Automatizado",25,IF(Z530="Manual",15,0)))</f>
        <v>0</v>
      </c>
      <c r="AL530" s="16">
        <f t="shared" si="955"/>
        <v>0</v>
      </c>
      <c r="AM530" s="76">
        <f t="shared" si="956"/>
        <v>60</v>
      </c>
      <c r="AN530" s="135" t="s">
        <v>73</v>
      </c>
      <c r="AO530" s="100" t="s">
        <v>74</v>
      </c>
      <c r="AP530" s="100" t="s">
        <v>1944</v>
      </c>
      <c r="AQ530" s="100" t="s">
        <v>1945</v>
      </c>
      <c r="AR530" s="136">
        <v>45658</v>
      </c>
      <c r="AS530" s="136">
        <v>46022</v>
      </c>
      <c r="AT530" s="99" t="s">
        <v>77</v>
      </c>
      <c r="AU530" s="100" t="s">
        <v>1946</v>
      </c>
    </row>
    <row r="531" spans="1:47" s="8" customFormat="1" ht="198" customHeight="1">
      <c r="A531" s="282">
        <v>178</v>
      </c>
      <c r="B531" s="311" t="s">
        <v>174</v>
      </c>
      <c r="C531" s="362" t="s">
        <v>104</v>
      </c>
      <c r="D531" s="317" t="s">
        <v>1036</v>
      </c>
      <c r="E531" s="324" t="s">
        <v>57</v>
      </c>
      <c r="F531" s="325" t="s">
        <v>961</v>
      </c>
      <c r="G531" s="325" t="s">
        <v>962</v>
      </c>
      <c r="H531" s="323"/>
      <c r="I531" s="323"/>
      <c r="J531" s="323"/>
      <c r="K531" s="323"/>
      <c r="L531" s="361" t="str">
        <f>IF(F531&lt;&gt;"",CONCATENATE(E531," ",F531,"",G531),CONCATENATE(H531," ",I531," ",J531," ",K531))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31" s="323" t="s">
        <v>105</v>
      </c>
      <c r="N531" s="319" t="s">
        <v>1114</v>
      </c>
      <c r="O531" s="311" t="s">
        <v>61</v>
      </c>
      <c r="P531" s="311" t="s">
        <v>62</v>
      </c>
      <c r="Q531" s="311" t="s">
        <v>273</v>
      </c>
      <c r="R531" s="311" t="s">
        <v>175</v>
      </c>
      <c r="S531" s="315">
        <f>IF(R531="Muy alta",100,IF(R531="Alta",80,IF(R531="Media",60,IF(R531="Baja",40,IF(R531="Muy baja",20,IF(R531="Casi Seguro",100,IF(R531="Probable",80,IF(R531="Posible",60,IF(R531="Improbable",40,IF(R531="Rara vez",20,0))))))))))</f>
        <v>80</v>
      </c>
      <c r="T531" s="311" t="s">
        <v>65</v>
      </c>
      <c r="U531" s="315">
        <f>IF(T531="Catastrófico",100,IF(T531="Mayor",80,IF(T531="Moderado",60,IF(T531="Menor",40,IF(T531="Leve",20,0)))))</f>
        <v>80</v>
      </c>
      <c r="V531" s="311" t="s">
        <v>66</v>
      </c>
      <c r="W531" s="360" t="s">
        <v>1192</v>
      </c>
      <c r="X531" s="315" t="str">
        <f>IF(OR(Y531="Preventivo",Y531="Detectivo"),"Probabilidad",IF(Y531="Correctivo","Impacto"," "))</f>
        <v>Probabilidad</v>
      </c>
      <c r="Y531" s="311" t="s">
        <v>68</v>
      </c>
      <c r="Z531" s="311" t="s">
        <v>69</v>
      </c>
      <c r="AA531" s="311" t="s">
        <v>70</v>
      </c>
      <c r="AB531" s="311" t="s">
        <v>71</v>
      </c>
      <c r="AC531" s="311" t="s">
        <v>72</v>
      </c>
      <c r="AD531" s="359">
        <f>AH532</f>
        <v>48</v>
      </c>
      <c r="AE531" s="99">
        <f t="shared" ref="AE531:AE532" si="957">IF(Y531="Preventivo",25,IF(Y531="Detectivo",15,0))</f>
        <v>25</v>
      </c>
      <c r="AF531" s="99">
        <f t="shared" ref="AF531:AF532" si="958">IF(Y531="Correctivo",0,IF(Z531="Automatizado",25,IF(Z531="Manual",15,0)))</f>
        <v>15</v>
      </c>
      <c r="AG531" s="99">
        <f t="shared" si="954"/>
        <v>32</v>
      </c>
      <c r="AH531" s="99">
        <f t="shared" ref="AH531" si="959">S531-AG531</f>
        <v>48</v>
      </c>
      <c r="AI531" s="359">
        <f>AM532</f>
        <v>80</v>
      </c>
      <c r="AJ531" s="99">
        <f t="shared" ref="AJ531:AJ532" si="960">IF(Y531="Correctivo",10,0)</f>
        <v>0</v>
      </c>
      <c r="AK531" s="99">
        <f t="shared" ref="AK531:AK532" si="961">IF(X531="Probabilidad",0,IF(Z531="Automatizado",25,IF(Z531="Manual",15,0)))</f>
        <v>0</v>
      </c>
      <c r="AL531" s="99">
        <f t="shared" si="955"/>
        <v>0</v>
      </c>
      <c r="AM531" s="106">
        <f t="shared" si="956"/>
        <v>80</v>
      </c>
      <c r="AN531" s="282" t="s">
        <v>66</v>
      </c>
      <c r="AO531" s="282" t="s">
        <v>74</v>
      </c>
      <c r="AP531" s="282" t="s">
        <v>269</v>
      </c>
      <c r="AQ531" s="32" t="s">
        <v>1039</v>
      </c>
      <c r="AR531" s="139">
        <v>45658</v>
      </c>
      <c r="AS531" s="139">
        <v>46022</v>
      </c>
      <c r="AT531" s="16" t="s">
        <v>93</v>
      </c>
      <c r="AU531" s="16" t="s">
        <v>966</v>
      </c>
    </row>
    <row r="532" spans="1:47" ht="342.75" customHeight="1">
      <c r="A532" s="283"/>
      <c r="B532" s="311"/>
      <c r="C532" s="362"/>
      <c r="D532" s="317"/>
      <c r="E532" s="324"/>
      <c r="F532" s="325"/>
      <c r="G532" s="325"/>
      <c r="H532" s="323"/>
      <c r="I532" s="323"/>
      <c r="J532" s="323"/>
      <c r="K532" s="323"/>
      <c r="L532" s="361"/>
      <c r="M532" s="323"/>
      <c r="N532" s="319"/>
      <c r="O532" s="311"/>
      <c r="P532" s="311"/>
      <c r="Q532" s="311"/>
      <c r="R532" s="311"/>
      <c r="S532" s="315"/>
      <c r="T532" s="311"/>
      <c r="U532" s="315"/>
      <c r="V532" s="311"/>
      <c r="W532" s="360"/>
      <c r="X532" s="315"/>
      <c r="Y532" s="311"/>
      <c r="Z532" s="311"/>
      <c r="AA532" s="311"/>
      <c r="AB532" s="311"/>
      <c r="AC532" s="311"/>
      <c r="AD532" s="359"/>
      <c r="AE532" s="99">
        <f t="shared" si="957"/>
        <v>0</v>
      </c>
      <c r="AF532" s="99">
        <f t="shared" si="958"/>
        <v>0</v>
      </c>
      <c r="AG532" s="99">
        <f>($AH531*((AE532+AF532))/100)</f>
        <v>0</v>
      </c>
      <c r="AH532" s="99">
        <f t="shared" ref="AH532" si="962">AH531-AG532</f>
        <v>48</v>
      </c>
      <c r="AI532" s="359"/>
      <c r="AJ532" s="99">
        <f t="shared" si="960"/>
        <v>0</v>
      </c>
      <c r="AK532" s="99">
        <f t="shared" si="961"/>
        <v>0</v>
      </c>
      <c r="AL532" s="99">
        <f t="shared" ref="AL532" si="963">($AM531*((AJ532+AK532))/100)</f>
        <v>0</v>
      </c>
      <c r="AM532" s="106">
        <f t="shared" ref="AM532" si="964">AM531-AL532</f>
        <v>80</v>
      </c>
      <c r="AN532" s="283"/>
      <c r="AO532" s="283"/>
      <c r="AP532" s="283"/>
      <c r="AQ532" s="32" t="s">
        <v>1040</v>
      </c>
      <c r="AR532" s="139">
        <v>45658</v>
      </c>
      <c r="AS532" s="139">
        <v>46022</v>
      </c>
      <c r="AT532" s="16" t="s">
        <v>93</v>
      </c>
      <c r="AU532" s="16" t="s">
        <v>966</v>
      </c>
    </row>
    <row r="533" spans="1:47" s="110" customFormat="1" ht="99" customHeight="1">
      <c r="A533" s="436">
        <v>179</v>
      </c>
      <c r="B533" s="364" t="s">
        <v>177</v>
      </c>
      <c r="C533" s="365" t="s">
        <v>2096</v>
      </c>
      <c r="D533" s="365" t="s">
        <v>1119</v>
      </c>
      <c r="E533" s="365"/>
      <c r="F533" s="365"/>
      <c r="G533" s="365"/>
      <c r="H533" s="377" t="s">
        <v>1120</v>
      </c>
      <c r="I533" s="377" t="s">
        <v>1121</v>
      </c>
      <c r="J533" s="377" t="s">
        <v>1122</v>
      </c>
      <c r="K533" s="377" t="s">
        <v>1123</v>
      </c>
      <c r="L533" s="365" t="s">
        <v>1124</v>
      </c>
      <c r="M533" s="364" t="s">
        <v>85</v>
      </c>
      <c r="N533" s="364" t="s">
        <v>112</v>
      </c>
      <c r="O533" s="364" t="s">
        <v>86</v>
      </c>
      <c r="P533" s="364" t="s">
        <v>87</v>
      </c>
      <c r="Q533" s="364">
        <v>352000</v>
      </c>
      <c r="R533" s="364" t="s">
        <v>247</v>
      </c>
      <c r="S533" s="364">
        <v>100</v>
      </c>
      <c r="T533" s="364" t="s">
        <v>73</v>
      </c>
      <c r="U533" s="364">
        <v>60</v>
      </c>
      <c r="V533" s="450" t="s">
        <v>66</v>
      </c>
      <c r="W533" s="121" t="s">
        <v>1125</v>
      </c>
      <c r="X533" s="125" t="s">
        <v>117</v>
      </c>
      <c r="Y533" s="103" t="s">
        <v>68</v>
      </c>
      <c r="Z533" s="103" t="s">
        <v>69</v>
      </c>
      <c r="AA533" s="103" t="s">
        <v>179</v>
      </c>
      <c r="AB533" s="103" t="s">
        <v>91</v>
      </c>
      <c r="AC533" s="103" t="s">
        <v>184</v>
      </c>
      <c r="AD533" s="370">
        <f>AH535</f>
        <v>42</v>
      </c>
      <c r="AE533" s="125">
        <f t="shared" ref="AE533:AE555" si="965">IF(Y533="Preventivo",25,IF(Y533="Detectivo",15,0))</f>
        <v>25</v>
      </c>
      <c r="AF533" s="125">
        <f t="shared" si="951"/>
        <v>15</v>
      </c>
      <c r="AG533" s="125">
        <f t="shared" ref="AG533" si="966">($S533*((AE533+AF533))/100)</f>
        <v>40</v>
      </c>
      <c r="AH533" s="125">
        <f t="shared" ref="AH533" si="967">S533-AG533</f>
        <v>60</v>
      </c>
      <c r="AI533" s="370">
        <f>AM535</f>
        <v>54</v>
      </c>
      <c r="AJ533" s="125">
        <f t="shared" si="952"/>
        <v>0</v>
      </c>
      <c r="AK533" s="125">
        <f t="shared" si="953"/>
        <v>0</v>
      </c>
      <c r="AL533" s="125">
        <f t="shared" ref="AL533" si="968">($U533*((AJ533+AK533))/100)</f>
        <v>0</v>
      </c>
      <c r="AM533" s="150">
        <f t="shared" ref="AM533" si="969">U533-AL533</f>
        <v>60</v>
      </c>
      <c r="AN533" s="441" t="s">
        <v>73</v>
      </c>
      <c r="AO533" s="364" t="s">
        <v>74</v>
      </c>
      <c r="AP533" s="365" t="s">
        <v>1126</v>
      </c>
      <c r="AQ533" s="121" t="s">
        <v>1127</v>
      </c>
      <c r="AR533" s="156">
        <v>45658</v>
      </c>
      <c r="AS533" s="156">
        <v>46022</v>
      </c>
      <c r="AT533" s="433" t="s">
        <v>77</v>
      </c>
      <c r="AU533" s="155" t="s">
        <v>1128</v>
      </c>
    </row>
    <row r="534" spans="1:47" s="110" customFormat="1" ht="112.5" customHeight="1">
      <c r="A534" s="436"/>
      <c r="B534" s="364"/>
      <c r="C534" s="365"/>
      <c r="D534" s="365"/>
      <c r="E534" s="365"/>
      <c r="F534" s="365"/>
      <c r="G534" s="365"/>
      <c r="H534" s="378"/>
      <c r="I534" s="378"/>
      <c r="J534" s="378"/>
      <c r="K534" s="378"/>
      <c r="L534" s="365"/>
      <c r="M534" s="364"/>
      <c r="N534" s="364"/>
      <c r="O534" s="364"/>
      <c r="P534" s="364"/>
      <c r="Q534" s="364"/>
      <c r="R534" s="364"/>
      <c r="S534" s="364"/>
      <c r="T534" s="364"/>
      <c r="U534" s="364"/>
      <c r="V534" s="450"/>
      <c r="W534" s="121" t="s">
        <v>1129</v>
      </c>
      <c r="X534" s="155" t="s">
        <v>117</v>
      </c>
      <c r="Y534" s="103" t="s">
        <v>90</v>
      </c>
      <c r="Z534" s="103" t="s">
        <v>69</v>
      </c>
      <c r="AA534" s="103" t="s">
        <v>179</v>
      </c>
      <c r="AB534" s="103" t="s">
        <v>71</v>
      </c>
      <c r="AC534" s="103" t="s">
        <v>184</v>
      </c>
      <c r="AD534" s="370"/>
      <c r="AE534" s="125">
        <f t="shared" si="965"/>
        <v>15</v>
      </c>
      <c r="AF534" s="125">
        <f t="shared" si="951"/>
        <v>15</v>
      </c>
      <c r="AG534" s="125">
        <f>($AH533*((AE534+AF534))/100)</f>
        <v>18</v>
      </c>
      <c r="AH534" s="125">
        <f t="shared" ref="AH534:AH535" si="970">AH533-AG534</f>
        <v>42</v>
      </c>
      <c r="AI534" s="370"/>
      <c r="AJ534" s="125">
        <f t="shared" si="952"/>
        <v>0</v>
      </c>
      <c r="AK534" s="125">
        <f t="shared" si="953"/>
        <v>0</v>
      </c>
      <c r="AL534" s="125">
        <f t="shared" ref="AL534:AL535" si="971">($AM533*((AJ534+AK534))/100)</f>
        <v>0</v>
      </c>
      <c r="AM534" s="150">
        <f t="shared" ref="AM534:AM535" si="972">AM533-AL534</f>
        <v>60</v>
      </c>
      <c r="AN534" s="441"/>
      <c r="AO534" s="364"/>
      <c r="AP534" s="365"/>
      <c r="AQ534" s="121" t="s">
        <v>1130</v>
      </c>
      <c r="AR534" s="156">
        <v>45658</v>
      </c>
      <c r="AS534" s="156">
        <v>46022</v>
      </c>
      <c r="AT534" s="434"/>
      <c r="AU534" s="155" t="s">
        <v>1131</v>
      </c>
    </row>
    <row r="535" spans="1:47" s="110" customFormat="1" ht="123.75" customHeight="1">
      <c r="A535" s="436"/>
      <c r="B535" s="364"/>
      <c r="C535" s="365"/>
      <c r="D535" s="365"/>
      <c r="E535" s="365"/>
      <c r="F535" s="365"/>
      <c r="G535" s="365"/>
      <c r="H535" s="382"/>
      <c r="I535" s="382"/>
      <c r="J535" s="382"/>
      <c r="K535" s="382"/>
      <c r="L535" s="365"/>
      <c r="M535" s="364"/>
      <c r="N535" s="364"/>
      <c r="O535" s="364"/>
      <c r="P535" s="364"/>
      <c r="Q535" s="364"/>
      <c r="R535" s="364"/>
      <c r="S535" s="364"/>
      <c r="T535" s="364"/>
      <c r="U535" s="364"/>
      <c r="V535" s="450"/>
      <c r="W535" s="121" t="s">
        <v>1132</v>
      </c>
      <c r="X535" s="125" t="s">
        <v>117</v>
      </c>
      <c r="Y535" s="103" t="s">
        <v>80</v>
      </c>
      <c r="Z535" s="103" t="s">
        <v>69</v>
      </c>
      <c r="AA535" s="103" t="s">
        <v>179</v>
      </c>
      <c r="AB535" s="103" t="s">
        <v>91</v>
      </c>
      <c r="AC535" s="103" t="s">
        <v>184</v>
      </c>
      <c r="AD535" s="370"/>
      <c r="AE535" s="125">
        <f t="shared" si="965"/>
        <v>0</v>
      </c>
      <c r="AF535" s="125">
        <f t="shared" si="951"/>
        <v>0</v>
      </c>
      <c r="AG535" s="125">
        <f>($AH534*((AE535+AF535))/100)</f>
        <v>0</v>
      </c>
      <c r="AH535" s="125">
        <f t="shared" si="970"/>
        <v>42</v>
      </c>
      <c r="AI535" s="370"/>
      <c r="AJ535" s="125">
        <f t="shared" si="952"/>
        <v>10</v>
      </c>
      <c r="AK535" s="125">
        <f t="shared" si="953"/>
        <v>0</v>
      </c>
      <c r="AL535" s="125">
        <f t="shared" si="971"/>
        <v>6</v>
      </c>
      <c r="AM535" s="150">
        <f t="shared" si="972"/>
        <v>54</v>
      </c>
      <c r="AN535" s="441"/>
      <c r="AO535" s="364"/>
      <c r="AP535" s="365"/>
      <c r="AQ535" s="121" t="s">
        <v>1133</v>
      </c>
      <c r="AR535" s="156">
        <v>45658</v>
      </c>
      <c r="AS535" s="156">
        <v>46022</v>
      </c>
      <c r="AT535" s="435"/>
      <c r="AU535" s="155" t="s">
        <v>1134</v>
      </c>
    </row>
    <row r="536" spans="1:47" s="110" customFormat="1" ht="94.5" customHeight="1">
      <c r="A536" s="436">
        <v>180</v>
      </c>
      <c r="B536" s="364" t="s">
        <v>177</v>
      </c>
      <c r="C536" s="365" t="s">
        <v>1135</v>
      </c>
      <c r="D536" s="365" t="s">
        <v>1067</v>
      </c>
      <c r="E536" s="365" t="s">
        <v>164</v>
      </c>
      <c r="F536" s="365" t="s">
        <v>1136</v>
      </c>
      <c r="G536" s="365" t="s">
        <v>1137</v>
      </c>
      <c r="H536" s="124"/>
      <c r="I536" s="124"/>
      <c r="J536" s="124"/>
      <c r="K536" s="124"/>
      <c r="L536" s="437" t="str">
        <f>CONCATENATE(E536," ",F536,)</f>
        <v>Posibilidad de pérdida reputacional ante las victimas por la Inoportunidad en la entrega de cartas de indemnización administrativa</v>
      </c>
      <c r="M536" s="364" t="s">
        <v>60</v>
      </c>
      <c r="N536" s="364" t="s">
        <v>112</v>
      </c>
      <c r="O536" s="364" t="s">
        <v>61</v>
      </c>
      <c r="P536" s="364" t="s">
        <v>62</v>
      </c>
      <c r="Q536" s="364">
        <v>2500</v>
      </c>
      <c r="R536" s="364" t="s">
        <v>175</v>
      </c>
      <c r="S536" s="364">
        <v>80</v>
      </c>
      <c r="T536" s="364" t="s">
        <v>73</v>
      </c>
      <c r="U536" s="364">
        <v>60</v>
      </c>
      <c r="V536" s="441" t="s">
        <v>66</v>
      </c>
      <c r="W536" s="103" t="s">
        <v>1138</v>
      </c>
      <c r="X536" s="125" t="s">
        <v>117</v>
      </c>
      <c r="Y536" s="103" t="s">
        <v>68</v>
      </c>
      <c r="Z536" s="103" t="s">
        <v>69</v>
      </c>
      <c r="AA536" s="103" t="s">
        <v>70</v>
      </c>
      <c r="AB536" s="103" t="s">
        <v>71</v>
      </c>
      <c r="AC536" s="103" t="s">
        <v>72</v>
      </c>
      <c r="AD536" s="440">
        <f>AH538</f>
        <v>17.28</v>
      </c>
      <c r="AE536" s="125">
        <f t="shared" si="965"/>
        <v>25</v>
      </c>
      <c r="AF536" s="125">
        <f t="shared" si="951"/>
        <v>15</v>
      </c>
      <c r="AG536" s="125">
        <f>($S536*((AE536+AF536))/100)</f>
        <v>32</v>
      </c>
      <c r="AH536" s="125">
        <f t="shared" ref="AH536" si="973">S536-AG536</f>
        <v>48</v>
      </c>
      <c r="AI536" s="370">
        <f>AM538</f>
        <v>60</v>
      </c>
      <c r="AJ536" s="125">
        <f t="shared" si="952"/>
        <v>0</v>
      </c>
      <c r="AK536" s="125">
        <f t="shared" si="953"/>
        <v>0</v>
      </c>
      <c r="AL536" s="125">
        <f>($U536*((AJ536+AK536))/100)</f>
        <v>0</v>
      </c>
      <c r="AM536" s="150">
        <f>U536-AL536</f>
        <v>60</v>
      </c>
      <c r="AN536" s="441" t="s">
        <v>73</v>
      </c>
      <c r="AO536" s="364" t="s">
        <v>74</v>
      </c>
      <c r="AP536" s="365" t="s">
        <v>75</v>
      </c>
      <c r="AQ536" s="365" t="s">
        <v>1139</v>
      </c>
      <c r="AR536" s="449">
        <v>45658</v>
      </c>
      <c r="AS536" s="449">
        <v>46022</v>
      </c>
      <c r="AT536" s="364" t="s">
        <v>77</v>
      </c>
      <c r="AU536" s="364" t="s">
        <v>1084</v>
      </c>
    </row>
    <row r="537" spans="1:47" s="110" customFormat="1" ht="111" customHeight="1">
      <c r="A537" s="436"/>
      <c r="B537" s="364"/>
      <c r="C537" s="365"/>
      <c r="D537" s="365"/>
      <c r="E537" s="365"/>
      <c r="F537" s="365"/>
      <c r="G537" s="365"/>
      <c r="H537" s="142"/>
      <c r="I537" s="142"/>
      <c r="J537" s="142"/>
      <c r="K537" s="142"/>
      <c r="L537" s="438"/>
      <c r="M537" s="364"/>
      <c r="N537" s="364"/>
      <c r="O537" s="364"/>
      <c r="P537" s="364"/>
      <c r="Q537" s="364"/>
      <c r="R537" s="364"/>
      <c r="S537" s="364"/>
      <c r="T537" s="364"/>
      <c r="U537" s="364"/>
      <c r="V537" s="441"/>
      <c r="W537" s="121" t="s">
        <v>1140</v>
      </c>
      <c r="X537" s="155" t="s">
        <v>117</v>
      </c>
      <c r="Y537" s="103" t="s">
        <v>68</v>
      </c>
      <c r="Z537" s="103" t="s">
        <v>69</v>
      </c>
      <c r="AA537" s="103" t="s">
        <v>179</v>
      </c>
      <c r="AB537" s="103" t="s">
        <v>71</v>
      </c>
      <c r="AC537" s="103" t="s">
        <v>184</v>
      </c>
      <c r="AD537" s="363"/>
      <c r="AE537" s="125">
        <f t="shared" si="965"/>
        <v>25</v>
      </c>
      <c r="AF537" s="125">
        <f t="shared" si="951"/>
        <v>15</v>
      </c>
      <c r="AG537" s="125">
        <f>($AH536*((AE537+AF537))/100)</f>
        <v>19.2</v>
      </c>
      <c r="AH537" s="125">
        <f t="shared" ref="AH537:AH538" si="974">AH536-AG537</f>
        <v>28.8</v>
      </c>
      <c r="AI537" s="370"/>
      <c r="AJ537" s="125">
        <f t="shared" si="952"/>
        <v>0</v>
      </c>
      <c r="AK537" s="125">
        <f t="shared" si="953"/>
        <v>0</v>
      </c>
      <c r="AL537" s="125">
        <f t="shared" ref="AL537:AL538" si="975">($AM536*((AJ537+AK537))/100)</f>
        <v>0</v>
      </c>
      <c r="AM537" s="150">
        <f t="shared" ref="AM537:AM538" si="976">AM536-AL537</f>
        <v>60</v>
      </c>
      <c r="AN537" s="441"/>
      <c r="AO537" s="364"/>
      <c r="AP537" s="365"/>
      <c r="AQ537" s="365"/>
      <c r="AR537" s="449"/>
      <c r="AS537" s="449"/>
      <c r="AT537" s="364"/>
      <c r="AU537" s="364"/>
    </row>
    <row r="538" spans="1:47" s="110" customFormat="1" ht="90" customHeight="1">
      <c r="A538" s="436"/>
      <c r="B538" s="364"/>
      <c r="C538" s="365"/>
      <c r="D538" s="365"/>
      <c r="E538" s="365"/>
      <c r="F538" s="365"/>
      <c r="G538" s="365"/>
      <c r="H538" s="143"/>
      <c r="I538" s="143"/>
      <c r="J538" s="143"/>
      <c r="K538" s="143"/>
      <c r="L538" s="439"/>
      <c r="M538" s="364"/>
      <c r="N538" s="364"/>
      <c r="O538" s="364"/>
      <c r="P538" s="364"/>
      <c r="Q538" s="364"/>
      <c r="R538" s="364"/>
      <c r="S538" s="364"/>
      <c r="T538" s="364"/>
      <c r="U538" s="364"/>
      <c r="V538" s="441"/>
      <c r="W538" s="103" t="s">
        <v>1141</v>
      </c>
      <c r="X538" s="125" t="s">
        <v>117</v>
      </c>
      <c r="Y538" s="103" t="s">
        <v>68</v>
      </c>
      <c r="Z538" s="103" t="s">
        <v>69</v>
      </c>
      <c r="AA538" s="103" t="s">
        <v>179</v>
      </c>
      <c r="AB538" s="103" t="s">
        <v>71</v>
      </c>
      <c r="AC538" s="103" t="s">
        <v>72</v>
      </c>
      <c r="AD538" s="363"/>
      <c r="AE538" s="125">
        <f t="shared" si="965"/>
        <v>25</v>
      </c>
      <c r="AF538" s="125">
        <f t="shared" si="951"/>
        <v>15</v>
      </c>
      <c r="AG538" s="125">
        <f>($AH537*((AE538+AF538))/100)</f>
        <v>11.52</v>
      </c>
      <c r="AH538" s="125">
        <f t="shared" si="974"/>
        <v>17.28</v>
      </c>
      <c r="AI538" s="370"/>
      <c r="AJ538" s="125">
        <f t="shared" si="952"/>
        <v>0</v>
      </c>
      <c r="AK538" s="125">
        <f t="shared" si="953"/>
        <v>0</v>
      </c>
      <c r="AL538" s="125">
        <f t="shared" si="975"/>
        <v>0</v>
      </c>
      <c r="AM538" s="150">
        <f t="shared" si="976"/>
        <v>60</v>
      </c>
      <c r="AN538" s="441"/>
      <c r="AO538" s="364"/>
      <c r="AP538" s="365"/>
      <c r="AQ538" s="365"/>
      <c r="AR538" s="449"/>
      <c r="AS538" s="449"/>
      <c r="AT538" s="364"/>
      <c r="AU538" s="364"/>
    </row>
    <row r="539" spans="1:47" s="110" customFormat="1" ht="122.25" customHeight="1">
      <c r="A539" s="436">
        <v>181</v>
      </c>
      <c r="B539" s="436" t="s">
        <v>177</v>
      </c>
      <c r="C539" s="445" t="s">
        <v>2096</v>
      </c>
      <c r="D539" s="445" t="s">
        <v>1142</v>
      </c>
      <c r="E539" s="445" t="s">
        <v>164</v>
      </c>
      <c r="F539" s="445" t="s">
        <v>1143</v>
      </c>
      <c r="G539" s="445" t="s">
        <v>1144</v>
      </c>
      <c r="H539" s="152"/>
      <c r="I539" s="152"/>
      <c r="J539" s="152"/>
      <c r="K539" s="152"/>
      <c r="L539" s="437" t="str">
        <f t="shared" ref="L539" si="977">CONCATENATE(E539," ",F539,)</f>
        <v>Posibilidad de pérdida reputacional ante las entidades del orden nacional y territorial y las victimas del conflicto armado por la no oportunidad en la asistencia técnica a los entes</v>
      </c>
      <c r="M539" s="436" t="s">
        <v>60</v>
      </c>
      <c r="N539" s="436" t="s">
        <v>112</v>
      </c>
      <c r="O539" s="436" t="s">
        <v>61</v>
      </c>
      <c r="P539" s="436" t="s">
        <v>62</v>
      </c>
      <c r="Q539" s="436">
        <v>287</v>
      </c>
      <c r="R539" s="436" t="s">
        <v>126</v>
      </c>
      <c r="S539" s="436">
        <v>40</v>
      </c>
      <c r="T539" s="436" t="s">
        <v>73</v>
      </c>
      <c r="U539" s="444">
        <v>60</v>
      </c>
      <c r="V539" s="444" t="s">
        <v>73</v>
      </c>
      <c r="W539" s="121" t="s">
        <v>1145</v>
      </c>
      <c r="X539" s="155" t="s">
        <v>40</v>
      </c>
      <c r="Y539" s="121" t="s">
        <v>80</v>
      </c>
      <c r="Z539" s="121" t="s">
        <v>69</v>
      </c>
      <c r="AA539" s="121" t="s">
        <v>179</v>
      </c>
      <c r="AB539" s="121" t="s">
        <v>91</v>
      </c>
      <c r="AC539" s="121" t="s">
        <v>184</v>
      </c>
      <c r="AD539" s="442">
        <f>AH541</f>
        <v>14.4</v>
      </c>
      <c r="AE539" s="155">
        <f t="shared" si="965"/>
        <v>0</v>
      </c>
      <c r="AF539" s="155">
        <f t="shared" si="951"/>
        <v>0</v>
      </c>
      <c r="AG539" s="155">
        <f>($S539*((AE539+AF539))/100)</f>
        <v>0</v>
      </c>
      <c r="AH539" s="155">
        <f t="shared" ref="AH539" si="978">S539-AG539</f>
        <v>40</v>
      </c>
      <c r="AI539" s="443">
        <f>AM541</f>
        <v>45</v>
      </c>
      <c r="AJ539" s="155">
        <f t="shared" si="952"/>
        <v>10</v>
      </c>
      <c r="AK539" s="155">
        <f t="shared" si="953"/>
        <v>15</v>
      </c>
      <c r="AL539" s="155">
        <f>($U539*((AJ539+AK539))/100)</f>
        <v>15</v>
      </c>
      <c r="AM539" s="157">
        <f>U539-AL539</f>
        <v>45</v>
      </c>
      <c r="AN539" s="444" t="s">
        <v>73</v>
      </c>
      <c r="AO539" s="436" t="s">
        <v>74</v>
      </c>
      <c r="AP539" s="445" t="s">
        <v>75</v>
      </c>
      <c r="AQ539" s="445" t="s">
        <v>1146</v>
      </c>
      <c r="AR539" s="451">
        <v>45658</v>
      </c>
      <c r="AS539" s="451">
        <v>46022</v>
      </c>
      <c r="AT539" s="436" t="s">
        <v>77</v>
      </c>
      <c r="AU539" s="436" t="s">
        <v>1147</v>
      </c>
    </row>
    <row r="540" spans="1:47" s="110" customFormat="1" ht="113.25" customHeight="1">
      <c r="A540" s="436"/>
      <c r="B540" s="436"/>
      <c r="C540" s="445"/>
      <c r="D540" s="445"/>
      <c r="E540" s="445"/>
      <c r="F540" s="445"/>
      <c r="G540" s="445"/>
      <c r="H540" s="153"/>
      <c r="I540" s="153"/>
      <c r="J540" s="153"/>
      <c r="K540" s="153"/>
      <c r="L540" s="438"/>
      <c r="M540" s="436"/>
      <c r="N540" s="436"/>
      <c r="O540" s="436"/>
      <c r="P540" s="436"/>
      <c r="Q540" s="436"/>
      <c r="R540" s="436"/>
      <c r="S540" s="436"/>
      <c r="T540" s="436"/>
      <c r="U540" s="444"/>
      <c r="V540" s="444"/>
      <c r="W540" s="121" t="s">
        <v>1148</v>
      </c>
      <c r="X540" s="155" t="s">
        <v>117</v>
      </c>
      <c r="Y540" s="121" t="s">
        <v>68</v>
      </c>
      <c r="Z540" s="121" t="s">
        <v>69</v>
      </c>
      <c r="AA540" s="121" t="s">
        <v>179</v>
      </c>
      <c r="AB540" s="121" t="s">
        <v>91</v>
      </c>
      <c r="AC540" s="121" t="s">
        <v>184</v>
      </c>
      <c r="AD540" s="442"/>
      <c r="AE540" s="155">
        <f t="shared" si="965"/>
        <v>25</v>
      </c>
      <c r="AF540" s="155">
        <f t="shared" si="951"/>
        <v>15</v>
      </c>
      <c r="AG540" s="155">
        <f>($AH539*((AE540+AF540))/100)</f>
        <v>16</v>
      </c>
      <c r="AH540" s="155">
        <f t="shared" ref="AH540:AH541" si="979">AH539-AG540</f>
        <v>24</v>
      </c>
      <c r="AI540" s="443"/>
      <c r="AJ540" s="155">
        <f t="shared" si="952"/>
        <v>0</v>
      </c>
      <c r="AK540" s="155">
        <f t="shared" si="953"/>
        <v>0</v>
      </c>
      <c r="AL540" s="155">
        <f t="shared" ref="AL540:AL541" si="980">($AM539*((AJ540+AK540))/100)</f>
        <v>0</v>
      </c>
      <c r="AM540" s="157">
        <f t="shared" ref="AM540:AM541" si="981">AM539-AL540</f>
        <v>45</v>
      </c>
      <c r="AN540" s="444"/>
      <c r="AO540" s="436"/>
      <c r="AP540" s="445"/>
      <c r="AQ540" s="445"/>
      <c r="AR540" s="451"/>
      <c r="AS540" s="451"/>
      <c r="AT540" s="436"/>
      <c r="AU540" s="436"/>
    </row>
    <row r="541" spans="1:47" s="110" customFormat="1" ht="84" customHeight="1">
      <c r="A541" s="436"/>
      <c r="B541" s="436"/>
      <c r="C541" s="445"/>
      <c r="D541" s="445"/>
      <c r="E541" s="445"/>
      <c r="F541" s="445"/>
      <c r="G541" s="445"/>
      <c r="H541" s="154"/>
      <c r="I541" s="154"/>
      <c r="J541" s="154"/>
      <c r="K541" s="154"/>
      <c r="L541" s="439"/>
      <c r="M541" s="436"/>
      <c r="N541" s="436"/>
      <c r="O541" s="436"/>
      <c r="P541" s="436"/>
      <c r="Q541" s="436"/>
      <c r="R541" s="436"/>
      <c r="S541" s="436"/>
      <c r="T541" s="436"/>
      <c r="U541" s="444"/>
      <c r="V541" s="444"/>
      <c r="W541" s="121" t="s">
        <v>1149</v>
      </c>
      <c r="X541" s="155" t="s">
        <v>117</v>
      </c>
      <c r="Y541" s="121" t="s">
        <v>68</v>
      </c>
      <c r="Z541" s="121" t="s">
        <v>69</v>
      </c>
      <c r="AA541" s="121" t="s">
        <v>179</v>
      </c>
      <c r="AB541" s="121" t="s">
        <v>91</v>
      </c>
      <c r="AC541" s="121" t="s">
        <v>72</v>
      </c>
      <c r="AD541" s="442"/>
      <c r="AE541" s="155">
        <f t="shared" si="965"/>
        <v>25</v>
      </c>
      <c r="AF541" s="155">
        <f t="shared" si="951"/>
        <v>15</v>
      </c>
      <c r="AG541" s="155">
        <f>($AH540*((AE541+AF541))/100)</f>
        <v>9.6</v>
      </c>
      <c r="AH541" s="155">
        <f t="shared" si="979"/>
        <v>14.4</v>
      </c>
      <c r="AI541" s="443"/>
      <c r="AJ541" s="155">
        <f t="shared" si="952"/>
        <v>0</v>
      </c>
      <c r="AK541" s="155">
        <f t="shared" si="953"/>
        <v>0</v>
      </c>
      <c r="AL541" s="155">
        <f t="shared" si="980"/>
        <v>0</v>
      </c>
      <c r="AM541" s="157">
        <f t="shared" si="981"/>
        <v>45</v>
      </c>
      <c r="AN541" s="444"/>
      <c r="AO541" s="436"/>
      <c r="AP541" s="445"/>
      <c r="AQ541" s="445"/>
      <c r="AR541" s="451"/>
      <c r="AS541" s="451"/>
      <c r="AT541" s="436"/>
      <c r="AU541" s="436"/>
    </row>
    <row r="542" spans="1:47" s="110" customFormat="1" ht="207" customHeight="1">
      <c r="A542" s="291">
        <v>182</v>
      </c>
      <c r="B542" s="276" t="s">
        <v>177</v>
      </c>
      <c r="C542" s="406" t="s">
        <v>104</v>
      </c>
      <c r="D542" s="398" t="s">
        <v>1036</v>
      </c>
      <c r="E542" s="398" t="s">
        <v>57</v>
      </c>
      <c r="F542" s="421" t="s">
        <v>961</v>
      </c>
      <c r="G542" s="421" t="s">
        <v>1150</v>
      </c>
      <c r="H542" s="421"/>
      <c r="I542" s="421"/>
      <c r="J542" s="421"/>
      <c r="K542" s="421"/>
      <c r="L542" s="427" t="str">
        <f>IF(F542&lt;&gt;"",CONCATENATE(E542," ",F542,"",G542),CONCATENATE(H542," ",I542," ",J542," ",K542))</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v>
      </c>
      <c r="M542" s="416" t="s">
        <v>105</v>
      </c>
      <c r="N542" s="416" t="s">
        <v>1114</v>
      </c>
      <c r="O542" s="276" t="s">
        <v>61</v>
      </c>
      <c r="P542" s="276" t="s">
        <v>62</v>
      </c>
      <c r="Q542" s="276" t="s">
        <v>273</v>
      </c>
      <c r="R542" s="276" t="s">
        <v>175</v>
      </c>
      <c r="S542" s="395">
        <f>IF(R542="Muy alta",100,IF(R542="Alta",80,IF(R542="Media",60,IF(R542="Baja",40,IF(R542="Muy baja",20,IF(R542="Casi Seguro",100,IF(R542="Probable",80,IF(R542="Posible",60,IF(R542="Improbable",40,IF(R542="Rara vez",20,0))))))))))</f>
        <v>80</v>
      </c>
      <c r="T542" s="276" t="s">
        <v>65</v>
      </c>
      <c r="U542" s="395">
        <f>IF(T542="Catastrófico",100,IF(T542="Mayor",80,IF(T542="Moderado",60,IF(T542="Menor",40,IF(T542="Leve",20,0)))))</f>
        <v>80</v>
      </c>
      <c r="V542" s="276" t="s">
        <v>66</v>
      </c>
      <c r="W542" s="398" t="s">
        <v>1115</v>
      </c>
      <c r="X542" s="395" t="str">
        <f>IF(OR(Y542="Preventivo",Y542="Detectivo"),"Probabilidad",IF(Y542="Correctivo","Impacto"," "))</f>
        <v>Probabilidad</v>
      </c>
      <c r="Y542" s="276" t="s">
        <v>68</v>
      </c>
      <c r="Z542" s="276" t="s">
        <v>69</v>
      </c>
      <c r="AA542" s="276" t="s">
        <v>70</v>
      </c>
      <c r="AB542" s="276" t="s">
        <v>71</v>
      </c>
      <c r="AC542" s="276" t="s">
        <v>72</v>
      </c>
      <c r="AD542" s="411">
        <f>AH544</f>
        <v>48</v>
      </c>
      <c r="AE542" s="155">
        <f t="shared" si="965"/>
        <v>25</v>
      </c>
      <c r="AF542" s="144">
        <f>IF(Y542="Correctivo",0,IF(Z542="Automatizado",25,IF(Z542="Manual",15,0)))</f>
        <v>15</v>
      </c>
      <c r="AG542" s="155">
        <f>($S542*((AE542+AF542))/100)</f>
        <v>32</v>
      </c>
      <c r="AH542" s="155">
        <f t="shared" ref="AH542" si="982">S542-AG542</f>
        <v>48</v>
      </c>
      <c r="AI542" s="411">
        <f>AM544</f>
        <v>80</v>
      </c>
      <c r="AJ542" s="144">
        <f>IF(Y542="Correctivo",10,0)</f>
        <v>0</v>
      </c>
      <c r="AK542" s="144">
        <f>IF(X542="Probabilidad",0,IF(Z542="Automatizado",25,IF(Z542="Manual",15,0)))</f>
        <v>0</v>
      </c>
      <c r="AL542" s="155">
        <f>($U542*((AJ542+AK542))/100)</f>
        <v>0</v>
      </c>
      <c r="AM542" s="157">
        <f>U542-AL542</f>
        <v>80</v>
      </c>
      <c r="AN542" s="276" t="s">
        <v>66</v>
      </c>
      <c r="AO542" s="276" t="s">
        <v>74</v>
      </c>
      <c r="AP542" s="276" t="s">
        <v>269</v>
      </c>
      <c r="AQ542" s="140" t="s">
        <v>1116</v>
      </c>
      <c r="AR542" s="151">
        <v>45658</v>
      </c>
      <c r="AS542" s="151">
        <v>46022</v>
      </c>
      <c r="AT542" s="395" t="s">
        <v>93</v>
      </c>
      <c r="AU542" s="144" t="s">
        <v>966</v>
      </c>
    </row>
    <row r="543" spans="1:47" s="110" customFormat="1" ht="350.25" customHeight="1">
      <c r="A543" s="292"/>
      <c r="B543" s="277"/>
      <c r="C543" s="418"/>
      <c r="D543" s="415"/>
      <c r="E543" s="415"/>
      <c r="F543" s="422"/>
      <c r="G543" s="422"/>
      <c r="H543" s="422"/>
      <c r="I543" s="422"/>
      <c r="J543" s="422"/>
      <c r="K543" s="422"/>
      <c r="L543" s="428"/>
      <c r="M543" s="417"/>
      <c r="N543" s="417"/>
      <c r="O543" s="277"/>
      <c r="P543" s="277"/>
      <c r="Q543" s="277"/>
      <c r="R543" s="277"/>
      <c r="S543" s="408"/>
      <c r="T543" s="277"/>
      <c r="U543" s="408"/>
      <c r="V543" s="277"/>
      <c r="W543" s="415"/>
      <c r="X543" s="408"/>
      <c r="Y543" s="277"/>
      <c r="Z543" s="277"/>
      <c r="AA543" s="277"/>
      <c r="AB543" s="277"/>
      <c r="AC543" s="277"/>
      <c r="AD543" s="412"/>
      <c r="AE543" s="155">
        <f t="shared" si="965"/>
        <v>0</v>
      </c>
      <c r="AF543" s="144">
        <f t="shared" ref="AF543:AF579" si="983">IF(Y543="Correctivo",0,IF(Z543="Automatizado",25,IF(Z543="Manual",15,0)))</f>
        <v>0</v>
      </c>
      <c r="AG543" s="155">
        <f>($AH542*((AE543+AF543))/100)</f>
        <v>0</v>
      </c>
      <c r="AH543" s="155">
        <f t="shared" ref="AH543" si="984">AH542-AG543</f>
        <v>48</v>
      </c>
      <c r="AI543" s="412"/>
      <c r="AJ543" s="144">
        <f t="shared" ref="AJ543:AJ579" si="985">IF(Y543="Correctivo",10,0)</f>
        <v>0</v>
      </c>
      <c r="AK543" s="144">
        <f t="shared" ref="AK543:AK579" si="986">IF(X543="Probabilidad",0,IF(Z543="Automatizado",25,IF(Z543="Manual",15,0)))</f>
        <v>0</v>
      </c>
      <c r="AL543" s="155">
        <f t="shared" ref="AL543" si="987">($AM542*((AJ543+AK543))/100)</f>
        <v>0</v>
      </c>
      <c r="AM543" s="157">
        <f t="shared" ref="AM543" si="988">AM542-AL543</f>
        <v>80</v>
      </c>
      <c r="AN543" s="277"/>
      <c r="AO543" s="277"/>
      <c r="AP543" s="277"/>
      <c r="AQ543" s="140" t="s">
        <v>1151</v>
      </c>
      <c r="AR543" s="151">
        <v>45658</v>
      </c>
      <c r="AS543" s="151">
        <v>46022</v>
      </c>
      <c r="AT543" s="447"/>
      <c r="AU543" s="144" t="s">
        <v>966</v>
      </c>
    </row>
    <row r="544" spans="1:47" s="110" customFormat="1" ht="333.75" customHeight="1">
      <c r="A544" s="366"/>
      <c r="B544" s="278"/>
      <c r="C544" s="407"/>
      <c r="D544" s="399"/>
      <c r="E544" s="399"/>
      <c r="F544" s="430"/>
      <c r="G544" s="430"/>
      <c r="H544" s="430"/>
      <c r="I544" s="430"/>
      <c r="J544" s="430"/>
      <c r="K544" s="430"/>
      <c r="L544" s="432"/>
      <c r="M544" s="431"/>
      <c r="N544" s="431"/>
      <c r="O544" s="278"/>
      <c r="P544" s="278"/>
      <c r="Q544" s="278"/>
      <c r="R544" s="278"/>
      <c r="S544" s="396"/>
      <c r="T544" s="278"/>
      <c r="U544" s="396"/>
      <c r="V544" s="278"/>
      <c r="W544" s="399"/>
      <c r="X544" s="396"/>
      <c r="Y544" s="278"/>
      <c r="Z544" s="278"/>
      <c r="AA544" s="278"/>
      <c r="AB544" s="278"/>
      <c r="AC544" s="278"/>
      <c r="AD544" s="446"/>
      <c r="AE544" s="155">
        <f t="shared" si="965"/>
        <v>0</v>
      </c>
      <c r="AF544" s="144">
        <f t="shared" si="983"/>
        <v>0</v>
      </c>
      <c r="AG544" s="155">
        <f>($AH543*((AE544+AF544))/100)</f>
        <v>0</v>
      </c>
      <c r="AH544" s="155">
        <f t="shared" ref="AH544" si="989">AH543-AG544</f>
        <v>48</v>
      </c>
      <c r="AI544" s="446"/>
      <c r="AJ544" s="144">
        <f t="shared" si="985"/>
        <v>0</v>
      </c>
      <c r="AK544" s="144">
        <f t="shared" si="986"/>
        <v>0</v>
      </c>
      <c r="AL544" s="155">
        <f t="shared" ref="AL544" si="990">($AM543*((AJ544+AK544))/100)</f>
        <v>0</v>
      </c>
      <c r="AM544" s="157">
        <f t="shared" ref="AM544" si="991">AM543-AL544</f>
        <v>80</v>
      </c>
      <c r="AN544" s="278"/>
      <c r="AO544" s="278"/>
      <c r="AP544" s="278"/>
      <c r="AQ544" s="140" t="s">
        <v>1118</v>
      </c>
      <c r="AR544" s="151">
        <v>45658</v>
      </c>
      <c r="AS544" s="151">
        <v>46022</v>
      </c>
      <c r="AT544" s="448"/>
      <c r="AU544" s="144" t="s">
        <v>966</v>
      </c>
    </row>
    <row r="545" spans="1:60" s="110" customFormat="1" ht="180" customHeight="1">
      <c r="A545" s="275">
        <v>183</v>
      </c>
      <c r="B545" s="275" t="s">
        <v>178</v>
      </c>
      <c r="C545" s="332" t="s">
        <v>1152</v>
      </c>
      <c r="D545" s="322" t="s">
        <v>1153</v>
      </c>
      <c r="E545" s="322" t="s">
        <v>57</v>
      </c>
      <c r="F545" s="322" t="s">
        <v>1154</v>
      </c>
      <c r="G545" s="322" t="s">
        <v>1155</v>
      </c>
      <c r="H545" s="108"/>
      <c r="I545" s="108"/>
      <c r="J545" s="108"/>
      <c r="K545" s="108"/>
      <c r="L545" s="333" t="str">
        <f t="shared" ref="L545:L551" si="992">CONCATENATE(E545," ",F545,)</f>
        <v>Posibilidad de pérdida económica y reputacional ante las victimas y el SNARIV por el incumplimiento de la realización de las jornadas de atención y/o ferias de Servicio</v>
      </c>
      <c r="M545" s="339" t="s">
        <v>60</v>
      </c>
      <c r="N545" s="339" t="s">
        <v>112</v>
      </c>
      <c r="O545" s="275" t="s">
        <v>170</v>
      </c>
      <c r="P545" s="275" t="s">
        <v>186</v>
      </c>
      <c r="Q545" s="339">
        <v>70</v>
      </c>
      <c r="R545" s="339" t="s">
        <v>126</v>
      </c>
      <c r="S545" s="339">
        <v>40</v>
      </c>
      <c r="T545" s="339" t="s">
        <v>73</v>
      </c>
      <c r="U545" s="339">
        <v>60</v>
      </c>
      <c r="V545" s="546" t="s">
        <v>73</v>
      </c>
      <c r="W545" s="100" t="s">
        <v>1156</v>
      </c>
      <c r="X545" s="185" t="s">
        <v>117</v>
      </c>
      <c r="Y545" s="185" t="s">
        <v>68</v>
      </c>
      <c r="Z545" s="185" t="s">
        <v>69</v>
      </c>
      <c r="AA545" s="185" t="s">
        <v>179</v>
      </c>
      <c r="AB545" s="185" t="s">
        <v>71</v>
      </c>
      <c r="AC545" s="185" t="s">
        <v>72</v>
      </c>
      <c r="AD545" s="316">
        <f>AH546</f>
        <v>14.4</v>
      </c>
      <c r="AE545" s="99">
        <f t="shared" si="965"/>
        <v>25</v>
      </c>
      <c r="AF545" s="99">
        <f t="shared" si="983"/>
        <v>15</v>
      </c>
      <c r="AG545" s="99">
        <f>($S545*((AE545+AF545))/100)</f>
        <v>16</v>
      </c>
      <c r="AH545" s="99">
        <f t="shared" ref="AH545" si="993">S545-AG545</f>
        <v>24</v>
      </c>
      <c r="AI545" s="316">
        <f>AM546</f>
        <v>60</v>
      </c>
      <c r="AJ545" s="99">
        <f t="shared" si="985"/>
        <v>0</v>
      </c>
      <c r="AK545" s="99">
        <f t="shared" si="986"/>
        <v>0</v>
      </c>
      <c r="AL545" s="99">
        <f>($U545*((AJ545+AK545))/100)</f>
        <v>0</v>
      </c>
      <c r="AM545" s="106">
        <f>U545-AL545</f>
        <v>60</v>
      </c>
      <c r="AN545" s="337" t="s">
        <v>73</v>
      </c>
      <c r="AO545" s="275" t="s">
        <v>74</v>
      </c>
      <c r="AP545" s="322" t="s">
        <v>1157</v>
      </c>
      <c r="AQ545" s="322" t="s">
        <v>1158</v>
      </c>
      <c r="AR545" s="541">
        <v>45658</v>
      </c>
      <c r="AS545" s="541">
        <v>46022</v>
      </c>
      <c r="AT545" s="275" t="s">
        <v>77</v>
      </c>
      <c r="AU545" s="322" t="s">
        <v>1159</v>
      </c>
    </row>
    <row r="546" spans="1:60" s="110" customFormat="1" ht="184.5" customHeight="1">
      <c r="A546" s="275"/>
      <c r="B546" s="275"/>
      <c r="C546" s="332"/>
      <c r="D546" s="322"/>
      <c r="E546" s="322"/>
      <c r="F546" s="322"/>
      <c r="G546" s="322"/>
      <c r="H546" s="112"/>
      <c r="I546" s="112"/>
      <c r="J546" s="112"/>
      <c r="K546" s="112"/>
      <c r="L546" s="389"/>
      <c r="M546" s="339"/>
      <c r="N546" s="339"/>
      <c r="O546" s="275"/>
      <c r="P546" s="275"/>
      <c r="Q546" s="339"/>
      <c r="R546" s="339"/>
      <c r="S546" s="339"/>
      <c r="T546" s="339"/>
      <c r="U546" s="339"/>
      <c r="V546" s="546"/>
      <c r="W546" s="100" t="s">
        <v>1160</v>
      </c>
      <c r="X546" s="185" t="s">
        <v>117</v>
      </c>
      <c r="Y546" s="185" t="s">
        <v>68</v>
      </c>
      <c r="Z546" s="185" t="s">
        <v>69</v>
      </c>
      <c r="AA546" s="185" t="s">
        <v>179</v>
      </c>
      <c r="AB546" s="185" t="s">
        <v>71</v>
      </c>
      <c r="AC546" s="185" t="s">
        <v>72</v>
      </c>
      <c r="AD546" s="316"/>
      <c r="AE546" s="99">
        <f t="shared" si="965"/>
        <v>25</v>
      </c>
      <c r="AF546" s="99">
        <f t="shared" si="983"/>
        <v>15</v>
      </c>
      <c r="AG546" s="99">
        <f>($AH545*((AE546+AF546))/100)</f>
        <v>9.6</v>
      </c>
      <c r="AH546" s="99">
        <f t="shared" ref="AH546" si="994">AH545-AG546</f>
        <v>14.4</v>
      </c>
      <c r="AI546" s="316"/>
      <c r="AJ546" s="99">
        <f t="shared" si="985"/>
        <v>0</v>
      </c>
      <c r="AK546" s="99">
        <f t="shared" si="986"/>
        <v>0</v>
      </c>
      <c r="AL546" s="99">
        <f t="shared" ref="AL546" si="995">($AM545*((AJ546+AK546))/100)</f>
        <v>0</v>
      </c>
      <c r="AM546" s="106">
        <f t="shared" ref="AM546" si="996">AM545-AL546</f>
        <v>60</v>
      </c>
      <c r="AN546" s="337"/>
      <c r="AO546" s="275"/>
      <c r="AP546" s="322"/>
      <c r="AQ546" s="322"/>
      <c r="AR546" s="541"/>
      <c r="AS546" s="541"/>
      <c r="AT546" s="275"/>
      <c r="AU546" s="322"/>
    </row>
    <row r="547" spans="1:60" s="110" customFormat="1" ht="114" customHeight="1">
      <c r="A547" s="275">
        <v>184</v>
      </c>
      <c r="B547" s="275" t="s">
        <v>178</v>
      </c>
      <c r="C547" s="332" t="s">
        <v>1042</v>
      </c>
      <c r="D547" s="322" t="s">
        <v>1161</v>
      </c>
      <c r="E547" s="322" t="s">
        <v>57</v>
      </c>
      <c r="F547" s="322" t="s">
        <v>1162</v>
      </c>
      <c r="G547" s="322" t="s">
        <v>1163</v>
      </c>
      <c r="H547" s="108"/>
      <c r="I547" s="108"/>
      <c r="J547" s="108"/>
      <c r="K547" s="108"/>
      <c r="L547" s="333" t="str">
        <f t="shared" si="992"/>
        <v>Posibilidad de pérdida económica y reputacional ante las victimas y sus familiares por no notificar las cartas de indemnización</v>
      </c>
      <c r="M547" s="339" t="s">
        <v>60</v>
      </c>
      <c r="N547" s="339" t="s">
        <v>112</v>
      </c>
      <c r="O547" s="339" t="s">
        <v>61</v>
      </c>
      <c r="P547" s="275" t="s">
        <v>186</v>
      </c>
      <c r="Q547" s="339">
        <v>80</v>
      </c>
      <c r="R547" s="339" t="s">
        <v>126</v>
      </c>
      <c r="S547" s="339">
        <v>40</v>
      </c>
      <c r="T547" s="339" t="s">
        <v>73</v>
      </c>
      <c r="U547" s="339">
        <v>60</v>
      </c>
      <c r="V547" s="546" t="s">
        <v>73</v>
      </c>
      <c r="W547" s="100" t="s">
        <v>1164</v>
      </c>
      <c r="X547" s="120" t="s">
        <v>117</v>
      </c>
      <c r="Y547" s="120" t="s">
        <v>68</v>
      </c>
      <c r="Z547" s="120" t="s">
        <v>69</v>
      </c>
      <c r="AA547" s="120" t="s">
        <v>179</v>
      </c>
      <c r="AB547" s="120" t="s">
        <v>71</v>
      </c>
      <c r="AC547" s="120" t="s">
        <v>72</v>
      </c>
      <c r="AD547" s="316">
        <f>AH548</f>
        <v>16.8</v>
      </c>
      <c r="AE547" s="99">
        <f t="shared" si="965"/>
        <v>25</v>
      </c>
      <c r="AF547" s="99">
        <f t="shared" si="983"/>
        <v>15</v>
      </c>
      <c r="AG547" s="99">
        <f>($S547*((AE547+AF547))/100)</f>
        <v>16</v>
      </c>
      <c r="AH547" s="99">
        <f t="shared" ref="AH547" si="997">S547-AG547</f>
        <v>24</v>
      </c>
      <c r="AI547" s="316">
        <f>AM548</f>
        <v>60</v>
      </c>
      <c r="AJ547" s="99">
        <f t="shared" si="985"/>
        <v>0</v>
      </c>
      <c r="AK547" s="99">
        <f t="shared" si="986"/>
        <v>0</v>
      </c>
      <c r="AL547" s="99">
        <f>($U547*((AJ547+AK547))/100)</f>
        <v>0</v>
      </c>
      <c r="AM547" s="106">
        <f>U547-AL547</f>
        <v>60</v>
      </c>
      <c r="AN547" s="337" t="s">
        <v>73</v>
      </c>
      <c r="AO547" s="275" t="s">
        <v>74</v>
      </c>
      <c r="AP547" s="322" t="s">
        <v>75</v>
      </c>
      <c r="AQ547" s="322" t="s">
        <v>1158</v>
      </c>
      <c r="AR547" s="541">
        <v>45658</v>
      </c>
      <c r="AS547" s="541">
        <v>46022</v>
      </c>
      <c r="AT547" s="275" t="s">
        <v>77</v>
      </c>
      <c r="AU547" s="322" t="s">
        <v>1165</v>
      </c>
    </row>
    <row r="548" spans="1:60" s="110" customFormat="1" ht="120.75" customHeight="1">
      <c r="A548" s="275"/>
      <c r="B548" s="275"/>
      <c r="C548" s="332"/>
      <c r="D548" s="322"/>
      <c r="E548" s="322"/>
      <c r="F548" s="322"/>
      <c r="G548" s="322"/>
      <c r="H548" s="112"/>
      <c r="I548" s="112"/>
      <c r="J548" s="112"/>
      <c r="K548" s="112"/>
      <c r="L548" s="389"/>
      <c r="M548" s="339"/>
      <c r="N548" s="339"/>
      <c r="O548" s="339"/>
      <c r="P548" s="275"/>
      <c r="Q548" s="339"/>
      <c r="R548" s="339"/>
      <c r="S548" s="339"/>
      <c r="T548" s="339"/>
      <c r="U548" s="339"/>
      <c r="V548" s="546"/>
      <c r="W548" s="100" t="s">
        <v>1166</v>
      </c>
      <c r="X548" s="120" t="s">
        <v>117</v>
      </c>
      <c r="Y548" s="120" t="s">
        <v>90</v>
      </c>
      <c r="Z548" s="120" t="s">
        <v>69</v>
      </c>
      <c r="AA548" s="120" t="s">
        <v>179</v>
      </c>
      <c r="AB548" s="120" t="s">
        <v>71</v>
      </c>
      <c r="AC548" s="120" t="s">
        <v>72</v>
      </c>
      <c r="AD548" s="316"/>
      <c r="AE548" s="99">
        <f t="shared" si="965"/>
        <v>15</v>
      </c>
      <c r="AF548" s="99">
        <f t="shared" si="983"/>
        <v>15</v>
      </c>
      <c r="AG548" s="99">
        <f>($AH547*((AE548+AF548))/100)</f>
        <v>7.2</v>
      </c>
      <c r="AH548" s="99">
        <f t="shared" ref="AH548" si="998">AH547-AG548</f>
        <v>16.8</v>
      </c>
      <c r="AI548" s="316"/>
      <c r="AJ548" s="99">
        <f t="shared" si="985"/>
        <v>0</v>
      </c>
      <c r="AK548" s="99">
        <f t="shared" si="986"/>
        <v>0</v>
      </c>
      <c r="AL548" s="99">
        <f t="shared" ref="AL548" si="999">($AM547*((AJ548+AK548))/100)</f>
        <v>0</v>
      </c>
      <c r="AM548" s="106">
        <f t="shared" ref="AM548" si="1000">AM547-AL548</f>
        <v>60</v>
      </c>
      <c r="AN548" s="337"/>
      <c r="AO548" s="275"/>
      <c r="AP548" s="322"/>
      <c r="AQ548" s="322"/>
      <c r="AR548" s="541"/>
      <c r="AS548" s="541"/>
      <c r="AT548" s="275"/>
      <c r="AU548" s="322"/>
    </row>
    <row r="549" spans="1:60" s="110" customFormat="1" ht="93.75" customHeight="1">
      <c r="A549" s="275">
        <v>185</v>
      </c>
      <c r="B549" s="275" t="s">
        <v>178</v>
      </c>
      <c r="C549" s="332" t="s">
        <v>1167</v>
      </c>
      <c r="D549" s="322" t="s">
        <v>1168</v>
      </c>
      <c r="E549" s="322" t="s">
        <v>57</v>
      </c>
      <c r="F549" s="322" t="s">
        <v>1169</v>
      </c>
      <c r="G549" s="322" t="s">
        <v>1170</v>
      </c>
      <c r="H549" s="108"/>
      <c r="I549" s="108"/>
      <c r="J549" s="108"/>
      <c r="K549" s="108"/>
      <c r="L549" s="333" t="str">
        <f t="shared" si="992"/>
        <v>Posibilidad de pérdida económica y reputacional ante las entidades del SNARIV o con los representantes de las victimas por no acompañar o brindar asistencias técnicas, siempre que estas sean presenciales</v>
      </c>
      <c r="M549" s="339" t="s">
        <v>60</v>
      </c>
      <c r="N549" s="339" t="s">
        <v>112</v>
      </c>
      <c r="O549" s="339" t="s">
        <v>61</v>
      </c>
      <c r="P549" s="275" t="s">
        <v>186</v>
      </c>
      <c r="Q549" s="339">
        <v>80</v>
      </c>
      <c r="R549" s="339" t="s">
        <v>126</v>
      </c>
      <c r="S549" s="339">
        <v>40</v>
      </c>
      <c r="T549" s="339" t="s">
        <v>73</v>
      </c>
      <c r="U549" s="339">
        <v>60</v>
      </c>
      <c r="V549" s="546" t="s">
        <v>73</v>
      </c>
      <c r="W549" s="100" t="s">
        <v>1171</v>
      </c>
      <c r="X549" s="99" t="s">
        <v>117</v>
      </c>
      <c r="Y549" s="99" t="s">
        <v>68</v>
      </c>
      <c r="Z549" s="99" t="s">
        <v>69</v>
      </c>
      <c r="AA549" s="99" t="s">
        <v>179</v>
      </c>
      <c r="AB549" s="99" t="s">
        <v>71</v>
      </c>
      <c r="AC549" s="99" t="s">
        <v>72</v>
      </c>
      <c r="AD549" s="316">
        <f>AH550</f>
        <v>16.8</v>
      </c>
      <c r="AE549" s="99">
        <f t="shared" si="965"/>
        <v>25</v>
      </c>
      <c r="AF549" s="99">
        <f t="shared" si="983"/>
        <v>15</v>
      </c>
      <c r="AG549" s="99">
        <f>($S549*((AE549+AF549))/100)</f>
        <v>16</v>
      </c>
      <c r="AH549" s="99">
        <f t="shared" ref="AH549" si="1001">S549-AG549</f>
        <v>24</v>
      </c>
      <c r="AI549" s="316">
        <f>AM550</f>
        <v>60</v>
      </c>
      <c r="AJ549" s="99">
        <f t="shared" si="985"/>
        <v>0</v>
      </c>
      <c r="AK549" s="99">
        <f t="shared" si="986"/>
        <v>0</v>
      </c>
      <c r="AL549" s="99">
        <f>($U549*((AJ549+AK549))/100)</f>
        <v>0</v>
      </c>
      <c r="AM549" s="106">
        <f>U549-AL549</f>
        <v>60</v>
      </c>
      <c r="AN549" s="337" t="s">
        <v>73</v>
      </c>
      <c r="AO549" s="275" t="s">
        <v>74</v>
      </c>
      <c r="AP549" s="322" t="s">
        <v>1157</v>
      </c>
      <c r="AQ549" s="322" t="s">
        <v>1158</v>
      </c>
      <c r="AR549" s="541">
        <v>45658</v>
      </c>
      <c r="AS549" s="541">
        <v>46022</v>
      </c>
      <c r="AT549" s="275" t="s">
        <v>77</v>
      </c>
      <c r="AU549" s="322" t="s">
        <v>1172</v>
      </c>
    </row>
    <row r="550" spans="1:60" s="110" customFormat="1" ht="95.25" customHeight="1">
      <c r="A550" s="275"/>
      <c r="B550" s="275"/>
      <c r="C550" s="332"/>
      <c r="D550" s="322"/>
      <c r="E550" s="322"/>
      <c r="F550" s="322"/>
      <c r="G550" s="322"/>
      <c r="H550" s="112"/>
      <c r="I550" s="112"/>
      <c r="J550" s="112"/>
      <c r="K550" s="112"/>
      <c r="L550" s="389"/>
      <c r="M550" s="339"/>
      <c r="N550" s="339"/>
      <c r="O550" s="339"/>
      <c r="P550" s="275"/>
      <c r="Q550" s="339"/>
      <c r="R550" s="339"/>
      <c r="S550" s="339"/>
      <c r="T550" s="339"/>
      <c r="U550" s="339"/>
      <c r="V550" s="546"/>
      <c r="W550" s="100" t="s">
        <v>1173</v>
      </c>
      <c r="X550" s="180" t="s">
        <v>117</v>
      </c>
      <c r="Y550" s="180" t="s">
        <v>90</v>
      </c>
      <c r="Z550" s="180" t="s">
        <v>69</v>
      </c>
      <c r="AA550" s="180" t="s">
        <v>179</v>
      </c>
      <c r="AB550" s="180" t="s">
        <v>71</v>
      </c>
      <c r="AC550" s="180" t="s">
        <v>72</v>
      </c>
      <c r="AD550" s="316"/>
      <c r="AE550" s="99">
        <f t="shared" si="965"/>
        <v>15</v>
      </c>
      <c r="AF550" s="99">
        <f t="shared" si="983"/>
        <v>15</v>
      </c>
      <c r="AG550" s="99">
        <f>($AH549*((AE550+AF550))/100)</f>
        <v>7.2</v>
      </c>
      <c r="AH550" s="99">
        <f t="shared" ref="AH550" si="1002">AH549-AG550</f>
        <v>16.8</v>
      </c>
      <c r="AI550" s="316"/>
      <c r="AJ550" s="99">
        <f t="shared" si="985"/>
        <v>0</v>
      </c>
      <c r="AK550" s="99">
        <f t="shared" si="986"/>
        <v>0</v>
      </c>
      <c r="AL550" s="99">
        <f t="shared" ref="AL550" si="1003">($AM549*((AJ550+AK550))/100)</f>
        <v>0</v>
      </c>
      <c r="AM550" s="106">
        <f t="shared" ref="AM550" si="1004">AM549-AL550</f>
        <v>60</v>
      </c>
      <c r="AN550" s="337"/>
      <c r="AO550" s="275"/>
      <c r="AP550" s="322"/>
      <c r="AQ550" s="322"/>
      <c r="AR550" s="541"/>
      <c r="AS550" s="541"/>
      <c r="AT550" s="275"/>
      <c r="AU550" s="322"/>
    </row>
    <row r="551" spans="1:60" s="187" customFormat="1" ht="117" customHeight="1">
      <c r="A551" s="334">
        <v>186</v>
      </c>
      <c r="B551" s="334" t="s">
        <v>178</v>
      </c>
      <c r="C551" s="332" t="s">
        <v>1002</v>
      </c>
      <c r="D551" s="332" t="s">
        <v>1174</v>
      </c>
      <c r="E551" s="332" t="s">
        <v>57</v>
      </c>
      <c r="F551" s="332" t="s">
        <v>1175</v>
      </c>
      <c r="G551" s="332" t="s">
        <v>1176</v>
      </c>
      <c r="H551" s="116"/>
      <c r="I551" s="116"/>
      <c r="J551" s="116"/>
      <c r="K551" s="116"/>
      <c r="L551" s="333" t="str">
        <f t="shared" si="992"/>
        <v>Posibilidad de pérdida económica y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551" s="521" t="s">
        <v>60</v>
      </c>
      <c r="N551" s="521" t="s">
        <v>112</v>
      </c>
      <c r="O551" s="521" t="s">
        <v>61</v>
      </c>
      <c r="P551" s="334" t="s">
        <v>186</v>
      </c>
      <c r="Q551" s="521">
        <v>10</v>
      </c>
      <c r="R551" s="521" t="s">
        <v>113</v>
      </c>
      <c r="S551" s="521">
        <v>20</v>
      </c>
      <c r="T551" s="521" t="s">
        <v>73</v>
      </c>
      <c r="U551" s="521">
        <v>60</v>
      </c>
      <c r="V551" s="521" t="s">
        <v>73</v>
      </c>
      <c r="W551" s="117" t="s">
        <v>1177</v>
      </c>
      <c r="X551" s="98" t="s">
        <v>117</v>
      </c>
      <c r="Y551" s="98" t="s">
        <v>90</v>
      </c>
      <c r="Z551" s="98" t="s">
        <v>69</v>
      </c>
      <c r="AA551" s="98" t="s">
        <v>179</v>
      </c>
      <c r="AB551" s="98" t="s">
        <v>71</v>
      </c>
      <c r="AC551" s="98" t="s">
        <v>72</v>
      </c>
      <c r="AD551" s="532">
        <f>AH553</f>
        <v>5.8800000000000008</v>
      </c>
      <c r="AE551" s="98">
        <f t="shared" si="965"/>
        <v>15</v>
      </c>
      <c r="AF551" s="98">
        <f t="shared" si="983"/>
        <v>15</v>
      </c>
      <c r="AG551" s="98">
        <f>($S551*((AE551+AF551))/100)</f>
        <v>6</v>
      </c>
      <c r="AH551" s="98">
        <f t="shared" ref="AH551" si="1005">S551-AG551</f>
        <v>14</v>
      </c>
      <c r="AI551" s="532">
        <f>AM553</f>
        <v>60</v>
      </c>
      <c r="AJ551" s="98">
        <f t="shared" si="985"/>
        <v>0</v>
      </c>
      <c r="AK551" s="98">
        <f t="shared" si="986"/>
        <v>0</v>
      </c>
      <c r="AL551" s="98">
        <f>($U551*((AJ551+AK551))/100)</f>
        <v>0</v>
      </c>
      <c r="AM551" s="186">
        <f>U551-AL551</f>
        <v>60</v>
      </c>
      <c r="AN551" s="334" t="s">
        <v>73</v>
      </c>
      <c r="AO551" s="334" t="s">
        <v>74</v>
      </c>
      <c r="AP551" s="332" t="s">
        <v>1157</v>
      </c>
      <c r="AQ551" s="332" t="s">
        <v>1158</v>
      </c>
      <c r="AR551" s="577">
        <v>45658</v>
      </c>
      <c r="AS551" s="577">
        <v>46022</v>
      </c>
      <c r="AT551" s="334" t="s">
        <v>77</v>
      </c>
      <c r="AU551" s="332" t="s">
        <v>1178</v>
      </c>
      <c r="AV551" s="110"/>
      <c r="AW551" s="110"/>
      <c r="AX551" s="110"/>
      <c r="AY551" s="110"/>
      <c r="AZ551" s="110"/>
      <c r="BA551" s="110"/>
      <c r="BB551" s="110"/>
      <c r="BC551" s="110"/>
      <c r="BD551" s="110"/>
      <c r="BE551" s="110"/>
      <c r="BF551" s="110"/>
      <c r="BG551" s="110"/>
      <c r="BH551" s="110"/>
    </row>
    <row r="552" spans="1:60" s="187" customFormat="1" ht="114.75" customHeight="1">
      <c r="A552" s="334"/>
      <c r="B552" s="334"/>
      <c r="C552" s="332"/>
      <c r="D552" s="332"/>
      <c r="E552" s="332"/>
      <c r="F552" s="332"/>
      <c r="G552" s="332"/>
      <c r="H552" s="178"/>
      <c r="I552" s="178"/>
      <c r="J552" s="178"/>
      <c r="K552" s="178"/>
      <c r="L552" s="389"/>
      <c r="M552" s="521"/>
      <c r="N552" s="521"/>
      <c r="O552" s="521"/>
      <c r="P552" s="334"/>
      <c r="Q552" s="521"/>
      <c r="R552" s="521"/>
      <c r="S552" s="521"/>
      <c r="T552" s="521"/>
      <c r="U552" s="521"/>
      <c r="V552" s="521"/>
      <c r="W552" s="117" t="s">
        <v>1179</v>
      </c>
      <c r="X552" s="98" t="s">
        <v>117</v>
      </c>
      <c r="Y552" s="98" t="s">
        <v>90</v>
      </c>
      <c r="Z552" s="98" t="s">
        <v>69</v>
      </c>
      <c r="AA552" s="98" t="s">
        <v>179</v>
      </c>
      <c r="AB552" s="98" t="s">
        <v>71</v>
      </c>
      <c r="AC552" s="98" t="s">
        <v>72</v>
      </c>
      <c r="AD552" s="532"/>
      <c r="AE552" s="98">
        <f t="shared" si="965"/>
        <v>15</v>
      </c>
      <c r="AF552" s="98">
        <f t="shared" si="983"/>
        <v>15</v>
      </c>
      <c r="AG552" s="98">
        <f>($AH551*((AE552+AF552))/100)</f>
        <v>4.2</v>
      </c>
      <c r="AH552" s="98">
        <f t="shared" ref="AH552:AH553" si="1006">AH551-AG552</f>
        <v>9.8000000000000007</v>
      </c>
      <c r="AI552" s="532"/>
      <c r="AJ552" s="98">
        <f t="shared" si="985"/>
        <v>0</v>
      </c>
      <c r="AK552" s="98">
        <f t="shared" si="986"/>
        <v>0</v>
      </c>
      <c r="AL552" s="98">
        <f t="shared" ref="AL552:AL553" si="1007">($AM551*((AJ552+AK552))/100)</f>
        <v>0</v>
      </c>
      <c r="AM552" s="186">
        <f t="shared" ref="AM552:AM553" si="1008">AM551-AL552</f>
        <v>60</v>
      </c>
      <c r="AN552" s="334"/>
      <c r="AO552" s="334"/>
      <c r="AP552" s="332"/>
      <c r="AQ552" s="332"/>
      <c r="AR552" s="577"/>
      <c r="AS552" s="577"/>
      <c r="AT552" s="334"/>
      <c r="AU552" s="332"/>
      <c r="AV552" s="110"/>
      <c r="AW552" s="110"/>
      <c r="AX552" s="110"/>
      <c r="AY552" s="110"/>
      <c r="AZ552" s="110"/>
      <c r="BA552" s="110"/>
      <c r="BB552" s="110"/>
      <c r="BC552" s="110"/>
      <c r="BD552" s="110"/>
      <c r="BE552" s="110"/>
      <c r="BF552" s="110"/>
      <c r="BG552" s="110"/>
      <c r="BH552" s="110"/>
    </row>
    <row r="553" spans="1:60" s="187" customFormat="1" ht="107.25" customHeight="1">
      <c r="A553" s="334"/>
      <c r="B553" s="334"/>
      <c r="C553" s="332"/>
      <c r="D553" s="332"/>
      <c r="E553" s="332"/>
      <c r="F553" s="332"/>
      <c r="G553" s="332"/>
      <c r="H553" s="179"/>
      <c r="I553" s="179"/>
      <c r="J553" s="179"/>
      <c r="K553" s="179"/>
      <c r="L553" s="384"/>
      <c r="M553" s="521"/>
      <c r="N553" s="521"/>
      <c r="O553" s="521"/>
      <c r="P553" s="334"/>
      <c r="Q553" s="521"/>
      <c r="R553" s="521"/>
      <c r="S553" s="521"/>
      <c r="T553" s="521"/>
      <c r="U553" s="521"/>
      <c r="V553" s="521"/>
      <c r="W553" s="117" t="s">
        <v>1180</v>
      </c>
      <c r="X553" s="98" t="s">
        <v>117</v>
      </c>
      <c r="Y553" s="98" t="s">
        <v>68</v>
      </c>
      <c r="Z553" s="98" t="s">
        <v>69</v>
      </c>
      <c r="AA553" s="98" t="s">
        <v>179</v>
      </c>
      <c r="AB553" s="98" t="s">
        <v>71</v>
      </c>
      <c r="AC553" s="98" t="s">
        <v>72</v>
      </c>
      <c r="AD553" s="532"/>
      <c r="AE553" s="98">
        <f t="shared" si="965"/>
        <v>25</v>
      </c>
      <c r="AF553" s="98">
        <f t="shared" si="983"/>
        <v>15</v>
      </c>
      <c r="AG553" s="98">
        <f>($AH552*((AE553+AF553))/100)</f>
        <v>3.92</v>
      </c>
      <c r="AH553" s="98">
        <f t="shared" si="1006"/>
        <v>5.8800000000000008</v>
      </c>
      <c r="AI553" s="532"/>
      <c r="AJ553" s="98">
        <f t="shared" si="985"/>
        <v>0</v>
      </c>
      <c r="AK553" s="98">
        <f t="shared" si="986"/>
        <v>0</v>
      </c>
      <c r="AL553" s="98">
        <f t="shared" si="1007"/>
        <v>0</v>
      </c>
      <c r="AM553" s="186">
        <f t="shared" si="1008"/>
        <v>60</v>
      </c>
      <c r="AN553" s="334"/>
      <c r="AO553" s="334"/>
      <c r="AP553" s="332"/>
      <c r="AQ553" s="332"/>
      <c r="AR553" s="577"/>
      <c r="AS553" s="577"/>
      <c r="AT553" s="334"/>
      <c r="AU553" s="332"/>
      <c r="AV553" s="110"/>
      <c r="AW553" s="110"/>
      <c r="AX553" s="110"/>
      <c r="AY553" s="110"/>
      <c r="AZ553" s="110"/>
      <c r="BA553" s="110"/>
      <c r="BB553" s="110"/>
      <c r="BC553" s="110"/>
      <c r="BD553" s="110"/>
      <c r="BE553" s="110"/>
      <c r="BF553" s="110"/>
      <c r="BG553" s="110"/>
      <c r="BH553" s="110"/>
    </row>
    <row r="554" spans="1:60" s="187" customFormat="1" ht="116.25" customHeight="1">
      <c r="A554" s="334">
        <v>187</v>
      </c>
      <c r="B554" s="334" t="s">
        <v>178</v>
      </c>
      <c r="C554" s="332" t="s">
        <v>1002</v>
      </c>
      <c r="D554" s="332" t="s">
        <v>1181</v>
      </c>
      <c r="E554" s="332"/>
      <c r="F554" s="332"/>
      <c r="G554" s="332"/>
      <c r="H554" s="271" t="s">
        <v>1182</v>
      </c>
      <c r="I554" s="271" t="s">
        <v>1183</v>
      </c>
      <c r="J554" s="271" t="s">
        <v>1184</v>
      </c>
      <c r="K554" s="271" t="s">
        <v>1185</v>
      </c>
      <c r="L554" s="332" t="s">
        <v>1186</v>
      </c>
      <c r="M554" s="521" t="s">
        <v>85</v>
      </c>
      <c r="N554" s="521" t="s">
        <v>112</v>
      </c>
      <c r="O554" s="334" t="s">
        <v>86</v>
      </c>
      <c r="P554" s="334" t="s">
        <v>99</v>
      </c>
      <c r="Q554" s="521">
        <v>10</v>
      </c>
      <c r="R554" s="521" t="s">
        <v>871</v>
      </c>
      <c r="S554" s="521">
        <v>20</v>
      </c>
      <c r="T554" s="521" t="s">
        <v>73</v>
      </c>
      <c r="U554" s="521">
        <v>60</v>
      </c>
      <c r="V554" s="521" t="s">
        <v>73</v>
      </c>
      <c r="W554" s="117" t="s">
        <v>1187</v>
      </c>
      <c r="X554" s="98" t="s">
        <v>117</v>
      </c>
      <c r="Y554" s="98" t="s">
        <v>68</v>
      </c>
      <c r="Z554" s="98" t="s">
        <v>69</v>
      </c>
      <c r="AA554" s="98" t="s">
        <v>179</v>
      </c>
      <c r="AB554" s="98" t="s">
        <v>71</v>
      </c>
      <c r="AC554" s="98" t="s">
        <v>72</v>
      </c>
      <c r="AD554" s="532">
        <f>AH555</f>
        <v>8.4</v>
      </c>
      <c r="AE554" s="98">
        <f t="shared" si="965"/>
        <v>25</v>
      </c>
      <c r="AF554" s="98">
        <f t="shared" si="983"/>
        <v>15</v>
      </c>
      <c r="AG554" s="98">
        <f>($S554*((AE554+AF554))/100)</f>
        <v>8</v>
      </c>
      <c r="AH554" s="98">
        <f t="shared" ref="AH554" si="1009">S554-AG554</f>
        <v>12</v>
      </c>
      <c r="AI554" s="532">
        <f>AM555</f>
        <v>60</v>
      </c>
      <c r="AJ554" s="98">
        <f t="shared" si="985"/>
        <v>0</v>
      </c>
      <c r="AK554" s="98">
        <f t="shared" si="986"/>
        <v>0</v>
      </c>
      <c r="AL554" s="98">
        <f>($U554*((AJ554+AK554))/100)</f>
        <v>0</v>
      </c>
      <c r="AM554" s="186">
        <f>U554-AL554</f>
        <v>60</v>
      </c>
      <c r="AN554" s="334" t="s">
        <v>73</v>
      </c>
      <c r="AO554" s="334" t="s">
        <v>74</v>
      </c>
      <c r="AP554" s="332" t="s">
        <v>1188</v>
      </c>
      <c r="AQ554" s="332" t="s">
        <v>1189</v>
      </c>
      <c r="AR554" s="570">
        <v>45658</v>
      </c>
      <c r="AS554" s="570">
        <v>46022</v>
      </c>
      <c r="AT554" s="334" t="s">
        <v>77</v>
      </c>
      <c r="AU554" s="332" t="s">
        <v>1190</v>
      </c>
      <c r="AV554" s="110"/>
      <c r="AW554" s="110"/>
      <c r="AX554" s="110"/>
      <c r="AY554" s="110"/>
      <c r="AZ554" s="110"/>
      <c r="BA554" s="110"/>
      <c r="BB554" s="110"/>
      <c r="BC554" s="110"/>
      <c r="BD554" s="110"/>
      <c r="BE554" s="110"/>
      <c r="BF554" s="110"/>
      <c r="BG554" s="110"/>
      <c r="BH554" s="110"/>
    </row>
    <row r="555" spans="1:60" s="187" customFormat="1" ht="116.25" customHeight="1">
      <c r="A555" s="334"/>
      <c r="B555" s="334"/>
      <c r="C555" s="332"/>
      <c r="D555" s="332"/>
      <c r="E555" s="332"/>
      <c r="F555" s="332"/>
      <c r="G555" s="332"/>
      <c r="H555" s="263"/>
      <c r="I555" s="263"/>
      <c r="J555" s="263"/>
      <c r="K555" s="263"/>
      <c r="L555" s="332"/>
      <c r="M555" s="521"/>
      <c r="N555" s="521"/>
      <c r="O555" s="334"/>
      <c r="P555" s="334"/>
      <c r="Q555" s="521"/>
      <c r="R555" s="521"/>
      <c r="S555" s="521"/>
      <c r="T555" s="521"/>
      <c r="U555" s="521"/>
      <c r="V555" s="521"/>
      <c r="W555" s="117" t="s">
        <v>1191</v>
      </c>
      <c r="X555" s="98" t="s">
        <v>117</v>
      </c>
      <c r="Y555" s="98" t="s">
        <v>90</v>
      </c>
      <c r="Z555" s="98" t="s">
        <v>69</v>
      </c>
      <c r="AA555" s="98" t="s">
        <v>179</v>
      </c>
      <c r="AB555" s="98" t="s">
        <v>71</v>
      </c>
      <c r="AC555" s="98" t="s">
        <v>72</v>
      </c>
      <c r="AD555" s="532"/>
      <c r="AE555" s="98">
        <f t="shared" si="965"/>
        <v>15</v>
      </c>
      <c r="AF555" s="98">
        <f t="shared" si="983"/>
        <v>15</v>
      </c>
      <c r="AG555" s="98">
        <f>($AH554*((AE555+AF555))/100)</f>
        <v>3.6</v>
      </c>
      <c r="AH555" s="98">
        <f t="shared" ref="AH555" si="1010">AH554-AG555</f>
        <v>8.4</v>
      </c>
      <c r="AI555" s="532"/>
      <c r="AJ555" s="98">
        <f t="shared" si="985"/>
        <v>0</v>
      </c>
      <c r="AK555" s="98">
        <f t="shared" si="986"/>
        <v>0</v>
      </c>
      <c r="AL555" s="98">
        <f t="shared" ref="AL555" si="1011">($AM554*((AJ555+AK555))/100)</f>
        <v>0</v>
      </c>
      <c r="AM555" s="186">
        <f t="shared" ref="AM555" si="1012">AM554-AL555</f>
        <v>60</v>
      </c>
      <c r="AN555" s="334"/>
      <c r="AO555" s="334"/>
      <c r="AP555" s="332"/>
      <c r="AQ555" s="332"/>
      <c r="AR555" s="334"/>
      <c r="AS555" s="334"/>
      <c r="AT555" s="334"/>
      <c r="AU555" s="332"/>
      <c r="AV555" s="110"/>
      <c r="AW555" s="110"/>
      <c r="AX555" s="110"/>
      <c r="AY555" s="110"/>
      <c r="AZ555" s="110"/>
      <c r="BA555" s="110"/>
      <c r="BB555" s="110"/>
      <c r="BC555" s="110"/>
      <c r="BD555" s="110"/>
      <c r="BE555" s="110"/>
      <c r="BF555" s="110"/>
      <c r="BG555" s="110"/>
      <c r="BH555" s="110"/>
    </row>
    <row r="556" spans="1:60" s="187" customFormat="1" ht="170.25" customHeight="1">
      <c r="A556" s="271">
        <v>188</v>
      </c>
      <c r="B556" s="282" t="s">
        <v>178</v>
      </c>
      <c r="C556" s="296" t="s">
        <v>104</v>
      </c>
      <c r="D556" s="276" t="s">
        <v>1036</v>
      </c>
      <c r="E556" s="299" t="s">
        <v>57</v>
      </c>
      <c r="F556" s="302" t="s">
        <v>961</v>
      </c>
      <c r="G556" s="302" t="s">
        <v>962</v>
      </c>
      <c r="H556" s="305"/>
      <c r="I556" s="305"/>
      <c r="J556" s="305"/>
      <c r="K556" s="305"/>
      <c r="L556" s="308" t="str">
        <f>IF(F556&lt;&gt;"",CONCATENATE(E556," ",F556,"",G556),CONCATENATE(H556," ",I556," ",J556," ",K556))</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56" s="305" t="s">
        <v>105</v>
      </c>
      <c r="N556" s="416" t="s">
        <v>1114</v>
      </c>
      <c r="O556" s="282" t="s">
        <v>61</v>
      </c>
      <c r="P556" s="282" t="s">
        <v>62</v>
      </c>
      <c r="Q556" s="282" t="s">
        <v>273</v>
      </c>
      <c r="R556" s="282" t="s">
        <v>175</v>
      </c>
      <c r="S556" s="293">
        <f>IF(R556="Muy alta",100,IF(R556="Alta",80,IF(R556="Media",60,IF(R556="Baja",40,IF(R556="Muy baja",20,IF(R556="Casi Seguro",100,IF(R556="Probable",80,IF(R556="Posible",60,IF(R556="Improbable",40,IF(R556="Rara vez",20,0))))))))))</f>
        <v>80</v>
      </c>
      <c r="T556" s="282" t="s">
        <v>65</v>
      </c>
      <c r="U556" s="293">
        <f>IF(T556="Catastrófico",100,IF(T556="Mayor",80,IF(T556="Moderado",60,IF(T556="Menor",40,IF(T556="Leve",20,0)))))</f>
        <v>80</v>
      </c>
      <c r="V556" s="282" t="s">
        <v>66</v>
      </c>
      <c r="W556" s="341" t="s">
        <v>1192</v>
      </c>
      <c r="X556" s="293" t="str">
        <f>IF(OR(Y556="Preventivo",Y556="Detectivo"),"Probabilidad",IF(Y556="Correctivo","Impacto"," "))</f>
        <v>Probabilidad</v>
      </c>
      <c r="Y556" s="282" t="s">
        <v>68</v>
      </c>
      <c r="Z556" s="282" t="s">
        <v>69</v>
      </c>
      <c r="AA556" s="282" t="s">
        <v>70</v>
      </c>
      <c r="AB556" s="282" t="s">
        <v>71</v>
      </c>
      <c r="AC556" s="282" t="s">
        <v>72</v>
      </c>
      <c r="AD556" s="279">
        <f>AH558</f>
        <v>48</v>
      </c>
      <c r="AE556" s="98">
        <f t="shared" ref="AE556:AE557" si="1013">IF(Y556="Preventivo",25,IF(Y556="Detectivo",15,0))</f>
        <v>25</v>
      </c>
      <c r="AF556" s="98">
        <f t="shared" ref="AF556:AF557" si="1014">IF(Y556="Correctivo",0,IF(Z556="Automatizado",25,IF(Z556="Manual",15,0)))</f>
        <v>15</v>
      </c>
      <c r="AG556" s="98">
        <f>($S556*((AE556+AF556))/100)</f>
        <v>32</v>
      </c>
      <c r="AH556" s="98">
        <f t="shared" ref="AH556" si="1015">S556-AG556</f>
        <v>48</v>
      </c>
      <c r="AI556" s="279">
        <f>AM558</f>
        <v>80</v>
      </c>
      <c r="AJ556" s="81">
        <f>IF(Y556="Correctivo",10,0)</f>
        <v>0</v>
      </c>
      <c r="AK556" s="81">
        <f>IF(X556="Probabilidad",0,IF(Z556="Automatizado",25,IF(Z556="Manual",15,0)))</f>
        <v>0</v>
      </c>
      <c r="AL556" s="98">
        <f>($U556*((AJ556+AK556))/100)</f>
        <v>0</v>
      </c>
      <c r="AM556" s="186">
        <f>U556-AL556</f>
        <v>80</v>
      </c>
      <c r="AN556" s="282" t="s">
        <v>66</v>
      </c>
      <c r="AO556" s="282" t="s">
        <v>74</v>
      </c>
      <c r="AP556" s="282" t="s">
        <v>269</v>
      </c>
      <c r="AQ556" s="133" t="s">
        <v>1039</v>
      </c>
      <c r="AR556" s="188">
        <v>45658</v>
      </c>
      <c r="AS556" s="188">
        <v>46022</v>
      </c>
      <c r="AT556" s="293" t="s">
        <v>93</v>
      </c>
      <c r="AU556" s="81" t="s">
        <v>966</v>
      </c>
      <c r="AV556" s="110"/>
      <c r="AW556" s="110"/>
      <c r="AX556" s="110"/>
      <c r="AY556" s="110"/>
      <c r="AZ556" s="110"/>
      <c r="BA556" s="110"/>
      <c r="BB556" s="110"/>
      <c r="BC556" s="110"/>
      <c r="BD556" s="110"/>
      <c r="BE556" s="110"/>
      <c r="BF556" s="110"/>
      <c r="BG556" s="110"/>
      <c r="BH556" s="110"/>
    </row>
    <row r="557" spans="1:60" s="110" customFormat="1" ht="287.25" customHeight="1">
      <c r="A557" s="262"/>
      <c r="B557" s="283"/>
      <c r="C557" s="297"/>
      <c r="D557" s="277"/>
      <c r="E557" s="300"/>
      <c r="F557" s="303"/>
      <c r="G557" s="303"/>
      <c r="H557" s="306"/>
      <c r="I557" s="306"/>
      <c r="J557" s="306"/>
      <c r="K557" s="306"/>
      <c r="L557" s="309"/>
      <c r="M557" s="306"/>
      <c r="N557" s="417"/>
      <c r="O557" s="283"/>
      <c r="P557" s="283"/>
      <c r="Q557" s="283"/>
      <c r="R557" s="283"/>
      <c r="S557" s="294"/>
      <c r="T557" s="283"/>
      <c r="U557" s="294"/>
      <c r="V557" s="283"/>
      <c r="W557" s="342"/>
      <c r="X557" s="294"/>
      <c r="Y557" s="283"/>
      <c r="Z557" s="283"/>
      <c r="AA557" s="283"/>
      <c r="AB557" s="283"/>
      <c r="AC557" s="283"/>
      <c r="AD557" s="280"/>
      <c r="AE557" s="98">
        <f t="shared" si="1013"/>
        <v>0</v>
      </c>
      <c r="AF557" s="98">
        <f t="shared" si="1014"/>
        <v>0</v>
      </c>
      <c r="AG557" s="98">
        <f>($AH556*((AE557+AF557))/100)</f>
        <v>0</v>
      </c>
      <c r="AH557" s="98">
        <f t="shared" ref="AH557" si="1016">AH556-AG557</f>
        <v>48</v>
      </c>
      <c r="AI557" s="280"/>
      <c r="AJ557" s="16">
        <f t="shared" ref="AJ557:AJ558" si="1017">IF(Y557="Correctivo",10,0)</f>
        <v>0</v>
      </c>
      <c r="AK557" s="16">
        <f t="shared" ref="AK557:AK558" si="1018">IF(X557="Probabilidad",0,IF(Z557="Automatizado",25,IF(Z557="Manual",15,0)))</f>
        <v>0</v>
      </c>
      <c r="AL557" s="98">
        <f t="shared" ref="AL557" si="1019">($AM556*((AJ557+AK557))/100)</f>
        <v>0</v>
      </c>
      <c r="AM557" s="186">
        <f t="shared" ref="AM557" si="1020">AM556-AL557</f>
        <v>80</v>
      </c>
      <c r="AN557" s="283"/>
      <c r="AO557" s="283"/>
      <c r="AP557" s="283"/>
      <c r="AQ557" s="32" t="s">
        <v>1040</v>
      </c>
      <c r="AR557" s="139">
        <v>45658</v>
      </c>
      <c r="AS557" s="139">
        <v>46022</v>
      </c>
      <c r="AT557" s="534"/>
      <c r="AU557" s="16" t="s">
        <v>966</v>
      </c>
    </row>
    <row r="558" spans="1:60" s="110" customFormat="1" ht="285.75" customHeight="1">
      <c r="A558" s="263"/>
      <c r="B558" s="284"/>
      <c r="C558" s="298"/>
      <c r="D558" s="278"/>
      <c r="E558" s="301"/>
      <c r="F558" s="304"/>
      <c r="G558" s="304"/>
      <c r="H558" s="307"/>
      <c r="I558" s="307"/>
      <c r="J558" s="307"/>
      <c r="K558" s="307"/>
      <c r="L558" s="310"/>
      <c r="M558" s="307"/>
      <c r="N558" s="431"/>
      <c r="O558" s="284"/>
      <c r="P558" s="284"/>
      <c r="Q558" s="284"/>
      <c r="R558" s="284"/>
      <c r="S558" s="295"/>
      <c r="T558" s="284"/>
      <c r="U558" s="295"/>
      <c r="V558" s="284"/>
      <c r="W558" s="343"/>
      <c r="X558" s="295"/>
      <c r="Y558" s="284"/>
      <c r="Z558" s="284"/>
      <c r="AA558" s="284"/>
      <c r="AB558" s="284"/>
      <c r="AC558" s="284"/>
      <c r="AD558" s="281"/>
      <c r="AE558" s="98">
        <f t="shared" ref="AE558" si="1021">IF(Y558="Preventivo",25,IF(Y558="Detectivo",15,0))</f>
        <v>0</v>
      </c>
      <c r="AF558" s="98">
        <f t="shared" ref="AF558" si="1022">IF(Y558="Correctivo",0,IF(Z558="Automatizado",25,IF(Z558="Manual",15,0)))</f>
        <v>0</v>
      </c>
      <c r="AG558" s="98">
        <f>($AH557*((AE558+AF558))/100)</f>
        <v>0</v>
      </c>
      <c r="AH558" s="98">
        <f t="shared" ref="AH558" si="1023">AH557-AG558</f>
        <v>48</v>
      </c>
      <c r="AI558" s="281"/>
      <c r="AJ558" s="16">
        <f t="shared" si="1017"/>
        <v>0</v>
      </c>
      <c r="AK558" s="16">
        <f t="shared" si="1018"/>
        <v>0</v>
      </c>
      <c r="AL558" s="98">
        <f t="shared" ref="AL558" si="1024">($AM557*((AJ558+AK558))/100)</f>
        <v>0</v>
      </c>
      <c r="AM558" s="186">
        <f t="shared" ref="AM558" si="1025">AM557-AL558</f>
        <v>80</v>
      </c>
      <c r="AN558" s="284"/>
      <c r="AO558" s="284"/>
      <c r="AP558" s="284"/>
      <c r="AQ558" s="32" t="s">
        <v>1041</v>
      </c>
      <c r="AR558" s="139">
        <v>45658</v>
      </c>
      <c r="AS558" s="139">
        <v>46022</v>
      </c>
      <c r="AT558" s="535"/>
      <c r="AU558" s="16" t="s">
        <v>966</v>
      </c>
    </row>
    <row r="559" spans="1:60" s="219" customFormat="1" ht="49.5" customHeight="1">
      <c r="A559" s="305">
        <v>189</v>
      </c>
      <c r="B559" s="305" t="s">
        <v>181</v>
      </c>
      <c r="C559" s="308" t="s">
        <v>1095</v>
      </c>
      <c r="D559" s="302" t="s">
        <v>1552</v>
      </c>
      <c r="E559" s="611" t="s">
        <v>57</v>
      </c>
      <c r="F559" s="302" t="s">
        <v>1553</v>
      </c>
      <c r="G559" s="302" t="s">
        <v>1554</v>
      </c>
      <c r="H559" s="305" t="s">
        <v>1555</v>
      </c>
      <c r="I559" s="305" t="s">
        <v>1556</v>
      </c>
      <c r="J559" s="305" t="s">
        <v>1557</v>
      </c>
      <c r="K559" s="305" t="s">
        <v>1558</v>
      </c>
      <c r="L559" s="308" t="str">
        <f>IF(F559&lt;&gt;"",CONCATENATE(E559," ",F559),CONCATENATE(H559," ",I559," ",J559," ",K559))</f>
        <v>Posibilidad de pérdida económica y reputacional Inadeucada asistencia a los grupos de valor y que sea realmente el valor programado.</v>
      </c>
      <c r="M559" s="305" t="s">
        <v>60</v>
      </c>
      <c r="N559" s="305" t="s">
        <v>120</v>
      </c>
      <c r="O559" s="305" t="s">
        <v>61</v>
      </c>
      <c r="P559" s="305" t="s">
        <v>62</v>
      </c>
      <c r="Q559" s="305">
        <v>200</v>
      </c>
      <c r="R559" s="305" t="s">
        <v>175</v>
      </c>
      <c r="S559" s="533">
        <f>IF(R559="Muy alta",100,IF(R559="Alta",80,IF(R559="Media",60,IF(R559="Baja",40,IF(R559="Muy baja",20,IF(R559="Casi Seguro",100,IF(R559="Probable",80,IF(R559="Posible",60,IF(R559="Improbable",40,IF(R559="Rara vez",20,0))))))))))</f>
        <v>80</v>
      </c>
      <c r="T559" s="305" t="s">
        <v>73</v>
      </c>
      <c r="U559" s="533">
        <f>IF(T559="Catastrófico",100,IF(T559="Mayor",80,IF(T559="Moderado",60,IF(T559="Menor",40,IF(T559="Leve",20,0)))))</f>
        <v>60</v>
      </c>
      <c r="V559" s="305" t="s">
        <v>66</v>
      </c>
      <c r="W559" s="416" t="s">
        <v>1609</v>
      </c>
      <c r="X559" s="533" t="s">
        <v>117</v>
      </c>
      <c r="Y559" s="305" t="s">
        <v>68</v>
      </c>
      <c r="Z559" s="305" t="s">
        <v>69</v>
      </c>
      <c r="AA559" s="305" t="s">
        <v>179</v>
      </c>
      <c r="AB559" s="305" t="s">
        <v>71</v>
      </c>
      <c r="AC559" s="305" t="s">
        <v>72</v>
      </c>
      <c r="AD559" s="567">
        <f>AH561</f>
        <v>48</v>
      </c>
      <c r="AE559" s="533">
        <f>IF(Y559="Preventivo",25,IF(Y559="Detectivo",15,0))</f>
        <v>25</v>
      </c>
      <c r="AF559" s="81">
        <f>IF(Y559="Correctivo",0,IF(Z559="Automatizado",25,IF(Z559="Manual",15,0)))</f>
        <v>15</v>
      </c>
      <c r="AG559" s="81">
        <f>($S$559*((AE559+AF559))/100)</f>
        <v>32</v>
      </c>
      <c r="AH559" s="81">
        <f>S559-AG559</f>
        <v>48</v>
      </c>
      <c r="AI559" s="567">
        <f>AM561</f>
        <v>60</v>
      </c>
      <c r="AJ559" s="81">
        <f>IF(Y559="Correctivo",10,0)</f>
        <v>0</v>
      </c>
      <c r="AK559" s="81">
        <f>IF(X559="Probabilidad",0,IF(Z559="Automatizado",25,IF(Z559="Manual",15,0)))</f>
        <v>0</v>
      </c>
      <c r="AL559" s="81">
        <f>($U$559*((AJ559+AK559))/100)</f>
        <v>0</v>
      </c>
      <c r="AM559" s="81">
        <f>U559-AL559</f>
        <v>60</v>
      </c>
      <c r="AN559" s="305" t="s">
        <v>73</v>
      </c>
      <c r="AO559" s="305" t="s">
        <v>74</v>
      </c>
      <c r="AP559" s="302" t="s">
        <v>1559</v>
      </c>
      <c r="AQ559" s="302" t="s">
        <v>1560</v>
      </c>
      <c r="AR559" s="533" t="s">
        <v>1561</v>
      </c>
      <c r="AS559" s="533" t="s">
        <v>1591</v>
      </c>
      <c r="AT559" s="533" t="s">
        <v>93</v>
      </c>
      <c r="AU559" s="308" t="s">
        <v>1562</v>
      </c>
      <c r="AV559" s="8"/>
      <c r="AW559" s="8"/>
      <c r="AX559" s="8"/>
      <c r="AY559" s="8"/>
      <c r="AZ559" s="8"/>
      <c r="BA559" s="8"/>
      <c r="BB559" s="8"/>
      <c r="BC559" s="8"/>
      <c r="BD559" s="8"/>
      <c r="BE559" s="8"/>
    </row>
    <row r="560" spans="1:60" customFormat="1" ht="49.5" customHeight="1">
      <c r="A560" s="306"/>
      <c r="B560" s="306"/>
      <c r="C560" s="309"/>
      <c r="D560" s="303"/>
      <c r="E560" s="612"/>
      <c r="F560" s="303"/>
      <c r="G560" s="303"/>
      <c r="H560" s="306"/>
      <c r="I560" s="306"/>
      <c r="J560" s="306"/>
      <c r="K560" s="306"/>
      <c r="L560" s="309"/>
      <c r="M560" s="306"/>
      <c r="N560" s="306"/>
      <c r="O560" s="306"/>
      <c r="P560" s="306"/>
      <c r="Q560" s="306"/>
      <c r="R560" s="306"/>
      <c r="S560" s="534"/>
      <c r="T560" s="306"/>
      <c r="U560" s="534"/>
      <c r="V560" s="306"/>
      <c r="W560" s="417"/>
      <c r="X560" s="534"/>
      <c r="Y560" s="306"/>
      <c r="Z560" s="306"/>
      <c r="AA560" s="306"/>
      <c r="AB560" s="306"/>
      <c r="AC560" s="306"/>
      <c r="AD560" s="568"/>
      <c r="AE560" s="534"/>
      <c r="AF560" s="81">
        <f t="shared" ref="AF560:AF574" si="1026">IF(Y560="Correctivo",0,IF(Z560="Automatizado",25,IF(Z560="Manual",15,0)))</f>
        <v>0</v>
      </c>
      <c r="AG560" s="81">
        <f>($AH$559*((AE560+AF560))/100)</f>
        <v>0</v>
      </c>
      <c r="AH560" s="81">
        <f>AH559-AG560</f>
        <v>48</v>
      </c>
      <c r="AI560" s="568"/>
      <c r="AJ560" s="81">
        <f t="shared" ref="AJ560:AJ574" si="1027">IF(Y560="Correctivo",10,0)</f>
        <v>0</v>
      </c>
      <c r="AK560" s="81">
        <f t="shared" ref="AK560:AK574" si="1028">IF(X560="Probabilidad",0,IF(Z560="Automatizado",25,IF(Z560="Manual",15,0)))</f>
        <v>0</v>
      </c>
      <c r="AL560" s="81">
        <f>($AM$559*((AJ560+AK560))/100)</f>
        <v>0</v>
      </c>
      <c r="AM560" s="81">
        <f>AM559-AL560</f>
        <v>60</v>
      </c>
      <c r="AN560" s="306"/>
      <c r="AO560" s="306"/>
      <c r="AP560" s="303"/>
      <c r="AQ560" s="309"/>
      <c r="AR560" s="614"/>
      <c r="AS560" s="614"/>
      <c r="AT560" s="614"/>
      <c r="AU560" s="618"/>
      <c r="AV560" s="1"/>
      <c r="AW560" s="1"/>
      <c r="AX560" s="1"/>
      <c r="AY560" s="1"/>
      <c r="AZ560" s="1"/>
      <c r="BA560" s="1"/>
      <c r="BB560" s="1"/>
      <c r="BC560" s="1"/>
      <c r="BD560" s="1"/>
      <c r="BE560" s="1"/>
    </row>
    <row r="561" spans="1:57" customFormat="1" ht="49.5" customHeight="1">
      <c r="A561" s="307"/>
      <c r="B561" s="307"/>
      <c r="C561" s="310"/>
      <c r="D561" s="304"/>
      <c r="E561" s="613"/>
      <c r="F561" s="304"/>
      <c r="G561" s="304"/>
      <c r="H561" s="307"/>
      <c r="I561" s="307"/>
      <c r="J561" s="307"/>
      <c r="K561" s="307"/>
      <c r="L561" s="310"/>
      <c r="M561" s="307"/>
      <c r="N561" s="307"/>
      <c r="O561" s="307"/>
      <c r="P561" s="307"/>
      <c r="Q561" s="307"/>
      <c r="R561" s="307"/>
      <c r="S561" s="535"/>
      <c r="T561" s="307"/>
      <c r="U561" s="535"/>
      <c r="V561" s="307"/>
      <c r="W561" s="431"/>
      <c r="X561" s="535"/>
      <c r="Y561" s="307"/>
      <c r="Z561" s="307"/>
      <c r="AA561" s="307"/>
      <c r="AB561" s="307"/>
      <c r="AC561" s="307"/>
      <c r="AD561" s="569"/>
      <c r="AE561" s="535"/>
      <c r="AF561" s="81">
        <f t="shared" si="1026"/>
        <v>0</v>
      </c>
      <c r="AG561" s="81">
        <f>($AH$560*((AE561+AF561))/100)</f>
        <v>0</v>
      </c>
      <c r="AH561" s="81">
        <f>AH560-AG561</f>
        <v>48</v>
      </c>
      <c r="AI561" s="569"/>
      <c r="AJ561" s="81">
        <f t="shared" si="1027"/>
        <v>0</v>
      </c>
      <c r="AK561" s="81">
        <f t="shared" si="1028"/>
        <v>0</v>
      </c>
      <c r="AL561" s="81">
        <f>($AM$560*((AJ561+AK561))/100)</f>
        <v>0</v>
      </c>
      <c r="AM561" s="81">
        <f>AM560-AL561</f>
        <v>60</v>
      </c>
      <c r="AN561" s="307"/>
      <c r="AO561" s="307"/>
      <c r="AP561" s="304"/>
      <c r="AQ561" s="310"/>
      <c r="AR561" s="615"/>
      <c r="AS561" s="615"/>
      <c r="AT561" s="615"/>
      <c r="AU561" s="619"/>
      <c r="AV561" s="1"/>
      <c r="AW561" s="1"/>
      <c r="AX561" s="1"/>
      <c r="AY561" s="1"/>
      <c r="AZ561" s="1"/>
      <c r="BA561" s="1"/>
      <c r="BB561" s="1"/>
      <c r="BC561" s="1"/>
      <c r="BD561" s="1"/>
      <c r="BE561" s="1"/>
    </row>
    <row r="562" spans="1:57" ht="57.75" customHeight="1">
      <c r="A562" s="282">
        <v>190</v>
      </c>
      <c r="B562" s="282" t="s">
        <v>181</v>
      </c>
      <c r="C562" s="296" t="s">
        <v>891</v>
      </c>
      <c r="D562" s="341" t="s">
        <v>1563</v>
      </c>
      <c r="E562" s="299" t="s">
        <v>164</v>
      </c>
      <c r="F562" s="302" t="s">
        <v>1564</v>
      </c>
      <c r="G562" s="302" t="s">
        <v>1565</v>
      </c>
      <c r="H562" s="305" t="s">
        <v>908</v>
      </c>
      <c r="I562" s="305" t="s">
        <v>909</v>
      </c>
      <c r="J562" s="305" t="s">
        <v>1566</v>
      </c>
      <c r="K562" s="305" t="s">
        <v>1558</v>
      </c>
      <c r="L562" s="308" t="str">
        <f t="shared" ref="L562" si="1029">IF(F562&lt;&gt;"",CONCATENATE(E562," ",F562),CONCATENATE(H562," ",I562," ",J562," ",K562))</f>
        <v>Posibilidad de pérdida reputacional Perdida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562" s="305" t="s">
        <v>60</v>
      </c>
      <c r="N562" s="305" t="s">
        <v>120</v>
      </c>
      <c r="O562" s="282" t="s">
        <v>61</v>
      </c>
      <c r="P562" s="282" t="s">
        <v>62</v>
      </c>
      <c r="Q562" s="282">
        <v>50</v>
      </c>
      <c r="R562" s="282" t="s">
        <v>126</v>
      </c>
      <c r="S562" s="293">
        <f t="shared" ref="S562" si="1030">IF(R562="Muy alta",100,IF(R562="Alta",80,IF(R562="Media",60,IF(R562="Baja",40,IF(R562="Muy baja",20,IF(R562="Casi Seguro",100,IF(R562="Probable",80,IF(R562="Posible",60,IF(R562="Improbable",40,IF(R562="Rara vez",20,0))))))))))</f>
        <v>40</v>
      </c>
      <c r="T562" s="282" t="s">
        <v>114</v>
      </c>
      <c r="U562" s="293">
        <f t="shared" ref="U562" si="1031">IF(T562="Catastrófico",100,IF(T562="Mayor",80,IF(T562="Moderado",60,IF(T562="Menor",40,IF(T562="Leve",20,0)))))</f>
        <v>40</v>
      </c>
      <c r="V562" s="282" t="s">
        <v>73</v>
      </c>
      <c r="W562" s="32" t="s">
        <v>1567</v>
      </c>
      <c r="X562" s="16" t="s">
        <v>1568</v>
      </c>
      <c r="Y562" s="33" t="s">
        <v>80</v>
      </c>
      <c r="Z562" s="33" t="s">
        <v>69</v>
      </c>
      <c r="AA562" s="33" t="s">
        <v>179</v>
      </c>
      <c r="AB562" s="33" t="s">
        <v>71</v>
      </c>
      <c r="AC562" s="33" t="s">
        <v>72</v>
      </c>
      <c r="AD562" s="279">
        <f>AH564</f>
        <v>40</v>
      </c>
      <c r="AE562" s="16">
        <f t="shared" ref="AE562:AE574" si="1032">IF(Y562="Preventivo",25,IF(Y562="Detectivo",15,0))</f>
        <v>0</v>
      </c>
      <c r="AF562" s="16">
        <f t="shared" si="1026"/>
        <v>0</v>
      </c>
      <c r="AG562" s="16">
        <f>($S$1580*((AE562+AF562))/100)</f>
        <v>0</v>
      </c>
      <c r="AH562" s="16">
        <f>S562-AG562</f>
        <v>40</v>
      </c>
      <c r="AI562" s="279">
        <f>AM564</f>
        <v>16.875</v>
      </c>
      <c r="AJ562" s="16">
        <f t="shared" si="1027"/>
        <v>10</v>
      </c>
      <c r="AK562" s="16">
        <f t="shared" si="1028"/>
        <v>15</v>
      </c>
      <c r="AL562" s="16">
        <f>($U$562*((AJ562+AK562))/100)</f>
        <v>10</v>
      </c>
      <c r="AM562" s="16">
        <f>U562-AL562</f>
        <v>30</v>
      </c>
      <c r="AN562" s="282" t="s">
        <v>115</v>
      </c>
      <c r="AO562" s="282" t="s">
        <v>118</v>
      </c>
      <c r="AP562" s="302" t="s">
        <v>1559</v>
      </c>
      <c r="AQ562" s="282" t="s">
        <v>1569</v>
      </c>
      <c r="AR562" s="533" t="s">
        <v>1611</v>
      </c>
      <c r="AS562" s="533" t="s">
        <v>1591</v>
      </c>
      <c r="AT562" s="533" t="s">
        <v>77</v>
      </c>
      <c r="AU562" s="293" t="s">
        <v>1570</v>
      </c>
    </row>
    <row r="563" spans="1:57" ht="57.75" customHeight="1">
      <c r="A563" s="283"/>
      <c r="B563" s="283"/>
      <c r="C563" s="297"/>
      <c r="D563" s="342"/>
      <c r="E563" s="300"/>
      <c r="F563" s="303"/>
      <c r="G563" s="303"/>
      <c r="H563" s="306"/>
      <c r="I563" s="306"/>
      <c r="J563" s="306"/>
      <c r="K563" s="306"/>
      <c r="L563" s="309"/>
      <c r="M563" s="306"/>
      <c r="N563" s="306"/>
      <c r="O563" s="283"/>
      <c r="P563" s="283"/>
      <c r="Q563" s="283"/>
      <c r="R563" s="283"/>
      <c r="S563" s="294"/>
      <c r="T563" s="283"/>
      <c r="U563" s="294"/>
      <c r="V563" s="283"/>
      <c r="W563" s="32" t="s">
        <v>1610</v>
      </c>
      <c r="X563" s="16" t="s">
        <v>1568</v>
      </c>
      <c r="Y563" s="33" t="s">
        <v>80</v>
      </c>
      <c r="Z563" s="33" t="s">
        <v>69</v>
      </c>
      <c r="AA563" s="33" t="s">
        <v>179</v>
      </c>
      <c r="AB563" s="33" t="s">
        <v>71</v>
      </c>
      <c r="AC563" s="33" t="s">
        <v>72</v>
      </c>
      <c r="AD563" s="280"/>
      <c r="AE563" s="16">
        <f t="shared" si="1032"/>
        <v>0</v>
      </c>
      <c r="AF563" s="16">
        <f t="shared" si="1026"/>
        <v>0</v>
      </c>
      <c r="AG563" s="16">
        <f>($AH$562*((AE563+AF563))/100)</f>
        <v>0</v>
      </c>
      <c r="AH563" s="16">
        <f>AH562-AG563</f>
        <v>40</v>
      </c>
      <c r="AI563" s="280"/>
      <c r="AJ563" s="16">
        <f t="shared" si="1027"/>
        <v>10</v>
      </c>
      <c r="AK563" s="16">
        <f t="shared" si="1028"/>
        <v>15</v>
      </c>
      <c r="AL563" s="16">
        <f>($AM$562*((AJ563+AK563))/100)</f>
        <v>7.5</v>
      </c>
      <c r="AM563" s="16">
        <f>AM562-AL563</f>
        <v>22.5</v>
      </c>
      <c r="AN563" s="283"/>
      <c r="AO563" s="283"/>
      <c r="AP563" s="303"/>
      <c r="AQ563" s="534"/>
      <c r="AR563" s="614"/>
      <c r="AS563" s="614"/>
      <c r="AT563" s="614"/>
      <c r="AU563" s="294"/>
    </row>
    <row r="564" spans="1:57" ht="57.75" customHeight="1">
      <c r="A564" s="284"/>
      <c r="B564" s="284"/>
      <c r="C564" s="298"/>
      <c r="D564" s="343"/>
      <c r="E564" s="301"/>
      <c r="F564" s="304"/>
      <c r="G564" s="304"/>
      <c r="H564" s="307"/>
      <c r="I564" s="307"/>
      <c r="J564" s="307"/>
      <c r="K564" s="307"/>
      <c r="L564" s="310"/>
      <c r="M564" s="307"/>
      <c r="N564" s="307"/>
      <c r="O564" s="284"/>
      <c r="P564" s="284"/>
      <c r="Q564" s="284"/>
      <c r="R564" s="284"/>
      <c r="S564" s="295"/>
      <c r="T564" s="284"/>
      <c r="U564" s="295"/>
      <c r="V564" s="284"/>
      <c r="W564" s="32" t="s">
        <v>1571</v>
      </c>
      <c r="X564" s="16" t="s">
        <v>1568</v>
      </c>
      <c r="Y564" s="33" t="s">
        <v>80</v>
      </c>
      <c r="Z564" s="33" t="s">
        <v>69</v>
      </c>
      <c r="AA564" s="33" t="s">
        <v>179</v>
      </c>
      <c r="AB564" s="33" t="s">
        <v>71</v>
      </c>
      <c r="AC564" s="33" t="s">
        <v>72</v>
      </c>
      <c r="AD564" s="281"/>
      <c r="AE564" s="16">
        <f t="shared" si="1032"/>
        <v>0</v>
      </c>
      <c r="AF564" s="16">
        <f t="shared" si="1026"/>
        <v>0</v>
      </c>
      <c r="AG564" s="16">
        <f>($AH$563*((AE564+AF564))/100)</f>
        <v>0</v>
      </c>
      <c r="AH564" s="16">
        <f>AH563-AG564</f>
        <v>40</v>
      </c>
      <c r="AI564" s="281"/>
      <c r="AJ564" s="16">
        <f t="shared" si="1027"/>
        <v>10</v>
      </c>
      <c r="AK564" s="16">
        <f t="shared" si="1028"/>
        <v>15</v>
      </c>
      <c r="AL564" s="16">
        <f>($AM$563*((AJ564+AK564))/100)</f>
        <v>5.625</v>
      </c>
      <c r="AM564" s="16">
        <f>AM563-AL564</f>
        <v>16.875</v>
      </c>
      <c r="AN564" s="284"/>
      <c r="AO564" s="284"/>
      <c r="AP564" s="304"/>
      <c r="AQ564" s="535"/>
      <c r="AR564" s="615"/>
      <c r="AS564" s="615"/>
      <c r="AT564" s="615"/>
      <c r="AU564" s="295"/>
    </row>
    <row r="565" spans="1:57" ht="91.5" customHeight="1">
      <c r="A565" s="282">
        <v>191</v>
      </c>
      <c r="B565" s="282" t="s">
        <v>181</v>
      </c>
      <c r="C565" s="296" t="s">
        <v>906</v>
      </c>
      <c r="D565" s="341" t="s">
        <v>1161</v>
      </c>
      <c r="E565" s="299" t="s">
        <v>57</v>
      </c>
      <c r="F565" s="302" t="s">
        <v>1572</v>
      </c>
      <c r="G565" s="302" t="s">
        <v>1573</v>
      </c>
      <c r="H565" s="305" t="s">
        <v>908</v>
      </c>
      <c r="I565" s="305" t="s">
        <v>1574</v>
      </c>
      <c r="J565" s="305" t="s">
        <v>1575</v>
      </c>
      <c r="K565" s="305" t="s">
        <v>1576</v>
      </c>
      <c r="L565" s="308" t="s">
        <v>1577</v>
      </c>
      <c r="M565" s="305" t="s">
        <v>85</v>
      </c>
      <c r="N565" s="305" t="s">
        <v>120</v>
      </c>
      <c r="O565" s="282" t="s">
        <v>86</v>
      </c>
      <c r="P565" s="282" t="s">
        <v>87</v>
      </c>
      <c r="Q565" s="282">
        <v>1000</v>
      </c>
      <c r="R565" s="282" t="s">
        <v>353</v>
      </c>
      <c r="S565" s="293">
        <f t="shared" ref="S565" si="1033">IF(R565="Muy alta",100,IF(R565="Alta",80,IF(R565="Media",60,IF(R565="Baja",40,IF(R565="Muy baja",20,IF(R565="Casi Seguro",100,IF(R565="Probable",80,IF(R565="Posible",60,IF(R565="Improbable",40,IF(R565="Rara vez",20,0))))))))))</f>
        <v>100</v>
      </c>
      <c r="T565" s="282" t="s">
        <v>141</v>
      </c>
      <c r="U565" s="293">
        <f t="shared" ref="U565" si="1034">IF(T565="Catastrófico",100,IF(T565="Mayor",80,IF(T565="Moderado",60,IF(T565="Menor",40,IF(T565="Leve",20,0)))))</f>
        <v>100</v>
      </c>
      <c r="V565" s="282" t="s">
        <v>142</v>
      </c>
      <c r="W565" s="117" t="s">
        <v>1578</v>
      </c>
      <c r="X565" s="16" t="s">
        <v>117</v>
      </c>
      <c r="Y565" s="33" t="s">
        <v>68</v>
      </c>
      <c r="Z565" s="33" t="s">
        <v>69</v>
      </c>
      <c r="AA565" s="33" t="s">
        <v>179</v>
      </c>
      <c r="AB565" s="33" t="s">
        <v>71</v>
      </c>
      <c r="AC565" s="33" t="s">
        <v>72</v>
      </c>
      <c r="AD565" s="279">
        <f>AH567</f>
        <v>21.6</v>
      </c>
      <c r="AE565" s="16">
        <f t="shared" si="1032"/>
        <v>25</v>
      </c>
      <c r="AF565" s="16">
        <f t="shared" si="1026"/>
        <v>15</v>
      </c>
      <c r="AG565" s="16">
        <f>($S$565*((AE565+AF565))/100)</f>
        <v>40</v>
      </c>
      <c r="AH565" s="16">
        <f>S565-AG565</f>
        <v>60</v>
      </c>
      <c r="AI565" s="279">
        <f>AM567</f>
        <v>100</v>
      </c>
      <c r="AJ565" s="16">
        <f t="shared" si="1027"/>
        <v>0</v>
      </c>
      <c r="AK565" s="16">
        <f t="shared" si="1028"/>
        <v>0</v>
      </c>
      <c r="AL565" s="16">
        <f>($U$565*((AJ565+AK565))/100)</f>
        <v>0</v>
      </c>
      <c r="AM565" s="16">
        <f>U565-AL565</f>
        <v>100</v>
      </c>
      <c r="AN565" s="282" t="s">
        <v>142</v>
      </c>
      <c r="AO565" s="282" t="s">
        <v>74</v>
      </c>
      <c r="AP565" s="341" t="s">
        <v>914</v>
      </c>
      <c r="AQ565" s="117" t="s">
        <v>1579</v>
      </c>
      <c r="AR565" s="293" t="s">
        <v>1561</v>
      </c>
      <c r="AS565" s="293" t="s">
        <v>1591</v>
      </c>
      <c r="AT565" s="344" t="s">
        <v>146</v>
      </c>
      <c r="AU565" s="293" t="s">
        <v>1580</v>
      </c>
    </row>
    <row r="566" spans="1:57" ht="107.25" customHeight="1">
      <c r="A566" s="283"/>
      <c r="B566" s="283"/>
      <c r="C566" s="297"/>
      <c r="D566" s="342"/>
      <c r="E566" s="300"/>
      <c r="F566" s="303"/>
      <c r="G566" s="303"/>
      <c r="H566" s="306"/>
      <c r="I566" s="306"/>
      <c r="J566" s="306"/>
      <c r="K566" s="306"/>
      <c r="L566" s="309"/>
      <c r="M566" s="306"/>
      <c r="N566" s="306"/>
      <c r="O566" s="283"/>
      <c r="P566" s="283"/>
      <c r="Q566" s="283"/>
      <c r="R566" s="283"/>
      <c r="S566" s="294"/>
      <c r="T566" s="283"/>
      <c r="U566" s="294"/>
      <c r="V566" s="283"/>
      <c r="W566" s="117" t="s">
        <v>1612</v>
      </c>
      <c r="X566" s="16" t="s">
        <v>117</v>
      </c>
      <c r="Y566" s="33" t="s">
        <v>68</v>
      </c>
      <c r="Z566" s="33" t="s">
        <v>69</v>
      </c>
      <c r="AA566" s="33" t="s">
        <v>179</v>
      </c>
      <c r="AB566" s="33" t="s">
        <v>71</v>
      </c>
      <c r="AC566" s="33" t="s">
        <v>72</v>
      </c>
      <c r="AD566" s="280"/>
      <c r="AE566" s="16">
        <f t="shared" si="1032"/>
        <v>25</v>
      </c>
      <c r="AF566" s="16">
        <f t="shared" si="1026"/>
        <v>15</v>
      </c>
      <c r="AG566" s="16">
        <f>($AH$565*((AE566+AF566))/100)</f>
        <v>24</v>
      </c>
      <c r="AH566" s="16">
        <f>AH565-AG566</f>
        <v>36</v>
      </c>
      <c r="AI566" s="280"/>
      <c r="AJ566" s="16">
        <f t="shared" si="1027"/>
        <v>0</v>
      </c>
      <c r="AK566" s="16">
        <f t="shared" si="1028"/>
        <v>0</v>
      </c>
      <c r="AL566" s="16">
        <f>($AM$565*((AJ566+AK566))/100)</f>
        <v>0</v>
      </c>
      <c r="AM566" s="16">
        <f>AM565-AL566</f>
        <v>100</v>
      </c>
      <c r="AN566" s="283"/>
      <c r="AO566" s="283"/>
      <c r="AP566" s="342"/>
      <c r="AQ566" s="117" t="s">
        <v>1581</v>
      </c>
      <c r="AR566" s="294"/>
      <c r="AS566" s="294"/>
      <c r="AT566" s="286"/>
      <c r="AU566" s="294"/>
    </row>
    <row r="567" spans="1:57" ht="112.5" customHeight="1">
      <c r="A567" s="284"/>
      <c r="B567" s="284"/>
      <c r="C567" s="298"/>
      <c r="D567" s="343"/>
      <c r="E567" s="301"/>
      <c r="F567" s="304"/>
      <c r="G567" s="304"/>
      <c r="H567" s="307"/>
      <c r="I567" s="307"/>
      <c r="J567" s="307"/>
      <c r="K567" s="307"/>
      <c r="L567" s="310"/>
      <c r="M567" s="307"/>
      <c r="N567" s="307"/>
      <c r="O567" s="284"/>
      <c r="P567" s="284"/>
      <c r="Q567" s="284"/>
      <c r="R567" s="284"/>
      <c r="S567" s="295"/>
      <c r="T567" s="284"/>
      <c r="U567" s="295"/>
      <c r="V567" s="284"/>
      <c r="W567" s="117" t="s">
        <v>1582</v>
      </c>
      <c r="X567" s="16" t="s">
        <v>117</v>
      </c>
      <c r="Y567" s="33" t="s">
        <v>68</v>
      </c>
      <c r="Z567" s="33" t="s">
        <v>69</v>
      </c>
      <c r="AA567" s="33" t="s">
        <v>179</v>
      </c>
      <c r="AB567" s="33" t="s">
        <v>71</v>
      </c>
      <c r="AC567" s="33" t="s">
        <v>72</v>
      </c>
      <c r="AD567" s="281"/>
      <c r="AE567" s="16">
        <f t="shared" si="1032"/>
        <v>25</v>
      </c>
      <c r="AF567" s="16">
        <f t="shared" si="1026"/>
        <v>15</v>
      </c>
      <c r="AG567" s="16">
        <f>($AH$566*((AE567+AF567))/100)</f>
        <v>14.4</v>
      </c>
      <c r="AH567" s="16">
        <f>AH566-AG567</f>
        <v>21.6</v>
      </c>
      <c r="AI567" s="281"/>
      <c r="AJ567" s="16">
        <f t="shared" si="1027"/>
        <v>0</v>
      </c>
      <c r="AK567" s="16">
        <f t="shared" si="1028"/>
        <v>0</v>
      </c>
      <c r="AL567" s="16">
        <f>($AM$566*((AJ567+AK567))/100)</f>
        <v>0</v>
      </c>
      <c r="AM567" s="16">
        <f>AM566-AL567</f>
        <v>100</v>
      </c>
      <c r="AN567" s="284"/>
      <c r="AO567" s="284"/>
      <c r="AP567" s="343"/>
      <c r="AQ567" s="117" t="s">
        <v>1583</v>
      </c>
      <c r="AR567" s="295"/>
      <c r="AS567" s="295"/>
      <c r="AT567" s="287"/>
      <c r="AU567" s="295"/>
    </row>
    <row r="568" spans="1:57" customFormat="1" ht="113.25" customHeight="1">
      <c r="A568" s="305">
        <v>192</v>
      </c>
      <c r="B568" s="305" t="s">
        <v>181</v>
      </c>
      <c r="C568" s="308" t="s">
        <v>891</v>
      </c>
      <c r="D568" s="302" t="s">
        <v>930</v>
      </c>
      <c r="E568" s="305" t="s">
        <v>164</v>
      </c>
      <c r="F568" s="305" t="s">
        <v>1584</v>
      </c>
      <c r="G568" s="305" t="s">
        <v>1585</v>
      </c>
      <c r="H568" s="305" t="s">
        <v>908</v>
      </c>
      <c r="I568" s="305" t="s">
        <v>1574</v>
      </c>
      <c r="J568" s="305" t="s">
        <v>1566</v>
      </c>
      <c r="K568" s="305" t="s">
        <v>1558</v>
      </c>
      <c r="L568" s="308" t="s">
        <v>1613</v>
      </c>
      <c r="M568" s="305" t="s">
        <v>60</v>
      </c>
      <c r="N568" s="305" t="s">
        <v>120</v>
      </c>
      <c r="O568" s="305" t="s">
        <v>61</v>
      </c>
      <c r="P568" s="305" t="s">
        <v>186</v>
      </c>
      <c r="Q568" s="305">
        <v>15</v>
      </c>
      <c r="R568" s="305" t="s">
        <v>126</v>
      </c>
      <c r="S568" s="533">
        <f t="shared" ref="S568" si="1035">IF(R568="Muy alta",100,IF(R568="Alta",80,IF(R568="Media",60,IF(R568="Baja",40,IF(R568="Muy baja",20,IF(R568="Casi Seguro",100,IF(R568="Probable",80,IF(R568="Posible",60,IF(R568="Improbable",40,IF(R568="Rara vez",20,0))))))))))</f>
        <v>40</v>
      </c>
      <c r="T568" s="305" t="s">
        <v>73</v>
      </c>
      <c r="U568" s="533">
        <f t="shared" ref="U568" si="1036">IF(T568="Catastrófico",100,IF(T568="Mayor",80,IF(T568="Moderado",60,IF(T568="Menor",40,IF(T568="Leve",20,0)))))</f>
        <v>60</v>
      </c>
      <c r="V568" s="305" t="s">
        <v>73</v>
      </c>
      <c r="W568" s="121" t="s">
        <v>1614</v>
      </c>
      <c r="X568" s="81" t="s">
        <v>117</v>
      </c>
      <c r="Y568" s="80" t="s">
        <v>68</v>
      </c>
      <c r="Z568" s="80" t="s">
        <v>69</v>
      </c>
      <c r="AA568" s="80" t="s">
        <v>179</v>
      </c>
      <c r="AB568" s="80" t="s">
        <v>71</v>
      </c>
      <c r="AC568" s="80" t="s">
        <v>72</v>
      </c>
      <c r="AD568" s="567">
        <f>AH568</f>
        <v>24</v>
      </c>
      <c r="AE568" s="81">
        <f t="shared" si="1032"/>
        <v>25</v>
      </c>
      <c r="AF568" s="81">
        <f t="shared" si="1026"/>
        <v>15</v>
      </c>
      <c r="AG568" s="81">
        <f>($S$568*((AE568+AF568))/100)</f>
        <v>16</v>
      </c>
      <c r="AH568" s="81">
        <f>S568-AG568</f>
        <v>24</v>
      </c>
      <c r="AI568" s="567">
        <f>AH568</f>
        <v>24</v>
      </c>
      <c r="AJ568" s="81">
        <f t="shared" si="1027"/>
        <v>0</v>
      </c>
      <c r="AK568" s="81">
        <f t="shared" si="1028"/>
        <v>0</v>
      </c>
      <c r="AL568" s="81">
        <f>($U$568*((AJ568+AK568))/100)</f>
        <v>0</v>
      </c>
      <c r="AM568" s="81">
        <f>U568-AL568</f>
        <v>60</v>
      </c>
      <c r="AN568" s="305" t="s">
        <v>73</v>
      </c>
      <c r="AO568" s="305" t="s">
        <v>74</v>
      </c>
      <c r="AP568" s="305" t="s">
        <v>75</v>
      </c>
      <c r="AQ568" s="117" t="s">
        <v>1616</v>
      </c>
      <c r="AR568" s="81" t="s">
        <v>1561</v>
      </c>
      <c r="AS568" s="81" t="s">
        <v>1591</v>
      </c>
      <c r="AT568" s="620" t="s">
        <v>77</v>
      </c>
      <c r="AU568" s="357" t="s">
        <v>1586</v>
      </c>
      <c r="AV568" s="1"/>
      <c r="AW568" s="1"/>
      <c r="AX568" s="1"/>
      <c r="AY568" s="1"/>
      <c r="AZ568" s="1"/>
      <c r="BA568" s="1"/>
      <c r="BB568" s="1"/>
      <c r="BC568" s="1"/>
      <c r="BD568" s="1"/>
    </row>
    <row r="569" spans="1:57" customFormat="1" ht="91.5" customHeight="1">
      <c r="A569" s="306"/>
      <c r="B569" s="306"/>
      <c r="C569" s="309"/>
      <c r="D569" s="303"/>
      <c r="E569" s="306"/>
      <c r="F569" s="306"/>
      <c r="G569" s="306"/>
      <c r="H569" s="306"/>
      <c r="I569" s="306"/>
      <c r="J569" s="306"/>
      <c r="K569" s="306"/>
      <c r="L569" s="309"/>
      <c r="M569" s="306"/>
      <c r="N569" s="306"/>
      <c r="O569" s="306"/>
      <c r="P569" s="306"/>
      <c r="Q569" s="306"/>
      <c r="R569" s="306"/>
      <c r="S569" s="534"/>
      <c r="T569" s="306"/>
      <c r="U569" s="534"/>
      <c r="V569" s="306"/>
      <c r="W569" s="117" t="s">
        <v>1615</v>
      </c>
      <c r="X569" s="81" t="s">
        <v>117</v>
      </c>
      <c r="Y569" s="80" t="s">
        <v>68</v>
      </c>
      <c r="Z569" s="80" t="s">
        <v>69</v>
      </c>
      <c r="AA569" s="80" t="s">
        <v>179</v>
      </c>
      <c r="AB569" s="80" t="s">
        <v>71</v>
      </c>
      <c r="AC569" s="80" t="s">
        <v>72</v>
      </c>
      <c r="AD569" s="569"/>
      <c r="AE569" s="81">
        <f t="shared" si="1032"/>
        <v>25</v>
      </c>
      <c r="AF569" s="81">
        <f t="shared" si="1026"/>
        <v>15</v>
      </c>
      <c r="AG569" s="81">
        <f>($AH$568*((AE569+AF569))/100)</f>
        <v>9.6</v>
      </c>
      <c r="AH569" s="81">
        <f>AH568-AG569</f>
        <v>14.4</v>
      </c>
      <c r="AI569" s="568"/>
      <c r="AJ569" s="81">
        <f t="shared" si="1027"/>
        <v>0</v>
      </c>
      <c r="AK569" s="81">
        <f t="shared" si="1028"/>
        <v>0</v>
      </c>
      <c r="AL569" s="81">
        <f>($AM$568*((AJ569+AK569))/100)</f>
        <v>0</v>
      </c>
      <c r="AM569" s="81">
        <f>AM568-AL569</f>
        <v>60</v>
      </c>
      <c r="AN569" s="306"/>
      <c r="AO569" s="306"/>
      <c r="AP569" s="306"/>
      <c r="AQ569" s="117" t="s">
        <v>1587</v>
      </c>
      <c r="AR569" s="81" t="s">
        <v>1561</v>
      </c>
      <c r="AS569" s="81" t="s">
        <v>1591</v>
      </c>
      <c r="AT569" s="539"/>
      <c r="AU569" s="357"/>
      <c r="AV569" s="1"/>
      <c r="AW569" s="1"/>
      <c r="AX569" s="1"/>
      <c r="AY569" s="1"/>
      <c r="AZ569" s="1"/>
      <c r="BA569" s="1"/>
      <c r="BB569" s="1"/>
      <c r="BC569" s="1"/>
      <c r="BD569" s="1"/>
    </row>
    <row r="570" spans="1:57" ht="156.75" customHeight="1">
      <c r="A570" s="75">
        <v>193</v>
      </c>
      <c r="B570" s="75" t="s">
        <v>181</v>
      </c>
      <c r="C570" s="206" t="s">
        <v>104</v>
      </c>
      <c r="D570" s="148" t="s">
        <v>1036</v>
      </c>
      <c r="E570" s="209" t="s">
        <v>57</v>
      </c>
      <c r="F570" s="210" t="s">
        <v>1588</v>
      </c>
      <c r="G570" s="211" t="s">
        <v>1573</v>
      </c>
      <c r="H570" s="211" t="s">
        <v>908</v>
      </c>
      <c r="I570" s="211" t="s">
        <v>1574</v>
      </c>
      <c r="J570" s="211" t="s">
        <v>1566</v>
      </c>
      <c r="K570" s="211" t="s">
        <v>1558</v>
      </c>
      <c r="L570" s="212" t="str">
        <f t="shared" ref="L570" si="1037">IF(F570&lt;&gt;"",CONCATENATE(E570," ",F570),CONCATENATE(H570," ",I570," ",J570," ",K570))</f>
        <v>Posibilidad de pérdida económica y reputacional Por perdida de la confidencialidad, integridad y disponibilidad de la información registrada en documentos físicos, digitales y/o sistemas de información.</v>
      </c>
      <c r="M570" s="211" t="s">
        <v>105</v>
      </c>
      <c r="N570" s="211" t="s">
        <v>1620</v>
      </c>
      <c r="O570" s="75" t="s">
        <v>61</v>
      </c>
      <c r="P570" s="75" t="s">
        <v>62</v>
      </c>
      <c r="Q570" s="75">
        <v>360</v>
      </c>
      <c r="R570" s="75" t="s">
        <v>175</v>
      </c>
      <c r="S570" s="76">
        <f t="shared" ref="S570:S571" si="1038">IF(R570="Muy alta",100,IF(R570="Alta",80,IF(R570="Media",60,IF(R570="Baja",40,IF(R570="Muy baja",20,IF(R570="Casi Seguro",100,IF(R570="Probable",80,IF(R570="Posible",60,IF(R570="Improbable",40,IF(R570="Rara vez",20,0))))))))))</f>
        <v>80</v>
      </c>
      <c r="T570" s="75" t="s">
        <v>65</v>
      </c>
      <c r="U570" s="76">
        <f t="shared" ref="U570:U571" si="1039">IF(T570="Catastrófico",100,IF(T570="Mayor",80,IF(T570="Moderado",60,IF(T570="Menor",40,IF(T570="Leve",20,0)))))</f>
        <v>80</v>
      </c>
      <c r="V570" s="75" t="s">
        <v>66</v>
      </c>
      <c r="W570" s="138" t="s">
        <v>1617</v>
      </c>
      <c r="X570" s="16" t="s">
        <v>117</v>
      </c>
      <c r="Y570" s="33" t="s">
        <v>68</v>
      </c>
      <c r="Z570" s="33" t="s">
        <v>69</v>
      </c>
      <c r="AA570" s="33" t="s">
        <v>70</v>
      </c>
      <c r="AB570" s="33" t="s">
        <v>71</v>
      </c>
      <c r="AC570" s="33" t="s">
        <v>72</v>
      </c>
      <c r="AD570" s="207">
        <f>AH570</f>
        <v>48</v>
      </c>
      <c r="AE570" s="16">
        <f t="shared" si="1032"/>
        <v>25</v>
      </c>
      <c r="AF570" s="16">
        <f t="shared" si="1026"/>
        <v>15</v>
      </c>
      <c r="AG570" s="16">
        <f>($S$570*((AE570+AF570))/100)</f>
        <v>32</v>
      </c>
      <c r="AH570" s="16">
        <f t="shared" ref="AH570:AH571" si="1040">S570-AG570</f>
        <v>48</v>
      </c>
      <c r="AI570" s="207">
        <f>AM570</f>
        <v>80</v>
      </c>
      <c r="AJ570" s="16">
        <f t="shared" si="1027"/>
        <v>0</v>
      </c>
      <c r="AK570" s="16">
        <f t="shared" si="1028"/>
        <v>0</v>
      </c>
      <c r="AL570" s="16">
        <f>($U$570*((AJ570+AK570))/100)</f>
        <v>0</v>
      </c>
      <c r="AM570" s="16">
        <f t="shared" ref="AM570:AM571" si="1041">U570-AL570</f>
        <v>80</v>
      </c>
      <c r="AN570" s="75" t="s">
        <v>66</v>
      </c>
      <c r="AO570" s="75" t="s">
        <v>74</v>
      </c>
      <c r="AP570" s="138" t="s">
        <v>269</v>
      </c>
      <c r="AQ570" s="138" t="s">
        <v>1589</v>
      </c>
      <c r="AR570" s="76" t="s">
        <v>1590</v>
      </c>
      <c r="AS570" s="76" t="s">
        <v>1591</v>
      </c>
      <c r="AT570" s="217" t="s">
        <v>93</v>
      </c>
      <c r="AU570" s="206" t="s">
        <v>1592</v>
      </c>
    </row>
    <row r="571" spans="1:57" ht="174.75" customHeight="1">
      <c r="A571" s="275">
        <v>194</v>
      </c>
      <c r="B571" s="311" t="s">
        <v>181</v>
      </c>
      <c r="C571" s="362" t="s">
        <v>1095</v>
      </c>
      <c r="D571" s="360" t="s">
        <v>1619</v>
      </c>
      <c r="E571" s="208"/>
      <c r="F571" s="79" t="s">
        <v>1593</v>
      </c>
      <c r="G571" s="79" t="s">
        <v>1594</v>
      </c>
      <c r="H571" s="220" t="s">
        <v>1555</v>
      </c>
      <c r="I571" s="220" t="s">
        <v>1595</v>
      </c>
      <c r="J571" s="220" t="s">
        <v>1596</v>
      </c>
      <c r="K571" s="220" t="s">
        <v>1597</v>
      </c>
      <c r="L571" s="357" t="s">
        <v>1618</v>
      </c>
      <c r="M571" s="323" t="s">
        <v>60</v>
      </c>
      <c r="N571" s="323" t="s">
        <v>120</v>
      </c>
      <c r="O571" s="311" t="s">
        <v>61</v>
      </c>
      <c r="P571" s="311" t="s">
        <v>62</v>
      </c>
      <c r="Q571" s="621">
        <v>280</v>
      </c>
      <c r="R571" s="311" t="s">
        <v>126</v>
      </c>
      <c r="S571" s="315">
        <f t="shared" si="1038"/>
        <v>40</v>
      </c>
      <c r="T571" s="311" t="s">
        <v>73</v>
      </c>
      <c r="U571" s="315">
        <f t="shared" si="1039"/>
        <v>60</v>
      </c>
      <c r="V571" s="311" t="s">
        <v>66</v>
      </c>
      <c r="W571" s="32" t="s">
        <v>1621</v>
      </c>
      <c r="X571" s="16" t="s">
        <v>117</v>
      </c>
      <c r="Y571" s="33" t="s">
        <v>68</v>
      </c>
      <c r="Z571" s="33" t="s">
        <v>69</v>
      </c>
      <c r="AA571" s="33" t="s">
        <v>179</v>
      </c>
      <c r="AB571" s="33" t="s">
        <v>71</v>
      </c>
      <c r="AC571" s="33" t="s">
        <v>72</v>
      </c>
      <c r="AD571" s="279">
        <f t="shared" ref="AD571" si="1042">AH573</f>
        <v>14.4</v>
      </c>
      <c r="AE571" s="16">
        <f t="shared" si="1032"/>
        <v>25</v>
      </c>
      <c r="AF571" s="16">
        <f t="shared" si="1026"/>
        <v>15</v>
      </c>
      <c r="AG571" s="16">
        <f>($S$571*((AE571+AF571))/100)</f>
        <v>16</v>
      </c>
      <c r="AH571" s="16">
        <f t="shared" si="1040"/>
        <v>24</v>
      </c>
      <c r="AI571" s="279">
        <f t="shared" ref="AI571" si="1043">AM573</f>
        <v>60</v>
      </c>
      <c r="AJ571" s="16">
        <f t="shared" si="1027"/>
        <v>0</v>
      </c>
      <c r="AK571" s="16">
        <f t="shared" si="1028"/>
        <v>0</v>
      </c>
      <c r="AL571" s="16">
        <f>($U$2593*((AJ571+AK571))/100)</f>
        <v>0</v>
      </c>
      <c r="AM571" s="16">
        <f t="shared" si="1041"/>
        <v>60</v>
      </c>
      <c r="AN571" s="282" t="s">
        <v>66</v>
      </c>
      <c r="AO571" s="282" t="s">
        <v>74</v>
      </c>
      <c r="AP571" s="282" t="s">
        <v>75</v>
      </c>
      <c r="AQ571" s="33" t="s">
        <v>1598</v>
      </c>
      <c r="AR571" s="293" t="s">
        <v>1590</v>
      </c>
      <c r="AS571" s="293" t="s">
        <v>1591</v>
      </c>
      <c r="AT571" s="344" t="s">
        <v>77</v>
      </c>
      <c r="AU571" s="16" t="s">
        <v>1599</v>
      </c>
    </row>
    <row r="572" spans="1:57" ht="100.5" customHeight="1">
      <c r="A572" s="275"/>
      <c r="B572" s="311"/>
      <c r="C572" s="362"/>
      <c r="D572" s="360"/>
      <c r="E572" s="208"/>
      <c r="F572" s="79" t="s">
        <v>1600</v>
      </c>
      <c r="G572" s="79" t="s">
        <v>1601</v>
      </c>
      <c r="H572" s="220" t="s">
        <v>1602</v>
      </c>
      <c r="I572" s="220" t="s">
        <v>1603</v>
      </c>
      <c r="J572" s="220" t="s">
        <v>1604</v>
      </c>
      <c r="K572" s="220" t="s">
        <v>1605</v>
      </c>
      <c r="L572" s="357"/>
      <c r="M572" s="323"/>
      <c r="N572" s="323"/>
      <c r="O572" s="311"/>
      <c r="P572" s="311"/>
      <c r="Q572" s="621"/>
      <c r="R572" s="311"/>
      <c r="S572" s="315"/>
      <c r="T572" s="311"/>
      <c r="U572" s="315"/>
      <c r="V572" s="311"/>
      <c r="W572" s="32" t="s">
        <v>1606</v>
      </c>
      <c r="X572" s="16" t="s">
        <v>117</v>
      </c>
      <c r="Y572" s="33" t="s">
        <v>68</v>
      </c>
      <c r="Z572" s="33" t="s">
        <v>69</v>
      </c>
      <c r="AA572" s="33" t="s">
        <v>179</v>
      </c>
      <c r="AB572" s="33" t="s">
        <v>71</v>
      </c>
      <c r="AC572" s="33" t="s">
        <v>72</v>
      </c>
      <c r="AD572" s="280"/>
      <c r="AE572" s="16">
        <f t="shared" si="1032"/>
        <v>25</v>
      </c>
      <c r="AF572" s="16">
        <f t="shared" si="1026"/>
        <v>15</v>
      </c>
      <c r="AG572" s="16">
        <f>($AH$571*((AE572+AF572))/100)</f>
        <v>9.6</v>
      </c>
      <c r="AH572" s="16">
        <f t="shared" ref="AH572:AH573" si="1044">AH571-AG572</f>
        <v>14.4</v>
      </c>
      <c r="AI572" s="280"/>
      <c r="AJ572" s="16">
        <f t="shared" si="1027"/>
        <v>0</v>
      </c>
      <c r="AK572" s="16">
        <f t="shared" si="1028"/>
        <v>0</v>
      </c>
      <c r="AL572" s="16">
        <f>($AM$571*((AJ572+AK572))/100)</f>
        <v>0</v>
      </c>
      <c r="AM572" s="16">
        <f t="shared" ref="AM572:AM573" si="1045">AM571-AL572</f>
        <v>60</v>
      </c>
      <c r="AN572" s="283"/>
      <c r="AO572" s="283"/>
      <c r="AP572" s="283"/>
      <c r="AQ572" s="282" t="s">
        <v>1607</v>
      </c>
      <c r="AR572" s="294"/>
      <c r="AS572" s="294"/>
      <c r="AT572" s="286"/>
      <c r="AU572" s="16" t="s">
        <v>1599</v>
      </c>
    </row>
    <row r="573" spans="1:57" ht="112.5" customHeight="1">
      <c r="A573" s="275"/>
      <c r="B573" s="311"/>
      <c r="C573" s="362"/>
      <c r="D573" s="360"/>
      <c r="E573" s="208"/>
      <c r="F573" s="133"/>
      <c r="G573" s="133"/>
      <c r="H573" s="80"/>
      <c r="I573" s="80"/>
      <c r="J573" s="80"/>
      <c r="K573" s="80"/>
      <c r="L573" s="357"/>
      <c r="M573" s="323"/>
      <c r="N573" s="323"/>
      <c r="O573" s="311"/>
      <c r="P573" s="311"/>
      <c r="Q573" s="621"/>
      <c r="R573" s="311"/>
      <c r="S573" s="315"/>
      <c r="T573" s="311"/>
      <c r="U573" s="315"/>
      <c r="V573" s="311"/>
      <c r="W573" s="32" t="s">
        <v>1606</v>
      </c>
      <c r="X573" s="16" t="s">
        <v>117</v>
      </c>
      <c r="Y573" s="33" t="s">
        <v>68</v>
      </c>
      <c r="Z573" s="33" t="s">
        <v>69</v>
      </c>
      <c r="AA573" s="33" t="s">
        <v>179</v>
      </c>
      <c r="AB573" s="33" t="s">
        <v>71</v>
      </c>
      <c r="AC573" s="33" t="s">
        <v>72</v>
      </c>
      <c r="AD573" s="280"/>
      <c r="AE573" s="16">
        <f t="shared" si="1032"/>
        <v>25</v>
      </c>
      <c r="AF573" s="16">
        <f t="shared" si="1026"/>
        <v>15</v>
      </c>
      <c r="AG573" s="16">
        <f>($AH$2594*((AE573+AF573))/100)</f>
        <v>0</v>
      </c>
      <c r="AH573" s="16">
        <f t="shared" si="1044"/>
        <v>14.4</v>
      </c>
      <c r="AI573" s="280"/>
      <c r="AJ573" s="16">
        <f t="shared" si="1027"/>
        <v>0</v>
      </c>
      <c r="AK573" s="16">
        <f t="shared" si="1028"/>
        <v>0</v>
      </c>
      <c r="AL573" s="16">
        <f>($AM$572*((AJ573+AK573))/100)</f>
        <v>0</v>
      </c>
      <c r="AM573" s="16">
        <f t="shared" si="1045"/>
        <v>60</v>
      </c>
      <c r="AN573" s="283"/>
      <c r="AO573" s="283"/>
      <c r="AP573" s="283"/>
      <c r="AQ573" s="283"/>
      <c r="AR573" s="294"/>
      <c r="AS573" s="294"/>
      <c r="AT573" s="286"/>
      <c r="AU573" s="16" t="s">
        <v>1599</v>
      </c>
    </row>
    <row r="574" spans="1:57" ht="215.25" customHeight="1">
      <c r="A574" s="275"/>
      <c r="B574" s="311"/>
      <c r="C574" s="362"/>
      <c r="D574" s="360"/>
      <c r="E574" s="208"/>
      <c r="F574" s="133"/>
      <c r="G574" s="133"/>
      <c r="H574" s="80"/>
      <c r="I574" s="80"/>
      <c r="J574" s="80"/>
      <c r="K574" s="80"/>
      <c r="L574" s="357"/>
      <c r="M574" s="323"/>
      <c r="N574" s="323"/>
      <c r="O574" s="311"/>
      <c r="P574" s="311"/>
      <c r="Q574" s="621"/>
      <c r="R574" s="311"/>
      <c r="S574" s="315"/>
      <c r="T574" s="311"/>
      <c r="U574" s="315"/>
      <c r="V574" s="311"/>
      <c r="W574" s="32" t="s">
        <v>1608</v>
      </c>
      <c r="X574" s="16" t="s">
        <v>117</v>
      </c>
      <c r="Y574" s="33" t="s">
        <v>68</v>
      </c>
      <c r="Z574" s="33" t="s">
        <v>69</v>
      </c>
      <c r="AA574" s="33" t="s">
        <v>179</v>
      </c>
      <c r="AB574" s="33" t="s">
        <v>71</v>
      </c>
      <c r="AC574" s="33" t="s">
        <v>72</v>
      </c>
      <c r="AD574" s="280"/>
      <c r="AE574" s="16">
        <f t="shared" si="1032"/>
        <v>25</v>
      </c>
      <c r="AF574" s="16">
        <f t="shared" si="1026"/>
        <v>15</v>
      </c>
      <c r="AG574" s="16">
        <f>($S$573*((AE574+AF574))/100)</f>
        <v>0</v>
      </c>
      <c r="AH574" s="16">
        <f t="shared" ref="AH574" si="1046">S574-AG574</f>
        <v>0</v>
      </c>
      <c r="AI574" s="281"/>
      <c r="AJ574" s="16">
        <f t="shared" si="1027"/>
        <v>0</v>
      </c>
      <c r="AK574" s="16">
        <f t="shared" si="1028"/>
        <v>0</v>
      </c>
      <c r="AL574" s="16">
        <f>($U$573*((AJ574+AK574))/100)</f>
        <v>0</v>
      </c>
      <c r="AM574" s="16">
        <f t="shared" ref="AM574" si="1047">U574-AL574</f>
        <v>0</v>
      </c>
      <c r="AN574" s="284"/>
      <c r="AO574" s="284"/>
      <c r="AP574" s="284"/>
      <c r="AQ574" s="284"/>
      <c r="AR574" s="295"/>
      <c r="AS574" s="295"/>
      <c r="AT574" s="287"/>
      <c r="AU574" s="16" t="s">
        <v>1599</v>
      </c>
    </row>
    <row r="575" spans="1:57" s="110" customFormat="1" ht="300" customHeight="1">
      <c r="A575" s="99">
        <v>195</v>
      </c>
      <c r="B575" s="99" t="s">
        <v>182</v>
      </c>
      <c r="C575" s="103" t="s">
        <v>1193</v>
      </c>
      <c r="D575" s="100" t="s">
        <v>1194</v>
      </c>
      <c r="E575" s="100" t="s">
        <v>57</v>
      </c>
      <c r="F575" s="100" t="s">
        <v>1195</v>
      </c>
      <c r="G575" s="100" t="s">
        <v>1196</v>
      </c>
      <c r="H575" s="108"/>
      <c r="I575" s="108"/>
      <c r="J575" s="108"/>
      <c r="K575" s="108"/>
      <c r="L575" s="116" t="str">
        <f t="shared" ref="L575:L576" si="1048">CONCATENATE(E575," ",F575,)</f>
        <v>Posibilidad de pérdida económica y reputacional ante las Víctimas y entes de control por sanciones a las territoriales por no prestar atención y orientación a quienes acuden al Centro Regional de Atención y/o PAV en la territorial o hacerlo de forma inadecuada</v>
      </c>
      <c r="M575" s="120" t="s">
        <v>60</v>
      </c>
      <c r="N575" s="120" t="s">
        <v>112</v>
      </c>
      <c r="O575" s="120" t="s">
        <v>61</v>
      </c>
      <c r="P575" s="99" t="s">
        <v>62</v>
      </c>
      <c r="Q575" s="120">
        <v>20000</v>
      </c>
      <c r="R575" s="120" t="s">
        <v>172</v>
      </c>
      <c r="S575" s="120">
        <v>100</v>
      </c>
      <c r="T575" s="120" t="s">
        <v>73</v>
      </c>
      <c r="U575" s="120">
        <v>60</v>
      </c>
      <c r="V575" s="161" t="s">
        <v>66</v>
      </c>
      <c r="W575" s="100" t="s">
        <v>1197</v>
      </c>
      <c r="X575" s="99" t="s">
        <v>117</v>
      </c>
      <c r="Y575" s="99" t="s">
        <v>90</v>
      </c>
      <c r="Z575" s="99" t="s">
        <v>69</v>
      </c>
      <c r="AA575" s="99" t="s">
        <v>70</v>
      </c>
      <c r="AB575" s="99" t="s">
        <v>71</v>
      </c>
      <c r="AC575" s="99" t="s">
        <v>72</v>
      </c>
      <c r="AD575" s="105">
        <f>AH575</f>
        <v>70</v>
      </c>
      <c r="AE575" s="99">
        <f t="shared" ref="AE575:AE582" si="1049">IF(Y575="Preventivo",25,IF(Y575="Detectivo",15,0))</f>
        <v>15</v>
      </c>
      <c r="AF575" s="99">
        <f t="shared" si="983"/>
        <v>15</v>
      </c>
      <c r="AG575" s="99">
        <f>($S575*((AE575+AF575))/100)</f>
        <v>30</v>
      </c>
      <c r="AH575" s="99">
        <f t="shared" ref="AH575:AH576" si="1050">S575-AG575</f>
        <v>70</v>
      </c>
      <c r="AI575" s="104">
        <f>AM575</f>
        <v>60</v>
      </c>
      <c r="AJ575" s="99">
        <f t="shared" si="985"/>
        <v>0</v>
      </c>
      <c r="AK575" s="99">
        <f t="shared" si="986"/>
        <v>0</v>
      </c>
      <c r="AL575" s="99">
        <f>($U575*((AJ575+AK575))/100)</f>
        <v>0</v>
      </c>
      <c r="AM575" s="106">
        <f>U575-AL575</f>
        <v>60</v>
      </c>
      <c r="AN575" s="135" t="s">
        <v>73</v>
      </c>
      <c r="AO575" s="99" t="s">
        <v>74</v>
      </c>
      <c r="AP575" s="100" t="s">
        <v>75</v>
      </c>
      <c r="AQ575" s="100" t="s">
        <v>1198</v>
      </c>
      <c r="AR575" s="136">
        <v>45658</v>
      </c>
      <c r="AS575" s="136">
        <v>46022</v>
      </c>
      <c r="AT575" s="136" t="s">
        <v>77</v>
      </c>
      <c r="AU575" s="100" t="s">
        <v>1199</v>
      </c>
    </row>
    <row r="576" spans="1:57" s="110" customFormat="1" ht="183.75" customHeight="1">
      <c r="A576" s="275">
        <v>196</v>
      </c>
      <c r="B576" s="275" t="s">
        <v>182</v>
      </c>
      <c r="C576" s="365" t="s">
        <v>1200</v>
      </c>
      <c r="D576" s="365" t="s">
        <v>1201</v>
      </c>
      <c r="E576" s="322" t="s">
        <v>164</v>
      </c>
      <c r="F576" s="322" t="s">
        <v>1202</v>
      </c>
      <c r="G576" s="322" t="s">
        <v>1203</v>
      </c>
      <c r="H576" s="108"/>
      <c r="I576" s="108"/>
      <c r="J576" s="108"/>
      <c r="K576" s="108"/>
      <c r="L576" s="333" t="str">
        <f t="shared" si="1048"/>
        <v>Posibilidad de pérdida reputacional ante las Víctimas por no implementar las estrategias o acciones de forma eficaz que garanticen una atención u orientación digna y diferencial</v>
      </c>
      <c r="M576" s="275" t="s">
        <v>60</v>
      </c>
      <c r="N576" s="275" t="s">
        <v>112</v>
      </c>
      <c r="O576" s="275" t="s">
        <v>61</v>
      </c>
      <c r="P576" s="275" t="s">
        <v>62</v>
      </c>
      <c r="Q576" s="275">
        <v>40</v>
      </c>
      <c r="R576" s="275" t="s">
        <v>126</v>
      </c>
      <c r="S576" s="275">
        <v>40</v>
      </c>
      <c r="T576" s="275" t="s">
        <v>73</v>
      </c>
      <c r="U576" s="275">
        <v>60</v>
      </c>
      <c r="V576" s="546" t="s">
        <v>73</v>
      </c>
      <c r="W576" s="162" t="s">
        <v>1204</v>
      </c>
      <c r="X576" s="99" t="s">
        <v>117</v>
      </c>
      <c r="Y576" s="99" t="s">
        <v>68</v>
      </c>
      <c r="Z576" s="99" t="s">
        <v>69</v>
      </c>
      <c r="AA576" s="99" t="s">
        <v>70</v>
      </c>
      <c r="AB576" s="99" t="s">
        <v>71</v>
      </c>
      <c r="AC576" s="99" t="s">
        <v>72</v>
      </c>
      <c r="AD576" s="316">
        <f>AH577</f>
        <v>16.8</v>
      </c>
      <c r="AE576" s="99">
        <f t="shared" si="1049"/>
        <v>25</v>
      </c>
      <c r="AF576" s="99">
        <f t="shared" si="983"/>
        <v>15</v>
      </c>
      <c r="AG576" s="99">
        <f>($S576*((AE576+AF576))/100)</f>
        <v>16</v>
      </c>
      <c r="AH576" s="99">
        <f t="shared" si="1050"/>
        <v>24</v>
      </c>
      <c r="AI576" s="316">
        <f>AM577</f>
        <v>60</v>
      </c>
      <c r="AJ576" s="99">
        <f t="shared" si="985"/>
        <v>0</v>
      </c>
      <c r="AK576" s="99">
        <f t="shared" si="986"/>
        <v>0</v>
      </c>
      <c r="AL576" s="99">
        <f>($U576*((AJ576+AK576))/100)</f>
        <v>0</v>
      </c>
      <c r="AM576" s="106">
        <f>U576-AL576</f>
        <v>60</v>
      </c>
      <c r="AN576" s="337" t="s">
        <v>73</v>
      </c>
      <c r="AO576" s="275" t="s">
        <v>74</v>
      </c>
      <c r="AP576" s="322" t="s">
        <v>75</v>
      </c>
      <c r="AQ576" s="322" t="s">
        <v>1205</v>
      </c>
      <c r="AR576" s="493">
        <v>45658</v>
      </c>
      <c r="AS576" s="493">
        <v>46022</v>
      </c>
      <c r="AT576" s="541" t="s">
        <v>77</v>
      </c>
      <c r="AU576" s="322" t="s">
        <v>1206</v>
      </c>
    </row>
    <row r="577" spans="1:47" s="110" customFormat="1" ht="183.75" customHeight="1">
      <c r="A577" s="275"/>
      <c r="B577" s="275"/>
      <c r="C577" s="365"/>
      <c r="D577" s="365"/>
      <c r="E577" s="322"/>
      <c r="F577" s="322"/>
      <c r="G577" s="322"/>
      <c r="H577" s="112"/>
      <c r="I577" s="112"/>
      <c r="J577" s="112"/>
      <c r="K577" s="112"/>
      <c r="L577" s="389"/>
      <c r="M577" s="275"/>
      <c r="N577" s="275"/>
      <c r="O577" s="275"/>
      <c r="P577" s="275"/>
      <c r="Q577" s="275"/>
      <c r="R577" s="275"/>
      <c r="S577" s="275"/>
      <c r="T577" s="275"/>
      <c r="U577" s="275"/>
      <c r="V577" s="546"/>
      <c r="W577" s="162" t="s">
        <v>1207</v>
      </c>
      <c r="X577" s="99" t="s">
        <v>117</v>
      </c>
      <c r="Y577" s="99" t="s">
        <v>90</v>
      </c>
      <c r="Z577" s="99" t="s">
        <v>69</v>
      </c>
      <c r="AA577" s="99" t="s">
        <v>70</v>
      </c>
      <c r="AB577" s="99" t="s">
        <v>71</v>
      </c>
      <c r="AC577" s="99" t="s">
        <v>72</v>
      </c>
      <c r="AD577" s="316"/>
      <c r="AE577" s="99">
        <f t="shared" si="1049"/>
        <v>15</v>
      </c>
      <c r="AF577" s="99">
        <f t="shared" si="983"/>
        <v>15</v>
      </c>
      <c r="AG577" s="99">
        <f>($AH576*((AE577+AF577))/100)</f>
        <v>7.2</v>
      </c>
      <c r="AH577" s="99">
        <f t="shared" ref="AH577" si="1051">AH576-AG577</f>
        <v>16.8</v>
      </c>
      <c r="AI577" s="316"/>
      <c r="AJ577" s="99">
        <f t="shared" si="985"/>
        <v>0</v>
      </c>
      <c r="AK577" s="99">
        <f t="shared" si="986"/>
        <v>0</v>
      </c>
      <c r="AL577" s="99">
        <f t="shared" ref="AL577" si="1052">($AM576*((AJ577+AK577))/100)</f>
        <v>0</v>
      </c>
      <c r="AM577" s="106">
        <f t="shared" ref="AM577" si="1053">AM576-AL577</f>
        <v>60</v>
      </c>
      <c r="AN577" s="337"/>
      <c r="AO577" s="275"/>
      <c r="AP577" s="322"/>
      <c r="AQ577" s="322"/>
      <c r="AR577" s="497"/>
      <c r="AS577" s="497"/>
      <c r="AT577" s="275"/>
      <c r="AU577" s="322"/>
    </row>
    <row r="578" spans="1:47" s="110" customFormat="1" ht="198" customHeight="1">
      <c r="A578" s="275">
        <v>197</v>
      </c>
      <c r="B578" s="275" t="s">
        <v>182</v>
      </c>
      <c r="C578" s="365" t="s">
        <v>1208</v>
      </c>
      <c r="D578" s="322" t="s">
        <v>1209</v>
      </c>
      <c r="E578" s="322"/>
      <c r="F578" s="322"/>
      <c r="G578" s="322"/>
      <c r="H578" s="273" t="s">
        <v>1210</v>
      </c>
      <c r="I578" s="273" t="s">
        <v>1211</v>
      </c>
      <c r="J578" s="273" t="s">
        <v>1212</v>
      </c>
      <c r="K578" s="273" t="s">
        <v>1213</v>
      </c>
      <c r="L578" s="322" t="s">
        <v>1214</v>
      </c>
      <c r="M578" s="275" t="s">
        <v>85</v>
      </c>
      <c r="N578" s="275" t="s">
        <v>112</v>
      </c>
      <c r="O578" s="275" t="s">
        <v>86</v>
      </c>
      <c r="P578" s="275" t="s">
        <v>87</v>
      </c>
      <c r="Q578" s="275">
        <v>4000</v>
      </c>
      <c r="R578" s="275" t="s">
        <v>247</v>
      </c>
      <c r="S578" s="275">
        <v>100</v>
      </c>
      <c r="T578" s="275" t="s">
        <v>141</v>
      </c>
      <c r="U578" s="275">
        <v>100</v>
      </c>
      <c r="V578" s="547" t="s">
        <v>142</v>
      </c>
      <c r="W578" s="100" t="s">
        <v>1215</v>
      </c>
      <c r="X578" s="99" t="s">
        <v>117</v>
      </c>
      <c r="Y578" s="99" t="s">
        <v>68</v>
      </c>
      <c r="Z578" s="99" t="s">
        <v>69</v>
      </c>
      <c r="AA578" s="99" t="s">
        <v>70</v>
      </c>
      <c r="AB578" s="99" t="s">
        <v>71</v>
      </c>
      <c r="AC578" s="99" t="s">
        <v>72</v>
      </c>
      <c r="AD578" s="316">
        <f>AH579</f>
        <v>36</v>
      </c>
      <c r="AE578" s="99">
        <f t="shared" si="1049"/>
        <v>25</v>
      </c>
      <c r="AF578" s="99">
        <f t="shared" si="983"/>
        <v>15</v>
      </c>
      <c r="AG578" s="99">
        <f>($S578*((AE578+AF578))/100)</f>
        <v>40</v>
      </c>
      <c r="AH578" s="99">
        <f t="shared" ref="AH578" si="1054">S578-AG578</f>
        <v>60</v>
      </c>
      <c r="AI578" s="316">
        <f>AM579</f>
        <v>100</v>
      </c>
      <c r="AJ578" s="99">
        <f t="shared" si="985"/>
        <v>0</v>
      </c>
      <c r="AK578" s="99">
        <f t="shared" si="986"/>
        <v>0</v>
      </c>
      <c r="AL578" s="99">
        <f>($U578*((AJ578+AK578))/100)</f>
        <v>0</v>
      </c>
      <c r="AM578" s="106">
        <f>U578-AL578</f>
        <v>100</v>
      </c>
      <c r="AN578" s="350" t="s">
        <v>142</v>
      </c>
      <c r="AO578" s="275" t="s">
        <v>74</v>
      </c>
      <c r="AP578" s="322" t="s">
        <v>75</v>
      </c>
      <c r="AQ578" s="322" t="s">
        <v>1216</v>
      </c>
      <c r="AR578" s="493">
        <v>45658</v>
      </c>
      <c r="AS578" s="493">
        <v>46022</v>
      </c>
      <c r="AT578" s="541" t="s">
        <v>146</v>
      </c>
      <c r="AU578" s="322" t="s">
        <v>1217</v>
      </c>
    </row>
    <row r="579" spans="1:47" s="110" customFormat="1" ht="131.25" customHeight="1">
      <c r="A579" s="275"/>
      <c r="B579" s="275"/>
      <c r="C579" s="365"/>
      <c r="D579" s="322"/>
      <c r="E579" s="322"/>
      <c r="F579" s="322"/>
      <c r="G579" s="322"/>
      <c r="H579" s="327"/>
      <c r="I579" s="327"/>
      <c r="J579" s="327"/>
      <c r="K579" s="327"/>
      <c r="L579" s="322"/>
      <c r="M579" s="275"/>
      <c r="N579" s="275"/>
      <c r="O579" s="275"/>
      <c r="P579" s="275"/>
      <c r="Q579" s="275"/>
      <c r="R579" s="275"/>
      <c r="S579" s="275"/>
      <c r="T579" s="275"/>
      <c r="U579" s="275"/>
      <c r="V579" s="547"/>
      <c r="W579" s="100" t="s">
        <v>1218</v>
      </c>
      <c r="X579" s="99" t="s">
        <v>117</v>
      </c>
      <c r="Y579" s="99" t="s">
        <v>68</v>
      </c>
      <c r="Z579" s="99" t="s">
        <v>69</v>
      </c>
      <c r="AA579" s="99" t="s">
        <v>70</v>
      </c>
      <c r="AB579" s="99" t="s">
        <v>71</v>
      </c>
      <c r="AC579" s="99" t="s">
        <v>72</v>
      </c>
      <c r="AD579" s="316"/>
      <c r="AE579" s="99">
        <f t="shared" si="1049"/>
        <v>25</v>
      </c>
      <c r="AF579" s="99">
        <f t="shared" si="983"/>
        <v>15</v>
      </c>
      <c r="AG579" s="99">
        <f>($AH578*((AE579+AF579))/100)</f>
        <v>24</v>
      </c>
      <c r="AH579" s="99">
        <f t="shared" ref="AH579" si="1055">AH578-AG579</f>
        <v>36</v>
      </c>
      <c r="AI579" s="316"/>
      <c r="AJ579" s="99">
        <f t="shared" si="985"/>
        <v>0</v>
      </c>
      <c r="AK579" s="99">
        <f t="shared" si="986"/>
        <v>0</v>
      </c>
      <c r="AL579" s="99">
        <f t="shared" ref="AL579" si="1056">($AM578*((AJ579+AK579))/100)</f>
        <v>0</v>
      </c>
      <c r="AM579" s="106">
        <f t="shared" ref="AM579" si="1057">AM578-AL579</f>
        <v>100</v>
      </c>
      <c r="AN579" s="350"/>
      <c r="AO579" s="275"/>
      <c r="AP579" s="322"/>
      <c r="AQ579" s="322"/>
      <c r="AR579" s="497"/>
      <c r="AS579" s="497"/>
      <c r="AT579" s="275"/>
      <c r="AU579" s="322"/>
    </row>
    <row r="580" spans="1:47" s="110" customFormat="1" ht="210" customHeight="1">
      <c r="A580" s="266">
        <v>198</v>
      </c>
      <c r="B580" s="282" t="s">
        <v>182</v>
      </c>
      <c r="C580" s="296" t="s">
        <v>104</v>
      </c>
      <c r="D580" s="398" t="s">
        <v>1036</v>
      </c>
      <c r="E580" s="341" t="s">
        <v>57</v>
      </c>
      <c r="F580" s="302" t="s">
        <v>961</v>
      </c>
      <c r="G580" s="302" t="s">
        <v>962</v>
      </c>
      <c r="H580" s="302"/>
      <c r="I580" s="302"/>
      <c r="J580" s="302"/>
      <c r="K580" s="302"/>
      <c r="L580" s="308" t="str">
        <f>IF(F580&lt;&gt;"",CONCATENATE(E580," ",F580,"",G580),CONCATENATE(H580," ",I580," ",J580," ",K580))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80" s="305" t="s">
        <v>105</v>
      </c>
      <c r="N580" s="416" t="s">
        <v>1114</v>
      </c>
      <c r="O580" s="282" t="s">
        <v>61</v>
      </c>
      <c r="P580" s="282" t="s">
        <v>62</v>
      </c>
      <c r="Q580" s="282" t="s">
        <v>273</v>
      </c>
      <c r="R580" s="282" t="s">
        <v>175</v>
      </c>
      <c r="S580" s="293">
        <f>IF(R580="Muy alta",100,IF(R580="Alta",80,IF(R580="Media",60,IF(R580="Baja",40,IF(R580="Muy baja",20,IF(R580="Casi Seguro",100,IF(R580="Probable",80,IF(R580="Posible",60,IF(R580="Improbable",40,IF(R580="Rara vez",20,0))))))))))</f>
        <v>80</v>
      </c>
      <c r="T580" s="282" t="s">
        <v>65</v>
      </c>
      <c r="U580" s="293">
        <f>IF(T580="Catastrófico",100,IF(T580="Mayor",80,IF(T580="Moderado",60,IF(T580="Menor",40,IF(T580="Leve",20,0)))))</f>
        <v>80</v>
      </c>
      <c r="V580" s="282" t="s">
        <v>66</v>
      </c>
      <c r="W580" s="341" t="s">
        <v>1219</v>
      </c>
      <c r="X580" s="293" t="str">
        <f>IF(OR(Y580="Preventivo",Y580="Detectivo"),"Probabilidad",IF(Y580="Correctivo","Impacto"," "))</f>
        <v>Probabilidad</v>
      </c>
      <c r="Y580" s="282" t="s">
        <v>68</v>
      </c>
      <c r="Z580" s="282" t="s">
        <v>69</v>
      </c>
      <c r="AA580" s="282" t="s">
        <v>70</v>
      </c>
      <c r="AB580" s="282" t="s">
        <v>71</v>
      </c>
      <c r="AC580" s="282" t="s">
        <v>72</v>
      </c>
      <c r="AD580" s="279">
        <f>AH582</f>
        <v>48</v>
      </c>
      <c r="AE580" s="155">
        <f t="shared" si="1049"/>
        <v>25</v>
      </c>
      <c r="AF580" s="16">
        <f>IF(Y580="Correctivo",0,IF(Z580="Automatizado",25,IF(Z580="Manual",15,0)))</f>
        <v>15</v>
      </c>
      <c r="AG580" s="155">
        <f>($S580*((AE580+AF580))/100)</f>
        <v>32</v>
      </c>
      <c r="AH580" s="155">
        <f t="shared" ref="AH580" si="1058">S580-AG580</f>
        <v>48</v>
      </c>
      <c r="AI580" s="279">
        <f>AM582</f>
        <v>80</v>
      </c>
      <c r="AJ580" s="16">
        <f>IF(Y580="Correctivo",10,0)</f>
        <v>0</v>
      </c>
      <c r="AK580" s="16">
        <f>IF(X580="Probabilidad",0,IF(Z580="Automatizado",25,IF(Z580="Manual",15,0)))</f>
        <v>0</v>
      </c>
      <c r="AL580" s="155">
        <f>($U580*((AJ580+AK580))/100)</f>
        <v>0</v>
      </c>
      <c r="AM580" s="157">
        <f>U580-AL580</f>
        <v>80</v>
      </c>
      <c r="AN580" s="282" t="s">
        <v>66</v>
      </c>
      <c r="AO580" s="282" t="s">
        <v>74</v>
      </c>
      <c r="AP580" s="282" t="s">
        <v>269</v>
      </c>
      <c r="AQ580" s="32" t="s">
        <v>1039</v>
      </c>
      <c r="AR580" s="139">
        <v>45658</v>
      </c>
      <c r="AS580" s="139">
        <v>46022</v>
      </c>
      <c r="AT580" s="293" t="s">
        <v>93</v>
      </c>
      <c r="AU580" s="16" t="s">
        <v>966</v>
      </c>
    </row>
    <row r="581" spans="1:47" s="110" customFormat="1" ht="372" customHeight="1">
      <c r="A581" s="267"/>
      <c r="B581" s="283"/>
      <c r="C581" s="297"/>
      <c r="D581" s="415"/>
      <c r="E581" s="342"/>
      <c r="F581" s="303"/>
      <c r="G581" s="303"/>
      <c r="H581" s="303"/>
      <c r="I581" s="303"/>
      <c r="J581" s="303"/>
      <c r="K581" s="303"/>
      <c r="L581" s="309"/>
      <c r="M581" s="306"/>
      <c r="N581" s="417"/>
      <c r="O581" s="283"/>
      <c r="P581" s="283"/>
      <c r="Q581" s="283"/>
      <c r="R581" s="283"/>
      <c r="S581" s="294"/>
      <c r="T581" s="283"/>
      <c r="U581" s="294"/>
      <c r="V581" s="283"/>
      <c r="W581" s="342"/>
      <c r="X581" s="294"/>
      <c r="Y581" s="283"/>
      <c r="Z581" s="283"/>
      <c r="AA581" s="283"/>
      <c r="AB581" s="283"/>
      <c r="AC581" s="283"/>
      <c r="AD581" s="280"/>
      <c r="AE581" s="155">
        <f t="shared" si="1049"/>
        <v>0</v>
      </c>
      <c r="AF581" s="16">
        <f t="shared" ref="AF581:AF582" si="1059">IF(Y581="Correctivo",0,IF(Z581="Automatizado",25,IF(Z581="Manual",15,0)))</f>
        <v>0</v>
      </c>
      <c r="AG581" s="155">
        <f>($AH580*((AE581+AF581))/100)</f>
        <v>0</v>
      </c>
      <c r="AH581" s="155">
        <f t="shared" ref="AH581" si="1060">AH580-AG581</f>
        <v>48</v>
      </c>
      <c r="AI581" s="280"/>
      <c r="AJ581" s="16">
        <f t="shared" ref="AJ581:AJ582" si="1061">IF(Y581="Correctivo",10,0)</f>
        <v>0</v>
      </c>
      <c r="AK581" s="16">
        <f t="shared" ref="AK581:AK582" si="1062">IF(X581="Probabilidad",0,IF(Z581="Automatizado",25,IF(Z581="Manual",15,0)))</f>
        <v>0</v>
      </c>
      <c r="AL581" s="155">
        <f t="shared" ref="AL581:AL582" si="1063">($AM580*((AJ581+AK581))/100)</f>
        <v>0</v>
      </c>
      <c r="AM581" s="157">
        <f t="shared" ref="AM581:AM582" si="1064">AM580-AL581</f>
        <v>80</v>
      </c>
      <c r="AN581" s="283"/>
      <c r="AO581" s="283"/>
      <c r="AP581" s="283"/>
      <c r="AQ581" s="32" t="s">
        <v>1040</v>
      </c>
      <c r="AR581" s="139">
        <v>45658</v>
      </c>
      <c r="AS581" s="139">
        <v>46022</v>
      </c>
      <c r="AT581" s="534"/>
      <c r="AU581" s="16" t="s">
        <v>966</v>
      </c>
    </row>
    <row r="582" spans="1:47" s="110" customFormat="1" ht="330" customHeight="1">
      <c r="A582" s="272"/>
      <c r="B582" s="284"/>
      <c r="C582" s="298"/>
      <c r="D582" s="399"/>
      <c r="E582" s="343"/>
      <c r="F582" s="304"/>
      <c r="G582" s="304"/>
      <c r="H582" s="304"/>
      <c r="I582" s="304"/>
      <c r="J582" s="304"/>
      <c r="K582" s="304"/>
      <c r="L582" s="310"/>
      <c r="M582" s="307"/>
      <c r="N582" s="431"/>
      <c r="O582" s="284"/>
      <c r="P582" s="284"/>
      <c r="Q582" s="284"/>
      <c r="R582" s="284"/>
      <c r="S582" s="295"/>
      <c r="T582" s="284"/>
      <c r="U582" s="295"/>
      <c r="V582" s="284"/>
      <c r="W582" s="343"/>
      <c r="X582" s="295"/>
      <c r="Y582" s="284"/>
      <c r="Z582" s="284"/>
      <c r="AA582" s="284"/>
      <c r="AB582" s="284"/>
      <c r="AC582" s="284"/>
      <c r="AD582" s="281"/>
      <c r="AE582" s="155">
        <f t="shared" si="1049"/>
        <v>0</v>
      </c>
      <c r="AF582" s="16">
        <f t="shared" si="1059"/>
        <v>0</v>
      </c>
      <c r="AG582" s="155">
        <f>($AH581*((AE582+AF582))/100)</f>
        <v>0</v>
      </c>
      <c r="AH582" s="155">
        <f t="shared" ref="AH582" si="1065">AH581-AG582</f>
        <v>48</v>
      </c>
      <c r="AI582" s="281"/>
      <c r="AJ582" s="16">
        <f t="shared" si="1061"/>
        <v>0</v>
      </c>
      <c r="AK582" s="16">
        <f t="shared" si="1062"/>
        <v>0</v>
      </c>
      <c r="AL582" s="155">
        <f t="shared" si="1063"/>
        <v>0</v>
      </c>
      <c r="AM582" s="157">
        <f t="shared" si="1064"/>
        <v>80</v>
      </c>
      <c r="AN582" s="284"/>
      <c r="AO582" s="284"/>
      <c r="AP582" s="284"/>
      <c r="AQ582" s="32" t="s">
        <v>1041</v>
      </c>
      <c r="AR582" s="139">
        <v>45658</v>
      </c>
      <c r="AS582" s="139">
        <v>46022</v>
      </c>
      <c r="AT582" s="535"/>
      <c r="AU582" s="16" t="s">
        <v>966</v>
      </c>
    </row>
    <row r="583" spans="1:47" s="8" customFormat="1" ht="143.25" customHeight="1">
      <c r="A583" s="282">
        <v>199</v>
      </c>
      <c r="B583" s="282" t="s">
        <v>185</v>
      </c>
      <c r="C583" s="296" t="s">
        <v>1220</v>
      </c>
      <c r="D583" s="341" t="s">
        <v>1221</v>
      </c>
      <c r="E583" s="341" t="s">
        <v>164</v>
      </c>
      <c r="F583" s="302" t="s">
        <v>1222</v>
      </c>
      <c r="G583" s="302" t="s">
        <v>1223</v>
      </c>
      <c r="H583" s="302"/>
      <c r="I583" s="302"/>
      <c r="J583" s="302"/>
      <c r="K583" s="302"/>
      <c r="L583" s="308" t="str">
        <f>IF(F583&lt;&gt;"",CONCATENATE(E583," ",F583),CONCATENATE(H583," ",I583," ",J583," ",K583))</f>
        <v>Posibilidad de pérdida reputacional ante nuestros grupos de valor; entidades territoriales y entidades del SNARIV por el incumplimiento en las agendas programadas en el marco de las jornadas de atención móvil</v>
      </c>
      <c r="M583" s="305" t="s">
        <v>60</v>
      </c>
      <c r="N583" s="305" t="s">
        <v>278</v>
      </c>
      <c r="O583" s="282" t="s">
        <v>170</v>
      </c>
      <c r="P583" s="282" t="s">
        <v>186</v>
      </c>
      <c r="Q583" s="282">
        <v>63</v>
      </c>
      <c r="R583" s="282" t="s">
        <v>126</v>
      </c>
      <c r="S583" s="293">
        <f>IF(R583="Muy alta",100,IF(R583="Alta",80,IF(R583="Media",60,IF(R583="Baja",40,IF(R583="Muy baja",20,IF(R583="Casi Seguro",100,IF(R583="Probable",80,IF(R583="Posible",60,IF(R583="Improbable",40,IF(R583="Rara vez",20,0))))))))))</f>
        <v>40</v>
      </c>
      <c r="T583" s="282" t="s">
        <v>73</v>
      </c>
      <c r="U583" s="293">
        <f>IF(T583="Catastrófico",100,IF(T583="Mayor",80,IF(T583="Moderado",60,IF(T583="Menor",40,IF(T583="Leve",20,0)))))</f>
        <v>60</v>
      </c>
      <c r="V583" s="282" t="s">
        <v>73</v>
      </c>
      <c r="W583" s="103" t="s">
        <v>1224</v>
      </c>
      <c r="X583" s="16" t="str">
        <f>IF(OR(Y583="Preventivo",Y583="Detectivo"),"Probabilidad",IF(Y583="Correctivo","Impacto"," "))</f>
        <v>Impacto</v>
      </c>
      <c r="Y583" s="33" t="s">
        <v>80</v>
      </c>
      <c r="Z583" s="33" t="s">
        <v>69</v>
      </c>
      <c r="AA583" s="33" t="s">
        <v>179</v>
      </c>
      <c r="AB583" s="33" t="s">
        <v>71</v>
      </c>
      <c r="AC583" s="33" t="s">
        <v>184</v>
      </c>
      <c r="AD583" s="279">
        <f>AH584</f>
        <v>40</v>
      </c>
      <c r="AE583" s="16">
        <f>IF(Y583="Preventivo",25,IF(Y583="Detectivo",15,0))</f>
        <v>0</v>
      </c>
      <c r="AF583" s="16">
        <f>IF(Y583="Correctivo",0,IF(Z583="Automatizado",25,IF(Z583="Manual",15,0)))</f>
        <v>0</v>
      </c>
      <c r="AG583" s="155">
        <f>($S583*((AE583+AF583))/100)</f>
        <v>0</v>
      </c>
      <c r="AH583" s="155">
        <f t="shared" ref="AH583" si="1066">S583-AG583</f>
        <v>40</v>
      </c>
      <c r="AI583" s="279">
        <f>AM584</f>
        <v>45</v>
      </c>
      <c r="AJ583" s="16">
        <f>IF(Y583="Correctivo",10,0)</f>
        <v>10</v>
      </c>
      <c r="AK583" s="16">
        <f>IF(X583="Probabilidad",0,IF(Z583="Automatizado",25,IF(Z583="Manual",15,0)))</f>
        <v>15</v>
      </c>
      <c r="AL583" s="155">
        <f>($AM544*((AJ583+AK583))/100)</f>
        <v>20</v>
      </c>
      <c r="AM583" s="157">
        <f>AM544-AL583</f>
        <v>60</v>
      </c>
      <c r="AN583" s="282" t="s">
        <v>115</v>
      </c>
      <c r="AO583" s="282" t="s">
        <v>118</v>
      </c>
      <c r="AP583" s="282" t="s">
        <v>1225</v>
      </c>
      <c r="AQ583" s="282" t="s">
        <v>120</v>
      </c>
      <c r="AR583" s="293"/>
      <c r="AS583" s="293"/>
      <c r="AT583" s="293"/>
      <c r="AU583" s="293"/>
    </row>
    <row r="584" spans="1:47" ht="153.75" customHeight="1">
      <c r="A584" s="283"/>
      <c r="B584" s="283"/>
      <c r="C584" s="297"/>
      <c r="D584" s="342"/>
      <c r="E584" s="342"/>
      <c r="F584" s="303"/>
      <c r="G584" s="303"/>
      <c r="H584" s="303"/>
      <c r="I584" s="303"/>
      <c r="J584" s="303"/>
      <c r="K584" s="303"/>
      <c r="L584" s="309"/>
      <c r="M584" s="306"/>
      <c r="N584" s="306"/>
      <c r="O584" s="283"/>
      <c r="P584" s="283"/>
      <c r="Q584" s="283"/>
      <c r="R584" s="283"/>
      <c r="S584" s="294"/>
      <c r="T584" s="283"/>
      <c r="U584" s="294"/>
      <c r="V584" s="283"/>
      <c r="W584" s="103" t="s">
        <v>1226</v>
      </c>
      <c r="X584" s="16" t="str">
        <f t="shared" ref="X584:X595" si="1067">IF(OR(Y584="Preventivo",Y584="Detectivo"),"Probabilidad",IF(Y584="Correctivo","Impacto"," "))</f>
        <v>Impacto</v>
      </c>
      <c r="Y584" s="33" t="s">
        <v>80</v>
      </c>
      <c r="Z584" s="33" t="s">
        <v>69</v>
      </c>
      <c r="AA584" s="33" t="s">
        <v>70</v>
      </c>
      <c r="AB584" s="33" t="s">
        <v>91</v>
      </c>
      <c r="AC584" s="33" t="s">
        <v>184</v>
      </c>
      <c r="AD584" s="280"/>
      <c r="AE584" s="16">
        <f t="shared" ref="AE584:AE624" si="1068">IF(Y584="Preventivo",25,IF(Y584="Detectivo",15,0))</f>
        <v>0</v>
      </c>
      <c r="AF584" s="16">
        <f t="shared" ref="AF584:AF624" si="1069">IF(Y584="Correctivo",0,IF(Z584="Automatizado",25,IF(Z584="Manual",15,0)))</f>
        <v>0</v>
      </c>
      <c r="AG584" s="155">
        <f>($AH583*((AE584+AF584))/100)</f>
        <v>0</v>
      </c>
      <c r="AH584" s="155">
        <f t="shared" ref="AH584" si="1070">AH583-AG584</f>
        <v>40</v>
      </c>
      <c r="AI584" s="280"/>
      <c r="AJ584" s="16">
        <f t="shared" ref="AJ584:AJ624" si="1071">IF(Y584="Correctivo",10,0)</f>
        <v>10</v>
      </c>
      <c r="AK584" s="16">
        <f t="shared" ref="AK584:AK624" si="1072">IF(X584="Probabilidad",0,IF(Z584="Automatizado",25,IF(Z584="Manual",15,0)))</f>
        <v>15</v>
      </c>
      <c r="AL584" s="155">
        <f t="shared" ref="AL584:AL585" si="1073">($AM583*((AJ584+AK584))/100)</f>
        <v>15</v>
      </c>
      <c r="AM584" s="157">
        <f t="shared" ref="AM584:AM585" si="1074">AM583-AL584</f>
        <v>45</v>
      </c>
      <c r="AN584" s="283"/>
      <c r="AO584" s="283"/>
      <c r="AP584" s="283"/>
      <c r="AQ584" s="283"/>
      <c r="AR584" s="294"/>
      <c r="AS584" s="294"/>
      <c r="AT584" s="294"/>
      <c r="AU584" s="294"/>
    </row>
    <row r="585" spans="1:47" ht="241.5" customHeight="1">
      <c r="A585" s="282">
        <v>200</v>
      </c>
      <c r="B585" s="282" t="s">
        <v>185</v>
      </c>
      <c r="C585" s="296" t="s">
        <v>1220</v>
      </c>
      <c r="D585" s="341" t="s">
        <v>1227</v>
      </c>
      <c r="E585" s="341" t="s">
        <v>164</v>
      </c>
      <c r="F585" s="302" t="s">
        <v>1228</v>
      </c>
      <c r="G585" s="302" t="s">
        <v>1229</v>
      </c>
      <c r="H585" s="302"/>
      <c r="I585" s="302"/>
      <c r="J585" s="302"/>
      <c r="K585" s="302"/>
      <c r="L585" s="308" t="str">
        <f>IF(F585&lt;&gt;"",CONCATENATE(E585," ",F585),CONCATENATE(H585," ",I585," ",J585," ",K585))</f>
        <v>Posibilidad de pérdida reputacional 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v>
      </c>
      <c r="M585" s="305" t="s">
        <v>60</v>
      </c>
      <c r="N585" s="305" t="s">
        <v>278</v>
      </c>
      <c r="O585" s="282" t="s">
        <v>170</v>
      </c>
      <c r="P585" s="282" t="s">
        <v>186</v>
      </c>
      <c r="Q585" s="282">
        <v>50</v>
      </c>
      <c r="R585" s="282" t="s">
        <v>126</v>
      </c>
      <c r="S585" s="293">
        <f t="shared" ref="S585" si="1075">IF(R585="Muy alta",100,IF(R585="Alta",80,IF(R585="Media",60,IF(R585="Baja",40,IF(R585="Muy baja",20,IF(R585="Casi Seguro",100,IF(R585="Probable",80,IF(R585="Posible",60,IF(R585="Improbable",40,IF(R585="Rara vez",20,0))))))))))</f>
        <v>40</v>
      </c>
      <c r="T585" s="282" t="s">
        <v>114</v>
      </c>
      <c r="U585" s="293">
        <f t="shared" ref="U585" si="1076">IF(T585="Catastrófico",100,IF(T585="Mayor",80,IF(T585="Moderado",60,IF(T585="Menor",40,IF(T585="Leve",20,0)))))</f>
        <v>40</v>
      </c>
      <c r="V585" s="282" t="s">
        <v>73</v>
      </c>
      <c r="W585" s="103" t="s">
        <v>1230</v>
      </c>
      <c r="X585" s="16" t="str">
        <f t="shared" si="1067"/>
        <v>Probabilidad</v>
      </c>
      <c r="Y585" s="33" t="s">
        <v>68</v>
      </c>
      <c r="Z585" s="33" t="s">
        <v>69</v>
      </c>
      <c r="AA585" s="33" t="s">
        <v>70</v>
      </c>
      <c r="AB585" s="33" t="s">
        <v>71</v>
      </c>
      <c r="AC585" s="33" t="s">
        <v>72</v>
      </c>
      <c r="AD585" s="279">
        <f>AH586</f>
        <v>24</v>
      </c>
      <c r="AE585" s="16">
        <f t="shared" si="1068"/>
        <v>25</v>
      </c>
      <c r="AF585" s="16">
        <f t="shared" si="1069"/>
        <v>15</v>
      </c>
      <c r="AG585" s="155">
        <f>($S585*((AE585+AF585))/100)</f>
        <v>16</v>
      </c>
      <c r="AH585" s="155">
        <f t="shared" ref="AH585" si="1077">S585-AG585</f>
        <v>24</v>
      </c>
      <c r="AI585" s="279">
        <f>AM586</f>
        <v>33.75</v>
      </c>
      <c r="AJ585" s="16">
        <f t="shared" si="1071"/>
        <v>0</v>
      </c>
      <c r="AK585" s="16">
        <f t="shared" si="1072"/>
        <v>0</v>
      </c>
      <c r="AL585" s="155">
        <f t="shared" si="1073"/>
        <v>0</v>
      </c>
      <c r="AM585" s="157">
        <f t="shared" si="1074"/>
        <v>45</v>
      </c>
      <c r="AN585" s="282" t="s">
        <v>115</v>
      </c>
      <c r="AO585" s="282" t="s">
        <v>118</v>
      </c>
      <c r="AP585" s="282" t="s">
        <v>1225</v>
      </c>
      <c r="AQ585" s="282" t="s">
        <v>120</v>
      </c>
      <c r="AR585" s="536"/>
      <c r="AS585" s="536"/>
      <c r="AT585" s="536"/>
      <c r="AU585" s="536"/>
    </row>
    <row r="586" spans="1:47" ht="214.5" customHeight="1">
      <c r="A586" s="283"/>
      <c r="B586" s="283"/>
      <c r="C586" s="297"/>
      <c r="D586" s="342"/>
      <c r="E586" s="342"/>
      <c r="F586" s="303"/>
      <c r="G586" s="303"/>
      <c r="H586" s="303"/>
      <c r="I586" s="303"/>
      <c r="J586" s="303"/>
      <c r="K586" s="303"/>
      <c r="L586" s="309"/>
      <c r="M586" s="306"/>
      <c r="N586" s="306"/>
      <c r="O586" s="283"/>
      <c r="P586" s="283"/>
      <c r="Q586" s="283"/>
      <c r="R586" s="283"/>
      <c r="S586" s="294"/>
      <c r="T586" s="283"/>
      <c r="U586" s="294"/>
      <c r="V586" s="283"/>
      <c r="W586" s="121" t="s">
        <v>1231</v>
      </c>
      <c r="X586" s="16" t="str">
        <f t="shared" si="1067"/>
        <v>Impacto</v>
      </c>
      <c r="Y586" s="33" t="s">
        <v>80</v>
      </c>
      <c r="Z586" s="33" t="s">
        <v>69</v>
      </c>
      <c r="AA586" s="33" t="s">
        <v>70</v>
      </c>
      <c r="AB586" s="33" t="s">
        <v>71</v>
      </c>
      <c r="AC586" s="33" t="s">
        <v>72</v>
      </c>
      <c r="AD586" s="280"/>
      <c r="AE586" s="16">
        <f t="shared" si="1068"/>
        <v>0</v>
      </c>
      <c r="AF586" s="16">
        <f t="shared" si="1069"/>
        <v>0</v>
      </c>
      <c r="AG586" s="155">
        <f>($AH585*((AE586+AF586))/100)</f>
        <v>0</v>
      </c>
      <c r="AH586" s="155">
        <f t="shared" ref="AH586" si="1078">AH585-AG586</f>
        <v>24</v>
      </c>
      <c r="AI586" s="280"/>
      <c r="AJ586" s="16">
        <f t="shared" si="1071"/>
        <v>10</v>
      </c>
      <c r="AK586" s="16">
        <f t="shared" si="1072"/>
        <v>15</v>
      </c>
      <c r="AL586" s="155">
        <f t="shared" ref="AL586:AL588" si="1079">($AM585*((AJ586+AK586))/100)</f>
        <v>11.25</v>
      </c>
      <c r="AM586" s="157">
        <f t="shared" ref="AM586:AM588" si="1080">AM585-AL586</f>
        <v>33.75</v>
      </c>
      <c r="AN586" s="283"/>
      <c r="AO586" s="283"/>
      <c r="AP586" s="283"/>
      <c r="AQ586" s="283"/>
      <c r="AR586" s="537"/>
      <c r="AS586" s="537"/>
      <c r="AT586" s="537"/>
      <c r="AU586" s="537"/>
    </row>
    <row r="587" spans="1:47" ht="110.25" customHeight="1">
      <c r="A587" s="282">
        <v>201</v>
      </c>
      <c r="B587" s="282" t="s">
        <v>185</v>
      </c>
      <c r="C587" s="296" t="s">
        <v>1220</v>
      </c>
      <c r="D587" s="341" t="s">
        <v>1232</v>
      </c>
      <c r="E587" s="341" t="s">
        <v>164</v>
      </c>
      <c r="F587" s="302" t="s">
        <v>1233</v>
      </c>
      <c r="G587" s="302" t="s">
        <v>1234</v>
      </c>
      <c r="H587" s="302"/>
      <c r="I587" s="302"/>
      <c r="J587" s="302"/>
      <c r="K587" s="302"/>
      <c r="L587" s="308" t="str">
        <f t="shared" ref="L587" si="1081">IF(F587&lt;&gt;"",CONCATENATE(E587," ",F587),CONCATENATE(H587," ",I587," ",J587," ",K587))</f>
        <v>Posibilidad de pérdida reputacional ante nuestros grupos de valor, entidades territoriales y entidades del SNARIV por la imposibilidad de implementar las estrategias definidas en los componentes de memoria, dignificación y recuperación social</v>
      </c>
      <c r="M587" s="305" t="s">
        <v>60</v>
      </c>
      <c r="N587" s="305" t="s">
        <v>278</v>
      </c>
      <c r="O587" s="282" t="s">
        <v>170</v>
      </c>
      <c r="P587" s="282" t="s">
        <v>186</v>
      </c>
      <c r="Q587" s="282">
        <v>700</v>
      </c>
      <c r="R587" s="282" t="s">
        <v>64</v>
      </c>
      <c r="S587" s="293">
        <f t="shared" ref="S587" si="1082">IF(R587="Muy alta",100,IF(R587="Alta",80,IF(R587="Media",60,IF(R587="Baja",40,IF(R587="Muy baja",20,IF(R587="Casi Seguro",100,IF(R587="Probable",80,IF(R587="Posible",60,IF(R587="Improbable",40,IF(R587="Rara vez",20,0))))))))))</f>
        <v>60</v>
      </c>
      <c r="T587" s="282" t="s">
        <v>114</v>
      </c>
      <c r="U587" s="293">
        <f t="shared" ref="U587" si="1083">IF(T587="Catastrófico",100,IF(T587="Mayor",80,IF(T587="Moderado",60,IF(T587="Menor",40,IF(T587="Leve",20,0)))))</f>
        <v>40</v>
      </c>
      <c r="V587" s="282" t="s">
        <v>73</v>
      </c>
      <c r="W587" s="103" t="s">
        <v>1235</v>
      </c>
      <c r="X587" s="16" t="str">
        <f t="shared" si="1067"/>
        <v>Probabilidad</v>
      </c>
      <c r="Y587" s="33" t="s">
        <v>68</v>
      </c>
      <c r="Z587" s="33" t="s">
        <v>69</v>
      </c>
      <c r="AA587" s="33" t="s">
        <v>70</v>
      </c>
      <c r="AB587" s="33" t="s">
        <v>71</v>
      </c>
      <c r="AC587" s="33" t="s">
        <v>184</v>
      </c>
      <c r="AD587" s="279">
        <f>AH588</f>
        <v>21.6</v>
      </c>
      <c r="AE587" s="16">
        <f t="shared" si="1068"/>
        <v>25</v>
      </c>
      <c r="AF587" s="16">
        <f t="shared" si="1069"/>
        <v>15</v>
      </c>
      <c r="AG587" s="155">
        <f>($S587*((AE587+AF587))/100)</f>
        <v>24</v>
      </c>
      <c r="AH587" s="155">
        <f t="shared" ref="AH587" si="1084">S587-AG587</f>
        <v>36</v>
      </c>
      <c r="AI587" s="279">
        <f>AM588</f>
        <v>33.75</v>
      </c>
      <c r="AJ587" s="16">
        <f t="shared" si="1071"/>
        <v>0</v>
      </c>
      <c r="AK587" s="16">
        <f t="shared" si="1072"/>
        <v>0</v>
      </c>
      <c r="AL587" s="155">
        <f t="shared" si="1079"/>
        <v>0</v>
      </c>
      <c r="AM587" s="157">
        <f t="shared" si="1080"/>
        <v>33.75</v>
      </c>
      <c r="AN587" s="282" t="s">
        <v>115</v>
      </c>
      <c r="AO587" s="282" t="s">
        <v>118</v>
      </c>
      <c r="AP587" s="282" t="s">
        <v>1225</v>
      </c>
      <c r="AQ587" s="282" t="s">
        <v>120</v>
      </c>
      <c r="AR587" s="536"/>
      <c r="AS587" s="536"/>
      <c r="AT587" s="536"/>
      <c r="AU587" s="536"/>
    </row>
    <row r="588" spans="1:47" ht="141.75" customHeight="1">
      <c r="A588" s="283"/>
      <c r="B588" s="283"/>
      <c r="C588" s="297"/>
      <c r="D588" s="342"/>
      <c r="E588" s="342"/>
      <c r="F588" s="303"/>
      <c r="G588" s="303"/>
      <c r="H588" s="303"/>
      <c r="I588" s="303"/>
      <c r="J588" s="303"/>
      <c r="K588" s="303"/>
      <c r="L588" s="309"/>
      <c r="M588" s="306"/>
      <c r="N588" s="306"/>
      <c r="O588" s="283"/>
      <c r="P588" s="283"/>
      <c r="Q588" s="283"/>
      <c r="R588" s="283"/>
      <c r="S588" s="294"/>
      <c r="T588" s="283"/>
      <c r="U588" s="294"/>
      <c r="V588" s="283"/>
      <c r="W588" s="103" t="s">
        <v>1236</v>
      </c>
      <c r="X588" s="16" t="str">
        <f t="shared" si="1067"/>
        <v>Probabilidad</v>
      </c>
      <c r="Y588" s="33" t="s">
        <v>68</v>
      </c>
      <c r="Z588" s="33" t="s">
        <v>69</v>
      </c>
      <c r="AA588" s="33" t="s">
        <v>70</v>
      </c>
      <c r="AB588" s="33" t="s">
        <v>71</v>
      </c>
      <c r="AC588" s="33" t="s">
        <v>72</v>
      </c>
      <c r="AD588" s="280"/>
      <c r="AE588" s="16">
        <f t="shared" si="1068"/>
        <v>25</v>
      </c>
      <c r="AF588" s="16">
        <f t="shared" si="1069"/>
        <v>15</v>
      </c>
      <c r="AG588" s="155">
        <f>($AH587*((AE588+AF588))/100)</f>
        <v>14.4</v>
      </c>
      <c r="AH588" s="155">
        <f t="shared" ref="AH588" si="1085">AH587-AG588</f>
        <v>21.6</v>
      </c>
      <c r="AI588" s="280"/>
      <c r="AJ588" s="16">
        <f t="shared" si="1071"/>
        <v>0</v>
      </c>
      <c r="AK588" s="16">
        <f t="shared" si="1072"/>
        <v>0</v>
      </c>
      <c r="AL588" s="155">
        <f t="shared" si="1079"/>
        <v>0</v>
      </c>
      <c r="AM588" s="157">
        <f t="shared" si="1080"/>
        <v>33.75</v>
      </c>
      <c r="AN588" s="283"/>
      <c r="AO588" s="283"/>
      <c r="AP588" s="283"/>
      <c r="AQ588" s="283"/>
      <c r="AR588" s="537"/>
      <c r="AS588" s="537"/>
      <c r="AT588" s="537"/>
      <c r="AU588" s="537"/>
    </row>
    <row r="589" spans="1:47" ht="90" customHeight="1">
      <c r="A589" s="282">
        <v>202</v>
      </c>
      <c r="B589" s="282" t="s">
        <v>185</v>
      </c>
      <c r="C589" s="296" t="s">
        <v>1220</v>
      </c>
      <c r="D589" s="341" t="s">
        <v>1067</v>
      </c>
      <c r="E589" s="341"/>
      <c r="F589" s="341"/>
      <c r="G589" s="341"/>
      <c r="H589" s="302" t="s">
        <v>714</v>
      </c>
      <c r="I589" s="302" t="s">
        <v>1237</v>
      </c>
      <c r="J589" s="302" t="s">
        <v>1238</v>
      </c>
      <c r="K589" s="302" t="s">
        <v>1239</v>
      </c>
      <c r="L589" s="308" t="str">
        <f t="shared" ref="L589" si="1086">IF(F589&lt;&gt;"",CONCATENATE(E589," ",F589),CONCATENATE(H589," ",I589," ",J589," ",K589))</f>
        <v>Uso inadecuado de la información  por parte de un funcionario o contratista y externos  correspondiente a la indemnización de víctima  con el objetivo de obtener un beneficio propio o favorecer a un tercero.</v>
      </c>
      <c r="M589" s="305" t="s">
        <v>85</v>
      </c>
      <c r="N589" s="305" t="s">
        <v>278</v>
      </c>
      <c r="O589" s="282" t="s">
        <v>86</v>
      </c>
      <c r="P589" s="282" t="s">
        <v>99</v>
      </c>
      <c r="Q589" s="282">
        <v>4000</v>
      </c>
      <c r="R589" s="282" t="s">
        <v>88</v>
      </c>
      <c r="S589" s="293">
        <f t="shared" ref="S589" si="1087">IF(R589="Muy alta",100,IF(R589="Alta",80,IF(R589="Media",60,IF(R589="Baja",40,IF(R589="Muy baja",20,IF(R589="Casi Seguro",100,IF(R589="Probable",80,IF(R589="Posible",60,IF(R589="Improbable",40,IF(R589="Rara vez",20,0))))))))))</f>
        <v>60</v>
      </c>
      <c r="T589" s="282" t="s">
        <v>73</v>
      </c>
      <c r="U589" s="293">
        <f t="shared" ref="U589" si="1088">IF(T589="Catastrófico",100,IF(T589="Mayor",80,IF(T589="Moderado",60,IF(T589="Menor",40,IF(T589="Leve",20,0)))))</f>
        <v>60</v>
      </c>
      <c r="V589" s="282" t="s">
        <v>66</v>
      </c>
      <c r="W589" s="32" t="s">
        <v>1240</v>
      </c>
      <c r="X589" s="16" t="str">
        <f t="shared" si="1067"/>
        <v>Probabilidad</v>
      </c>
      <c r="Y589" s="33" t="s">
        <v>68</v>
      </c>
      <c r="Z589" s="33" t="s">
        <v>69</v>
      </c>
      <c r="AA589" s="33" t="s">
        <v>70</v>
      </c>
      <c r="AB589" s="33" t="s">
        <v>71</v>
      </c>
      <c r="AC589" s="33" t="s">
        <v>72</v>
      </c>
      <c r="AD589" s="279">
        <f>AH591</f>
        <v>58.4</v>
      </c>
      <c r="AE589" s="16">
        <f t="shared" si="1068"/>
        <v>25</v>
      </c>
      <c r="AF589" s="16">
        <f t="shared" si="1069"/>
        <v>15</v>
      </c>
      <c r="AG589" s="16">
        <f>($S$41*((AE589+AF589))/100)</f>
        <v>0</v>
      </c>
      <c r="AH589" s="16">
        <f>S589-AG589</f>
        <v>60</v>
      </c>
      <c r="AI589" s="279">
        <f>AM591</f>
        <v>55</v>
      </c>
      <c r="AJ589" s="16">
        <f t="shared" si="1071"/>
        <v>0</v>
      </c>
      <c r="AK589" s="16">
        <f t="shared" si="1072"/>
        <v>0</v>
      </c>
      <c r="AL589" s="16">
        <f>($U$41*((AJ589+AK589))/100)</f>
        <v>0</v>
      </c>
      <c r="AM589" s="16">
        <f>U589-AL589</f>
        <v>60</v>
      </c>
      <c r="AN589" s="282" t="s">
        <v>73</v>
      </c>
      <c r="AO589" s="282" t="s">
        <v>74</v>
      </c>
      <c r="AP589" s="341" t="s">
        <v>1157</v>
      </c>
      <c r="AQ589" s="341" t="s">
        <v>1241</v>
      </c>
      <c r="AR589" s="538">
        <v>45658</v>
      </c>
      <c r="AS589" s="538">
        <v>46022</v>
      </c>
      <c r="AT589" s="344" t="s">
        <v>77</v>
      </c>
      <c r="AU589" s="293" t="s">
        <v>1242</v>
      </c>
    </row>
    <row r="590" spans="1:47" ht="88.5" customHeight="1">
      <c r="A590" s="283"/>
      <c r="B590" s="283"/>
      <c r="C590" s="297"/>
      <c r="D590" s="342"/>
      <c r="E590" s="342"/>
      <c r="F590" s="342"/>
      <c r="G590" s="342"/>
      <c r="H590" s="303"/>
      <c r="I590" s="303"/>
      <c r="J590" s="303"/>
      <c r="K590" s="303"/>
      <c r="L590" s="309"/>
      <c r="M590" s="306"/>
      <c r="N590" s="306"/>
      <c r="O590" s="283"/>
      <c r="P590" s="283"/>
      <c r="Q590" s="283"/>
      <c r="R590" s="283"/>
      <c r="S590" s="294"/>
      <c r="T590" s="283"/>
      <c r="U590" s="294"/>
      <c r="V590" s="283"/>
      <c r="W590" s="32" t="s">
        <v>1243</v>
      </c>
      <c r="X590" s="16" t="str">
        <f t="shared" si="1067"/>
        <v>Probabilidad</v>
      </c>
      <c r="Y590" s="33" t="s">
        <v>68</v>
      </c>
      <c r="Z590" s="33" t="s">
        <v>69</v>
      </c>
      <c r="AA590" s="33" t="s">
        <v>70</v>
      </c>
      <c r="AB590" s="33" t="s">
        <v>71</v>
      </c>
      <c r="AC590" s="33" t="s">
        <v>72</v>
      </c>
      <c r="AD590" s="280"/>
      <c r="AE590" s="16">
        <f t="shared" si="1068"/>
        <v>25</v>
      </c>
      <c r="AF590" s="16">
        <f t="shared" si="1069"/>
        <v>15</v>
      </c>
      <c r="AG590" s="16">
        <f>($AH$41*((AE590+AF590))/100)</f>
        <v>1.6</v>
      </c>
      <c r="AH590" s="16">
        <f>AH589-AG590</f>
        <v>58.4</v>
      </c>
      <c r="AI590" s="280"/>
      <c r="AJ590" s="16">
        <f t="shared" si="1071"/>
        <v>0</v>
      </c>
      <c r="AK590" s="16">
        <f t="shared" si="1072"/>
        <v>0</v>
      </c>
      <c r="AL590" s="16">
        <f>($AM$41*((AJ590+AK590))/100)</f>
        <v>0</v>
      </c>
      <c r="AM590" s="16">
        <f>AM589-AL590</f>
        <v>60</v>
      </c>
      <c r="AN590" s="283"/>
      <c r="AO590" s="283"/>
      <c r="AP590" s="342"/>
      <c r="AQ590" s="342"/>
      <c r="AR590" s="539"/>
      <c r="AS590" s="539"/>
      <c r="AT590" s="286"/>
      <c r="AU590" s="294"/>
    </row>
    <row r="591" spans="1:47" ht="97.5" customHeight="1">
      <c r="A591" s="284"/>
      <c r="B591" s="284"/>
      <c r="C591" s="298"/>
      <c r="D591" s="343"/>
      <c r="E591" s="343"/>
      <c r="F591" s="343"/>
      <c r="G591" s="343"/>
      <c r="H591" s="304"/>
      <c r="I591" s="304"/>
      <c r="J591" s="304"/>
      <c r="K591" s="304"/>
      <c r="L591" s="310"/>
      <c r="M591" s="307"/>
      <c r="N591" s="307"/>
      <c r="O591" s="284"/>
      <c r="P591" s="284"/>
      <c r="Q591" s="284"/>
      <c r="R591" s="284"/>
      <c r="S591" s="295"/>
      <c r="T591" s="284"/>
      <c r="U591" s="295"/>
      <c r="V591" s="284"/>
      <c r="W591" s="32" t="s">
        <v>1244</v>
      </c>
      <c r="X591" s="16" t="str">
        <f t="shared" si="1067"/>
        <v>Impacto</v>
      </c>
      <c r="Y591" s="33" t="s">
        <v>80</v>
      </c>
      <c r="Z591" s="33" t="s">
        <v>69</v>
      </c>
      <c r="AA591" s="33" t="s">
        <v>70</v>
      </c>
      <c r="AB591" s="33" t="s">
        <v>71</v>
      </c>
      <c r="AC591" s="33" t="s">
        <v>184</v>
      </c>
      <c r="AD591" s="281"/>
      <c r="AE591" s="16">
        <f t="shared" si="1068"/>
        <v>0</v>
      </c>
      <c r="AF591" s="16">
        <f t="shared" si="1069"/>
        <v>0</v>
      </c>
      <c r="AG591" s="16">
        <f>($AH$42*((AE591+AF591))/100)</f>
        <v>0</v>
      </c>
      <c r="AH591" s="16">
        <f>AH590-AG591</f>
        <v>58.4</v>
      </c>
      <c r="AI591" s="281"/>
      <c r="AJ591" s="16">
        <f t="shared" si="1071"/>
        <v>10</v>
      </c>
      <c r="AK591" s="16">
        <f t="shared" si="1072"/>
        <v>15</v>
      </c>
      <c r="AL591" s="16">
        <f>($AM$42*((AJ591+AK591))/100)</f>
        <v>5</v>
      </c>
      <c r="AM591" s="16">
        <f>AM590-AL591</f>
        <v>55</v>
      </c>
      <c r="AN591" s="284"/>
      <c r="AO591" s="284"/>
      <c r="AP591" s="343"/>
      <c r="AQ591" s="343"/>
      <c r="AR591" s="540"/>
      <c r="AS591" s="540"/>
      <c r="AT591" s="287"/>
      <c r="AU591" s="295"/>
    </row>
    <row r="592" spans="1:47" ht="101.25" customHeight="1">
      <c r="A592" s="282">
        <v>203</v>
      </c>
      <c r="B592" s="282" t="s">
        <v>185</v>
      </c>
      <c r="C592" s="296" t="s">
        <v>104</v>
      </c>
      <c r="D592" s="341" t="s">
        <v>1058</v>
      </c>
      <c r="E592" s="341"/>
      <c r="F592" s="302"/>
      <c r="G592" s="302"/>
      <c r="H592" s="302" t="s">
        <v>1245</v>
      </c>
      <c r="I592" s="302" t="s">
        <v>1246</v>
      </c>
      <c r="J592" s="302" t="s">
        <v>1247</v>
      </c>
      <c r="K592" s="302" t="s">
        <v>1248</v>
      </c>
      <c r="L592" s="308" t="str">
        <f t="shared" ref="L592" si="1089">IF(F592&lt;&gt;"",CONCATENATE(E592," ",F592),CONCATENATE(H592," ",I592," ",J592," ",K592))</f>
        <v>Uso inadecuado  por parte de funcionarios y contratistas de la Entidad como de las entidades SNARIV afectando la Confidencialidad, Integridad y Disponibilidad de la información,  de las herramientas de información,  con el objetivo de obtener un beneficio o favorecer a un tercero.</v>
      </c>
      <c r="M592" s="305" t="s">
        <v>105</v>
      </c>
      <c r="N592" s="305" t="s">
        <v>1114</v>
      </c>
      <c r="O592" s="282" t="s">
        <v>86</v>
      </c>
      <c r="P592" s="282" t="s">
        <v>99</v>
      </c>
      <c r="Q592" s="282">
        <v>56</v>
      </c>
      <c r="R592" s="282" t="s">
        <v>140</v>
      </c>
      <c r="S592" s="293">
        <f t="shared" ref="S592" si="1090">IF(R592="Muy alta",100,IF(R592="Alta",80,IF(R592="Media",60,IF(R592="Baja",40,IF(R592="Muy baja",20,IF(R592="Casi Seguro",100,IF(R592="Probable",80,IF(R592="Posible",60,IF(R592="Improbable",40,IF(R592="Rara vez",20,0))))))))))</f>
        <v>40</v>
      </c>
      <c r="T592" s="282" t="s">
        <v>65</v>
      </c>
      <c r="U592" s="293">
        <f t="shared" ref="U592" si="1091">IF(T592="Catastrófico",100,IF(T592="Mayor",80,IF(T592="Moderado",60,IF(T592="Menor",40,IF(T592="Leve",20,0)))))</f>
        <v>80</v>
      </c>
      <c r="V592" s="282" t="s">
        <v>66</v>
      </c>
      <c r="W592" s="32" t="s">
        <v>1249</v>
      </c>
      <c r="X592" s="16" t="str">
        <f t="shared" si="1067"/>
        <v>Probabilidad</v>
      </c>
      <c r="Y592" s="33" t="s">
        <v>68</v>
      </c>
      <c r="Z592" s="33" t="s">
        <v>69</v>
      </c>
      <c r="AA592" s="33" t="s">
        <v>70</v>
      </c>
      <c r="AB592" s="33" t="s">
        <v>71</v>
      </c>
      <c r="AC592" s="33" t="s">
        <v>72</v>
      </c>
      <c r="AD592" s="279">
        <f t="shared" ref="AD592" si="1092">AH595</f>
        <v>17.600000000000001</v>
      </c>
      <c r="AE592" s="16">
        <f t="shared" si="1068"/>
        <v>25</v>
      </c>
      <c r="AF592" s="16">
        <f t="shared" si="1069"/>
        <v>15</v>
      </c>
      <c r="AG592" s="16">
        <f>($S$44*((AE592+AF592))/100)</f>
        <v>16</v>
      </c>
      <c r="AH592" s="16">
        <f t="shared" ref="AH592" si="1093">S592-AG592</f>
        <v>24</v>
      </c>
      <c r="AI592" s="279">
        <f t="shared" ref="AI592" si="1094">AM595</f>
        <v>80</v>
      </c>
      <c r="AJ592" s="16">
        <f t="shared" si="1071"/>
        <v>0</v>
      </c>
      <c r="AK592" s="16">
        <f t="shared" si="1072"/>
        <v>0</v>
      </c>
      <c r="AL592" s="16">
        <f>($U$44*((AJ592+AK592))/100)</f>
        <v>0</v>
      </c>
      <c r="AM592" s="16">
        <f t="shared" ref="AM592" si="1095">U592-AL592</f>
        <v>80</v>
      </c>
      <c r="AN592" s="282" t="s">
        <v>73</v>
      </c>
      <c r="AO592" s="282" t="s">
        <v>74</v>
      </c>
      <c r="AP592" s="282" t="s">
        <v>1157</v>
      </c>
      <c r="AQ592" s="32" t="s">
        <v>1250</v>
      </c>
      <c r="AR592" s="141">
        <v>45658</v>
      </c>
      <c r="AS592" s="141">
        <v>46022</v>
      </c>
      <c r="AT592" s="344" t="s">
        <v>77</v>
      </c>
      <c r="AU592" s="16" t="s">
        <v>1251</v>
      </c>
    </row>
    <row r="593" spans="1:47" ht="213.75" customHeight="1">
      <c r="A593" s="283"/>
      <c r="B593" s="283"/>
      <c r="C593" s="297"/>
      <c r="D593" s="342"/>
      <c r="E593" s="342"/>
      <c r="F593" s="303"/>
      <c r="G593" s="303"/>
      <c r="H593" s="303"/>
      <c r="I593" s="303"/>
      <c r="J593" s="303"/>
      <c r="K593" s="303"/>
      <c r="L593" s="309"/>
      <c r="M593" s="306"/>
      <c r="N593" s="306"/>
      <c r="O593" s="283"/>
      <c r="P593" s="283"/>
      <c r="Q593" s="283"/>
      <c r="R593" s="283"/>
      <c r="S593" s="294"/>
      <c r="T593" s="283"/>
      <c r="U593" s="294"/>
      <c r="V593" s="283"/>
      <c r="W593" s="32" t="s">
        <v>1252</v>
      </c>
      <c r="X593" s="16" t="str">
        <f t="shared" si="1067"/>
        <v>Probabilidad</v>
      </c>
      <c r="Y593" s="33" t="s">
        <v>68</v>
      </c>
      <c r="Z593" s="33" t="s">
        <v>69</v>
      </c>
      <c r="AA593" s="33" t="s">
        <v>70</v>
      </c>
      <c r="AB593" s="33" t="s">
        <v>71</v>
      </c>
      <c r="AC593" s="33" t="s">
        <v>72</v>
      </c>
      <c r="AD593" s="280"/>
      <c r="AE593" s="16">
        <f t="shared" si="1068"/>
        <v>25</v>
      </c>
      <c r="AF593" s="16">
        <f t="shared" si="1069"/>
        <v>15</v>
      </c>
      <c r="AG593" s="16">
        <f>($AH$44*((AE593+AF593))/100)</f>
        <v>6.4</v>
      </c>
      <c r="AH593" s="16">
        <f t="shared" ref="AH593" si="1096">AH592-AG593</f>
        <v>17.600000000000001</v>
      </c>
      <c r="AI593" s="280"/>
      <c r="AJ593" s="16">
        <f t="shared" si="1071"/>
        <v>0</v>
      </c>
      <c r="AK593" s="16">
        <f t="shared" si="1072"/>
        <v>0</v>
      </c>
      <c r="AL593" s="16">
        <f>($AM$44*((AJ593+AK593))/100)</f>
        <v>0</v>
      </c>
      <c r="AM593" s="16">
        <f t="shared" ref="AM593" si="1097">AM592-AL593</f>
        <v>80</v>
      </c>
      <c r="AN593" s="283"/>
      <c r="AO593" s="283"/>
      <c r="AP593" s="283"/>
      <c r="AQ593" s="32" t="s">
        <v>1253</v>
      </c>
      <c r="AR593" s="141">
        <v>45658</v>
      </c>
      <c r="AS593" s="141">
        <v>46022</v>
      </c>
      <c r="AT593" s="286"/>
      <c r="AU593" s="16" t="s">
        <v>966</v>
      </c>
    </row>
    <row r="594" spans="1:47" ht="367.5" customHeight="1">
      <c r="A594" s="283"/>
      <c r="B594" s="283"/>
      <c r="C594" s="297"/>
      <c r="D594" s="342"/>
      <c r="E594" s="342"/>
      <c r="F594" s="303"/>
      <c r="G594" s="303"/>
      <c r="H594" s="303"/>
      <c r="I594" s="303"/>
      <c r="J594" s="303"/>
      <c r="K594" s="303"/>
      <c r="L594" s="309"/>
      <c r="M594" s="306"/>
      <c r="N594" s="306"/>
      <c r="O594" s="283"/>
      <c r="P594" s="283"/>
      <c r="Q594" s="283"/>
      <c r="R594" s="283"/>
      <c r="S594" s="294"/>
      <c r="T594" s="283"/>
      <c r="U594" s="294"/>
      <c r="V594" s="283"/>
      <c r="W594" s="341" t="s">
        <v>1254</v>
      </c>
      <c r="X594" s="16" t="str">
        <f t="shared" si="1067"/>
        <v>Impacto</v>
      </c>
      <c r="Y594" s="33" t="s">
        <v>80</v>
      </c>
      <c r="Z594" s="33" t="s">
        <v>69</v>
      </c>
      <c r="AA594" s="33" t="s">
        <v>70</v>
      </c>
      <c r="AB594" s="33" t="s">
        <v>71</v>
      </c>
      <c r="AC594" s="33" t="s">
        <v>72</v>
      </c>
      <c r="AD594" s="280"/>
      <c r="AE594" s="16"/>
      <c r="AF594" s="16"/>
      <c r="AG594" s="16"/>
      <c r="AH594" s="16"/>
      <c r="AI594" s="280"/>
      <c r="AJ594" s="16"/>
      <c r="AK594" s="16"/>
      <c r="AL594" s="16"/>
      <c r="AM594" s="16"/>
      <c r="AN594" s="283"/>
      <c r="AO594" s="283"/>
      <c r="AP594" s="283"/>
      <c r="AQ594" s="32" t="s">
        <v>1255</v>
      </c>
      <c r="AR594" s="141">
        <v>45658</v>
      </c>
      <c r="AS594" s="141">
        <v>46022</v>
      </c>
      <c r="AT594" s="286"/>
      <c r="AU594" s="16" t="s">
        <v>966</v>
      </c>
    </row>
    <row r="595" spans="1:47" ht="336" customHeight="1">
      <c r="A595" s="284"/>
      <c r="B595" s="284"/>
      <c r="C595" s="298"/>
      <c r="D595" s="343"/>
      <c r="E595" s="343"/>
      <c r="F595" s="304"/>
      <c r="G595" s="304"/>
      <c r="H595" s="304"/>
      <c r="I595" s="304"/>
      <c r="J595" s="304"/>
      <c r="K595" s="304"/>
      <c r="L595" s="310"/>
      <c r="M595" s="307"/>
      <c r="N595" s="307"/>
      <c r="O595" s="284"/>
      <c r="P595" s="284"/>
      <c r="Q595" s="284"/>
      <c r="R595" s="284"/>
      <c r="S595" s="295"/>
      <c r="T595" s="284"/>
      <c r="U595" s="295"/>
      <c r="V595" s="284"/>
      <c r="W595" s="343"/>
      <c r="X595" s="16" t="str">
        <f t="shared" si="1067"/>
        <v>Impacto</v>
      </c>
      <c r="Y595" s="33" t="s">
        <v>80</v>
      </c>
      <c r="Z595" s="33" t="s">
        <v>69</v>
      </c>
      <c r="AA595" s="33" t="s">
        <v>70</v>
      </c>
      <c r="AB595" s="33" t="s">
        <v>71</v>
      </c>
      <c r="AC595" s="33" t="s">
        <v>72</v>
      </c>
      <c r="AD595" s="281"/>
      <c r="AE595" s="16">
        <f t="shared" si="1068"/>
        <v>0</v>
      </c>
      <c r="AF595" s="16">
        <f t="shared" si="1069"/>
        <v>0</v>
      </c>
      <c r="AG595" s="16">
        <f>($AH$45*((AE595+AF595))/100)</f>
        <v>0</v>
      </c>
      <c r="AH595" s="16">
        <f>AH593-AG595</f>
        <v>17.600000000000001</v>
      </c>
      <c r="AI595" s="281"/>
      <c r="AJ595" s="16">
        <f t="shared" si="1071"/>
        <v>10</v>
      </c>
      <c r="AK595" s="16">
        <f t="shared" si="1072"/>
        <v>15</v>
      </c>
      <c r="AL595" s="16">
        <f>($AM$45*((AJ595+AK595))/100)</f>
        <v>0</v>
      </c>
      <c r="AM595" s="16">
        <f>AM593-AL595</f>
        <v>80</v>
      </c>
      <c r="AN595" s="284"/>
      <c r="AO595" s="284"/>
      <c r="AP595" s="284"/>
      <c r="AQ595" s="32" t="s">
        <v>1256</v>
      </c>
      <c r="AR595" s="141">
        <v>45658</v>
      </c>
      <c r="AS595" s="141">
        <v>46022</v>
      </c>
      <c r="AT595" s="287"/>
      <c r="AU595" s="16" t="s">
        <v>966</v>
      </c>
    </row>
    <row r="596" spans="1:47" s="110" customFormat="1" ht="240" customHeight="1">
      <c r="A596" s="99">
        <v>204</v>
      </c>
      <c r="B596" s="99" t="s">
        <v>187</v>
      </c>
      <c r="C596" s="100" t="s">
        <v>1257</v>
      </c>
      <c r="D596" s="100" t="s">
        <v>1142</v>
      </c>
      <c r="E596" s="100" t="s">
        <v>164</v>
      </c>
      <c r="F596" s="100" t="s">
        <v>1258</v>
      </c>
      <c r="G596" s="100" t="s">
        <v>1259</v>
      </c>
      <c r="H596" s="108"/>
      <c r="I596" s="108"/>
      <c r="J596" s="108"/>
      <c r="K596" s="108"/>
      <c r="L596" s="116" t="str">
        <f t="shared" ref="L596:L602" si="1098">CONCATENATE(E596," ",F596,)</f>
        <v>Posibilidad de pérdida reputacional por no brindar asistencia técnica a las partes interesadas, para cumplir con los planes establecidos en los periodos y los que estipula la ley</v>
      </c>
      <c r="M596" s="99" t="s">
        <v>60</v>
      </c>
      <c r="N596" s="99" t="s">
        <v>278</v>
      </c>
      <c r="O596" s="100" t="s">
        <v>61</v>
      </c>
      <c r="P596" s="100" t="s">
        <v>62</v>
      </c>
      <c r="Q596" s="99">
        <v>93</v>
      </c>
      <c r="R596" s="99" t="s">
        <v>126</v>
      </c>
      <c r="S596" s="99">
        <v>40</v>
      </c>
      <c r="T596" s="99" t="s">
        <v>65</v>
      </c>
      <c r="U596" s="99">
        <v>80</v>
      </c>
      <c r="V596" s="102" t="s">
        <v>66</v>
      </c>
      <c r="W596" s="100" t="s">
        <v>1260</v>
      </c>
      <c r="X596" s="99" t="s">
        <v>117</v>
      </c>
      <c r="Y596" s="99" t="s">
        <v>68</v>
      </c>
      <c r="Z596" s="99" t="s">
        <v>69</v>
      </c>
      <c r="AA596" s="99" t="s">
        <v>70</v>
      </c>
      <c r="AB596" s="99" t="s">
        <v>71</v>
      </c>
      <c r="AC596" s="99" t="s">
        <v>72</v>
      </c>
      <c r="AD596" s="104">
        <f>AH596</f>
        <v>24</v>
      </c>
      <c r="AE596" s="99">
        <f t="shared" si="1068"/>
        <v>25</v>
      </c>
      <c r="AF596" s="99">
        <f t="shared" si="1069"/>
        <v>15</v>
      </c>
      <c r="AG596" s="99">
        <f>($S596*((AE596+AF596))/100)</f>
        <v>16</v>
      </c>
      <c r="AH596" s="99">
        <f t="shared" ref="AH596:AH597" si="1099">S596-AG596</f>
        <v>24</v>
      </c>
      <c r="AI596" s="104">
        <f>AM596</f>
        <v>80</v>
      </c>
      <c r="AJ596" s="99">
        <f t="shared" si="1071"/>
        <v>0</v>
      </c>
      <c r="AK596" s="99">
        <f t="shared" si="1072"/>
        <v>0</v>
      </c>
      <c r="AL596" s="99">
        <f>($U596*((AJ596+AK596))/100)</f>
        <v>0</v>
      </c>
      <c r="AM596" s="106">
        <f>U596-AL596</f>
        <v>80</v>
      </c>
      <c r="AN596" s="102" t="s">
        <v>66</v>
      </c>
      <c r="AO596" s="99" t="s">
        <v>74</v>
      </c>
      <c r="AP596" s="100" t="s">
        <v>75</v>
      </c>
      <c r="AQ596" s="100" t="s">
        <v>1261</v>
      </c>
      <c r="AR596" s="136">
        <v>45658</v>
      </c>
      <c r="AS596" s="136">
        <v>46022</v>
      </c>
      <c r="AT596" s="99" t="s">
        <v>93</v>
      </c>
      <c r="AU596" s="100" t="s">
        <v>1262</v>
      </c>
    </row>
    <row r="597" spans="1:47" s="110" customFormat="1" ht="131.25" customHeight="1">
      <c r="A597" s="266">
        <v>205</v>
      </c>
      <c r="B597" s="266" t="s">
        <v>187</v>
      </c>
      <c r="C597" s="322" t="s">
        <v>891</v>
      </c>
      <c r="D597" s="322" t="s">
        <v>1058</v>
      </c>
      <c r="E597" s="322"/>
      <c r="F597" s="322"/>
      <c r="G597" s="322"/>
      <c r="H597" s="266" t="s">
        <v>1059</v>
      </c>
      <c r="I597" s="266" t="s">
        <v>1069</v>
      </c>
      <c r="J597" s="266" t="s">
        <v>1263</v>
      </c>
      <c r="K597" s="266" t="s">
        <v>1264</v>
      </c>
      <c r="L597" s="322" t="s">
        <v>1265</v>
      </c>
      <c r="M597" s="275" t="s">
        <v>85</v>
      </c>
      <c r="N597" s="275" t="s">
        <v>112</v>
      </c>
      <c r="O597" s="322" t="s">
        <v>86</v>
      </c>
      <c r="P597" s="322" t="s">
        <v>87</v>
      </c>
      <c r="Q597" s="275">
        <v>12</v>
      </c>
      <c r="R597" s="275" t="s">
        <v>871</v>
      </c>
      <c r="S597" s="275">
        <v>20</v>
      </c>
      <c r="T597" s="275" t="s">
        <v>141</v>
      </c>
      <c r="U597" s="275">
        <v>100</v>
      </c>
      <c r="V597" s="350" t="s">
        <v>142</v>
      </c>
      <c r="W597" s="100" t="s">
        <v>1266</v>
      </c>
      <c r="X597" s="99" t="s">
        <v>117</v>
      </c>
      <c r="Y597" s="99" t="s">
        <v>68</v>
      </c>
      <c r="Z597" s="99" t="s">
        <v>69</v>
      </c>
      <c r="AA597" s="99" t="s">
        <v>70</v>
      </c>
      <c r="AB597" s="99" t="s">
        <v>71</v>
      </c>
      <c r="AC597" s="99" t="s">
        <v>72</v>
      </c>
      <c r="AD597" s="316">
        <f>AH598</f>
        <v>7.2</v>
      </c>
      <c r="AE597" s="99">
        <f t="shared" si="1068"/>
        <v>25</v>
      </c>
      <c r="AF597" s="99">
        <f t="shared" si="1069"/>
        <v>15</v>
      </c>
      <c r="AG597" s="99">
        <f>($S597*((AE597+AF597))/100)</f>
        <v>8</v>
      </c>
      <c r="AH597" s="99">
        <f t="shared" si="1099"/>
        <v>12</v>
      </c>
      <c r="AI597" s="316">
        <f>AM598</f>
        <v>100</v>
      </c>
      <c r="AJ597" s="99">
        <f t="shared" si="1071"/>
        <v>0</v>
      </c>
      <c r="AK597" s="99">
        <f t="shared" si="1072"/>
        <v>0</v>
      </c>
      <c r="AL597" s="99">
        <f>($U597*((AJ597+AK597))/100)</f>
        <v>0</v>
      </c>
      <c r="AM597" s="106">
        <f>U597-AL597</f>
        <v>100</v>
      </c>
      <c r="AN597" s="350" t="s">
        <v>142</v>
      </c>
      <c r="AO597" s="275" t="s">
        <v>74</v>
      </c>
      <c r="AP597" s="322" t="s">
        <v>1267</v>
      </c>
      <c r="AQ597" s="100" t="s">
        <v>1268</v>
      </c>
      <c r="AR597" s="136">
        <v>45658</v>
      </c>
      <c r="AS597" s="136">
        <v>46022</v>
      </c>
      <c r="AT597" s="495" t="s">
        <v>146</v>
      </c>
      <c r="AU597" s="100" t="s">
        <v>1269</v>
      </c>
    </row>
    <row r="598" spans="1:47" s="110" customFormat="1" ht="90">
      <c r="A598" s="272"/>
      <c r="B598" s="272"/>
      <c r="C598" s="322"/>
      <c r="D598" s="322"/>
      <c r="E598" s="322"/>
      <c r="F598" s="322"/>
      <c r="G598" s="322"/>
      <c r="H598" s="272"/>
      <c r="I598" s="272"/>
      <c r="J598" s="272"/>
      <c r="K598" s="272"/>
      <c r="L598" s="322"/>
      <c r="M598" s="275"/>
      <c r="N598" s="275"/>
      <c r="O598" s="322"/>
      <c r="P598" s="322"/>
      <c r="Q598" s="275"/>
      <c r="R598" s="275"/>
      <c r="S598" s="275"/>
      <c r="T598" s="275"/>
      <c r="U598" s="275"/>
      <c r="V598" s="350"/>
      <c r="W598" s="100" t="s">
        <v>1270</v>
      </c>
      <c r="X598" s="99" t="s">
        <v>117</v>
      </c>
      <c r="Y598" s="99" t="s">
        <v>68</v>
      </c>
      <c r="Z598" s="99" t="s">
        <v>69</v>
      </c>
      <c r="AA598" s="99" t="s">
        <v>70</v>
      </c>
      <c r="AB598" s="99" t="s">
        <v>71</v>
      </c>
      <c r="AC598" s="99" t="s">
        <v>72</v>
      </c>
      <c r="AD598" s="316"/>
      <c r="AE598" s="99">
        <f t="shared" si="1068"/>
        <v>25</v>
      </c>
      <c r="AF598" s="99">
        <f t="shared" si="1069"/>
        <v>15</v>
      </c>
      <c r="AG598" s="99">
        <f>($AH597*((AE598+AF598))/100)</f>
        <v>4.8</v>
      </c>
      <c r="AH598" s="99">
        <f t="shared" ref="AH598" si="1100">AH597-AG598</f>
        <v>7.2</v>
      </c>
      <c r="AI598" s="316"/>
      <c r="AJ598" s="99">
        <f t="shared" si="1071"/>
        <v>0</v>
      </c>
      <c r="AK598" s="99">
        <f t="shared" si="1072"/>
        <v>0</v>
      </c>
      <c r="AL598" s="99">
        <f t="shared" ref="AL598" si="1101">($AM597*((AJ598+AK598))/100)</f>
        <v>0</v>
      </c>
      <c r="AM598" s="106">
        <f t="shared" ref="AM598" si="1102">AM597-AL598</f>
        <v>100</v>
      </c>
      <c r="AN598" s="350"/>
      <c r="AO598" s="275"/>
      <c r="AP598" s="322"/>
      <c r="AQ598" s="100" t="s">
        <v>1271</v>
      </c>
      <c r="AR598" s="136">
        <v>45658</v>
      </c>
      <c r="AS598" s="136">
        <v>46022</v>
      </c>
      <c r="AT598" s="498"/>
      <c r="AU598" s="100" t="s">
        <v>1269</v>
      </c>
    </row>
    <row r="599" spans="1:47" s="110" customFormat="1" ht="130.5" customHeight="1">
      <c r="A599" s="275">
        <v>206</v>
      </c>
      <c r="B599" s="275" t="s">
        <v>187</v>
      </c>
      <c r="C599" s="322" t="s">
        <v>1257</v>
      </c>
      <c r="D599" s="322" t="s">
        <v>1272</v>
      </c>
      <c r="E599" s="322" t="s">
        <v>164</v>
      </c>
      <c r="F599" s="322" t="s">
        <v>1273</v>
      </c>
      <c r="G599" s="322" t="s">
        <v>1274</v>
      </c>
      <c r="H599" s="108"/>
      <c r="I599" s="108"/>
      <c r="J599" s="108"/>
      <c r="K599" s="108"/>
      <c r="L599" s="333" t="str">
        <f t="shared" si="1098"/>
        <v>Posibilidad de pérdida reputacional por no implementar las medidas contempladas a los sujetos colectivos  en los PIRC y las actividades a las victimas de enfoque diferencial y de genero</v>
      </c>
      <c r="M599" s="275" t="s">
        <v>60</v>
      </c>
      <c r="N599" s="275" t="s">
        <v>278</v>
      </c>
      <c r="O599" s="322" t="s">
        <v>61</v>
      </c>
      <c r="P599" s="322" t="s">
        <v>62</v>
      </c>
      <c r="Q599" s="275">
        <v>60</v>
      </c>
      <c r="R599" s="275" t="s">
        <v>126</v>
      </c>
      <c r="S599" s="275">
        <v>40</v>
      </c>
      <c r="T599" s="275" t="s">
        <v>73</v>
      </c>
      <c r="U599" s="275">
        <v>60</v>
      </c>
      <c r="V599" s="337" t="s">
        <v>73</v>
      </c>
      <c r="W599" s="100" t="s">
        <v>1275</v>
      </c>
      <c r="X599" s="99" t="s">
        <v>117</v>
      </c>
      <c r="Y599" s="99" t="s">
        <v>68</v>
      </c>
      <c r="Z599" s="99" t="s">
        <v>69</v>
      </c>
      <c r="AA599" s="99" t="s">
        <v>70</v>
      </c>
      <c r="AB599" s="99" t="s">
        <v>71</v>
      </c>
      <c r="AC599" s="99" t="s">
        <v>72</v>
      </c>
      <c r="AD599" s="316">
        <f>AH600</f>
        <v>14.4</v>
      </c>
      <c r="AE599" s="99">
        <f t="shared" si="1068"/>
        <v>25</v>
      </c>
      <c r="AF599" s="99">
        <f t="shared" si="1069"/>
        <v>15</v>
      </c>
      <c r="AG599" s="99">
        <f>($S599*((AE599+AF599))/100)</f>
        <v>16</v>
      </c>
      <c r="AH599" s="99">
        <f t="shared" ref="AH599" si="1103">S599-AG599</f>
        <v>24</v>
      </c>
      <c r="AI599" s="316">
        <f>AM600</f>
        <v>60</v>
      </c>
      <c r="AJ599" s="99">
        <f t="shared" si="1071"/>
        <v>0</v>
      </c>
      <c r="AK599" s="99">
        <f t="shared" si="1072"/>
        <v>0</v>
      </c>
      <c r="AL599" s="99">
        <f>($U599*((AJ599+AK599))/100)</f>
        <v>0</v>
      </c>
      <c r="AM599" s="106">
        <f>U599-AL599</f>
        <v>60</v>
      </c>
      <c r="AN599" s="337" t="s">
        <v>73</v>
      </c>
      <c r="AO599" s="275" t="s">
        <v>74</v>
      </c>
      <c r="AP599" s="322" t="s">
        <v>75</v>
      </c>
      <c r="AQ599" s="322" t="s">
        <v>1276</v>
      </c>
      <c r="AR599" s="541">
        <v>45658</v>
      </c>
      <c r="AS599" s="541">
        <v>46022</v>
      </c>
      <c r="AT599" s="275" t="s">
        <v>77</v>
      </c>
      <c r="AU599" s="322" t="s">
        <v>1277</v>
      </c>
    </row>
    <row r="600" spans="1:47" s="110" customFormat="1" ht="130.5" customHeight="1">
      <c r="A600" s="275"/>
      <c r="B600" s="275"/>
      <c r="C600" s="322"/>
      <c r="D600" s="322"/>
      <c r="E600" s="322"/>
      <c r="F600" s="322"/>
      <c r="G600" s="322"/>
      <c r="H600" s="112"/>
      <c r="I600" s="112"/>
      <c r="J600" s="112"/>
      <c r="K600" s="112"/>
      <c r="L600" s="389"/>
      <c r="M600" s="275"/>
      <c r="N600" s="275"/>
      <c r="O600" s="322"/>
      <c r="P600" s="322"/>
      <c r="Q600" s="275"/>
      <c r="R600" s="275"/>
      <c r="S600" s="275"/>
      <c r="T600" s="275"/>
      <c r="U600" s="275"/>
      <c r="V600" s="337"/>
      <c r="W600" s="100" t="s">
        <v>1278</v>
      </c>
      <c r="X600" s="99" t="s">
        <v>117</v>
      </c>
      <c r="Y600" s="99" t="s">
        <v>68</v>
      </c>
      <c r="Z600" s="99" t="s">
        <v>69</v>
      </c>
      <c r="AA600" s="99" t="s">
        <v>70</v>
      </c>
      <c r="AB600" s="99" t="s">
        <v>71</v>
      </c>
      <c r="AC600" s="99" t="s">
        <v>72</v>
      </c>
      <c r="AD600" s="316"/>
      <c r="AE600" s="99">
        <f t="shared" si="1068"/>
        <v>25</v>
      </c>
      <c r="AF600" s="99">
        <f t="shared" si="1069"/>
        <v>15</v>
      </c>
      <c r="AG600" s="99">
        <f>($AH599*((AE600+AF600))/100)</f>
        <v>9.6</v>
      </c>
      <c r="AH600" s="99">
        <f t="shared" ref="AH600" si="1104">AH599-AG600</f>
        <v>14.4</v>
      </c>
      <c r="AI600" s="316"/>
      <c r="AJ600" s="99">
        <f t="shared" si="1071"/>
        <v>0</v>
      </c>
      <c r="AK600" s="99">
        <f t="shared" si="1072"/>
        <v>0</v>
      </c>
      <c r="AL600" s="99">
        <f t="shared" ref="AL600" si="1105">($AM599*((AJ600+AK600))/100)</f>
        <v>0</v>
      </c>
      <c r="AM600" s="106">
        <f t="shared" ref="AM600" si="1106">AM599-AL600</f>
        <v>60</v>
      </c>
      <c r="AN600" s="337"/>
      <c r="AO600" s="275"/>
      <c r="AP600" s="322"/>
      <c r="AQ600" s="322"/>
      <c r="AR600" s="541"/>
      <c r="AS600" s="541"/>
      <c r="AT600" s="275"/>
      <c r="AU600" s="322"/>
    </row>
    <row r="601" spans="1:47" s="110" customFormat="1" ht="251.25" customHeight="1">
      <c r="A601" s="99">
        <v>207</v>
      </c>
      <c r="B601" s="99" t="s">
        <v>187</v>
      </c>
      <c r="C601" s="100" t="s">
        <v>1257</v>
      </c>
      <c r="D601" s="100" t="s">
        <v>1067</v>
      </c>
      <c r="E601" s="100" t="s">
        <v>57</v>
      </c>
      <c r="F601" s="100" t="s">
        <v>1279</v>
      </c>
      <c r="G601" s="100" t="s">
        <v>1280</v>
      </c>
      <c r="H601" s="108"/>
      <c r="I601" s="108"/>
      <c r="J601" s="108"/>
      <c r="K601" s="108"/>
      <c r="L601" s="116" t="str">
        <f t="shared" si="1098"/>
        <v>Posibilidad de pérdida económica y reputacional ante los grupos de valor por la no entrega de cartas de indemnización aptas a las victimas localizadas</v>
      </c>
      <c r="M601" s="99" t="s">
        <v>60</v>
      </c>
      <c r="N601" s="99" t="s">
        <v>278</v>
      </c>
      <c r="O601" s="100" t="s">
        <v>170</v>
      </c>
      <c r="P601" s="100" t="s">
        <v>62</v>
      </c>
      <c r="Q601" s="99">
        <v>35</v>
      </c>
      <c r="R601" s="99" t="s">
        <v>126</v>
      </c>
      <c r="S601" s="99">
        <v>40</v>
      </c>
      <c r="T601" s="99" t="s">
        <v>114</v>
      </c>
      <c r="U601" s="99">
        <v>40</v>
      </c>
      <c r="V601" s="135" t="s">
        <v>73</v>
      </c>
      <c r="W601" s="100" t="s">
        <v>1281</v>
      </c>
      <c r="X601" s="99" t="s">
        <v>117</v>
      </c>
      <c r="Y601" s="99" t="s">
        <v>68</v>
      </c>
      <c r="Z601" s="99" t="s">
        <v>69</v>
      </c>
      <c r="AA601" s="99" t="s">
        <v>70</v>
      </c>
      <c r="AB601" s="99" t="s">
        <v>71</v>
      </c>
      <c r="AC601" s="99" t="s">
        <v>72</v>
      </c>
      <c r="AD601" s="104">
        <f>AH601</f>
        <v>24</v>
      </c>
      <c r="AE601" s="99">
        <f t="shared" si="1068"/>
        <v>25</v>
      </c>
      <c r="AF601" s="99">
        <f t="shared" si="1069"/>
        <v>15</v>
      </c>
      <c r="AG601" s="99">
        <f>($S601*((AE601+AF601))/100)</f>
        <v>16</v>
      </c>
      <c r="AH601" s="99">
        <f t="shared" ref="AH601:AH602" si="1107">S601-AG601</f>
        <v>24</v>
      </c>
      <c r="AI601" s="104">
        <f>AM601</f>
        <v>40</v>
      </c>
      <c r="AJ601" s="99">
        <f t="shared" si="1071"/>
        <v>0</v>
      </c>
      <c r="AK601" s="99">
        <f t="shared" si="1072"/>
        <v>0</v>
      </c>
      <c r="AL601" s="99">
        <f>($U601*((AJ601+AK601))/100)</f>
        <v>0</v>
      </c>
      <c r="AM601" s="106">
        <f>U601-AL601</f>
        <v>40</v>
      </c>
      <c r="AN601" s="135" t="s">
        <v>73</v>
      </c>
      <c r="AO601" s="99" t="s">
        <v>74</v>
      </c>
      <c r="AP601" s="100" t="s">
        <v>75</v>
      </c>
      <c r="AQ601" s="100" t="s">
        <v>1282</v>
      </c>
      <c r="AR601" s="136">
        <v>45658</v>
      </c>
      <c r="AS601" s="136">
        <v>46022</v>
      </c>
      <c r="AT601" s="99" t="s">
        <v>77</v>
      </c>
      <c r="AU601" s="100" t="s">
        <v>1283</v>
      </c>
    </row>
    <row r="602" spans="1:47" s="110" customFormat="1" ht="150">
      <c r="A602" s="99">
        <v>208</v>
      </c>
      <c r="B602" s="99" t="s">
        <v>187</v>
      </c>
      <c r="C602" s="100" t="s">
        <v>1095</v>
      </c>
      <c r="D602" s="100" t="s">
        <v>1284</v>
      </c>
      <c r="E602" s="100" t="s">
        <v>164</v>
      </c>
      <c r="F602" s="100" t="s">
        <v>1285</v>
      </c>
      <c r="G602" s="100" t="s">
        <v>1286</v>
      </c>
      <c r="H602" s="100"/>
      <c r="I602" s="100"/>
      <c r="J602" s="100"/>
      <c r="K602" s="100"/>
      <c r="L602" s="117" t="str">
        <f t="shared" si="1098"/>
        <v>Posibilidad de pérdida reputacional por no brindar acompañamiento a las victimas ni a las personerías de los municipios en el fortalecimiento y empoderamiento de la participación de las mesas de las victimas</v>
      </c>
      <c r="M602" s="99" t="s">
        <v>60</v>
      </c>
      <c r="N602" s="99" t="s">
        <v>278</v>
      </c>
      <c r="O602" s="100" t="s">
        <v>61</v>
      </c>
      <c r="P602" s="100" t="s">
        <v>62</v>
      </c>
      <c r="Q602" s="99">
        <v>31</v>
      </c>
      <c r="R602" s="99" t="s">
        <v>126</v>
      </c>
      <c r="S602" s="99">
        <v>40</v>
      </c>
      <c r="T602" s="99" t="s">
        <v>73</v>
      </c>
      <c r="U602" s="99">
        <v>60</v>
      </c>
      <c r="V602" s="135" t="s">
        <v>73</v>
      </c>
      <c r="W602" s="100" t="s">
        <v>1287</v>
      </c>
      <c r="X602" s="99" t="s">
        <v>117</v>
      </c>
      <c r="Y602" s="99" t="s">
        <v>68</v>
      </c>
      <c r="Z602" s="99" t="s">
        <v>69</v>
      </c>
      <c r="AA602" s="99" t="s">
        <v>70</v>
      </c>
      <c r="AB602" s="99" t="s">
        <v>71</v>
      </c>
      <c r="AC602" s="99" t="s">
        <v>72</v>
      </c>
      <c r="AD602" s="104">
        <f>AH602</f>
        <v>24</v>
      </c>
      <c r="AE602" s="99">
        <f t="shared" si="1068"/>
        <v>25</v>
      </c>
      <c r="AF602" s="99">
        <f t="shared" si="1069"/>
        <v>15</v>
      </c>
      <c r="AG602" s="99">
        <f>($S602*((AE602+AF602))/100)</f>
        <v>16</v>
      </c>
      <c r="AH602" s="99">
        <f t="shared" si="1107"/>
        <v>24</v>
      </c>
      <c r="AI602" s="104">
        <f>AM602</f>
        <v>60</v>
      </c>
      <c r="AJ602" s="99">
        <f t="shared" si="1071"/>
        <v>0</v>
      </c>
      <c r="AK602" s="99">
        <f t="shared" si="1072"/>
        <v>0</v>
      </c>
      <c r="AL602" s="99">
        <f>($U602*((AJ602+AK602))/100)</f>
        <v>0</v>
      </c>
      <c r="AM602" s="106">
        <f>U602-AL602</f>
        <v>60</v>
      </c>
      <c r="AN602" s="135" t="s">
        <v>73</v>
      </c>
      <c r="AO602" s="99" t="s">
        <v>74</v>
      </c>
      <c r="AP602" s="100" t="s">
        <v>75</v>
      </c>
      <c r="AQ602" s="100" t="s">
        <v>1288</v>
      </c>
      <c r="AR602" s="136">
        <v>45658</v>
      </c>
      <c r="AS602" s="136">
        <v>46022</v>
      </c>
      <c r="AT602" s="99" t="s">
        <v>77</v>
      </c>
      <c r="AU602" s="100" t="s">
        <v>1289</v>
      </c>
    </row>
    <row r="603" spans="1:47" s="110" customFormat="1" ht="177" customHeight="1">
      <c r="A603" s="266">
        <v>209</v>
      </c>
      <c r="B603" s="282" t="s">
        <v>187</v>
      </c>
      <c r="C603" s="296" t="s">
        <v>104</v>
      </c>
      <c r="D603" s="276" t="s">
        <v>1036</v>
      </c>
      <c r="E603" s="299" t="s">
        <v>57</v>
      </c>
      <c r="F603" s="302" t="s">
        <v>961</v>
      </c>
      <c r="G603" s="302" t="s">
        <v>962</v>
      </c>
      <c r="H603" s="305"/>
      <c r="I603" s="305"/>
      <c r="J603" s="305"/>
      <c r="K603" s="305"/>
      <c r="L603" s="308" t="str">
        <f>IF(F603&lt;&gt;"",CONCATENATE(E603," ",F603,"",G603),CONCATENATE(H603," ",I603," ",J603," ",K603))</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03" s="305" t="s">
        <v>105</v>
      </c>
      <c r="N603" s="416" t="s">
        <v>1114</v>
      </c>
      <c r="O603" s="282" t="s">
        <v>61</v>
      </c>
      <c r="P603" s="282" t="s">
        <v>62</v>
      </c>
      <c r="Q603" s="282" t="s">
        <v>273</v>
      </c>
      <c r="R603" s="282" t="s">
        <v>175</v>
      </c>
      <c r="S603" s="293">
        <f>IF(R603="Muy alta",100,IF(R603="Alta",80,IF(R603="Media",60,IF(R603="Baja",40,IF(R603="Muy baja",20,IF(R603="Casi Seguro",100,IF(R603="Probable",80,IF(R603="Posible",60,IF(R603="Improbable",40,IF(R603="Rara vez",20,0))))))))))</f>
        <v>80</v>
      </c>
      <c r="T603" s="282" t="s">
        <v>65</v>
      </c>
      <c r="U603" s="293">
        <f>IF(T603="Catastrófico",100,IF(T603="Mayor",80,IF(T603="Moderado",60,IF(T603="Menor",40,IF(T603="Leve",20,0)))))</f>
        <v>80</v>
      </c>
      <c r="V603" s="282" t="s">
        <v>66</v>
      </c>
      <c r="W603" s="341" t="s">
        <v>1192</v>
      </c>
      <c r="X603" s="293" t="str">
        <f>IF(OR(Y603="Preventivo",Y603="Detectivo"),"Probabilidad",IF(Y603="Correctivo","Impacto"," "))</f>
        <v>Probabilidad</v>
      </c>
      <c r="Y603" s="282" t="s">
        <v>68</v>
      </c>
      <c r="Z603" s="282" t="s">
        <v>69</v>
      </c>
      <c r="AA603" s="282" t="s">
        <v>70</v>
      </c>
      <c r="AB603" s="282" t="s">
        <v>71</v>
      </c>
      <c r="AC603" s="282" t="s">
        <v>72</v>
      </c>
      <c r="AD603" s="279">
        <f>AH605</f>
        <v>48</v>
      </c>
      <c r="AE603" s="16">
        <f t="shared" ref="AE603:AE610" si="1108">IF(Y603="Preventivo",25,IF(Y603="Detectivo",15,0))</f>
        <v>25</v>
      </c>
      <c r="AF603" s="16">
        <f t="shared" ref="AF603:AF610" si="1109">IF(Y603="Correctivo",0,IF(Z603="Automatizado",25,IF(Z603="Manual",15,0)))</f>
        <v>15</v>
      </c>
      <c r="AG603" s="16">
        <f>($S$603*((AE603+AF603))/100)</f>
        <v>32</v>
      </c>
      <c r="AH603" s="16">
        <f>S603-AG603</f>
        <v>48</v>
      </c>
      <c r="AI603" s="279">
        <f>AM605</f>
        <v>80</v>
      </c>
      <c r="AJ603" s="16">
        <f>IF(Y603="Correctivo",10,0)</f>
        <v>0</v>
      </c>
      <c r="AK603" s="16">
        <f>IF(X603="Probabilidad",0,IF(Z603="Automatizado",25,IF(Z603="Manual",15,0)))</f>
        <v>0</v>
      </c>
      <c r="AL603" s="155">
        <f>($U603*((AJ603+AK603))/100)</f>
        <v>0</v>
      </c>
      <c r="AM603" s="157">
        <f>U603-AL603</f>
        <v>80</v>
      </c>
      <c r="AN603" s="282" t="s">
        <v>66</v>
      </c>
      <c r="AO603" s="282" t="s">
        <v>74</v>
      </c>
      <c r="AP603" s="282" t="s">
        <v>269</v>
      </c>
      <c r="AQ603" s="32" t="s">
        <v>1039</v>
      </c>
      <c r="AR603" s="139">
        <v>45658</v>
      </c>
      <c r="AS603" s="139">
        <v>46022</v>
      </c>
      <c r="AT603" s="293" t="s">
        <v>93</v>
      </c>
      <c r="AU603" s="16" t="s">
        <v>966</v>
      </c>
    </row>
    <row r="604" spans="1:47" s="110" customFormat="1" ht="303" customHeight="1">
      <c r="A604" s="267"/>
      <c r="B604" s="283"/>
      <c r="C604" s="297"/>
      <c r="D604" s="277"/>
      <c r="E604" s="300"/>
      <c r="F604" s="303"/>
      <c r="G604" s="303"/>
      <c r="H604" s="306"/>
      <c r="I604" s="306"/>
      <c r="J604" s="306"/>
      <c r="K604" s="306"/>
      <c r="L604" s="309"/>
      <c r="M604" s="306"/>
      <c r="N604" s="417"/>
      <c r="O604" s="283"/>
      <c r="P604" s="283"/>
      <c r="Q604" s="283"/>
      <c r="R604" s="283"/>
      <c r="S604" s="294"/>
      <c r="T604" s="283"/>
      <c r="U604" s="294"/>
      <c r="V604" s="283"/>
      <c r="W604" s="342"/>
      <c r="X604" s="294"/>
      <c r="Y604" s="283"/>
      <c r="Z604" s="283"/>
      <c r="AA604" s="283"/>
      <c r="AB604" s="283"/>
      <c r="AC604" s="283"/>
      <c r="AD604" s="280"/>
      <c r="AE604" s="16">
        <f t="shared" si="1108"/>
        <v>0</v>
      </c>
      <c r="AF604" s="16">
        <f t="shared" si="1109"/>
        <v>0</v>
      </c>
      <c r="AG604" s="16">
        <f>($AH$603*((AE604+AF604))/100)</f>
        <v>0</v>
      </c>
      <c r="AH604" s="16">
        <f>AH603-AG604</f>
        <v>48</v>
      </c>
      <c r="AI604" s="280"/>
      <c r="AJ604" s="16">
        <f t="shared" ref="AJ604:AJ610" si="1110">IF(Y604="Correctivo",10,0)</f>
        <v>0</v>
      </c>
      <c r="AK604" s="16">
        <f t="shared" ref="AK604:AK610" si="1111">IF(X604="Probabilidad",0,IF(Z604="Automatizado",25,IF(Z604="Manual",15,0)))</f>
        <v>0</v>
      </c>
      <c r="AL604" s="155">
        <f t="shared" ref="AL604:AL605" si="1112">($AM603*((AJ604+AK604))/100)</f>
        <v>0</v>
      </c>
      <c r="AM604" s="157">
        <f t="shared" ref="AM604:AM605" si="1113">AM603-AL604</f>
        <v>80</v>
      </c>
      <c r="AN604" s="283"/>
      <c r="AO604" s="283"/>
      <c r="AP604" s="283"/>
      <c r="AQ604" s="32" t="s">
        <v>1040</v>
      </c>
      <c r="AR604" s="139">
        <v>45658</v>
      </c>
      <c r="AS604" s="139">
        <v>46022</v>
      </c>
      <c r="AT604" s="534"/>
      <c r="AU604" s="16" t="s">
        <v>966</v>
      </c>
    </row>
    <row r="605" spans="1:47" s="110" customFormat="1" ht="295.5" customHeight="1">
      <c r="A605" s="272"/>
      <c r="B605" s="284"/>
      <c r="C605" s="298"/>
      <c r="D605" s="278"/>
      <c r="E605" s="301"/>
      <c r="F605" s="304"/>
      <c r="G605" s="304"/>
      <c r="H605" s="307"/>
      <c r="I605" s="307"/>
      <c r="J605" s="307"/>
      <c r="K605" s="307"/>
      <c r="L605" s="310"/>
      <c r="M605" s="307"/>
      <c r="N605" s="431"/>
      <c r="O605" s="284"/>
      <c r="P605" s="284"/>
      <c r="Q605" s="284"/>
      <c r="R605" s="284"/>
      <c r="S605" s="295"/>
      <c r="T605" s="284"/>
      <c r="U605" s="295"/>
      <c r="V605" s="284"/>
      <c r="W605" s="343"/>
      <c r="X605" s="295"/>
      <c r="Y605" s="284"/>
      <c r="Z605" s="284"/>
      <c r="AA605" s="284"/>
      <c r="AB605" s="284"/>
      <c r="AC605" s="284"/>
      <c r="AD605" s="281"/>
      <c r="AE605" s="16">
        <f t="shared" si="1108"/>
        <v>0</v>
      </c>
      <c r="AF605" s="16">
        <f t="shared" si="1109"/>
        <v>0</v>
      </c>
      <c r="AG605" s="16">
        <f>($AH$604*((AE605+AF605))/100)</f>
        <v>0</v>
      </c>
      <c r="AH605" s="16">
        <f>AH604-AG605</f>
        <v>48</v>
      </c>
      <c r="AI605" s="281"/>
      <c r="AJ605" s="16">
        <f t="shared" si="1110"/>
        <v>0</v>
      </c>
      <c r="AK605" s="16">
        <f t="shared" si="1111"/>
        <v>0</v>
      </c>
      <c r="AL605" s="155">
        <f t="shared" si="1112"/>
        <v>0</v>
      </c>
      <c r="AM605" s="157">
        <f t="shared" si="1113"/>
        <v>80</v>
      </c>
      <c r="AN605" s="284"/>
      <c r="AO605" s="284"/>
      <c r="AP605" s="284"/>
      <c r="AQ605" s="32" t="s">
        <v>1041</v>
      </c>
      <c r="AR605" s="139">
        <v>45658</v>
      </c>
      <c r="AS605" s="139">
        <v>46022</v>
      </c>
      <c r="AT605" s="535"/>
      <c r="AU605" s="16" t="s">
        <v>966</v>
      </c>
    </row>
    <row r="606" spans="1:47" s="110" customFormat="1" ht="148.5" customHeight="1">
      <c r="A606" s="275">
        <v>210</v>
      </c>
      <c r="B606" s="275" t="s">
        <v>189</v>
      </c>
      <c r="C606" s="365" t="s">
        <v>1095</v>
      </c>
      <c r="D606" s="365" t="s">
        <v>2049</v>
      </c>
      <c r="E606" s="322" t="s">
        <v>164</v>
      </c>
      <c r="F606" s="322" t="s">
        <v>1175</v>
      </c>
      <c r="G606" s="322" t="s">
        <v>2050</v>
      </c>
      <c r="H606" s="108"/>
      <c r="I606" s="108"/>
      <c r="J606" s="108"/>
      <c r="K606" s="108"/>
      <c r="L606" s="333" t="str">
        <f t="shared" ref="L606" si="1114">CONCATENATE(E606," ",F606,)</f>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606" s="275" t="s">
        <v>60</v>
      </c>
      <c r="N606" s="275" t="s">
        <v>112</v>
      </c>
      <c r="O606" s="322" t="s">
        <v>61</v>
      </c>
      <c r="P606" s="322" t="s">
        <v>186</v>
      </c>
      <c r="Q606" s="275">
        <v>289</v>
      </c>
      <c r="R606" s="275" t="s">
        <v>126</v>
      </c>
      <c r="S606" s="275">
        <v>40</v>
      </c>
      <c r="T606" s="275" t="s">
        <v>73</v>
      </c>
      <c r="U606" s="275">
        <v>60</v>
      </c>
      <c r="V606" s="337" t="s">
        <v>73</v>
      </c>
      <c r="W606" s="103" t="s">
        <v>2051</v>
      </c>
      <c r="X606" s="99" t="s">
        <v>117</v>
      </c>
      <c r="Y606" s="99" t="s">
        <v>68</v>
      </c>
      <c r="Z606" s="99" t="s">
        <v>69</v>
      </c>
      <c r="AA606" s="99" t="s">
        <v>70</v>
      </c>
      <c r="AB606" s="99" t="s">
        <v>71</v>
      </c>
      <c r="AC606" s="99" t="s">
        <v>72</v>
      </c>
      <c r="AD606" s="312">
        <f>AH607</f>
        <v>14.4</v>
      </c>
      <c r="AE606" s="99">
        <f t="shared" si="1108"/>
        <v>25</v>
      </c>
      <c r="AF606" s="99">
        <f t="shared" si="1109"/>
        <v>15</v>
      </c>
      <c r="AG606" s="99">
        <f>($S606*((AE606+AF606))/100)</f>
        <v>16</v>
      </c>
      <c r="AH606" s="99">
        <f t="shared" ref="AH606" si="1115">S606-AG606</f>
        <v>24</v>
      </c>
      <c r="AI606" s="316">
        <f>AM607</f>
        <v>60</v>
      </c>
      <c r="AJ606" s="99">
        <f t="shared" si="1110"/>
        <v>0</v>
      </c>
      <c r="AK606" s="99">
        <f t="shared" si="1111"/>
        <v>0</v>
      </c>
      <c r="AL606" s="99">
        <f>($U606*((AJ606+AK606))/100)</f>
        <v>0</v>
      </c>
      <c r="AM606" s="106">
        <f>U606-AL606</f>
        <v>60</v>
      </c>
      <c r="AN606" s="337" t="s">
        <v>73</v>
      </c>
      <c r="AO606" s="275" t="s">
        <v>74</v>
      </c>
      <c r="AP606" s="322" t="s">
        <v>75</v>
      </c>
      <c r="AQ606" s="365" t="s">
        <v>2066</v>
      </c>
      <c r="AR606" s="449">
        <v>45658</v>
      </c>
      <c r="AS606" s="449">
        <v>46022</v>
      </c>
      <c r="AT606" s="364" t="s">
        <v>77</v>
      </c>
      <c r="AU606" s="365" t="s">
        <v>2067</v>
      </c>
    </row>
    <row r="607" spans="1:47" s="110" customFormat="1" ht="133.5" customHeight="1">
      <c r="A607" s="275"/>
      <c r="B607" s="275"/>
      <c r="C607" s="365"/>
      <c r="D607" s="365"/>
      <c r="E607" s="322"/>
      <c r="F607" s="322"/>
      <c r="G607" s="322"/>
      <c r="H607" s="112"/>
      <c r="I607" s="112"/>
      <c r="J607" s="112"/>
      <c r="K607" s="112"/>
      <c r="L607" s="389"/>
      <c r="M607" s="275"/>
      <c r="N607" s="275"/>
      <c r="O607" s="322"/>
      <c r="P607" s="322"/>
      <c r="Q607" s="275"/>
      <c r="R607" s="275"/>
      <c r="S607" s="275"/>
      <c r="T607" s="275"/>
      <c r="U607" s="275"/>
      <c r="V607" s="337"/>
      <c r="W607" s="103" t="s">
        <v>2065</v>
      </c>
      <c r="X607" s="99" t="s">
        <v>117</v>
      </c>
      <c r="Y607" s="99" t="s">
        <v>68</v>
      </c>
      <c r="Z607" s="99" t="s">
        <v>69</v>
      </c>
      <c r="AA607" s="99" t="s">
        <v>70</v>
      </c>
      <c r="AB607" s="99" t="s">
        <v>71</v>
      </c>
      <c r="AC607" s="99" t="s">
        <v>72</v>
      </c>
      <c r="AD607" s="492"/>
      <c r="AE607" s="99">
        <f t="shared" si="1108"/>
        <v>25</v>
      </c>
      <c r="AF607" s="99">
        <f t="shared" si="1109"/>
        <v>15</v>
      </c>
      <c r="AG607" s="99">
        <f>($AH606*((AE607+AF607))/100)</f>
        <v>9.6</v>
      </c>
      <c r="AH607" s="99">
        <f t="shared" ref="AH607" si="1116">AH606-AG607</f>
        <v>14.4</v>
      </c>
      <c r="AI607" s="316"/>
      <c r="AJ607" s="99">
        <f t="shared" si="1110"/>
        <v>0</v>
      </c>
      <c r="AK607" s="99">
        <f t="shared" si="1111"/>
        <v>0</v>
      </c>
      <c r="AL607" s="99">
        <f t="shared" ref="AL607" si="1117">($AM606*((AJ607+AK607))/100)</f>
        <v>0</v>
      </c>
      <c r="AM607" s="106">
        <f t="shared" ref="AM607" si="1118">AM606-AL607</f>
        <v>60</v>
      </c>
      <c r="AN607" s="337"/>
      <c r="AO607" s="275"/>
      <c r="AP607" s="322"/>
      <c r="AQ607" s="365"/>
      <c r="AR607" s="449"/>
      <c r="AS607" s="449"/>
      <c r="AT607" s="364"/>
      <c r="AU607" s="365"/>
    </row>
    <row r="608" spans="1:47" s="110" customFormat="1" ht="126.75" customHeight="1">
      <c r="A608" s="275">
        <v>211</v>
      </c>
      <c r="B608" s="275" t="s">
        <v>189</v>
      </c>
      <c r="C608" s="322" t="s">
        <v>1042</v>
      </c>
      <c r="D608" s="365" t="s">
        <v>2052</v>
      </c>
      <c r="E608" s="322"/>
      <c r="F608" s="322"/>
      <c r="G608" s="322"/>
      <c r="H608" s="266" t="s">
        <v>2053</v>
      </c>
      <c r="I608" s="266" t="s">
        <v>2054</v>
      </c>
      <c r="J608" s="266" t="s">
        <v>2055</v>
      </c>
      <c r="K608" s="266" t="s">
        <v>2056</v>
      </c>
      <c r="L608" s="273" t="s">
        <v>2057</v>
      </c>
      <c r="M608" s="275" t="s">
        <v>85</v>
      </c>
      <c r="N608" s="275" t="s">
        <v>120</v>
      </c>
      <c r="O608" s="322" t="s">
        <v>86</v>
      </c>
      <c r="P608" s="322" t="s">
        <v>87</v>
      </c>
      <c r="Q608" s="275" t="s">
        <v>2058</v>
      </c>
      <c r="R608" s="275" t="s">
        <v>390</v>
      </c>
      <c r="S608" s="275">
        <v>80</v>
      </c>
      <c r="T608" s="275" t="s">
        <v>141</v>
      </c>
      <c r="U608" s="275">
        <v>100</v>
      </c>
      <c r="V608" s="350" t="s">
        <v>142</v>
      </c>
      <c r="W608" s="103" t="s">
        <v>2068</v>
      </c>
      <c r="X608" s="99" t="s">
        <v>117</v>
      </c>
      <c r="Y608" s="99" t="s">
        <v>68</v>
      </c>
      <c r="Z608" s="99" t="s">
        <v>69</v>
      </c>
      <c r="AA608" s="99" t="s">
        <v>70</v>
      </c>
      <c r="AB608" s="99" t="s">
        <v>71</v>
      </c>
      <c r="AC608" s="99" t="s">
        <v>72</v>
      </c>
      <c r="AD608" s="316">
        <f>AH609</f>
        <v>28.8</v>
      </c>
      <c r="AE608" s="99">
        <f t="shared" si="1108"/>
        <v>25</v>
      </c>
      <c r="AF608" s="99">
        <f t="shared" si="1109"/>
        <v>15</v>
      </c>
      <c r="AG608" s="99">
        <f>($S608*((AE608+AF608))/100)</f>
        <v>32</v>
      </c>
      <c r="AH608" s="99">
        <f t="shared" ref="AH608" si="1119">S608-AG608</f>
        <v>48</v>
      </c>
      <c r="AI608" s="316">
        <f>AM609</f>
        <v>100</v>
      </c>
      <c r="AJ608" s="99">
        <f t="shared" si="1110"/>
        <v>0</v>
      </c>
      <c r="AK608" s="99">
        <f t="shared" si="1111"/>
        <v>0</v>
      </c>
      <c r="AL608" s="99">
        <f>($U608*((AJ608+AK608))/100)</f>
        <v>0</v>
      </c>
      <c r="AM608" s="106">
        <f>U608-AL608</f>
        <v>100</v>
      </c>
      <c r="AN608" s="350" t="s">
        <v>142</v>
      </c>
      <c r="AO608" s="275" t="s">
        <v>74</v>
      </c>
      <c r="AP608" s="322" t="s">
        <v>2059</v>
      </c>
      <c r="AQ608" s="365" t="s">
        <v>2070</v>
      </c>
      <c r="AR608" s="449">
        <v>45658</v>
      </c>
      <c r="AS608" s="449">
        <v>46022</v>
      </c>
      <c r="AT608" s="364" t="s">
        <v>146</v>
      </c>
      <c r="AU608" s="365" t="s">
        <v>2060</v>
      </c>
    </row>
    <row r="609" spans="1:47" s="110" customFormat="1" ht="110.25" customHeight="1">
      <c r="A609" s="275"/>
      <c r="B609" s="275"/>
      <c r="C609" s="322"/>
      <c r="D609" s="365"/>
      <c r="E609" s="322"/>
      <c r="F609" s="322"/>
      <c r="G609" s="322"/>
      <c r="H609" s="272"/>
      <c r="I609" s="272"/>
      <c r="J609" s="272"/>
      <c r="K609" s="272"/>
      <c r="L609" s="389"/>
      <c r="M609" s="275"/>
      <c r="N609" s="275"/>
      <c r="O609" s="322"/>
      <c r="P609" s="322"/>
      <c r="Q609" s="275"/>
      <c r="R609" s="275"/>
      <c r="S609" s="275"/>
      <c r="T609" s="275"/>
      <c r="U609" s="275"/>
      <c r="V609" s="350"/>
      <c r="W609" s="103" t="s">
        <v>2069</v>
      </c>
      <c r="X609" s="99" t="s">
        <v>117</v>
      </c>
      <c r="Y609" s="99" t="s">
        <v>68</v>
      </c>
      <c r="Z609" s="99" t="s">
        <v>69</v>
      </c>
      <c r="AA609" s="99" t="s">
        <v>70</v>
      </c>
      <c r="AB609" s="99" t="s">
        <v>71</v>
      </c>
      <c r="AC609" s="99" t="s">
        <v>72</v>
      </c>
      <c r="AD609" s="316"/>
      <c r="AE609" s="99">
        <f t="shared" si="1108"/>
        <v>25</v>
      </c>
      <c r="AF609" s="99">
        <f t="shared" si="1109"/>
        <v>15</v>
      </c>
      <c r="AG609" s="99">
        <f>($AH608*((AE609+AF609))/100)</f>
        <v>19.2</v>
      </c>
      <c r="AH609" s="99">
        <f t="shared" ref="AH609" si="1120">AH608-AG609</f>
        <v>28.8</v>
      </c>
      <c r="AI609" s="316"/>
      <c r="AJ609" s="99">
        <f t="shared" si="1110"/>
        <v>0</v>
      </c>
      <c r="AK609" s="99">
        <f t="shared" si="1111"/>
        <v>0</v>
      </c>
      <c r="AL609" s="99">
        <f t="shared" ref="AL609" si="1121">($AM608*((AJ609+AK609))/100)</f>
        <v>0</v>
      </c>
      <c r="AM609" s="106">
        <f t="shared" ref="AM609" si="1122">AM608-AL609</f>
        <v>100</v>
      </c>
      <c r="AN609" s="350"/>
      <c r="AO609" s="275"/>
      <c r="AP609" s="322"/>
      <c r="AQ609" s="365"/>
      <c r="AR609" s="449"/>
      <c r="AS609" s="449"/>
      <c r="AT609" s="364"/>
      <c r="AU609" s="365"/>
    </row>
    <row r="610" spans="1:47" s="110" customFormat="1" ht="133.5" customHeight="1">
      <c r="A610" s="99">
        <v>212</v>
      </c>
      <c r="B610" s="99" t="s">
        <v>189</v>
      </c>
      <c r="C610" s="100" t="s">
        <v>1095</v>
      </c>
      <c r="D610" s="100" t="s">
        <v>2061</v>
      </c>
      <c r="E610" s="100" t="s">
        <v>164</v>
      </c>
      <c r="F610" s="100" t="s">
        <v>2062</v>
      </c>
      <c r="G610" s="100" t="s">
        <v>2063</v>
      </c>
      <c r="H610" s="108"/>
      <c r="I610" s="108"/>
      <c r="J610" s="108"/>
      <c r="K610" s="108"/>
      <c r="L610" s="116" t="str">
        <f t="shared" ref="L610" si="1123">CONCATENATE(E610," ",F610,)</f>
        <v>Posibilidad de pérdida reputacional ante las victimas y el solicitante de la jornada por la no realización de las  jornadas de atención móvil de orientación y comunicación</v>
      </c>
      <c r="M610" s="99" t="s">
        <v>60</v>
      </c>
      <c r="N610" s="99" t="s">
        <v>120</v>
      </c>
      <c r="O610" s="100" t="s">
        <v>61</v>
      </c>
      <c r="P610" s="100" t="s">
        <v>186</v>
      </c>
      <c r="Q610" s="99">
        <v>80</v>
      </c>
      <c r="R610" s="99" t="s">
        <v>126</v>
      </c>
      <c r="S610" s="99">
        <v>40</v>
      </c>
      <c r="T610" s="99" t="s">
        <v>114</v>
      </c>
      <c r="U610" s="99">
        <v>40</v>
      </c>
      <c r="V610" s="135" t="s">
        <v>73</v>
      </c>
      <c r="W610" s="103" t="s">
        <v>2064</v>
      </c>
      <c r="X610" s="99" t="s">
        <v>117</v>
      </c>
      <c r="Y610" s="99" t="s">
        <v>68</v>
      </c>
      <c r="Z610" s="99" t="s">
        <v>69</v>
      </c>
      <c r="AA610" s="99" t="s">
        <v>70</v>
      </c>
      <c r="AB610" s="99" t="s">
        <v>71</v>
      </c>
      <c r="AC610" s="99" t="s">
        <v>72</v>
      </c>
      <c r="AD610" s="104">
        <f>AH610</f>
        <v>24</v>
      </c>
      <c r="AE610" s="99">
        <f t="shared" si="1108"/>
        <v>25</v>
      </c>
      <c r="AF610" s="99">
        <f t="shared" si="1109"/>
        <v>15</v>
      </c>
      <c r="AG610" s="99">
        <f>($S610*((AE610+AF610))/100)</f>
        <v>16</v>
      </c>
      <c r="AH610" s="99">
        <f t="shared" ref="AH610:AH611" si="1124">S610-AG610</f>
        <v>24</v>
      </c>
      <c r="AI610" s="104">
        <f>AM610</f>
        <v>40</v>
      </c>
      <c r="AJ610" s="99">
        <f t="shared" si="1110"/>
        <v>0</v>
      </c>
      <c r="AK610" s="99">
        <f t="shared" si="1111"/>
        <v>0</v>
      </c>
      <c r="AL610" s="99">
        <f>($U610*((AJ610+AK610))/100)</f>
        <v>0</v>
      </c>
      <c r="AM610" s="106">
        <f>U610-AL610</f>
        <v>40</v>
      </c>
      <c r="AN610" s="146" t="s">
        <v>115</v>
      </c>
      <c r="AO610" s="99" t="s">
        <v>118</v>
      </c>
      <c r="AP610" s="99" t="s">
        <v>120</v>
      </c>
      <c r="AQ610" s="100" t="s">
        <v>120</v>
      </c>
      <c r="AR610" s="99" t="s">
        <v>120</v>
      </c>
      <c r="AS610" s="99" t="s">
        <v>120</v>
      </c>
      <c r="AT610" s="99" t="s">
        <v>120</v>
      </c>
      <c r="AU610" s="100" t="s">
        <v>120</v>
      </c>
    </row>
    <row r="611" spans="1:47" s="110" customFormat="1" ht="174" customHeight="1">
      <c r="A611" s="266">
        <v>213</v>
      </c>
      <c r="B611" s="282" t="s">
        <v>189</v>
      </c>
      <c r="C611" s="296" t="s">
        <v>104</v>
      </c>
      <c r="D611" s="276" t="s">
        <v>1036</v>
      </c>
      <c r="E611" s="249"/>
      <c r="F611" s="248"/>
      <c r="G611" s="248"/>
      <c r="H611" s="247"/>
      <c r="I611" s="247"/>
      <c r="J611" s="247"/>
      <c r="K611" s="247"/>
      <c r="L611" s="308" t="s">
        <v>2071</v>
      </c>
      <c r="M611" s="305" t="s">
        <v>105</v>
      </c>
      <c r="N611" s="416" t="s">
        <v>1114</v>
      </c>
      <c r="O611" s="282" t="s">
        <v>61</v>
      </c>
      <c r="P611" s="282" t="s">
        <v>62</v>
      </c>
      <c r="Q611" s="282">
        <v>365</v>
      </c>
      <c r="R611" s="282" t="s">
        <v>126</v>
      </c>
      <c r="S611" s="293">
        <v>40</v>
      </c>
      <c r="T611" s="282" t="s">
        <v>65</v>
      </c>
      <c r="U611" s="293">
        <v>80</v>
      </c>
      <c r="V611" s="282" t="s">
        <v>66</v>
      </c>
      <c r="W611" s="341" t="s">
        <v>1192</v>
      </c>
      <c r="X611" s="293" t="str">
        <f>IF(OR(Y611="Preventivo",Y611="Detectivo"),"Probabilidad",IF(Y611="Correctivo","Impacto"," "))</f>
        <v>Probabilidad</v>
      </c>
      <c r="Y611" s="282" t="s">
        <v>68</v>
      </c>
      <c r="Z611" s="282" t="s">
        <v>69</v>
      </c>
      <c r="AA611" s="282" t="s">
        <v>70</v>
      </c>
      <c r="AB611" s="282" t="s">
        <v>71</v>
      </c>
      <c r="AC611" s="282" t="s">
        <v>72</v>
      </c>
      <c r="AD611" s="279">
        <f>AH613</f>
        <v>24</v>
      </c>
      <c r="AE611" s="99">
        <f t="shared" ref="AE611:AE612" si="1125">IF(Y611="Preventivo",25,IF(Y611="Detectivo",15,0))</f>
        <v>25</v>
      </c>
      <c r="AF611" s="99">
        <f t="shared" ref="AF611:AF612" si="1126">IF(Y611="Correctivo",0,IF(Z611="Automatizado",25,IF(Z611="Manual",15,0)))</f>
        <v>15</v>
      </c>
      <c r="AG611" s="99">
        <f>($S611*((AE611+AF611))/100)</f>
        <v>16</v>
      </c>
      <c r="AH611" s="99">
        <f t="shared" si="1124"/>
        <v>24</v>
      </c>
      <c r="AI611" s="279">
        <f>AM613</f>
        <v>80</v>
      </c>
      <c r="AJ611" s="99">
        <f t="shared" ref="AJ611:AJ612" si="1127">IF(Y611="Correctivo",10,0)</f>
        <v>0</v>
      </c>
      <c r="AK611" s="99">
        <f t="shared" ref="AK611:AK612" si="1128">IF(X611="Probabilidad",0,IF(Z611="Automatizado",25,IF(Z611="Manual",15,0)))</f>
        <v>0</v>
      </c>
      <c r="AL611" s="99">
        <f>($U611*((AJ611+AK611))/100)</f>
        <v>0</v>
      </c>
      <c r="AM611" s="106">
        <f>U611-AL611</f>
        <v>80</v>
      </c>
      <c r="AN611" s="282" t="s">
        <v>66</v>
      </c>
      <c r="AO611" s="282" t="s">
        <v>74</v>
      </c>
      <c r="AP611" s="341" t="s">
        <v>2059</v>
      </c>
      <c r="AQ611" s="32" t="s">
        <v>1039</v>
      </c>
      <c r="AR611" s="193">
        <v>45658</v>
      </c>
      <c r="AS611" s="193">
        <v>46022</v>
      </c>
      <c r="AT611" s="357" t="s">
        <v>93</v>
      </c>
      <c r="AU611" s="315" t="s">
        <v>966</v>
      </c>
    </row>
    <row r="612" spans="1:47" s="110" customFormat="1" ht="327.75" customHeight="1">
      <c r="A612" s="267"/>
      <c r="B612" s="283"/>
      <c r="C612" s="297"/>
      <c r="D612" s="277"/>
      <c r="E612" s="249"/>
      <c r="F612" s="248"/>
      <c r="G612" s="248"/>
      <c r="H612" s="247"/>
      <c r="I612" s="247"/>
      <c r="J612" s="247"/>
      <c r="K612" s="247"/>
      <c r="L612" s="309"/>
      <c r="M612" s="306"/>
      <c r="N612" s="417"/>
      <c r="O612" s="283"/>
      <c r="P612" s="283"/>
      <c r="Q612" s="283"/>
      <c r="R612" s="283"/>
      <c r="S612" s="294"/>
      <c r="T612" s="283"/>
      <c r="U612" s="294"/>
      <c r="V612" s="283"/>
      <c r="W612" s="342"/>
      <c r="X612" s="294"/>
      <c r="Y612" s="283"/>
      <c r="Z612" s="283"/>
      <c r="AA612" s="283"/>
      <c r="AB612" s="283"/>
      <c r="AC612" s="283"/>
      <c r="AD612" s="280"/>
      <c r="AE612" s="99">
        <f t="shared" si="1125"/>
        <v>0</v>
      </c>
      <c r="AF612" s="99">
        <f t="shared" si="1126"/>
        <v>0</v>
      </c>
      <c r="AG612" s="99">
        <f>($AH611*((AE612+AF612))/100)</f>
        <v>0</v>
      </c>
      <c r="AH612" s="99">
        <f t="shared" ref="AH612" si="1129">AH611-AG612</f>
        <v>24</v>
      </c>
      <c r="AI612" s="280"/>
      <c r="AJ612" s="99">
        <f t="shared" si="1127"/>
        <v>0</v>
      </c>
      <c r="AK612" s="99">
        <f t="shared" si="1128"/>
        <v>0</v>
      </c>
      <c r="AL612" s="99">
        <f t="shared" ref="AL612" si="1130">($AM611*((AJ612+AK612))/100)</f>
        <v>0</v>
      </c>
      <c r="AM612" s="106">
        <f t="shared" ref="AM612" si="1131">AM611-AL612</f>
        <v>80</v>
      </c>
      <c r="AN612" s="283"/>
      <c r="AO612" s="283"/>
      <c r="AP612" s="342"/>
      <c r="AQ612" s="256" t="s">
        <v>1040</v>
      </c>
      <c r="AR612" s="139">
        <v>45658</v>
      </c>
      <c r="AS612" s="188">
        <v>46022</v>
      </c>
      <c r="AT612" s="357"/>
      <c r="AU612" s="315"/>
    </row>
    <row r="613" spans="1:47" s="110" customFormat="1" ht="297.75" customHeight="1">
      <c r="A613" s="272"/>
      <c r="B613" s="284"/>
      <c r="C613" s="298"/>
      <c r="D613" s="278"/>
      <c r="E613" s="249"/>
      <c r="F613" s="248"/>
      <c r="G613" s="248"/>
      <c r="H613" s="247"/>
      <c r="I613" s="247"/>
      <c r="J613" s="247"/>
      <c r="K613" s="247"/>
      <c r="L613" s="310"/>
      <c r="M613" s="307"/>
      <c r="N613" s="431"/>
      <c r="O613" s="284"/>
      <c r="P613" s="284"/>
      <c r="Q613" s="284"/>
      <c r="R613" s="284"/>
      <c r="S613" s="295"/>
      <c r="T613" s="284"/>
      <c r="U613" s="295"/>
      <c r="V613" s="284"/>
      <c r="W613" s="343"/>
      <c r="X613" s="295"/>
      <c r="Y613" s="284"/>
      <c r="Z613" s="284"/>
      <c r="AA613" s="284"/>
      <c r="AB613" s="284"/>
      <c r="AC613" s="284"/>
      <c r="AD613" s="281"/>
      <c r="AE613" s="99">
        <f t="shared" ref="AE613" si="1132">IF(Y613="Preventivo",25,IF(Y613="Detectivo",15,0))</f>
        <v>0</v>
      </c>
      <c r="AF613" s="99">
        <f t="shared" ref="AF613" si="1133">IF(Y613="Correctivo",0,IF(Z613="Automatizado",25,IF(Z613="Manual",15,0)))</f>
        <v>0</v>
      </c>
      <c r="AG613" s="99">
        <f>($AH612*((AE613+AF613))/100)</f>
        <v>0</v>
      </c>
      <c r="AH613" s="99">
        <f t="shared" ref="AH613" si="1134">AH612-AG613</f>
        <v>24</v>
      </c>
      <c r="AI613" s="281"/>
      <c r="AJ613" s="99">
        <f t="shared" ref="AJ613" si="1135">IF(Y613="Correctivo",10,0)</f>
        <v>0</v>
      </c>
      <c r="AK613" s="99">
        <f t="shared" ref="AK613" si="1136">IF(X613="Probabilidad",0,IF(Z613="Automatizado",25,IF(Z613="Manual",15,0)))</f>
        <v>0</v>
      </c>
      <c r="AL613" s="99">
        <f t="shared" ref="AL613" si="1137">($AM612*((AJ613+AK613))/100)</f>
        <v>0</v>
      </c>
      <c r="AM613" s="106">
        <f t="shared" ref="AM613" si="1138">AM612-AL613</f>
        <v>80</v>
      </c>
      <c r="AN613" s="283"/>
      <c r="AO613" s="284"/>
      <c r="AP613" s="343"/>
      <c r="AQ613" s="256" t="s">
        <v>1041</v>
      </c>
      <c r="AR613" s="139">
        <v>45658</v>
      </c>
      <c r="AS613" s="188">
        <v>46022</v>
      </c>
      <c r="AT613" s="357"/>
      <c r="AU613" s="315"/>
    </row>
    <row r="614" spans="1:47" s="110" customFormat="1" ht="164.25" customHeight="1">
      <c r="A614" s="275">
        <v>214</v>
      </c>
      <c r="B614" s="275" t="s">
        <v>191</v>
      </c>
      <c r="C614" s="322" t="s">
        <v>1095</v>
      </c>
      <c r="D614" s="365" t="s">
        <v>1290</v>
      </c>
      <c r="E614" s="322" t="s">
        <v>57</v>
      </c>
      <c r="F614" s="322" t="s">
        <v>1291</v>
      </c>
      <c r="G614" s="322" t="s">
        <v>1292</v>
      </c>
      <c r="H614" s="108"/>
      <c r="I614" s="108"/>
      <c r="J614" s="108"/>
      <c r="K614" s="108"/>
      <c r="L614" s="333" t="str">
        <f>CONCATENATE(E614," ",F614,)</f>
        <v>Posibilidad de pérdida económica y reputacional ante los sujetos de reparación colectiva,  al no realizar la implementación de las acciones o estrategias definidas</v>
      </c>
      <c r="M614" s="275" t="s">
        <v>60</v>
      </c>
      <c r="N614" s="275" t="s">
        <v>112</v>
      </c>
      <c r="O614" s="322" t="s">
        <v>61</v>
      </c>
      <c r="P614" s="322" t="s">
        <v>62</v>
      </c>
      <c r="Q614" s="275">
        <v>70</v>
      </c>
      <c r="R614" s="275" t="s">
        <v>126</v>
      </c>
      <c r="S614" s="275">
        <v>40</v>
      </c>
      <c r="T614" s="275" t="s">
        <v>65</v>
      </c>
      <c r="U614" s="275">
        <v>80</v>
      </c>
      <c r="V614" s="351" t="s">
        <v>66</v>
      </c>
      <c r="W614" s="377" t="s">
        <v>1293</v>
      </c>
      <c r="X614" s="266" t="s">
        <v>117</v>
      </c>
      <c r="Y614" s="266" t="s">
        <v>68</v>
      </c>
      <c r="Z614" s="266" t="s">
        <v>69</v>
      </c>
      <c r="AA614" s="266" t="s">
        <v>70</v>
      </c>
      <c r="AB614" s="266" t="s">
        <v>71</v>
      </c>
      <c r="AC614" s="266" t="s">
        <v>72</v>
      </c>
      <c r="AD614" s="316">
        <f>AH616</f>
        <v>24</v>
      </c>
      <c r="AE614" s="99">
        <f t="shared" si="1068"/>
        <v>25</v>
      </c>
      <c r="AF614" s="99">
        <f t="shared" si="1069"/>
        <v>15</v>
      </c>
      <c r="AG614" s="99">
        <f>($S614*((AE614+AF614))/100)</f>
        <v>16</v>
      </c>
      <c r="AH614" s="99">
        <f t="shared" ref="AH614" si="1139">S614-AG614</f>
        <v>24</v>
      </c>
      <c r="AI614" s="316">
        <f>AM616</f>
        <v>80</v>
      </c>
      <c r="AJ614" s="99">
        <f t="shared" si="1071"/>
        <v>0</v>
      </c>
      <c r="AK614" s="99">
        <f t="shared" si="1072"/>
        <v>0</v>
      </c>
      <c r="AL614" s="99">
        <f>($U614*((AJ614+AK614))/100)</f>
        <v>0</v>
      </c>
      <c r="AM614" s="106">
        <f>U614-AL614</f>
        <v>80</v>
      </c>
      <c r="AN614" s="338" t="s">
        <v>66</v>
      </c>
      <c r="AO614" s="266" t="s">
        <v>74</v>
      </c>
      <c r="AP614" s="273" t="s">
        <v>1294</v>
      </c>
      <c r="AQ614" s="100" t="s">
        <v>1295</v>
      </c>
      <c r="AR614" s="136">
        <v>45658</v>
      </c>
      <c r="AS614" s="136">
        <v>46022</v>
      </c>
      <c r="AT614" s="266" t="s">
        <v>93</v>
      </c>
      <c r="AU614" s="273" t="s">
        <v>1296</v>
      </c>
    </row>
    <row r="615" spans="1:47" s="110" customFormat="1" ht="95.25" customHeight="1">
      <c r="A615" s="275"/>
      <c r="B615" s="275"/>
      <c r="C615" s="322"/>
      <c r="D615" s="365"/>
      <c r="E615" s="322"/>
      <c r="F615" s="322"/>
      <c r="G615" s="322"/>
      <c r="H615" s="112"/>
      <c r="I615" s="112"/>
      <c r="J615" s="112"/>
      <c r="K615" s="112"/>
      <c r="L615" s="389"/>
      <c r="M615" s="275"/>
      <c r="N615" s="275"/>
      <c r="O615" s="322"/>
      <c r="P615" s="322"/>
      <c r="Q615" s="275"/>
      <c r="R615" s="275"/>
      <c r="S615" s="275"/>
      <c r="T615" s="275"/>
      <c r="U615" s="275"/>
      <c r="V615" s="351"/>
      <c r="W615" s="378"/>
      <c r="X615" s="267"/>
      <c r="Y615" s="267"/>
      <c r="Z615" s="267"/>
      <c r="AA615" s="267"/>
      <c r="AB615" s="267"/>
      <c r="AC615" s="267"/>
      <c r="AD615" s="316"/>
      <c r="AE615" s="99">
        <f t="shared" si="1068"/>
        <v>0</v>
      </c>
      <c r="AF615" s="99">
        <f t="shared" si="1069"/>
        <v>0</v>
      </c>
      <c r="AG615" s="99">
        <f>($AH614*((AE615+AF615))/100)</f>
        <v>0</v>
      </c>
      <c r="AH615" s="99">
        <f t="shared" ref="AH615:AH616" si="1140">AH614-AG615</f>
        <v>24</v>
      </c>
      <c r="AI615" s="316"/>
      <c r="AJ615" s="99">
        <f t="shared" si="1071"/>
        <v>0</v>
      </c>
      <c r="AK615" s="99">
        <f t="shared" si="1072"/>
        <v>0</v>
      </c>
      <c r="AL615" s="99">
        <f t="shared" ref="AL615:AL616" si="1141">($AM614*((AJ615+AK615))/100)</f>
        <v>0</v>
      </c>
      <c r="AM615" s="106">
        <f t="shared" ref="AM615:AM616" si="1142">AM614-AL615</f>
        <v>80</v>
      </c>
      <c r="AN615" s="394"/>
      <c r="AO615" s="267"/>
      <c r="AP615" s="274"/>
      <c r="AQ615" s="100" t="s">
        <v>1297</v>
      </c>
      <c r="AR615" s="109">
        <v>45658</v>
      </c>
      <c r="AS615" s="109">
        <v>46022</v>
      </c>
      <c r="AT615" s="267"/>
      <c r="AU615" s="274"/>
    </row>
    <row r="616" spans="1:47" s="110" customFormat="1" ht="91.5" customHeight="1">
      <c r="A616" s="275"/>
      <c r="B616" s="275"/>
      <c r="C616" s="322"/>
      <c r="D616" s="365"/>
      <c r="E616" s="322"/>
      <c r="F616" s="322"/>
      <c r="G616" s="322"/>
      <c r="H616" s="115"/>
      <c r="I616" s="115"/>
      <c r="J616" s="115"/>
      <c r="K616" s="115"/>
      <c r="L616" s="384"/>
      <c r="M616" s="275"/>
      <c r="N616" s="275"/>
      <c r="O616" s="322"/>
      <c r="P616" s="322"/>
      <c r="Q616" s="275"/>
      <c r="R616" s="275"/>
      <c r="S616" s="275"/>
      <c r="T616" s="275"/>
      <c r="U616" s="275"/>
      <c r="V616" s="351"/>
      <c r="W616" s="382"/>
      <c r="X616" s="272"/>
      <c r="Y616" s="272"/>
      <c r="Z616" s="272"/>
      <c r="AA616" s="272"/>
      <c r="AB616" s="272"/>
      <c r="AC616" s="272"/>
      <c r="AD616" s="316"/>
      <c r="AE616" s="99">
        <f t="shared" si="1068"/>
        <v>0</v>
      </c>
      <c r="AF616" s="99">
        <f t="shared" si="1069"/>
        <v>0</v>
      </c>
      <c r="AG616" s="99">
        <f>($AH615*((AE616+AF616))/100)</f>
        <v>0</v>
      </c>
      <c r="AH616" s="99">
        <f t="shared" si="1140"/>
        <v>24</v>
      </c>
      <c r="AI616" s="316"/>
      <c r="AJ616" s="99">
        <f t="shared" si="1071"/>
        <v>0</v>
      </c>
      <c r="AK616" s="99">
        <f t="shared" si="1072"/>
        <v>0</v>
      </c>
      <c r="AL616" s="99">
        <f t="shared" si="1141"/>
        <v>0</v>
      </c>
      <c r="AM616" s="106">
        <f t="shared" si="1142"/>
        <v>80</v>
      </c>
      <c r="AN616" s="387"/>
      <c r="AO616" s="272"/>
      <c r="AP616" s="327"/>
      <c r="AQ616" s="100" t="s">
        <v>1298</v>
      </c>
      <c r="AR616" s="136">
        <v>45658</v>
      </c>
      <c r="AS616" s="136">
        <v>46022</v>
      </c>
      <c r="AT616" s="272"/>
      <c r="AU616" s="327"/>
    </row>
    <row r="617" spans="1:47" s="110" customFormat="1" ht="166.5" customHeight="1">
      <c r="A617" s="275">
        <v>215</v>
      </c>
      <c r="B617" s="275" t="s">
        <v>191</v>
      </c>
      <c r="C617" s="322" t="s">
        <v>1042</v>
      </c>
      <c r="D617" s="365" t="s">
        <v>1067</v>
      </c>
      <c r="E617" s="322" t="s">
        <v>164</v>
      </c>
      <c r="F617" s="322" t="s">
        <v>1299</v>
      </c>
      <c r="G617" s="322" t="s">
        <v>1300</v>
      </c>
      <c r="H617" s="108"/>
      <c r="I617" s="108"/>
      <c r="J617" s="108"/>
      <c r="K617" s="108"/>
      <c r="L617" s="333" t="str">
        <f>CONCATENATE(E617," ",F617,)</f>
        <v>Posibilidad de pérdida reputacional ante las victimas, entidades territoriales y  organismos de control, al no lograr hacer entrega de la medida de indemnización  a victimas   a quienes ya se le asignaron  y giraron los recursos en el proceso de reparación individual</v>
      </c>
      <c r="M617" s="275" t="s">
        <v>60</v>
      </c>
      <c r="N617" s="275" t="s">
        <v>112</v>
      </c>
      <c r="O617" s="322" t="s">
        <v>61</v>
      </c>
      <c r="P617" s="322" t="s">
        <v>62</v>
      </c>
      <c r="Q617" s="275">
        <v>190</v>
      </c>
      <c r="R617" s="275" t="s">
        <v>126</v>
      </c>
      <c r="S617" s="275">
        <v>40</v>
      </c>
      <c r="T617" s="275" t="s">
        <v>73</v>
      </c>
      <c r="U617" s="275">
        <v>60</v>
      </c>
      <c r="V617" s="337" t="s">
        <v>73</v>
      </c>
      <c r="W617" s="103" t="s">
        <v>1301</v>
      </c>
      <c r="X617" s="99" t="s">
        <v>117</v>
      </c>
      <c r="Y617" s="99" t="s">
        <v>68</v>
      </c>
      <c r="Z617" s="99" t="s">
        <v>69</v>
      </c>
      <c r="AA617" s="99" t="s">
        <v>179</v>
      </c>
      <c r="AB617" s="99" t="s">
        <v>91</v>
      </c>
      <c r="AC617" s="99" t="s">
        <v>72</v>
      </c>
      <c r="AD617" s="316">
        <f>AH618</f>
        <v>24</v>
      </c>
      <c r="AE617" s="99">
        <f t="shared" si="1068"/>
        <v>25</v>
      </c>
      <c r="AF617" s="99">
        <f t="shared" si="1069"/>
        <v>15</v>
      </c>
      <c r="AG617" s="99">
        <f>($S617*((AE617+AF617))/100)</f>
        <v>16</v>
      </c>
      <c r="AH617" s="99">
        <f t="shared" ref="AH617" si="1143">S617-AG617</f>
        <v>24</v>
      </c>
      <c r="AI617" s="316">
        <f>AM618</f>
        <v>45</v>
      </c>
      <c r="AJ617" s="99">
        <f t="shared" si="1071"/>
        <v>0</v>
      </c>
      <c r="AK617" s="99">
        <f t="shared" si="1072"/>
        <v>0</v>
      </c>
      <c r="AL617" s="99">
        <f>($U617*((AJ617+AK617))/100)</f>
        <v>0</v>
      </c>
      <c r="AM617" s="106">
        <f>U617-AL617</f>
        <v>60</v>
      </c>
      <c r="AN617" s="338" t="s">
        <v>73</v>
      </c>
      <c r="AO617" s="266" t="s">
        <v>74</v>
      </c>
      <c r="AP617" s="273" t="s">
        <v>1294</v>
      </c>
      <c r="AQ617" s="273" t="s">
        <v>1302</v>
      </c>
      <c r="AR617" s="493">
        <v>45658</v>
      </c>
      <c r="AS617" s="493">
        <v>46022</v>
      </c>
      <c r="AT617" s="266" t="s">
        <v>77</v>
      </c>
      <c r="AU617" s="273" t="s">
        <v>1303</v>
      </c>
    </row>
    <row r="618" spans="1:47" s="110" customFormat="1" ht="107.25" customHeight="1">
      <c r="A618" s="275"/>
      <c r="B618" s="275"/>
      <c r="C618" s="322"/>
      <c r="D618" s="365"/>
      <c r="E618" s="322"/>
      <c r="F618" s="322"/>
      <c r="G618" s="322"/>
      <c r="H618" s="112"/>
      <c r="I618" s="112"/>
      <c r="J618" s="112"/>
      <c r="K618" s="112"/>
      <c r="L618" s="389"/>
      <c r="M618" s="275"/>
      <c r="N618" s="275"/>
      <c r="O618" s="322"/>
      <c r="P618" s="322"/>
      <c r="Q618" s="275"/>
      <c r="R618" s="275"/>
      <c r="S618" s="275"/>
      <c r="T618" s="275"/>
      <c r="U618" s="275"/>
      <c r="V618" s="337"/>
      <c r="W618" s="103" t="s">
        <v>1304</v>
      </c>
      <c r="X618" s="99" t="s">
        <v>40</v>
      </c>
      <c r="Y618" s="99" t="s">
        <v>80</v>
      </c>
      <c r="Z618" s="99" t="s">
        <v>69</v>
      </c>
      <c r="AA618" s="99" t="s">
        <v>179</v>
      </c>
      <c r="AB618" s="99" t="s">
        <v>71</v>
      </c>
      <c r="AC618" s="99" t="s">
        <v>72</v>
      </c>
      <c r="AD618" s="316"/>
      <c r="AE618" s="99">
        <f t="shared" si="1068"/>
        <v>0</v>
      </c>
      <c r="AF618" s="99">
        <f t="shared" si="1069"/>
        <v>0</v>
      </c>
      <c r="AG618" s="99">
        <f>($AH617*((AE618+AF618))/100)</f>
        <v>0</v>
      </c>
      <c r="AH618" s="99">
        <f t="shared" ref="AH618" si="1144">AH617-AG618</f>
        <v>24</v>
      </c>
      <c r="AI618" s="316"/>
      <c r="AJ618" s="99">
        <f t="shared" si="1071"/>
        <v>10</v>
      </c>
      <c r="AK618" s="99">
        <f t="shared" si="1072"/>
        <v>15</v>
      </c>
      <c r="AL618" s="99">
        <f t="shared" ref="AL618" si="1145">($AM617*((AJ618+AK618))/100)</f>
        <v>15</v>
      </c>
      <c r="AM618" s="106">
        <f t="shared" ref="AM618" si="1146">AM617-AL618</f>
        <v>45</v>
      </c>
      <c r="AN618" s="387"/>
      <c r="AO618" s="272"/>
      <c r="AP618" s="327"/>
      <c r="AQ618" s="327"/>
      <c r="AR618" s="497"/>
      <c r="AS618" s="497"/>
      <c r="AT618" s="272"/>
      <c r="AU618" s="327"/>
    </row>
    <row r="619" spans="1:47" s="110" customFormat="1" ht="152.25" customHeight="1">
      <c r="A619" s="275">
        <v>216</v>
      </c>
      <c r="B619" s="275" t="s">
        <v>191</v>
      </c>
      <c r="C619" s="322" t="s">
        <v>1095</v>
      </c>
      <c r="D619" s="365" t="s">
        <v>1305</v>
      </c>
      <c r="E619" s="322" t="s">
        <v>57</v>
      </c>
      <c r="F619" s="322" t="s">
        <v>1306</v>
      </c>
      <c r="G619" s="322" t="s">
        <v>1307</v>
      </c>
      <c r="H619" s="108"/>
      <c r="I619" s="108"/>
      <c r="J619" s="108"/>
      <c r="K619" s="108"/>
      <c r="L619" s="333" t="str">
        <f t="shared" ref="L619" si="1147">CONCATENATE(E619," ",F619,)</f>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619" s="275" t="s">
        <v>60</v>
      </c>
      <c r="N619" s="275" t="s">
        <v>112</v>
      </c>
      <c r="O619" s="322" t="s">
        <v>61</v>
      </c>
      <c r="P619" s="322" t="s">
        <v>62</v>
      </c>
      <c r="Q619" s="275">
        <v>80</v>
      </c>
      <c r="R619" s="275" t="s">
        <v>126</v>
      </c>
      <c r="S619" s="275">
        <v>40</v>
      </c>
      <c r="T619" s="275" t="s">
        <v>73</v>
      </c>
      <c r="U619" s="275">
        <v>40</v>
      </c>
      <c r="V619" s="337" t="s">
        <v>73</v>
      </c>
      <c r="W619" s="377" t="s">
        <v>1308</v>
      </c>
      <c r="X619" s="266" t="s">
        <v>117</v>
      </c>
      <c r="Y619" s="266" t="s">
        <v>68</v>
      </c>
      <c r="Z619" s="266" t="s">
        <v>69</v>
      </c>
      <c r="AA619" s="266" t="s">
        <v>70</v>
      </c>
      <c r="AB619" s="266" t="s">
        <v>91</v>
      </c>
      <c r="AC619" s="266" t="s">
        <v>72</v>
      </c>
      <c r="AD619" s="316">
        <f>AH621</f>
        <v>24</v>
      </c>
      <c r="AE619" s="99">
        <f t="shared" si="1068"/>
        <v>25</v>
      </c>
      <c r="AF619" s="99">
        <f t="shared" si="1069"/>
        <v>15</v>
      </c>
      <c r="AG619" s="99">
        <f>($S619*((AE619+AF619))/100)</f>
        <v>16</v>
      </c>
      <c r="AH619" s="99">
        <f t="shared" ref="AH619" si="1148">S619-AG619</f>
        <v>24</v>
      </c>
      <c r="AI619" s="316">
        <f>AM621</f>
        <v>40</v>
      </c>
      <c r="AJ619" s="99">
        <f t="shared" si="1071"/>
        <v>0</v>
      </c>
      <c r="AK619" s="99">
        <f t="shared" si="1072"/>
        <v>0</v>
      </c>
      <c r="AL619" s="99">
        <f>($U619*((AJ619+AK619))/100)</f>
        <v>0</v>
      </c>
      <c r="AM619" s="106">
        <f>U619-AL619</f>
        <v>40</v>
      </c>
      <c r="AN619" s="338" t="s">
        <v>73</v>
      </c>
      <c r="AO619" s="266" t="s">
        <v>74</v>
      </c>
      <c r="AP619" s="273" t="s">
        <v>1294</v>
      </c>
      <c r="AQ619" s="100" t="s">
        <v>1309</v>
      </c>
      <c r="AR619" s="493">
        <v>45658</v>
      </c>
      <c r="AS619" s="493">
        <v>46022</v>
      </c>
      <c r="AT619" s="266" t="s">
        <v>77</v>
      </c>
      <c r="AU619" s="273" t="s">
        <v>1310</v>
      </c>
    </row>
    <row r="620" spans="1:47" s="110" customFormat="1" ht="123.75" customHeight="1">
      <c r="A620" s="275"/>
      <c r="B620" s="275"/>
      <c r="C620" s="322"/>
      <c r="D620" s="365"/>
      <c r="E620" s="322"/>
      <c r="F620" s="322"/>
      <c r="G620" s="322"/>
      <c r="H620" s="112"/>
      <c r="I620" s="112"/>
      <c r="J620" s="112"/>
      <c r="K620" s="112"/>
      <c r="L620" s="389"/>
      <c r="M620" s="275"/>
      <c r="N620" s="275"/>
      <c r="O620" s="322"/>
      <c r="P620" s="322"/>
      <c r="Q620" s="275"/>
      <c r="R620" s="275"/>
      <c r="S620" s="275"/>
      <c r="T620" s="275"/>
      <c r="U620" s="275"/>
      <c r="V620" s="337"/>
      <c r="W620" s="378"/>
      <c r="X620" s="267"/>
      <c r="Y620" s="267"/>
      <c r="Z620" s="267"/>
      <c r="AA620" s="267"/>
      <c r="AB620" s="267"/>
      <c r="AC620" s="267"/>
      <c r="AD620" s="316"/>
      <c r="AE620" s="99">
        <f t="shared" si="1068"/>
        <v>0</v>
      </c>
      <c r="AF620" s="99">
        <f t="shared" si="1069"/>
        <v>0</v>
      </c>
      <c r="AG620" s="99">
        <f>($AH619*((AE620+AF620))/100)</f>
        <v>0</v>
      </c>
      <c r="AH620" s="99">
        <f t="shared" ref="AH620:AH621" si="1149">AH619-AG620</f>
        <v>24</v>
      </c>
      <c r="AI620" s="316"/>
      <c r="AJ620" s="99">
        <f t="shared" si="1071"/>
        <v>0</v>
      </c>
      <c r="AK620" s="99">
        <f t="shared" si="1072"/>
        <v>0</v>
      </c>
      <c r="AL620" s="99">
        <f t="shared" ref="AL620:AL621" si="1150">($AM619*((AJ620+AK620))/100)</f>
        <v>0</v>
      </c>
      <c r="AM620" s="106">
        <f t="shared" ref="AM620:AM621" si="1151">AM619-AL620</f>
        <v>40</v>
      </c>
      <c r="AN620" s="394"/>
      <c r="AO620" s="267"/>
      <c r="AP620" s="274"/>
      <c r="AQ620" s="100" t="s">
        <v>1311</v>
      </c>
      <c r="AR620" s="494"/>
      <c r="AS620" s="494"/>
      <c r="AT620" s="267"/>
      <c r="AU620" s="274"/>
    </row>
    <row r="621" spans="1:47" s="110" customFormat="1" ht="142.5" customHeight="1">
      <c r="A621" s="275"/>
      <c r="B621" s="275"/>
      <c r="C621" s="322"/>
      <c r="D621" s="365"/>
      <c r="E621" s="322"/>
      <c r="F621" s="322"/>
      <c r="G621" s="322"/>
      <c r="H621" s="115"/>
      <c r="I621" s="115"/>
      <c r="J621" s="115"/>
      <c r="K621" s="115"/>
      <c r="L621" s="384"/>
      <c r="M621" s="275"/>
      <c r="N621" s="275"/>
      <c r="O621" s="322"/>
      <c r="P621" s="322"/>
      <c r="Q621" s="275"/>
      <c r="R621" s="275"/>
      <c r="S621" s="275"/>
      <c r="T621" s="275"/>
      <c r="U621" s="275"/>
      <c r="V621" s="337"/>
      <c r="W621" s="382"/>
      <c r="X621" s="272"/>
      <c r="Y621" s="272"/>
      <c r="Z621" s="272"/>
      <c r="AA621" s="272"/>
      <c r="AB621" s="272"/>
      <c r="AC621" s="272"/>
      <c r="AD621" s="316"/>
      <c r="AE621" s="99">
        <f t="shared" si="1068"/>
        <v>0</v>
      </c>
      <c r="AF621" s="99">
        <f t="shared" si="1069"/>
        <v>0</v>
      </c>
      <c r="AG621" s="99">
        <f>($AH620*((AE621+AF621))/100)</f>
        <v>0</v>
      </c>
      <c r="AH621" s="99">
        <f t="shared" si="1149"/>
        <v>24</v>
      </c>
      <c r="AI621" s="316"/>
      <c r="AJ621" s="99">
        <f t="shared" si="1071"/>
        <v>0</v>
      </c>
      <c r="AK621" s="99">
        <f t="shared" si="1072"/>
        <v>0</v>
      </c>
      <c r="AL621" s="99">
        <f t="shared" si="1150"/>
        <v>0</v>
      </c>
      <c r="AM621" s="106">
        <f t="shared" si="1151"/>
        <v>40</v>
      </c>
      <c r="AN621" s="387"/>
      <c r="AO621" s="272"/>
      <c r="AP621" s="327"/>
      <c r="AQ621" s="100" t="s">
        <v>1312</v>
      </c>
      <c r="AR621" s="497"/>
      <c r="AS621" s="497"/>
      <c r="AT621" s="272"/>
      <c r="AU621" s="327"/>
    </row>
    <row r="622" spans="1:47" s="110" customFormat="1" ht="153" customHeight="1">
      <c r="A622" s="275">
        <v>217</v>
      </c>
      <c r="B622" s="275" t="s">
        <v>191</v>
      </c>
      <c r="C622" s="322" t="s">
        <v>1095</v>
      </c>
      <c r="D622" s="365" t="s">
        <v>1313</v>
      </c>
      <c r="E622" s="322"/>
      <c r="F622" s="322"/>
      <c r="G622" s="322"/>
      <c r="H622" s="273" t="s">
        <v>1314</v>
      </c>
      <c r="I622" s="273" t="s">
        <v>1315</v>
      </c>
      <c r="J622" s="273" t="s">
        <v>1316</v>
      </c>
      <c r="K622" s="273" t="s">
        <v>1317</v>
      </c>
      <c r="L622" s="322" t="s">
        <v>1318</v>
      </c>
      <c r="M622" s="275" t="s">
        <v>85</v>
      </c>
      <c r="N622" s="275" t="s">
        <v>112</v>
      </c>
      <c r="O622" s="322" t="s">
        <v>86</v>
      </c>
      <c r="P622" s="322" t="s">
        <v>87</v>
      </c>
      <c r="Q622" s="275">
        <v>300</v>
      </c>
      <c r="R622" s="275" t="s">
        <v>390</v>
      </c>
      <c r="S622" s="275">
        <v>80</v>
      </c>
      <c r="T622" s="275" t="s">
        <v>141</v>
      </c>
      <c r="U622" s="275">
        <v>100</v>
      </c>
      <c r="V622" s="350" t="s">
        <v>142</v>
      </c>
      <c r="W622" s="103" t="s">
        <v>1319</v>
      </c>
      <c r="X622" s="99" t="s">
        <v>117</v>
      </c>
      <c r="Y622" s="99" t="s">
        <v>90</v>
      </c>
      <c r="Z622" s="99" t="s">
        <v>69</v>
      </c>
      <c r="AA622" s="99" t="s">
        <v>70</v>
      </c>
      <c r="AB622" s="99" t="s">
        <v>71</v>
      </c>
      <c r="AC622" s="99" t="s">
        <v>72</v>
      </c>
      <c r="AD622" s="316">
        <f>AH624</f>
        <v>39.200000000000003</v>
      </c>
      <c r="AE622" s="99">
        <f t="shared" si="1068"/>
        <v>15</v>
      </c>
      <c r="AF622" s="99">
        <f t="shared" si="1069"/>
        <v>15</v>
      </c>
      <c r="AG622" s="99">
        <f>($S622*((AE622+AF622))/100)</f>
        <v>24</v>
      </c>
      <c r="AH622" s="99">
        <f t="shared" ref="AH622" si="1152">S622-AG622</f>
        <v>56</v>
      </c>
      <c r="AI622" s="316">
        <f>AM624</f>
        <v>75</v>
      </c>
      <c r="AJ622" s="99">
        <f t="shared" si="1071"/>
        <v>0</v>
      </c>
      <c r="AK622" s="99">
        <f t="shared" si="1072"/>
        <v>0</v>
      </c>
      <c r="AL622" s="99">
        <f>($U622*((AJ622+AK622))/100)</f>
        <v>0</v>
      </c>
      <c r="AM622" s="106">
        <f>U622-AL622</f>
        <v>100</v>
      </c>
      <c r="AN622" s="491" t="s">
        <v>66</v>
      </c>
      <c r="AO622" s="266" t="s">
        <v>74</v>
      </c>
      <c r="AP622" s="273" t="s">
        <v>75</v>
      </c>
      <c r="AQ622" s="108" t="s">
        <v>1320</v>
      </c>
      <c r="AR622" s="109">
        <v>45658</v>
      </c>
      <c r="AS622" s="109">
        <v>46022</v>
      </c>
      <c r="AT622" s="266" t="s">
        <v>93</v>
      </c>
      <c r="AU622" s="108" t="s">
        <v>1321</v>
      </c>
    </row>
    <row r="623" spans="1:47" s="110" customFormat="1" ht="102" customHeight="1">
      <c r="A623" s="275"/>
      <c r="B623" s="275"/>
      <c r="C623" s="322"/>
      <c r="D623" s="365"/>
      <c r="E623" s="322"/>
      <c r="F623" s="322"/>
      <c r="G623" s="322"/>
      <c r="H623" s="274"/>
      <c r="I623" s="274"/>
      <c r="J623" s="274"/>
      <c r="K623" s="274"/>
      <c r="L623" s="322"/>
      <c r="M623" s="275"/>
      <c r="N623" s="275"/>
      <c r="O623" s="322"/>
      <c r="P623" s="322"/>
      <c r="Q623" s="275"/>
      <c r="R623" s="275"/>
      <c r="S623" s="275"/>
      <c r="T623" s="275"/>
      <c r="U623" s="275"/>
      <c r="V623" s="350"/>
      <c r="W623" s="103" t="s">
        <v>1322</v>
      </c>
      <c r="X623" s="99" t="s">
        <v>117</v>
      </c>
      <c r="Y623" s="99" t="s">
        <v>90</v>
      </c>
      <c r="Z623" s="99" t="s">
        <v>69</v>
      </c>
      <c r="AA623" s="99" t="s">
        <v>70</v>
      </c>
      <c r="AB623" s="99" t="s">
        <v>71</v>
      </c>
      <c r="AC623" s="99" t="s">
        <v>184</v>
      </c>
      <c r="AD623" s="316"/>
      <c r="AE623" s="99">
        <f t="shared" si="1068"/>
        <v>15</v>
      </c>
      <c r="AF623" s="99">
        <f t="shared" si="1069"/>
        <v>15</v>
      </c>
      <c r="AG623" s="99">
        <f>($AH622*((AE623+AF623))/100)</f>
        <v>16.8</v>
      </c>
      <c r="AH623" s="99">
        <f t="shared" ref="AH623:AH624" si="1153">AH622-AG623</f>
        <v>39.200000000000003</v>
      </c>
      <c r="AI623" s="316"/>
      <c r="AJ623" s="99">
        <f t="shared" si="1071"/>
        <v>0</v>
      </c>
      <c r="AK623" s="99">
        <f t="shared" si="1072"/>
        <v>0</v>
      </c>
      <c r="AL623" s="99">
        <f t="shared" ref="AL623:AL629" si="1154">($AM622*((AJ623+AK623))/100)</f>
        <v>0</v>
      </c>
      <c r="AM623" s="106">
        <f t="shared" ref="AM623:AM624" si="1155">AM622-AL623</f>
        <v>100</v>
      </c>
      <c r="AN623" s="529"/>
      <c r="AO623" s="267"/>
      <c r="AP623" s="274"/>
      <c r="AQ623" s="275" t="s">
        <v>1323</v>
      </c>
      <c r="AR623" s="541">
        <v>45658</v>
      </c>
      <c r="AS623" s="541">
        <v>46022</v>
      </c>
      <c r="AT623" s="267"/>
      <c r="AU623" s="275" t="s">
        <v>1324</v>
      </c>
    </row>
    <row r="624" spans="1:47" s="110" customFormat="1" ht="90" customHeight="1">
      <c r="A624" s="275"/>
      <c r="B624" s="275"/>
      <c r="C624" s="322"/>
      <c r="D624" s="365"/>
      <c r="E624" s="322"/>
      <c r="F624" s="322"/>
      <c r="G624" s="322"/>
      <c r="H624" s="327"/>
      <c r="I624" s="327"/>
      <c r="J624" s="327"/>
      <c r="K624" s="327"/>
      <c r="L624" s="322"/>
      <c r="M624" s="275"/>
      <c r="N624" s="275"/>
      <c r="O624" s="322"/>
      <c r="P624" s="322"/>
      <c r="Q624" s="275"/>
      <c r="R624" s="275"/>
      <c r="S624" s="275"/>
      <c r="T624" s="275"/>
      <c r="U624" s="275"/>
      <c r="V624" s="350"/>
      <c r="W624" s="103" t="s">
        <v>1325</v>
      </c>
      <c r="X624" s="99" t="s">
        <v>40</v>
      </c>
      <c r="Y624" s="99" t="s">
        <v>80</v>
      </c>
      <c r="Z624" s="99" t="s">
        <v>69</v>
      </c>
      <c r="AA624" s="99" t="s">
        <v>179</v>
      </c>
      <c r="AB624" s="99" t="s">
        <v>71</v>
      </c>
      <c r="AC624" s="99" t="s">
        <v>184</v>
      </c>
      <c r="AD624" s="316"/>
      <c r="AE624" s="99">
        <f t="shared" si="1068"/>
        <v>0</v>
      </c>
      <c r="AF624" s="99">
        <f t="shared" si="1069"/>
        <v>0</v>
      </c>
      <c r="AG624" s="99">
        <f>($AH623*((AE624+AF624))/100)</f>
        <v>0</v>
      </c>
      <c r="AH624" s="99">
        <f t="shared" si="1153"/>
        <v>39.200000000000003</v>
      </c>
      <c r="AI624" s="316"/>
      <c r="AJ624" s="99">
        <f t="shared" si="1071"/>
        <v>10</v>
      </c>
      <c r="AK624" s="99">
        <f t="shared" si="1072"/>
        <v>15</v>
      </c>
      <c r="AL624" s="99">
        <f t="shared" si="1154"/>
        <v>25</v>
      </c>
      <c r="AM624" s="106">
        <f t="shared" si="1155"/>
        <v>75</v>
      </c>
      <c r="AN624" s="499"/>
      <c r="AO624" s="272"/>
      <c r="AP624" s="327"/>
      <c r="AQ624" s="275"/>
      <c r="AR624" s="541"/>
      <c r="AS624" s="541"/>
      <c r="AT624" s="272"/>
      <c r="AU624" s="275"/>
    </row>
    <row r="625" spans="1:64" s="110" customFormat="1" ht="201.75" customHeight="1">
      <c r="A625" s="266">
        <v>218</v>
      </c>
      <c r="B625" s="282" t="s">
        <v>191</v>
      </c>
      <c r="C625" s="296" t="s">
        <v>104</v>
      </c>
      <c r="D625" s="398" t="s">
        <v>1036</v>
      </c>
      <c r="E625" s="341" t="s">
        <v>57</v>
      </c>
      <c r="F625" s="302" t="s">
        <v>961</v>
      </c>
      <c r="G625" s="302" t="s">
        <v>962</v>
      </c>
      <c r="H625" s="302"/>
      <c r="I625" s="302"/>
      <c r="J625" s="302"/>
      <c r="K625" s="302"/>
      <c r="L625" s="308" t="str">
        <f>IF(F625&lt;&gt;"",CONCATENATE(E625," ",F625,"",G625),CONCATENATE(H625," ",I625," ",J625," ",K625))</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25" s="305" t="s">
        <v>105</v>
      </c>
      <c r="N625" s="416" t="s">
        <v>1114</v>
      </c>
      <c r="O625" s="282" t="s">
        <v>61</v>
      </c>
      <c r="P625" s="282" t="s">
        <v>62</v>
      </c>
      <c r="Q625" s="282" t="s">
        <v>273</v>
      </c>
      <c r="R625" s="282" t="s">
        <v>175</v>
      </c>
      <c r="S625" s="293">
        <f>IF(R625="Muy alta",100,IF(R625="Alta",80,IF(R625="Media",60,IF(R625="Baja",40,IF(R625="Muy baja",20,IF(R625="Casi Seguro",100,IF(R625="Probable",80,IF(R625="Posible",60,IF(R625="Improbable",40,IF(R625="Rara vez",20,0))))))))))</f>
        <v>80</v>
      </c>
      <c r="T625" s="282" t="s">
        <v>65</v>
      </c>
      <c r="U625" s="293">
        <f>IF(T625="Catastrófico",100,IF(T625="Mayor",80,IF(T625="Moderado",60,IF(T625="Menor",40,IF(T625="Leve",20,0)))))</f>
        <v>80</v>
      </c>
      <c r="V625" s="282" t="s">
        <v>66</v>
      </c>
      <c r="W625" s="341" t="s">
        <v>1192</v>
      </c>
      <c r="X625" s="293" t="str">
        <f>IF(OR(Y625="Preventivo",Y625="Detectivo"),"Probabilidad",IF(Y625="Correctivo","Impacto"," "))</f>
        <v>Probabilidad</v>
      </c>
      <c r="Y625" s="282" t="s">
        <v>68</v>
      </c>
      <c r="Z625" s="282" t="s">
        <v>69</v>
      </c>
      <c r="AA625" s="282" t="s">
        <v>70</v>
      </c>
      <c r="AB625" s="282" t="s">
        <v>71</v>
      </c>
      <c r="AC625" s="282" t="s">
        <v>72</v>
      </c>
      <c r="AD625" s="279">
        <f>AH629</f>
        <v>48</v>
      </c>
      <c r="AE625" s="293">
        <f>IF(Y625="Preventivo",25,IF(Y625="Detectivo",15,0))</f>
        <v>25</v>
      </c>
      <c r="AF625" s="16">
        <f>IF(Y625="Correctivo",0,IF(Z625="Automatizado",25,IF(Z625="Manual",15,0)))</f>
        <v>15</v>
      </c>
      <c r="AG625" s="16">
        <f>($S625*((AE625+AF625))/100)</f>
        <v>32</v>
      </c>
      <c r="AH625" s="16">
        <f>S625-AG625</f>
        <v>48</v>
      </c>
      <c r="AI625" s="279">
        <f>AM629</f>
        <v>80</v>
      </c>
      <c r="AJ625" s="16">
        <f>IF(Y625="Correctivo",10,0)</f>
        <v>0</v>
      </c>
      <c r="AK625" s="16">
        <f>IF(X625="Probabilidad",0,IF(Z625="Automatizado",25,IF(Z625="Manual",15,0)))</f>
        <v>0</v>
      </c>
      <c r="AL625" s="99">
        <f>($U625*((AJ625+AK625))/100)</f>
        <v>0</v>
      </c>
      <c r="AM625" s="16">
        <f>U625-AL625</f>
        <v>80</v>
      </c>
      <c r="AN625" s="282" t="s">
        <v>66</v>
      </c>
      <c r="AO625" s="282" t="s">
        <v>74</v>
      </c>
      <c r="AP625" s="282" t="s">
        <v>269</v>
      </c>
      <c r="AQ625" s="32" t="s">
        <v>1039</v>
      </c>
      <c r="AR625" s="139">
        <v>45658</v>
      </c>
      <c r="AS625" s="139">
        <v>46022</v>
      </c>
      <c r="AT625" s="293" t="s">
        <v>93</v>
      </c>
      <c r="AU625" s="144" t="s">
        <v>1326</v>
      </c>
    </row>
    <row r="626" spans="1:64" s="110" customFormat="1" ht="375.75" customHeight="1">
      <c r="A626" s="267"/>
      <c r="B626" s="283"/>
      <c r="C626" s="297"/>
      <c r="D626" s="415"/>
      <c r="E626" s="342"/>
      <c r="F626" s="303"/>
      <c r="G626" s="303"/>
      <c r="H626" s="303"/>
      <c r="I626" s="303"/>
      <c r="J626" s="303"/>
      <c r="K626" s="303"/>
      <c r="L626" s="309"/>
      <c r="M626" s="306"/>
      <c r="N626" s="417"/>
      <c r="O626" s="283"/>
      <c r="P626" s="283"/>
      <c r="Q626" s="283"/>
      <c r="R626" s="283"/>
      <c r="S626" s="294"/>
      <c r="T626" s="283"/>
      <c r="U626" s="294"/>
      <c r="V626" s="283"/>
      <c r="W626" s="342"/>
      <c r="X626" s="294"/>
      <c r="Y626" s="283"/>
      <c r="Z626" s="283"/>
      <c r="AA626" s="283"/>
      <c r="AB626" s="283"/>
      <c r="AC626" s="283"/>
      <c r="AD626" s="280"/>
      <c r="AE626" s="294"/>
      <c r="AF626" s="16">
        <f t="shared" ref="AF626:AF650" si="1156">IF(Y626="Correctivo",0,IF(Z626="Automatizado",25,IF(Z626="Manual",15,0)))</f>
        <v>0</v>
      </c>
      <c r="AG626" s="99">
        <f>($AH625*((AE626+AF626))/100)</f>
        <v>0</v>
      </c>
      <c r="AH626" s="16">
        <f>AH625-AG626</f>
        <v>48</v>
      </c>
      <c r="AI626" s="280"/>
      <c r="AJ626" s="16">
        <f t="shared" ref="AJ626:AJ650" si="1157">IF(Y626="Correctivo",10,0)</f>
        <v>0</v>
      </c>
      <c r="AK626" s="16">
        <f t="shared" ref="AK626:AK650" si="1158">IF(X626="Probabilidad",0,IF(Z626="Automatizado",25,IF(Z626="Manual",15,0)))</f>
        <v>0</v>
      </c>
      <c r="AL626" s="99">
        <f t="shared" si="1154"/>
        <v>0</v>
      </c>
      <c r="AM626" s="16">
        <f>AM625-AL626</f>
        <v>80</v>
      </c>
      <c r="AN626" s="283"/>
      <c r="AO626" s="283"/>
      <c r="AP626" s="283"/>
      <c r="AQ626" s="32" t="s">
        <v>1040</v>
      </c>
      <c r="AR626" s="139">
        <v>45658</v>
      </c>
      <c r="AS626" s="139">
        <v>46022</v>
      </c>
      <c r="AT626" s="534"/>
      <c r="AU626" s="16" t="s">
        <v>1327</v>
      </c>
    </row>
    <row r="627" spans="1:64" s="110" customFormat="1" ht="342.75" customHeight="1">
      <c r="A627" s="267"/>
      <c r="B627" s="283"/>
      <c r="C627" s="297"/>
      <c r="D627" s="415"/>
      <c r="E627" s="342"/>
      <c r="F627" s="303"/>
      <c r="G627" s="303"/>
      <c r="H627" s="303"/>
      <c r="I627" s="303"/>
      <c r="J627" s="303"/>
      <c r="K627" s="303"/>
      <c r="L627" s="309"/>
      <c r="M627" s="306"/>
      <c r="N627" s="417"/>
      <c r="O627" s="283"/>
      <c r="P627" s="283"/>
      <c r="Q627" s="283"/>
      <c r="R627" s="283"/>
      <c r="S627" s="294"/>
      <c r="T627" s="283"/>
      <c r="U627" s="294"/>
      <c r="V627" s="283"/>
      <c r="W627" s="342"/>
      <c r="X627" s="294"/>
      <c r="Y627" s="283"/>
      <c r="Z627" s="283"/>
      <c r="AA627" s="283"/>
      <c r="AB627" s="283"/>
      <c r="AC627" s="283"/>
      <c r="AD627" s="280"/>
      <c r="AE627" s="294"/>
      <c r="AF627" s="16">
        <f t="shared" si="1156"/>
        <v>0</v>
      </c>
      <c r="AG627" s="99">
        <f>($AH626*((AE627+AF627))/100)</f>
        <v>0</v>
      </c>
      <c r="AH627" s="16">
        <f>AH626-AG627</f>
        <v>48</v>
      </c>
      <c r="AI627" s="280"/>
      <c r="AJ627" s="16">
        <f t="shared" si="1157"/>
        <v>0</v>
      </c>
      <c r="AK627" s="16">
        <f t="shared" si="1158"/>
        <v>0</v>
      </c>
      <c r="AL627" s="99">
        <f t="shared" si="1154"/>
        <v>0</v>
      </c>
      <c r="AM627" s="16">
        <f>AM625-AL627</f>
        <v>80</v>
      </c>
      <c r="AN627" s="283"/>
      <c r="AO627" s="283"/>
      <c r="AP627" s="283"/>
      <c r="AQ627" s="32" t="s">
        <v>1041</v>
      </c>
      <c r="AR627" s="139">
        <v>45658</v>
      </c>
      <c r="AS627" s="139">
        <v>46022</v>
      </c>
      <c r="AT627" s="534"/>
      <c r="AU627" s="16" t="s">
        <v>1328</v>
      </c>
    </row>
    <row r="628" spans="1:64" s="110" customFormat="1" ht="409.6" customHeight="1">
      <c r="A628" s="267"/>
      <c r="B628" s="283"/>
      <c r="C628" s="297"/>
      <c r="D628" s="415"/>
      <c r="E628" s="342"/>
      <c r="F628" s="303"/>
      <c r="G628" s="303"/>
      <c r="H628" s="303"/>
      <c r="I628" s="303"/>
      <c r="J628" s="303"/>
      <c r="K628" s="303"/>
      <c r="L628" s="309"/>
      <c r="M628" s="306"/>
      <c r="N628" s="417"/>
      <c r="O628" s="283"/>
      <c r="P628" s="283"/>
      <c r="Q628" s="283"/>
      <c r="R628" s="283"/>
      <c r="S628" s="294"/>
      <c r="T628" s="283"/>
      <c r="U628" s="294"/>
      <c r="V628" s="283"/>
      <c r="W628" s="342"/>
      <c r="X628" s="294"/>
      <c r="Y628" s="283"/>
      <c r="Z628" s="283"/>
      <c r="AA628" s="283"/>
      <c r="AB628" s="283"/>
      <c r="AC628" s="283"/>
      <c r="AD628" s="280"/>
      <c r="AE628" s="294"/>
      <c r="AF628" s="16">
        <f t="shared" si="1156"/>
        <v>0</v>
      </c>
      <c r="AG628" s="99">
        <f>($AH627*((AE628+AF628))/100)</f>
        <v>0</v>
      </c>
      <c r="AH628" s="16">
        <f>AH627-AG628</f>
        <v>48</v>
      </c>
      <c r="AI628" s="280"/>
      <c r="AJ628" s="16">
        <f t="shared" si="1157"/>
        <v>0</v>
      </c>
      <c r="AK628" s="16">
        <f t="shared" si="1158"/>
        <v>0</v>
      </c>
      <c r="AL628" s="99">
        <f t="shared" si="1154"/>
        <v>0</v>
      </c>
      <c r="AM628" s="16">
        <f>AM625-AL628</f>
        <v>80</v>
      </c>
      <c r="AN628" s="283"/>
      <c r="AO628" s="283"/>
      <c r="AP628" s="283"/>
      <c r="AQ628" s="140" t="s">
        <v>1329</v>
      </c>
      <c r="AR628" s="139">
        <v>45658</v>
      </c>
      <c r="AS628" s="139">
        <v>46022</v>
      </c>
      <c r="AT628" s="534"/>
      <c r="AU628" s="16" t="s">
        <v>1330</v>
      </c>
    </row>
    <row r="629" spans="1:64" s="110" customFormat="1" ht="257.25" customHeight="1">
      <c r="A629" s="272"/>
      <c r="B629" s="284"/>
      <c r="C629" s="298"/>
      <c r="D629" s="399"/>
      <c r="E629" s="343"/>
      <c r="F629" s="304"/>
      <c r="G629" s="304"/>
      <c r="H629" s="304"/>
      <c r="I629" s="304"/>
      <c r="J629" s="304"/>
      <c r="K629" s="304"/>
      <c r="L629" s="310"/>
      <c r="M629" s="307"/>
      <c r="N629" s="431"/>
      <c r="O629" s="284"/>
      <c r="P629" s="284"/>
      <c r="Q629" s="284"/>
      <c r="R629" s="284"/>
      <c r="S629" s="295"/>
      <c r="T629" s="284"/>
      <c r="U629" s="295"/>
      <c r="V629" s="284"/>
      <c r="W629" s="343"/>
      <c r="X629" s="295"/>
      <c r="Y629" s="284"/>
      <c r="Z629" s="284"/>
      <c r="AA629" s="284"/>
      <c r="AB629" s="284"/>
      <c r="AC629" s="284"/>
      <c r="AD629" s="281"/>
      <c r="AE629" s="295"/>
      <c r="AF629" s="76">
        <f t="shared" si="1156"/>
        <v>0</v>
      </c>
      <c r="AG629" s="101">
        <f>($AH628*((AE629+AF629))/100)</f>
        <v>0</v>
      </c>
      <c r="AH629" s="76">
        <f>AH628-AG629</f>
        <v>48</v>
      </c>
      <c r="AI629" s="281"/>
      <c r="AJ629" s="76">
        <f t="shared" si="1157"/>
        <v>0</v>
      </c>
      <c r="AK629" s="76">
        <f t="shared" si="1158"/>
        <v>0</v>
      </c>
      <c r="AL629" s="101">
        <f t="shared" si="1154"/>
        <v>0</v>
      </c>
      <c r="AM629" s="76">
        <f>AM626-AL629</f>
        <v>80</v>
      </c>
      <c r="AN629" s="284"/>
      <c r="AO629" s="284"/>
      <c r="AP629" s="284"/>
      <c r="AQ629" s="148" t="s">
        <v>1331</v>
      </c>
      <c r="AR629" s="193">
        <v>45658</v>
      </c>
      <c r="AS629" s="193">
        <v>46022</v>
      </c>
      <c r="AT629" s="535"/>
      <c r="AU629" s="192" t="s">
        <v>1332</v>
      </c>
    </row>
    <row r="630" spans="1:64" s="198" customFormat="1" ht="125.25" customHeight="1">
      <c r="A630" s="275">
        <v>219</v>
      </c>
      <c r="B630" s="275" t="s">
        <v>192</v>
      </c>
      <c r="C630" s="322" t="s">
        <v>1257</v>
      </c>
      <c r="D630" s="322" t="s">
        <v>1333</v>
      </c>
      <c r="E630" s="322" t="s">
        <v>57</v>
      </c>
      <c r="F630" s="322" t="s">
        <v>1334</v>
      </c>
      <c r="G630" s="322" t="s">
        <v>1335</v>
      </c>
      <c r="H630" s="100"/>
      <c r="I630" s="100"/>
      <c r="J630" s="100"/>
      <c r="K630" s="100"/>
      <c r="L630" s="332" t="str">
        <f t="shared" ref="L630" si="1159">CONCATENATE(E630," ",F630,)</f>
        <v>Posibilidad de pérdida económica y reputacional por afectar a la población desplazada que quiere retornarse o reubicarse o que ya  lo hizo voluntariamente  al no  formular y aprobar los  planes de retornos y/o reubicación definidos</v>
      </c>
      <c r="M630" s="275" t="s">
        <v>60</v>
      </c>
      <c r="N630" s="275" t="s">
        <v>112</v>
      </c>
      <c r="O630" s="322" t="s">
        <v>61</v>
      </c>
      <c r="P630" s="322" t="s">
        <v>62</v>
      </c>
      <c r="Q630" s="275">
        <v>13</v>
      </c>
      <c r="R630" s="275" t="s">
        <v>126</v>
      </c>
      <c r="S630" s="275">
        <v>40</v>
      </c>
      <c r="T630" s="275" t="s">
        <v>73</v>
      </c>
      <c r="U630" s="275">
        <v>60</v>
      </c>
      <c r="V630" s="337" t="s">
        <v>73</v>
      </c>
      <c r="W630" s="100" t="s">
        <v>1336</v>
      </c>
      <c r="X630" s="99" t="s">
        <v>117</v>
      </c>
      <c r="Y630" s="99" t="s">
        <v>68</v>
      </c>
      <c r="Z630" s="99" t="s">
        <v>69</v>
      </c>
      <c r="AA630" s="99" t="s">
        <v>179</v>
      </c>
      <c r="AB630" s="99" t="s">
        <v>71</v>
      </c>
      <c r="AC630" s="99" t="s">
        <v>72</v>
      </c>
      <c r="AD630" s="316">
        <f>AH631</f>
        <v>14.4</v>
      </c>
      <c r="AE630" s="99">
        <f t="shared" ref="AE630:AE633" si="1160">IF(Y630="Preventivo",25,IF(Y630="Detectivo",15,0))</f>
        <v>25</v>
      </c>
      <c r="AF630" s="99">
        <f t="shared" si="1156"/>
        <v>15</v>
      </c>
      <c r="AG630" s="99">
        <f>($S630*((AE630+AF630))/100)</f>
        <v>16</v>
      </c>
      <c r="AH630" s="99">
        <f t="shared" ref="AH630" si="1161">S630-AG630</f>
        <v>24</v>
      </c>
      <c r="AI630" s="316">
        <f>AM631</f>
        <v>60</v>
      </c>
      <c r="AJ630" s="99">
        <f t="shared" si="1157"/>
        <v>0</v>
      </c>
      <c r="AK630" s="99">
        <f t="shared" si="1158"/>
        <v>0</v>
      </c>
      <c r="AL630" s="99">
        <f>($U630*((AJ630+AK630))/100)</f>
        <v>0</v>
      </c>
      <c r="AM630" s="99">
        <f>U630-AL630</f>
        <v>60</v>
      </c>
      <c r="AN630" s="337" t="s">
        <v>73</v>
      </c>
      <c r="AO630" s="275" t="s">
        <v>74</v>
      </c>
      <c r="AP630" s="322" t="s">
        <v>733</v>
      </c>
      <c r="AQ630" s="322" t="s">
        <v>1337</v>
      </c>
      <c r="AR630" s="541">
        <v>45658</v>
      </c>
      <c r="AS630" s="541">
        <v>46022</v>
      </c>
      <c r="AT630" s="346" t="s">
        <v>77</v>
      </c>
      <c r="AU630" s="322" t="s">
        <v>1338</v>
      </c>
      <c r="AV630" s="110"/>
      <c r="AW630" s="110"/>
      <c r="AX630" s="110"/>
      <c r="AY630" s="110"/>
      <c r="AZ630" s="110"/>
      <c r="BA630" s="110"/>
      <c r="BB630" s="110"/>
      <c r="BC630" s="110"/>
      <c r="BD630" s="110"/>
      <c r="BE630" s="110"/>
      <c r="BF630" s="110"/>
      <c r="BG630" s="110"/>
      <c r="BH630" s="110"/>
      <c r="BI630" s="110"/>
      <c r="BJ630" s="110"/>
      <c r="BK630" s="110"/>
      <c r="BL630" s="110"/>
    </row>
    <row r="631" spans="1:64" s="198" customFormat="1" ht="125.25" customHeight="1">
      <c r="A631" s="275"/>
      <c r="B631" s="275"/>
      <c r="C631" s="322"/>
      <c r="D631" s="322"/>
      <c r="E631" s="322"/>
      <c r="F631" s="322"/>
      <c r="G631" s="322"/>
      <c r="H631" s="100"/>
      <c r="I631" s="100"/>
      <c r="J631" s="100"/>
      <c r="K631" s="100"/>
      <c r="L631" s="332"/>
      <c r="M631" s="275"/>
      <c r="N631" s="275"/>
      <c r="O631" s="322"/>
      <c r="P631" s="322"/>
      <c r="Q631" s="275"/>
      <c r="R631" s="275"/>
      <c r="S631" s="275"/>
      <c r="T631" s="275"/>
      <c r="U631" s="275"/>
      <c r="V631" s="337"/>
      <c r="W631" s="100" t="s">
        <v>1339</v>
      </c>
      <c r="X631" s="99" t="s">
        <v>117</v>
      </c>
      <c r="Y631" s="99" t="s">
        <v>68</v>
      </c>
      <c r="Z631" s="99" t="s">
        <v>69</v>
      </c>
      <c r="AA631" s="99" t="s">
        <v>179</v>
      </c>
      <c r="AB631" s="99" t="s">
        <v>71</v>
      </c>
      <c r="AC631" s="99" t="s">
        <v>72</v>
      </c>
      <c r="AD631" s="316"/>
      <c r="AE631" s="99">
        <f t="shared" si="1160"/>
        <v>25</v>
      </c>
      <c r="AF631" s="99">
        <f t="shared" si="1156"/>
        <v>15</v>
      </c>
      <c r="AG631" s="99">
        <f>($AH630*((AE631+AF631))/100)</f>
        <v>9.6</v>
      </c>
      <c r="AH631" s="99">
        <f t="shared" ref="AH631" si="1162">AH630-AG631</f>
        <v>14.4</v>
      </c>
      <c r="AI631" s="316"/>
      <c r="AJ631" s="99">
        <f t="shared" si="1157"/>
        <v>0</v>
      </c>
      <c r="AK631" s="99">
        <f t="shared" si="1158"/>
        <v>0</v>
      </c>
      <c r="AL631" s="99">
        <f t="shared" ref="AL631" si="1163">($AM630*((AJ631+AK631))/100)</f>
        <v>0</v>
      </c>
      <c r="AM631" s="99">
        <f t="shared" ref="AM631" si="1164">AM630-AL631</f>
        <v>60</v>
      </c>
      <c r="AN631" s="337"/>
      <c r="AO631" s="275"/>
      <c r="AP631" s="322"/>
      <c r="AQ631" s="322"/>
      <c r="AR631" s="541"/>
      <c r="AS631" s="541"/>
      <c r="AT631" s="346"/>
      <c r="AU631" s="322"/>
      <c r="AV631" s="110"/>
      <c r="AW631" s="110"/>
      <c r="AX631" s="110"/>
      <c r="AY631" s="110"/>
      <c r="AZ631" s="110"/>
      <c r="BA631" s="110"/>
      <c r="BB631" s="110"/>
      <c r="BC631" s="110"/>
      <c r="BD631" s="110"/>
      <c r="BE631" s="110"/>
      <c r="BF631" s="110"/>
      <c r="BG631" s="110"/>
      <c r="BH631" s="110"/>
      <c r="BI631" s="110"/>
      <c r="BJ631" s="110"/>
      <c r="BK631" s="110"/>
      <c r="BL631" s="110"/>
    </row>
    <row r="632" spans="1:64" s="198" customFormat="1" ht="120.75" customHeight="1">
      <c r="A632" s="275">
        <v>220</v>
      </c>
      <c r="B632" s="275" t="s">
        <v>192</v>
      </c>
      <c r="C632" s="322" t="s">
        <v>1257</v>
      </c>
      <c r="D632" s="322" t="s">
        <v>1340</v>
      </c>
      <c r="E632" s="322"/>
      <c r="F632" s="322"/>
      <c r="G632" s="322"/>
      <c r="H632" s="275" t="s">
        <v>1341</v>
      </c>
      <c r="I632" s="275" t="s">
        <v>1342</v>
      </c>
      <c r="J632" s="275" t="s">
        <v>1343</v>
      </c>
      <c r="K632" s="275" t="s">
        <v>1344</v>
      </c>
      <c r="L632" s="322" t="s">
        <v>1345</v>
      </c>
      <c r="M632" s="275" t="s">
        <v>85</v>
      </c>
      <c r="N632" s="275" t="s">
        <v>112</v>
      </c>
      <c r="O632" s="322" t="s">
        <v>86</v>
      </c>
      <c r="P632" s="322" t="s">
        <v>99</v>
      </c>
      <c r="Q632" s="275">
        <v>3000</v>
      </c>
      <c r="R632" s="275" t="s">
        <v>247</v>
      </c>
      <c r="S632" s="275">
        <v>100</v>
      </c>
      <c r="T632" s="275" t="s">
        <v>65</v>
      </c>
      <c r="U632" s="275">
        <v>80</v>
      </c>
      <c r="V632" s="351" t="s">
        <v>66</v>
      </c>
      <c r="W632" s="322" t="s">
        <v>1346</v>
      </c>
      <c r="X632" s="275" t="s">
        <v>117</v>
      </c>
      <c r="Y632" s="275" t="s">
        <v>90</v>
      </c>
      <c r="Z632" s="275" t="s">
        <v>69</v>
      </c>
      <c r="AA632" s="275" t="s">
        <v>179</v>
      </c>
      <c r="AB632" s="275" t="s">
        <v>71</v>
      </c>
      <c r="AC632" s="275" t="s">
        <v>72</v>
      </c>
      <c r="AD632" s="316">
        <f>AH633</f>
        <v>70</v>
      </c>
      <c r="AE632" s="99">
        <f t="shared" si="1160"/>
        <v>15</v>
      </c>
      <c r="AF632" s="99">
        <f t="shared" si="1156"/>
        <v>15</v>
      </c>
      <c r="AG632" s="99">
        <f>($S632*((AE632+AF632))/100)</f>
        <v>30</v>
      </c>
      <c r="AH632" s="99">
        <f t="shared" ref="AH632" si="1165">S632-AG632</f>
        <v>70</v>
      </c>
      <c r="AI632" s="316">
        <f>AM633</f>
        <v>80</v>
      </c>
      <c r="AJ632" s="99">
        <f t="shared" si="1157"/>
        <v>0</v>
      </c>
      <c r="AK632" s="99">
        <f t="shared" si="1158"/>
        <v>0</v>
      </c>
      <c r="AL632" s="99">
        <f>($U632*((AJ632+AK632))/100)</f>
        <v>0</v>
      </c>
      <c r="AM632" s="99">
        <f>U632-AL632</f>
        <v>80</v>
      </c>
      <c r="AN632" s="351" t="s">
        <v>66</v>
      </c>
      <c r="AO632" s="275" t="s">
        <v>74</v>
      </c>
      <c r="AP632" s="322" t="s">
        <v>733</v>
      </c>
      <c r="AQ632" s="100" t="s">
        <v>1347</v>
      </c>
      <c r="AR632" s="541">
        <v>45658</v>
      </c>
      <c r="AS632" s="541">
        <v>46022</v>
      </c>
      <c r="AT632" s="493" t="s">
        <v>93</v>
      </c>
      <c r="AU632" s="273" t="s">
        <v>1348</v>
      </c>
      <c r="AV632" s="110"/>
      <c r="AW632" s="110"/>
      <c r="AX632" s="110"/>
      <c r="AY632" s="110"/>
      <c r="AZ632" s="110"/>
      <c r="BA632" s="110"/>
      <c r="BB632" s="110"/>
      <c r="BC632" s="110"/>
      <c r="BD632" s="110"/>
      <c r="BE632" s="110"/>
      <c r="BF632" s="110"/>
      <c r="BG632" s="110"/>
      <c r="BH632" s="110"/>
      <c r="BI632" s="110"/>
      <c r="BJ632" s="110"/>
      <c r="BK632" s="110"/>
      <c r="BL632" s="110"/>
    </row>
    <row r="633" spans="1:64" s="198" customFormat="1" ht="120.75" customHeight="1">
      <c r="A633" s="275"/>
      <c r="B633" s="275"/>
      <c r="C633" s="322"/>
      <c r="D633" s="322"/>
      <c r="E633" s="322"/>
      <c r="F633" s="322"/>
      <c r="G633" s="322"/>
      <c r="H633" s="275"/>
      <c r="I633" s="275"/>
      <c r="J633" s="275"/>
      <c r="K633" s="275"/>
      <c r="L633" s="322"/>
      <c r="M633" s="275"/>
      <c r="N633" s="275"/>
      <c r="O633" s="322"/>
      <c r="P633" s="322"/>
      <c r="Q633" s="275"/>
      <c r="R633" s="275"/>
      <c r="S633" s="275"/>
      <c r="T633" s="275"/>
      <c r="U633" s="275"/>
      <c r="V633" s="351"/>
      <c r="W633" s="322"/>
      <c r="X633" s="275"/>
      <c r="Y633" s="275"/>
      <c r="Z633" s="275"/>
      <c r="AA633" s="275"/>
      <c r="AB633" s="275"/>
      <c r="AC633" s="275"/>
      <c r="AD633" s="316"/>
      <c r="AE633" s="99">
        <f t="shared" si="1160"/>
        <v>0</v>
      </c>
      <c r="AF633" s="99">
        <f t="shared" si="1156"/>
        <v>0</v>
      </c>
      <c r="AG633" s="99">
        <f>($AH632*((AE633+AF633))/100)</f>
        <v>0</v>
      </c>
      <c r="AH633" s="99">
        <f t="shared" ref="AH633" si="1166">AH632-AG633</f>
        <v>70</v>
      </c>
      <c r="AI633" s="316"/>
      <c r="AJ633" s="99">
        <f t="shared" si="1157"/>
        <v>0</v>
      </c>
      <c r="AK633" s="99">
        <f t="shared" si="1158"/>
        <v>0</v>
      </c>
      <c r="AL633" s="99">
        <f t="shared" ref="AL633" si="1167">($AM632*((AJ633+AK633))/100)</f>
        <v>0</v>
      </c>
      <c r="AM633" s="99">
        <f t="shared" ref="AM633" si="1168">AM632-AL633</f>
        <v>80</v>
      </c>
      <c r="AN633" s="351"/>
      <c r="AO633" s="275"/>
      <c r="AP633" s="322"/>
      <c r="AQ633" s="100" t="s">
        <v>1349</v>
      </c>
      <c r="AR633" s="541"/>
      <c r="AS633" s="541"/>
      <c r="AT633" s="497"/>
      <c r="AU633" s="327"/>
      <c r="AV633" s="110"/>
      <c r="AW633" s="110"/>
      <c r="AX633" s="110"/>
      <c r="AY633" s="110"/>
      <c r="AZ633" s="110"/>
      <c r="BA633" s="110"/>
      <c r="BB633" s="110"/>
      <c r="BC633" s="110"/>
      <c r="BD633" s="110"/>
      <c r="BE633" s="110"/>
      <c r="BF633" s="110"/>
      <c r="BG633" s="110"/>
      <c r="BH633" s="110"/>
      <c r="BI633" s="110"/>
      <c r="BJ633" s="110"/>
      <c r="BK633" s="110"/>
      <c r="BL633" s="110"/>
    </row>
    <row r="634" spans="1:64" s="200" customFormat="1" ht="189.75" customHeight="1">
      <c r="A634" s="275">
        <v>221</v>
      </c>
      <c r="B634" s="311" t="s">
        <v>192</v>
      </c>
      <c r="C634" s="362" t="s">
        <v>104</v>
      </c>
      <c r="D634" s="317" t="s">
        <v>1036</v>
      </c>
      <c r="E634" s="324" t="s">
        <v>57</v>
      </c>
      <c r="F634" s="325" t="s">
        <v>961</v>
      </c>
      <c r="G634" s="325" t="s">
        <v>962</v>
      </c>
      <c r="H634" s="323"/>
      <c r="I634" s="323"/>
      <c r="J634" s="323"/>
      <c r="K634" s="323"/>
      <c r="L634" s="361" t="str">
        <f>IF(F634&lt;&gt;"",CONCATENATE(E634," ",F634,"",G634),CONCATENATE(H634," ",I634," ",J634," ",K634))</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34" s="323" t="s">
        <v>105</v>
      </c>
      <c r="N634" s="319" t="s">
        <v>1114</v>
      </c>
      <c r="O634" s="311" t="s">
        <v>61</v>
      </c>
      <c r="P634" s="311" t="s">
        <v>62</v>
      </c>
      <c r="Q634" s="311" t="s">
        <v>273</v>
      </c>
      <c r="R634" s="311" t="s">
        <v>175</v>
      </c>
      <c r="S634" s="315">
        <f>IF(R634="Muy alta",100,IF(R634="Alta",80,IF(R634="Media",60,IF(R634="Baja",40,IF(R634="Muy baja",20,IF(R634="Casi Seguro",100,IF(R634="Probable",80,IF(R634="Posible",60,IF(R634="Improbable",40,IF(R634="Rara vez",20,0))))))))))</f>
        <v>80</v>
      </c>
      <c r="T634" s="311" t="s">
        <v>65</v>
      </c>
      <c r="U634" s="315">
        <f>IF(T634="Catastrófico",100,IF(T634="Mayor",80,IF(T634="Moderado",60,IF(T634="Menor",40,IF(T634="Leve",20,0)))))</f>
        <v>80</v>
      </c>
      <c r="V634" s="311" t="s">
        <v>66</v>
      </c>
      <c r="W634" s="360" t="s">
        <v>1350</v>
      </c>
      <c r="X634" s="315" t="str">
        <f>IF(OR(Y634="Preventivo",Y634="Detectivo"),"Probabilidad",IF(Y634="Correctivo","Impacto"," "))</f>
        <v>Probabilidad</v>
      </c>
      <c r="Y634" s="311" t="s">
        <v>68</v>
      </c>
      <c r="Z634" s="311" t="s">
        <v>69</v>
      </c>
      <c r="AA634" s="311" t="s">
        <v>70</v>
      </c>
      <c r="AB634" s="311" t="s">
        <v>71</v>
      </c>
      <c r="AC634" s="311" t="s">
        <v>72</v>
      </c>
      <c r="AD634" s="359">
        <f>AH636</f>
        <v>48</v>
      </c>
      <c r="AE634" s="315">
        <f>IF(Y634="Preventivo",25,IF(Y634="Detectivo",15,0))</f>
        <v>25</v>
      </c>
      <c r="AF634" s="158">
        <f>IF(Y634="Correctivo",0,IF(Z634="Automatizado",25,IF(Z634="Manual",15,0)))</f>
        <v>15</v>
      </c>
      <c r="AG634" s="99">
        <f>($S634*((AE634+AF634))/100)</f>
        <v>32</v>
      </c>
      <c r="AH634" s="99">
        <f t="shared" ref="AH634" si="1169">S634-AG634</f>
        <v>48</v>
      </c>
      <c r="AI634" s="359">
        <f>AM636</f>
        <v>80</v>
      </c>
      <c r="AJ634" s="16">
        <f>IF(Y634="Correctivo",10,0)</f>
        <v>0</v>
      </c>
      <c r="AK634" s="16">
        <f>IF(X634="Probabilidad",0,IF(Z634="Automatizado",25,IF(Z634="Manual",15,0)))</f>
        <v>0</v>
      </c>
      <c r="AL634" s="99">
        <f>($U634*((AJ634+AK634))/100)</f>
        <v>0</v>
      </c>
      <c r="AM634" s="99">
        <f>U634-AL634</f>
        <v>80</v>
      </c>
      <c r="AN634" s="311" t="s">
        <v>66</v>
      </c>
      <c r="AO634" s="311" t="s">
        <v>74</v>
      </c>
      <c r="AP634" s="311" t="s">
        <v>269</v>
      </c>
      <c r="AQ634" s="159" t="s">
        <v>1039</v>
      </c>
      <c r="AR634" s="136">
        <v>45658</v>
      </c>
      <c r="AS634" s="136">
        <v>46022</v>
      </c>
      <c r="AT634" s="293" t="s">
        <v>93</v>
      </c>
      <c r="AU634" s="201" t="s">
        <v>966</v>
      </c>
      <c r="AV634" s="160"/>
      <c r="AW634" s="160"/>
      <c r="AX634" s="160"/>
      <c r="AY634" s="160"/>
      <c r="AZ634" s="160"/>
      <c r="BA634" s="160"/>
      <c r="BB634" s="160"/>
      <c r="BC634" s="160"/>
      <c r="BD634" s="160"/>
      <c r="BE634" s="160"/>
      <c r="BF634" s="160"/>
      <c r="BG634" s="160"/>
      <c r="BH634" s="160"/>
      <c r="BI634" s="160"/>
      <c r="BJ634" s="160"/>
      <c r="BK634" s="160"/>
      <c r="BL634" s="160"/>
    </row>
    <row r="635" spans="1:64" s="200" customFormat="1" ht="342" customHeight="1">
      <c r="A635" s="275"/>
      <c r="B635" s="311"/>
      <c r="C635" s="362"/>
      <c r="D635" s="317"/>
      <c r="E635" s="324"/>
      <c r="F635" s="325"/>
      <c r="G635" s="325"/>
      <c r="H635" s="323"/>
      <c r="I635" s="323"/>
      <c r="J635" s="323"/>
      <c r="K635" s="323"/>
      <c r="L635" s="361"/>
      <c r="M635" s="323"/>
      <c r="N635" s="319"/>
      <c r="O635" s="311"/>
      <c r="P635" s="311"/>
      <c r="Q635" s="311"/>
      <c r="R635" s="311"/>
      <c r="S635" s="315"/>
      <c r="T635" s="311"/>
      <c r="U635" s="315"/>
      <c r="V635" s="311"/>
      <c r="W635" s="360"/>
      <c r="X635" s="315"/>
      <c r="Y635" s="311"/>
      <c r="Z635" s="311"/>
      <c r="AA635" s="311"/>
      <c r="AB635" s="311"/>
      <c r="AC635" s="311"/>
      <c r="AD635" s="359"/>
      <c r="AE635" s="315"/>
      <c r="AF635" s="158">
        <f t="shared" ref="AF635:AF636" si="1170">IF(Y635="Correctivo",0,IF(Z635="Automatizado",25,IF(Z635="Manual",15,0)))</f>
        <v>0</v>
      </c>
      <c r="AG635" s="99">
        <f>($AH634*((AE635+AF635))/100)</f>
        <v>0</v>
      </c>
      <c r="AH635" s="99">
        <f t="shared" ref="AH635" si="1171">AH634-AG635</f>
        <v>48</v>
      </c>
      <c r="AI635" s="359"/>
      <c r="AJ635" s="16">
        <f t="shared" ref="AJ635:AJ636" si="1172">IF(Y635="Correctivo",10,0)</f>
        <v>0</v>
      </c>
      <c r="AK635" s="16">
        <f t="shared" ref="AK635:AK636" si="1173">IF(X635="Probabilidad",0,IF(Z635="Automatizado",25,IF(Z635="Manual",15,0)))</f>
        <v>0</v>
      </c>
      <c r="AL635" s="99">
        <f t="shared" ref="AL635" si="1174">($AM634*((AJ635+AK635))/100)</f>
        <v>0</v>
      </c>
      <c r="AM635" s="99">
        <f t="shared" ref="AM635:AM636" si="1175">AM634-AL635</f>
        <v>80</v>
      </c>
      <c r="AN635" s="311"/>
      <c r="AO635" s="311"/>
      <c r="AP635" s="311"/>
      <c r="AQ635" s="159" t="s">
        <v>1040</v>
      </c>
      <c r="AR635" s="136">
        <v>45658</v>
      </c>
      <c r="AS635" s="136">
        <v>46022</v>
      </c>
      <c r="AT635" s="294"/>
      <c r="AU635" s="31" t="s">
        <v>966</v>
      </c>
      <c r="AV635" s="160"/>
      <c r="AW635" s="160"/>
      <c r="AX635" s="160"/>
      <c r="AY635" s="160"/>
      <c r="AZ635" s="160"/>
      <c r="BA635" s="160"/>
      <c r="BB635" s="160"/>
      <c r="BC635" s="160"/>
      <c r="BD635" s="160"/>
      <c r="BE635" s="160"/>
      <c r="BF635" s="160"/>
      <c r="BG635" s="160"/>
      <c r="BH635" s="160"/>
      <c r="BI635" s="160"/>
      <c r="BJ635" s="160"/>
      <c r="BK635" s="160"/>
      <c r="BL635" s="160"/>
    </row>
    <row r="636" spans="1:64" s="198" customFormat="1" ht="294" customHeight="1">
      <c r="A636" s="275"/>
      <c r="B636" s="311"/>
      <c r="C636" s="362"/>
      <c r="D636" s="317"/>
      <c r="E636" s="324"/>
      <c r="F636" s="325"/>
      <c r="G636" s="325"/>
      <c r="H636" s="323"/>
      <c r="I636" s="323"/>
      <c r="J636" s="323"/>
      <c r="K636" s="323"/>
      <c r="L636" s="361"/>
      <c r="M636" s="323"/>
      <c r="N636" s="319"/>
      <c r="O636" s="311"/>
      <c r="P636" s="311"/>
      <c r="Q636" s="311"/>
      <c r="R636" s="311"/>
      <c r="S636" s="315"/>
      <c r="T636" s="311"/>
      <c r="U636" s="315"/>
      <c r="V636" s="311"/>
      <c r="W636" s="360"/>
      <c r="X636" s="315"/>
      <c r="Y636" s="311"/>
      <c r="Z636" s="311"/>
      <c r="AA636" s="311"/>
      <c r="AB636" s="311"/>
      <c r="AC636" s="311"/>
      <c r="AD636" s="359"/>
      <c r="AE636" s="315"/>
      <c r="AF636" s="16">
        <f t="shared" si="1170"/>
        <v>0</v>
      </c>
      <c r="AG636" s="99">
        <f>($AH635*((AE636+AF636))/100)</f>
        <v>0</v>
      </c>
      <c r="AH636" s="99">
        <f t="shared" ref="AH636" si="1176">AH635-AG636</f>
        <v>48</v>
      </c>
      <c r="AI636" s="359"/>
      <c r="AJ636" s="16">
        <f t="shared" si="1172"/>
        <v>0</v>
      </c>
      <c r="AK636" s="16">
        <f t="shared" si="1173"/>
        <v>0</v>
      </c>
      <c r="AL636" s="99">
        <f>($U635*((AJ636+AK636))/100)</f>
        <v>0</v>
      </c>
      <c r="AM636" s="99">
        <f t="shared" si="1175"/>
        <v>80</v>
      </c>
      <c r="AN636" s="311"/>
      <c r="AO636" s="311"/>
      <c r="AP636" s="311"/>
      <c r="AQ636" s="32" t="s">
        <v>1041</v>
      </c>
      <c r="AR636" s="136">
        <v>45658</v>
      </c>
      <c r="AS636" s="136">
        <v>46022</v>
      </c>
      <c r="AT636" s="295"/>
      <c r="AU636" s="31" t="s">
        <v>1351</v>
      </c>
      <c r="AV636" s="110"/>
      <c r="AW636" s="110"/>
      <c r="AX636" s="110"/>
      <c r="AY636" s="110"/>
      <c r="AZ636" s="110"/>
      <c r="BA636" s="110"/>
      <c r="BB636" s="110"/>
      <c r="BC636" s="110"/>
      <c r="BD636" s="110"/>
      <c r="BE636" s="110"/>
      <c r="BF636" s="110"/>
      <c r="BG636" s="110"/>
      <c r="BH636" s="110"/>
      <c r="BI636" s="110"/>
      <c r="BJ636" s="110"/>
      <c r="BK636" s="110"/>
      <c r="BL636" s="110"/>
    </row>
    <row r="637" spans="1:64" s="8" customFormat="1" ht="294" customHeight="1">
      <c r="A637" s="282">
        <v>222</v>
      </c>
      <c r="B637" s="341" t="s">
        <v>193</v>
      </c>
      <c r="C637" s="296" t="s">
        <v>1002</v>
      </c>
      <c r="D637" s="299" t="s">
        <v>2072</v>
      </c>
      <c r="E637" s="299" t="s">
        <v>57</v>
      </c>
      <c r="F637" s="302" t="s">
        <v>2073</v>
      </c>
      <c r="G637" s="302" t="s">
        <v>2074</v>
      </c>
      <c r="H637" s="305"/>
      <c r="I637" s="305"/>
      <c r="J637" s="305"/>
      <c r="K637" s="305"/>
      <c r="L637" s="308" t="str">
        <f>IF(F637&lt;&gt;"",CONCATENATE(E637," ",F637),CONCATENATE(H637," ",I637," ",J637," ",K637))</f>
        <v>Posibilidad de pérdida económica y reputacional ante las victimas y entes territoriales, por no efectuar la entrega de cartas de indemnización</v>
      </c>
      <c r="M637" s="305" t="s">
        <v>60</v>
      </c>
      <c r="N637" s="305" t="s">
        <v>278</v>
      </c>
      <c r="O637" s="282" t="s">
        <v>61</v>
      </c>
      <c r="P637" s="282" t="s">
        <v>62</v>
      </c>
      <c r="Q637" s="282">
        <v>1000</v>
      </c>
      <c r="R637" s="282" t="s">
        <v>113</v>
      </c>
      <c r="S637" s="293">
        <f>IF(R637="Muy alta",100,IF(R637="Alta",80,IF(R637="Media",60,IF(R637="Baja",40,IF(R637="Muy baja",20,IF(R637="Casi Seguro",100,IF(R637="Probable",80,IF(R637="Posible",60,IF(R637="Improbable",40,IF(R637="Rara vez",20,0))))))))))</f>
        <v>20</v>
      </c>
      <c r="T637" s="282" t="s">
        <v>127</v>
      </c>
      <c r="U637" s="293">
        <f>IF(T637="Catastrófico",100,IF(T637="Mayor",80,IF(T637="Moderado",60,IF(T637="Menor",40,IF(T637="Leve",20,0)))))</f>
        <v>20</v>
      </c>
      <c r="V637" s="282" t="s">
        <v>73</v>
      </c>
      <c r="W637" s="138" t="s">
        <v>2075</v>
      </c>
      <c r="X637" s="16" t="str">
        <f>IF(OR(Y637="Preventivo",Y637="Detectivo"),"Probabilidad",IF(Y637="Correctivo","Impacto"," "))</f>
        <v>Probabilidad</v>
      </c>
      <c r="Y637" s="33" t="s">
        <v>68</v>
      </c>
      <c r="Z637" s="33" t="s">
        <v>69</v>
      </c>
      <c r="AA637" s="33" t="s">
        <v>179</v>
      </c>
      <c r="AB637" s="33" t="s">
        <v>71</v>
      </c>
      <c r="AC637" s="33" t="s">
        <v>72</v>
      </c>
      <c r="AD637" s="279">
        <f>AH638</f>
        <v>7.2</v>
      </c>
      <c r="AE637" s="16">
        <f>IF(Y637="Preventivo",25,IF(Y637="Detectivo",15,0))</f>
        <v>25</v>
      </c>
      <c r="AF637" s="16">
        <f>IF(Y637="Correctivo",0,IF(Z637="Automatizado",25,IF(Z637="Manual",15,0)))</f>
        <v>15</v>
      </c>
      <c r="AG637" s="16">
        <f>($S$637*((AE637+AF637))/100)</f>
        <v>8</v>
      </c>
      <c r="AH637" s="16">
        <f>S637-AG637</f>
        <v>12</v>
      </c>
      <c r="AI637" s="279">
        <f>AM638</f>
        <v>20</v>
      </c>
      <c r="AJ637" s="16">
        <f>IF(Y637="Correctivo",10,0)</f>
        <v>0</v>
      </c>
      <c r="AK637" s="16">
        <f>IF(X637="Probabilidad",0,IF(Z637="Automatizado",25,IF(Z637="Manual",15,0)))</f>
        <v>0</v>
      </c>
      <c r="AL637" s="16">
        <f>($U$637*((AJ637+AK637))/100)</f>
        <v>0</v>
      </c>
      <c r="AM637" s="16">
        <f>U637-AL637</f>
        <v>20</v>
      </c>
      <c r="AN637" s="282" t="s">
        <v>115</v>
      </c>
      <c r="AO637" s="282" t="s">
        <v>118</v>
      </c>
      <c r="AP637" s="282" t="s">
        <v>2076</v>
      </c>
      <c r="AQ637" s="282" t="s">
        <v>120</v>
      </c>
      <c r="AR637" s="293" t="s">
        <v>120</v>
      </c>
      <c r="AS637" s="293" t="s">
        <v>120</v>
      </c>
      <c r="AT637" s="293" t="s">
        <v>120</v>
      </c>
      <c r="AU637" s="293" t="s">
        <v>120</v>
      </c>
    </row>
    <row r="638" spans="1:64" ht="193.5" customHeight="1">
      <c r="A638" s="283"/>
      <c r="B638" s="342"/>
      <c r="C638" s="297"/>
      <c r="D638" s="300"/>
      <c r="E638" s="300"/>
      <c r="F638" s="303"/>
      <c r="G638" s="303"/>
      <c r="H638" s="306"/>
      <c r="I638" s="306"/>
      <c r="J638" s="306"/>
      <c r="K638" s="306"/>
      <c r="L638" s="309"/>
      <c r="M638" s="306"/>
      <c r="N638" s="306"/>
      <c r="O638" s="283"/>
      <c r="P638" s="283"/>
      <c r="Q638" s="283"/>
      <c r="R638" s="283"/>
      <c r="S638" s="294"/>
      <c r="T638" s="283"/>
      <c r="U638" s="294"/>
      <c r="V638" s="283"/>
      <c r="W638" s="100" t="s">
        <v>2077</v>
      </c>
      <c r="X638" s="16" t="str">
        <f t="shared" ref="X638:X644" si="1177">IF(OR(Y638="Preventivo",Y638="Detectivo"),"Probabilidad",IF(Y638="Correctivo","Impacto"," "))</f>
        <v>Probabilidad</v>
      </c>
      <c r="Y638" s="33" t="s">
        <v>68</v>
      </c>
      <c r="Z638" s="33" t="s">
        <v>69</v>
      </c>
      <c r="AA638" s="33" t="s">
        <v>70</v>
      </c>
      <c r="AB638" s="33" t="s">
        <v>71</v>
      </c>
      <c r="AC638" s="33" t="s">
        <v>72</v>
      </c>
      <c r="AD638" s="280"/>
      <c r="AE638" s="16">
        <f t="shared" ref="AE638:AE646" si="1178">IF(Y638="Preventivo",25,IF(Y638="Detectivo",15,0))</f>
        <v>25</v>
      </c>
      <c r="AF638" s="16">
        <f t="shared" ref="AF638:AF646" si="1179">IF(Y638="Correctivo",0,IF(Z638="Automatizado",25,IF(Z638="Manual",15,0)))</f>
        <v>15</v>
      </c>
      <c r="AG638" s="16">
        <f>($AH$637*((AE638+AF638))/100)</f>
        <v>4.8</v>
      </c>
      <c r="AH638" s="16">
        <f>AH637-AG638</f>
        <v>7.2</v>
      </c>
      <c r="AI638" s="280"/>
      <c r="AJ638" s="16">
        <f t="shared" ref="AJ638:AJ646" si="1180">IF(Y638="Correctivo",10,0)</f>
        <v>0</v>
      </c>
      <c r="AK638" s="16">
        <f t="shared" ref="AK638:AK646" si="1181">IF(X638="Probabilidad",0,IF(Z638="Automatizado",25,IF(Z638="Manual",15,0)))</f>
        <v>0</v>
      </c>
      <c r="AL638" s="16">
        <f>($AM$637*((AJ638+AK638))/100)</f>
        <v>0</v>
      </c>
      <c r="AM638" s="16">
        <f>AM637-AL638</f>
        <v>20</v>
      </c>
      <c r="AN638" s="283"/>
      <c r="AO638" s="283"/>
      <c r="AP638" s="283"/>
      <c r="AQ638" s="283"/>
      <c r="AR638" s="294"/>
      <c r="AS638" s="294"/>
      <c r="AT638" s="294"/>
      <c r="AU638" s="294"/>
    </row>
    <row r="639" spans="1:64" ht="234" customHeight="1">
      <c r="A639" s="75">
        <v>223</v>
      </c>
      <c r="B639" s="138" t="s">
        <v>193</v>
      </c>
      <c r="C639" s="206" t="s">
        <v>1002</v>
      </c>
      <c r="D639" s="209" t="s">
        <v>2078</v>
      </c>
      <c r="E639" s="209" t="s">
        <v>164</v>
      </c>
      <c r="F639" s="210" t="s">
        <v>2079</v>
      </c>
      <c r="G639" s="210" t="s">
        <v>2080</v>
      </c>
      <c r="H639" s="211"/>
      <c r="I639" s="211"/>
      <c r="J639" s="211"/>
      <c r="K639" s="211"/>
      <c r="L639" s="212" t="str">
        <f t="shared" ref="L639" si="1182">IF(F639&lt;&gt;"",CONCATENATE(E639," ",F639),CONCATENATE(H639," ",I639," ",J639," ",K639))</f>
        <v>Posibilidad de pérdida reputacional ante entidades territoriales por conceptos de seguridad desactualizados</v>
      </c>
      <c r="M639" s="211" t="s">
        <v>60</v>
      </c>
      <c r="N639" s="211" t="s">
        <v>278</v>
      </c>
      <c r="O639" s="75" t="s">
        <v>61</v>
      </c>
      <c r="P639" s="75" t="s">
        <v>62</v>
      </c>
      <c r="Q639" s="75">
        <v>8</v>
      </c>
      <c r="R639" s="75" t="s">
        <v>113</v>
      </c>
      <c r="S639" s="76">
        <f t="shared" ref="S639" si="1183">IF(R639="Muy alta",100,IF(R639="Alta",80,IF(R639="Media",60,IF(R639="Baja",40,IF(R639="Muy baja",20,IF(R639="Casi Seguro",100,IF(R639="Probable",80,IF(R639="Posible",60,IF(R639="Improbable",40,IF(R639="Rara vez",20,0))))))))))</f>
        <v>20</v>
      </c>
      <c r="T639" s="75" t="s">
        <v>114</v>
      </c>
      <c r="U639" s="76">
        <f t="shared" ref="U639" si="1184">IF(T639="Catastrófico",100,IF(T639="Mayor",80,IF(T639="Moderado",60,IF(T639="Menor",40,IF(T639="Leve",20,0)))))</f>
        <v>40</v>
      </c>
      <c r="V639" s="75" t="s">
        <v>115</v>
      </c>
      <c r="W639" s="138" t="s">
        <v>2081</v>
      </c>
      <c r="X639" s="16" t="str">
        <f t="shared" si="1177"/>
        <v>Probabilidad</v>
      </c>
      <c r="Y639" s="33" t="s">
        <v>68</v>
      </c>
      <c r="Z639" s="33" t="s">
        <v>69</v>
      </c>
      <c r="AA639" s="33" t="s">
        <v>70</v>
      </c>
      <c r="AB639" s="33" t="s">
        <v>71</v>
      </c>
      <c r="AC639" s="33" t="s">
        <v>72</v>
      </c>
      <c r="AD639" s="207">
        <f>AH639</f>
        <v>12</v>
      </c>
      <c r="AE639" s="16">
        <f t="shared" si="1178"/>
        <v>25</v>
      </c>
      <c r="AF639" s="16">
        <f t="shared" si="1179"/>
        <v>15</v>
      </c>
      <c r="AG639" s="16">
        <f>($S$639*((AE639+AF639))/100)</f>
        <v>8</v>
      </c>
      <c r="AH639" s="16">
        <f>S639-AG639</f>
        <v>12</v>
      </c>
      <c r="AI639" s="207">
        <f>AM639</f>
        <v>40</v>
      </c>
      <c r="AJ639" s="16">
        <f t="shared" si="1180"/>
        <v>0</v>
      </c>
      <c r="AK639" s="16">
        <f t="shared" si="1181"/>
        <v>0</v>
      </c>
      <c r="AL639" s="16">
        <f>($U$639*((AJ639+AK639))/100)</f>
        <v>0</v>
      </c>
      <c r="AM639" s="16">
        <f>U639-AL639</f>
        <v>40</v>
      </c>
      <c r="AN639" s="75" t="s">
        <v>115</v>
      </c>
      <c r="AO639" s="75" t="s">
        <v>118</v>
      </c>
      <c r="AP639" s="75" t="s">
        <v>2076</v>
      </c>
      <c r="AQ639" s="75" t="s">
        <v>120</v>
      </c>
      <c r="AR639" s="76" t="s">
        <v>120</v>
      </c>
      <c r="AS639" s="76" t="s">
        <v>120</v>
      </c>
      <c r="AT639" s="76" t="s">
        <v>120</v>
      </c>
      <c r="AU639" s="76" t="s">
        <v>120</v>
      </c>
    </row>
    <row r="640" spans="1:64" ht="156.75" customHeight="1">
      <c r="A640" s="282">
        <v>224</v>
      </c>
      <c r="B640" s="341" t="s">
        <v>193</v>
      </c>
      <c r="C640" s="296" t="s">
        <v>2082</v>
      </c>
      <c r="D640" s="299" t="s">
        <v>892</v>
      </c>
      <c r="E640" s="299" t="s">
        <v>57</v>
      </c>
      <c r="F640" s="302" t="s">
        <v>2083</v>
      </c>
      <c r="G640" s="302" t="s">
        <v>2084</v>
      </c>
      <c r="H640" s="305"/>
      <c r="I640" s="305"/>
      <c r="J640" s="305"/>
      <c r="K640" s="305"/>
      <c r="L640" s="308" t="str">
        <f t="shared" ref="L640" si="1185">IF(F640&lt;&gt;"",CONCATENATE(E640," ",F640),CONCATENATE(H640," ",I640," ",J640," ",K640))</f>
        <v>Posibilidad de pérdida económica y reputacional ante las victimas, por no realizar estrategias complementarias como jornadas de atención y/o ferias de servicios</v>
      </c>
      <c r="M640" s="305" t="s">
        <v>60</v>
      </c>
      <c r="N640" s="305" t="s">
        <v>278</v>
      </c>
      <c r="O640" s="282" t="s">
        <v>61</v>
      </c>
      <c r="P640" s="282" t="s">
        <v>62</v>
      </c>
      <c r="Q640" s="282">
        <v>12</v>
      </c>
      <c r="R640" s="282" t="s">
        <v>113</v>
      </c>
      <c r="S640" s="293">
        <f t="shared" ref="S640" si="1186">IF(R640="Muy alta",100,IF(R640="Alta",80,IF(R640="Media",60,IF(R640="Baja",40,IF(R640="Muy baja",20,IF(R640="Casi Seguro",100,IF(R640="Probable",80,IF(R640="Posible",60,IF(R640="Improbable",40,IF(R640="Rara vez",20,0))))))))))</f>
        <v>20</v>
      </c>
      <c r="T640" s="282" t="s">
        <v>114</v>
      </c>
      <c r="U640" s="293">
        <f t="shared" ref="U640" si="1187">IF(T640="Catastrófico",100,IF(T640="Mayor",80,IF(T640="Moderado",60,IF(T640="Menor",40,IF(T640="Leve",20,0)))))</f>
        <v>40</v>
      </c>
      <c r="V640" s="282" t="s">
        <v>115</v>
      </c>
      <c r="W640" s="138" t="s">
        <v>2085</v>
      </c>
      <c r="X640" s="16" t="str">
        <f t="shared" si="1177"/>
        <v>Probabilidad</v>
      </c>
      <c r="Y640" s="33" t="s">
        <v>68</v>
      </c>
      <c r="Z640" s="33" t="s">
        <v>69</v>
      </c>
      <c r="AA640" s="33" t="s">
        <v>70</v>
      </c>
      <c r="AB640" s="33" t="s">
        <v>71</v>
      </c>
      <c r="AC640" s="33" t="s">
        <v>184</v>
      </c>
      <c r="AD640" s="279">
        <f>AH641</f>
        <v>7.2</v>
      </c>
      <c r="AE640" s="16">
        <f t="shared" si="1178"/>
        <v>25</v>
      </c>
      <c r="AF640" s="16">
        <f t="shared" si="1179"/>
        <v>15</v>
      </c>
      <c r="AG640" s="16">
        <f>($S$640*((AE640+AF640))/100)</f>
        <v>8</v>
      </c>
      <c r="AH640" s="16">
        <f>S640-AG640</f>
        <v>12</v>
      </c>
      <c r="AI640" s="279">
        <f>AM641</f>
        <v>40</v>
      </c>
      <c r="AJ640" s="16">
        <f t="shared" si="1180"/>
        <v>0</v>
      </c>
      <c r="AK640" s="16">
        <f t="shared" si="1181"/>
        <v>0</v>
      </c>
      <c r="AL640" s="16">
        <f>($U$640*((AJ640+AK640))/100)</f>
        <v>0</v>
      </c>
      <c r="AM640" s="16">
        <f>U640-AL640</f>
        <v>40</v>
      </c>
      <c r="AN640" s="282" t="s">
        <v>115</v>
      </c>
      <c r="AO640" s="282" t="s">
        <v>118</v>
      </c>
      <c r="AP640" s="341" t="s">
        <v>2076</v>
      </c>
      <c r="AQ640" s="282" t="s">
        <v>120</v>
      </c>
      <c r="AR640" s="293" t="s">
        <v>120</v>
      </c>
      <c r="AS640" s="293" t="s">
        <v>120</v>
      </c>
      <c r="AT640" s="293" t="s">
        <v>120</v>
      </c>
      <c r="AU640" s="293" t="s">
        <v>120</v>
      </c>
    </row>
    <row r="641" spans="1:47" ht="141.75" customHeight="1">
      <c r="A641" s="283"/>
      <c r="B641" s="342"/>
      <c r="C641" s="297"/>
      <c r="D641" s="300"/>
      <c r="E641" s="300"/>
      <c r="F641" s="303"/>
      <c r="G641" s="303"/>
      <c r="H641" s="306"/>
      <c r="I641" s="306"/>
      <c r="J641" s="306"/>
      <c r="K641" s="306"/>
      <c r="L641" s="309"/>
      <c r="M641" s="306"/>
      <c r="N641" s="306"/>
      <c r="O641" s="283"/>
      <c r="P641" s="283"/>
      <c r="Q641" s="283"/>
      <c r="R641" s="283"/>
      <c r="S641" s="294"/>
      <c r="T641" s="283"/>
      <c r="U641" s="294"/>
      <c r="V641" s="283"/>
      <c r="W641" s="138" t="s">
        <v>2086</v>
      </c>
      <c r="X641" s="16" t="str">
        <f t="shared" si="1177"/>
        <v>Probabilidad</v>
      </c>
      <c r="Y641" s="33" t="s">
        <v>68</v>
      </c>
      <c r="Z641" s="33" t="s">
        <v>69</v>
      </c>
      <c r="AA641" s="33" t="s">
        <v>70</v>
      </c>
      <c r="AB641" s="33" t="s">
        <v>71</v>
      </c>
      <c r="AC641" s="33" t="s">
        <v>72</v>
      </c>
      <c r="AD641" s="280"/>
      <c r="AE641" s="16">
        <f t="shared" si="1178"/>
        <v>25</v>
      </c>
      <c r="AF641" s="16">
        <f t="shared" si="1179"/>
        <v>15</v>
      </c>
      <c r="AG641" s="16">
        <f>($AH$640*((AE641+AF641))/100)</f>
        <v>4.8</v>
      </c>
      <c r="AH641" s="16">
        <f>AH640-AG641</f>
        <v>7.2</v>
      </c>
      <c r="AI641" s="280"/>
      <c r="AJ641" s="16">
        <f t="shared" si="1180"/>
        <v>0</v>
      </c>
      <c r="AK641" s="16">
        <f t="shared" si="1181"/>
        <v>0</v>
      </c>
      <c r="AL641" s="16">
        <f>($AM$640*((AJ641+AK641))/100)</f>
        <v>0</v>
      </c>
      <c r="AM641" s="16">
        <f>AM640-AL641</f>
        <v>40</v>
      </c>
      <c r="AN641" s="283"/>
      <c r="AO641" s="283"/>
      <c r="AP641" s="342"/>
      <c r="AQ641" s="283"/>
      <c r="AR641" s="294"/>
      <c r="AS641" s="294"/>
      <c r="AT641" s="294"/>
      <c r="AU641" s="294"/>
    </row>
    <row r="642" spans="1:47" ht="131.25" customHeight="1">
      <c r="A642" s="282">
        <v>225</v>
      </c>
      <c r="B642" s="341" t="s">
        <v>193</v>
      </c>
      <c r="C642" s="296" t="s">
        <v>2087</v>
      </c>
      <c r="D642" s="299" t="s">
        <v>1067</v>
      </c>
      <c r="E642" s="299"/>
      <c r="F642" s="302"/>
      <c r="G642" s="341"/>
      <c r="H642" s="305" t="s">
        <v>714</v>
      </c>
      <c r="I642" s="305" t="s">
        <v>2088</v>
      </c>
      <c r="J642" s="305" t="s">
        <v>1239</v>
      </c>
      <c r="K642" s="305" t="s">
        <v>1239</v>
      </c>
      <c r="L642" s="308" t="str">
        <f t="shared" ref="L642" si="1188">IF(F642&lt;&gt;"",CONCATENATE(E642," ",F642),CONCATENATE(H642," ",I642," ",J642," ",K642))</f>
        <v>Uso inadecuado de la información  por parte de un funcionario o contratista y externos (Operador)  con el objetivo de obtener un beneficio propio o favorecer a un tercero.  con el objetivo de obtener un beneficio propio o favorecer a un tercero.</v>
      </c>
      <c r="M642" s="305" t="s">
        <v>85</v>
      </c>
      <c r="N642" s="305" t="s">
        <v>278</v>
      </c>
      <c r="O642" s="282" t="s">
        <v>86</v>
      </c>
      <c r="P642" s="282" t="s">
        <v>87</v>
      </c>
      <c r="Q642" s="282">
        <v>1000</v>
      </c>
      <c r="R642" s="282" t="s">
        <v>88</v>
      </c>
      <c r="S642" s="293">
        <f t="shared" ref="S642" si="1189">IF(R642="Muy alta",100,IF(R642="Alta",80,IF(R642="Media",60,IF(R642="Baja",40,IF(R642="Muy baja",20,IF(R642="Casi Seguro",100,IF(R642="Probable",80,IF(R642="Posible",60,IF(R642="Improbable",40,IF(R642="Rara vez",20,0))))))))))</f>
        <v>60</v>
      </c>
      <c r="T642" s="282" t="s">
        <v>73</v>
      </c>
      <c r="U642" s="293">
        <f t="shared" ref="U642" si="1190">IF(T642="Catastrófico",100,IF(T642="Mayor",80,IF(T642="Moderado",60,IF(T642="Menor",40,IF(T642="Leve",20,0)))))</f>
        <v>60</v>
      </c>
      <c r="V642" s="282" t="s">
        <v>73</v>
      </c>
      <c r="W642" s="32" t="s">
        <v>2089</v>
      </c>
      <c r="X642" s="16" t="str">
        <f t="shared" si="1177"/>
        <v>Probabilidad</v>
      </c>
      <c r="Y642" s="33" t="s">
        <v>90</v>
      </c>
      <c r="Z642" s="33" t="s">
        <v>69</v>
      </c>
      <c r="AA642" s="33" t="s">
        <v>70</v>
      </c>
      <c r="AB642" s="33" t="s">
        <v>71</v>
      </c>
      <c r="AC642" s="33" t="s">
        <v>184</v>
      </c>
      <c r="AD642" s="279">
        <f>AH643</f>
        <v>29.4</v>
      </c>
      <c r="AE642" s="16">
        <f t="shared" si="1178"/>
        <v>15</v>
      </c>
      <c r="AF642" s="16">
        <f t="shared" si="1179"/>
        <v>15</v>
      </c>
      <c r="AG642" s="16">
        <f>($S$642*((AE642+AF642))/100)</f>
        <v>18</v>
      </c>
      <c r="AH642" s="16">
        <f>S642-AG642</f>
        <v>42</v>
      </c>
      <c r="AI642" s="279">
        <f>AM643</f>
        <v>60</v>
      </c>
      <c r="AJ642" s="16">
        <f t="shared" si="1180"/>
        <v>0</v>
      </c>
      <c r="AK642" s="16">
        <f t="shared" si="1181"/>
        <v>0</v>
      </c>
      <c r="AL642" s="16">
        <f>($U$642*((AJ642+AK642))/100)</f>
        <v>0</v>
      </c>
      <c r="AM642" s="16">
        <f>U642-AL642</f>
        <v>60</v>
      </c>
      <c r="AN642" s="282" t="s">
        <v>73</v>
      </c>
      <c r="AO642" s="282" t="s">
        <v>74</v>
      </c>
      <c r="AP642" s="341" t="s">
        <v>269</v>
      </c>
      <c r="AQ642" s="341" t="s">
        <v>2090</v>
      </c>
      <c r="AR642" s="285">
        <v>45658</v>
      </c>
      <c r="AS642" s="285">
        <v>46022</v>
      </c>
      <c r="AT642" s="344" t="s">
        <v>77</v>
      </c>
      <c r="AU642" s="293" t="s">
        <v>2091</v>
      </c>
    </row>
    <row r="643" spans="1:47" ht="147.75" customHeight="1">
      <c r="A643" s="283"/>
      <c r="B643" s="342"/>
      <c r="C643" s="297"/>
      <c r="D643" s="300"/>
      <c r="E643" s="300"/>
      <c r="F643" s="303"/>
      <c r="G643" s="342"/>
      <c r="H643" s="306"/>
      <c r="I643" s="306"/>
      <c r="J643" s="306"/>
      <c r="K643" s="306"/>
      <c r="L643" s="309"/>
      <c r="M643" s="306"/>
      <c r="N643" s="306"/>
      <c r="O643" s="283"/>
      <c r="P643" s="283"/>
      <c r="Q643" s="283"/>
      <c r="R643" s="283"/>
      <c r="S643" s="294"/>
      <c r="T643" s="283"/>
      <c r="U643" s="294"/>
      <c r="V643" s="283"/>
      <c r="W643" s="32" t="s">
        <v>2092</v>
      </c>
      <c r="X643" s="16" t="str">
        <f t="shared" si="1177"/>
        <v>Probabilidad</v>
      </c>
      <c r="Y643" s="33" t="s">
        <v>90</v>
      </c>
      <c r="Z643" s="33" t="s">
        <v>69</v>
      </c>
      <c r="AA643" s="33" t="s">
        <v>70</v>
      </c>
      <c r="AB643" s="33" t="s">
        <v>71</v>
      </c>
      <c r="AC643" s="33" t="s">
        <v>184</v>
      </c>
      <c r="AD643" s="280"/>
      <c r="AE643" s="16">
        <f t="shared" si="1178"/>
        <v>15</v>
      </c>
      <c r="AF643" s="16">
        <f t="shared" si="1179"/>
        <v>15</v>
      </c>
      <c r="AG643" s="16">
        <f>($AH$642*((AE643+AF643))/100)</f>
        <v>12.6</v>
      </c>
      <c r="AH643" s="16">
        <f>AH642-AG643</f>
        <v>29.4</v>
      </c>
      <c r="AI643" s="280"/>
      <c r="AJ643" s="16">
        <f t="shared" si="1180"/>
        <v>0</v>
      </c>
      <c r="AK643" s="16">
        <f t="shared" si="1181"/>
        <v>0</v>
      </c>
      <c r="AL643" s="16">
        <f>($AM$642*((AJ643+AK643))/100)</f>
        <v>0</v>
      </c>
      <c r="AM643" s="16">
        <f>AM642-AL643</f>
        <v>60</v>
      </c>
      <c r="AN643" s="283"/>
      <c r="AO643" s="283"/>
      <c r="AP643" s="342"/>
      <c r="AQ643" s="342"/>
      <c r="AR643" s="286"/>
      <c r="AS643" s="286"/>
      <c r="AT643" s="286"/>
      <c r="AU643" s="294"/>
    </row>
    <row r="644" spans="1:47" ht="242.25" customHeight="1">
      <c r="A644" s="282">
        <v>226</v>
      </c>
      <c r="B644" s="341" t="s">
        <v>193</v>
      </c>
      <c r="C644" s="296" t="s">
        <v>2093</v>
      </c>
      <c r="D644" s="299" t="s">
        <v>1036</v>
      </c>
      <c r="E644" s="299" t="s">
        <v>57</v>
      </c>
      <c r="F644" s="302" t="s">
        <v>961</v>
      </c>
      <c r="G644" s="305" t="s">
        <v>962</v>
      </c>
      <c r="H644" s="305"/>
      <c r="I644" s="305"/>
      <c r="J644" s="305"/>
      <c r="K644" s="305"/>
      <c r="L644" s="308" t="str">
        <f t="shared" ref="L644" si="1191">IF(F644&lt;&gt;"",CONCATENATE(E644," ",F644),CONCATENATE(H644," ",I644," ",J644," ",K644))</f>
        <v xml:space="preserve">Posibilidad de pérdida económica y reputacional por perdida de la confidencialidad, integridad y disponibilidad de la información registrada en documentos físicos, digitales y/o sistemas de información, </v>
      </c>
      <c r="M644" s="305" t="s">
        <v>105</v>
      </c>
      <c r="N644" s="305" t="s">
        <v>1114</v>
      </c>
      <c r="O644" s="282" t="s">
        <v>61</v>
      </c>
      <c r="P644" s="282" t="s">
        <v>62</v>
      </c>
      <c r="Q644" s="282" t="s">
        <v>273</v>
      </c>
      <c r="R644" s="282" t="s">
        <v>175</v>
      </c>
      <c r="S644" s="293">
        <f t="shared" ref="S644" si="1192">IF(R644="Muy alta",100,IF(R644="Alta",80,IF(R644="Media",60,IF(R644="Baja",40,IF(R644="Muy baja",20,IF(R644="Casi Seguro",100,IF(R644="Probable",80,IF(R644="Posible",60,IF(R644="Improbable",40,IF(R644="Rara vez",20,0))))))))))</f>
        <v>80</v>
      </c>
      <c r="T644" s="282" t="s">
        <v>65</v>
      </c>
      <c r="U644" s="293">
        <f t="shared" ref="U644" si="1193">IF(T644="Catastrófico",100,IF(T644="Mayor",80,IF(T644="Moderado",60,IF(T644="Menor",40,IF(T644="Leve",20,0)))))</f>
        <v>80</v>
      </c>
      <c r="V644" s="282" t="s">
        <v>66</v>
      </c>
      <c r="W644" s="341" t="s">
        <v>2094</v>
      </c>
      <c r="X644" s="293" t="str">
        <f t="shared" si="1177"/>
        <v>Probabilidad</v>
      </c>
      <c r="Y644" s="282" t="s">
        <v>68</v>
      </c>
      <c r="Z644" s="282" t="s">
        <v>69</v>
      </c>
      <c r="AA644" s="282" t="s">
        <v>70</v>
      </c>
      <c r="AB644" s="282" t="s">
        <v>71</v>
      </c>
      <c r="AC644" s="282" t="s">
        <v>72</v>
      </c>
      <c r="AD644" s="279">
        <f t="shared" ref="AD644" si="1194">AH646</f>
        <v>48</v>
      </c>
      <c r="AE644" s="16">
        <f t="shared" si="1178"/>
        <v>25</v>
      </c>
      <c r="AF644" s="16">
        <f t="shared" si="1179"/>
        <v>15</v>
      </c>
      <c r="AG644" s="16">
        <f>($S$644*((AE644+AF644))/100)</f>
        <v>32</v>
      </c>
      <c r="AH644" s="16">
        <f t="shared" ref="AH644" si="1195">S644-AG644</f>
        <v>48</v>
      </c>
      <c r="AI644" s="279">
        <f t="shared" ref="AI644" si="1196">AM646</f>
        <v>80</v>
      </c>
      <c r="AJ644" s="16">
        <f t="shared" si="1180"/>
        <v>0</v>
      </c>
      <c r="AK644" s="16">
        <f t="shared" si="1181"/>
        <v>0</v>
      </c>
      <c r="AL644" s="16">
        <f>($U$644*((AJ644+AK644))/100)</f>
        <v>0</v>
      </c>
      <c r="AM644" s="16">
        <f t="shared" ref="AM644" si="1197">U644-AL644</f>
        <v>80</v>
      </c>
      <c r="AN644" s="282" t="s">
        <v>66</v>
      </c>
      <c r="AO644" s="282" t="s">
        <v>74</v>
      </c>
      <c r="AP644" s="282" t="s">
        <v>269</v>
      </c>
      <c r="AQ644" s="32" t="s">
        <v>1396</v>
      </c>
      <c r="AR644" s="141">
        <v>45658</v>
      </c>
      <c r="AS644" s="141">
        <v>46022</v>
      </c>
      <c r="AT644" s="344" t="s">
        <v>93</v>
      </c>
      <c r="AU644" s="293" t="s">
        <v>966</v>
      </c>
    </row>
    <row r="645" spans="1:47" ht="311.25" customHeight="1">
      <c r="A645" s="283"/>
      <c r="B645" s="342"/>
      <c r="C645" s="297"/>
      <c r="D645" s="300"/>
      <c r="E645" s="300"/>
      <c r="F645" s="303"/>
      <c r="G645" s="306"/>
      <c r="H645" s="306"/>
      <c r="I645" s="306"/>
      <c r="J645" s="306"/>
      <c r="K645" s="306"/>
      <c r="L645" s="309"/>
      <c r="M645" s="306"/>
      <c r="N645" s="306"/>
      <c r="O645" s="283"/>
      <c r="P645" s="283"/>
      <c r="Q645" s="283"/>
      <c r="R645" s="283"/>
      <c r="S645" s="294"/>
      <c r="T645" s="283"/>
      <c r="U645" s="294"/>
      <c r="V645" s="283"/>
      <c r="W645" s="342"/>
      <c r="X645" s="294"/>
      <c r="Y645" s="283"/>
      <c r="Z645" s="283"/>
      <c r="AA645" s="283"/>
      <c r="AB645" s="283"/>
      <c r="AC645" s="283"/>
      <c r="AD645" s="280"/>
      <c r="AE645" s="16">
        <f t="shared" si="1178"/>
        <v>0</v>
      </c>
      <c r="AF645" s="16">
        <f t="shared" si="1179"/>
        <v>0</v>
      </c>
      <c r="AG645" s="16">
        <f>($AH$644*((AE645+AF645))/100)</f>
        <v>0</v>
      </c>
      <c r="AH645" s="16">
        <f t="shared" ref="AH645:AH646" si="1198">AH644-AG645</f>
        <v>48</v>
      </c>
      <c r="AI645" s="280"/>
      <c r="AJ645" s="16">
        <f t="shared" si="1180"/>
        <v>0</v>
      </c>
      <c r="AK645" s="16">
        <f t="shared" si="1181"/>
        <v>0</v>
      </c>
      <c r="AL645" s="16">
        <f>($AM$644*((AJ645+AK645))/100)</f>
        <v>0</v>
      </c>
      <c r="AM645" s="16">
        <f t="shared" ref="AM645:AM646" si="1199">AM644-AL645</f>
        <v>80</v>
      </c>
      <c r="AN645" s="283"/>
      <c r="AO645" s="283"/>
      <c r="AP645" s="283"/>
      <c r="AQ645" s="32" t="s">
        <v>2095</v>
      </c>
      <c r="AR645" s="141">
        <v>45658</v>
      </c>
      <c r="AS645" s="141">
        <v>46022</v>
      </c>
      <c r="AT645" s="286"/>
      <c r="AU645" s="294"/>
    </row>
    <row r="646" spans="1:47" ht="279.75" customHeight="1">
      <c r="A646" s="284"/>
      <c r="B646" s="343"/>
      <c r="C646" s="298"/>
      <c r="D646" s="301"/>
      <c r="E646" s="301"/>
      <c r="F646" s="304"/>
      <c r="G646" s="307"/>
      <c r="H646" s="307"/>
      <c r="I646" s="307"/>
      <c r="J646" s="307"/>
      <c r="K646" s="307"/>
      <c r="L646" s="310"/>
      <c r="M646" s="307"/>
      <c r="N646" s="307"/>
      <c r="O646" s="284"/>
      <c r="P646" s="284"/>
      <c r="Q646" s="284"/>
      <c r="R646" s="284"/>
      <c r="S646" s="295"/>
      <c r="T646" s="284"/>
      <c r="U646" s="295"/>
      <c r="V646" s="284"/>
      <c r="W646" s="343"/>
      <c r="X646" s="295"/>
      <c r="Y646" s="284"/>
      <c r="Z646" s="284"/>
      <c r="AA646" s="284"/>
      <c r="AB646" s="284"/>
      <c r="AC646" s="284"/>
      <c r="AD646" s="281"/>
      <c r="AE646" s="16">
        <f t="shared" si="1178"/>
        <v>0</v>
      </c>
      <c r="AF646" s="16">
        <f t="shared" si="1179"/>
        <v>0</v>
      </c>
      <c r="AG646" s="16">
        <f>($AH$645*((AE646+AF646))/100)</f>
        <v>0</v>
      </c>
      <c r="AH646" s="16">
        <f t="shared" si="1198"/>
        <v>48</v>
      </c>
      <c r="AI646" s="281"/>
      <c r="AJ646" s="16">
        <f t="shared" si="1180"/>
        <v>0</v>
      </c>
      <c r="AK646" s="16">
        <f t="shared" si="1181"/>
        <v>0</v>
      </c>
      <c r="AL646" s="16">
        <f>($AM$645*((AJ646+AK646))/100)</f>
        <v>0</v>
      </c>
      <c r="AM646" s="16">
        <f t="shared" si="1199"/>
        <v>80</v>
      </c>
      <c r="AN646" s="284"/>
      <c r="AO646" s="284"/>
      <c r="AP646" s="284"/>
      <c r="AQ646" s="32" t="s">
        <v>1256</v>
      </c>
      <c r="AR646" s="141">
        <v>45658</v>
      </c>
      <c r="AS646" s="141">
        <v>46022</v>
      </c>
      <c r="AT646" s="287"/>
      <c r="AU646" s="295"/>
    </row>
    <row r="647" spans="1:47" s="110" customFormat="1" ht="282" customHeight="1">
      <c r="A647" s="99">
        <v>227</v>
      </c>
      <c r="B647" s="99" t="s">
        <v>194</v>
      </c>
      <c r="C647" s="100" t="s">
        <v>1042</v>
      </c>
      <c r="D647" s="100" t="s">
        <v>1067</v>
      </c>
      <c r="E647" s="100" t="s">
        <v>57</v>
      </c>
      <c r="F647" s="100" t="s">
        <v>1352</v>
      </c>
      <c r="G647" s="100" t="s">
        <v>1353</v>
      </c>
      <c r="H647" s="108"/>
      <c r="I647" s="108"/>
      <c r="J647" s="108"/>
      <c r="K647" s="108"/>
      <c r="L647" s="116" t="str">
        <f t="shared" ref="L647:L648" si="1200">CONCATENATE(E647," ",F647,)</f>
        <v>Posibilidad de pérdida económica y reputacional ante las victimas del conflicto por efectuar entregas de cartas de indemnización a personas no aptas</v>
      </c>
      <c r="M647" s="99" t="s">
        <v>60</v>
      </c>
      <c r="N647" s="99" t="s">
        <v>112</v>
      </c>
      <c r="O647" s="100" t="s">
        <v>61</v>
      </c>
      <c r="P647" s="100" t="s">
        <v>62</v>
      </c>
      <c r="Q647" s="99">
        <v>1500</v>
      </c>
      <c r="R647" s="99" t="s">
        <v>64</v>
      </c>
      <c r="S647" s="99">
        <v>60</v>
      </c>
      <c r="T647" s="99" t="s">
        <v>114</v>
      </c>
      <c r="U647" s="99">
        <v>40</v>
      </c>
      <c r="V647" s="135" t="s">
        <v>73</v>
      </c>
      <c r="W647" s="100" t="s">
        <v>1354</v>
      </c>
      <c r="X647" s="99" t="s">
        <v>117</v>
      </c>
      <c r="Y647" s="99" t="s">
        <v>90</v>
      </c>
      <c r="Z647" s="99" t="s">
        <v>69</v>
      </c>
      <c r="AA647" s="99" t="s">
        <v>70</v>
      </c>
      <c r="AB647" s="99" t="s">
        <v>71</v>
      </c>
      <c r="AC647" s="99" t="s">
        <v>72</v>
      </c>
      <c r="AD647" s="104">
        <f t="shared" ref="AD647:AD650" si="1201">AH647</f>
        <v>42</v>
      </c>
      <c r="AE647" s="99">
        <f t="shared" ref="AE647:AE650" si="1202">IF(Y647="Preventivo",25,IF(Y647="Detectivo",15,0))</f>
        <v>15</v>
      </c>
      <c r="AF647" s="99">
        <f t="shared" si="1156"/>
        <v>15</v>
      </c>
      <c r="AG647" s="99">
        <f t="shared" ref="AG647:AG650" si="1203">($S647*((AE647+AF647))/100)</f>
        <v>18</v>
      </c>
      <c r="AH647" s="99">
        <f t="shared" ref="AH647:AH650" si="1204">S647-AG647</f>
        <v>42</v>
      </c>
      <c r="AI647" s="104">
        <f t="shared" ref="AI647:AI650" si="1205">AM647</f>
        <v>40</v>
      </c>
      <c r="AJ647" s="99">
        <f t="shared" si="1157"/>
        <v>0</v>
      </c>
      <c r="AK647" s="99">
        <f t="shared" si="1158"/>
        <v>0</v>
      </c>
      <c r="AL647" s="99">
        <f t="shared" ref="AL647:AL650" si="1206">($U647*((AJ647+AK647))/100)</f>
        <v>0</v>
      </c>
      <c r="AM647" s="106">
        <f t="shared" ref="AM647:AM650" si="1207">U647-AL647</f>
        <v>40</v>
      </c>
      <c r="AN647" s="135" t="s">
        <v>73</v>
      </c>
      <c r="AO647" s="99" t="s">
        <v>74</v>
      </c>
      <c r="AP647" s="100" t="s">
        <v>75</v>
      </c>
      <c r="AQ647" s="100" t="s">
        <v>1355</v>
      </c>
      <c r="AR647" s="136">
        <v>45658</v>
      </c>
      <c r="AS647" s="136">
        <v>46022</v>
      </c>
      <c r="AT647" s="99" t="s">
        <v>77</v>
      </c>
      <c r="AU647" s="100" t="s">
        <v>1084</v>
      </c>
    </row>
    <row r="648" spans="1:47" s="110" customFormat="1" ht="357.75" customHeight="1">
      <c r="A648" s="99">
        <v>228</v>
      </c>
      <c r="B648" s="99" t="s">
        <v>194</v>
      </c>
      <c r="C648" s="108" t="s">
        <v>1095</v>
      </c>
      <c r="D648" s="108" t="s">
        <v>1356</v>
      </c>
      <c r="E648" s="108" t="s">
        <v>164</v>
      </c>
      <c r="F648" s="108" t="s">
        <v>1357</v>
      </c>
      <c r="G648" s="108" t="s">
        <v>1358</v>
      </c>
      <c r="H648" s="108"/>
      <c r="I648" s="108"/>
      <c r="J648" s="108"/>
      <c r="K648" s="108"/>
      <c r="L648" s="116" t="str">
        <f t="shared" si="1200"/>
        <v>Posibilidad de pérdida reputacional ante nuestros grupos de valor por no brindar la asistencia técnica o de manera articulada</v>
      </c>
      <c r="M648" s="101" t="s">
        <v>60</v>
      </c>
      <c r="N648" s="101" t="s">
        <v>112</v>
      </c>
      <c r="O648" s="108" t="s">
        <v>61</v>
      </c>
      <c r="P648" s="108" t="s">
        <v>62</v>
      </c>
      <c r="Q648" s="101">
        <v>27</v>
      </c>
      <c r="R648" s="101" t="s">
        <v>126</v>
      </c>
      <c r="S648" s="101">
        <v>40</v>
      </c>
      <c r="T648" s="101" t="s">
        <v>73</v>
      </c>
      <c r="U648" s="101">
        <v>60</v>
      </c>
      <c r="V648" s="107" t="s">
        <v>73</v>
      </c>
      <c r="W648" s="100" t="s">
        <v>1359</v>
      </c>
      <c r="X648" s="99" t="s">
        <v>117</v>
      </c>
      <c r="Y648" s="99" t="s">
        <v>68</v>
      </c>
      <c r="Z648" s="99" t="s">
        <v>69</v>
      </c>
      <c r="AA648" s="99" t="s">
        <v>179</v>
      </c>
      <c r="AB648" s="99" t="s">
        <v>71</v>
      </c>
      <c r="AC648" s="99" t="s">
        <v>72</v>
      </c>
      <c r="AD648" s="104">
        <f t="shared" si="1201"/>
        <v>24</v>
      </c>
      <c r="AE648" s="99">
        <f t="shared" si="1202"/>
        <v>25</v>
      </c>
      <c r="AF648" s="99">
        <f t="shared" si="1156"/>
        <v>15</v>
      </c>
      <c r="AG648" s="99">
        <f t="shared" si="1203"/>
        <v>16</v>
      </c>
      <c r="AH648" s="99">
        <f t="shared" si="1204"/>
        <v>24</v>
      </c>
      <c r="AI648" s="104">
        <f t="shared" si="1205"/>
        <v>60</v>
      </c>
      <c r="AJ648" s="99">
        <f t="shared" si="1157"/>
        <v>0</v>
      </c>
      <c r="AK648" s="99">
        <f t="shared" si="1158"/>
        <v>0</v>
      </c>
      <c r="AL648" s="99">
        <f t="shared" si="1206"/>
        <v>0</v>
      </c>
      <c r="AM648" s="106">
        <f t="shared" si="1207"/>
        <v>60</v>
      </c>
      <c r="AN648" s="107" t="s">
        <v>73</v>
      </c>
      <c r="AO648" s="101" t="s">
        <v>74</v>
      </c>
      <c r="AP648" s="108" t="s">
        <v>75</v>
      </c>
      <c r="AQ648" s="108" t="s">
        <v>1360</v>
      </c>
      <c r="AR648" s="136">
        <v>45658</v>
      </c>
      <c r="AS648" s="136">
        <v>46022</v>
      </c>
      <c r="AT648" s="101" t="s">
        <v>77</v>
      </c>
      <c r="AU648" s="108" t="s">
        <v>1361</v>
      </c>
    </row>
    <row r="649" spans="1:47" s="110" customFormat="1" ht="261.75" customHeight="1">
      <c r="A649" s="99">
        <v>229</v>
      </c>
      <c r="B649" s="99" t="s">
        <v>194</v>
      </c>
      <c r="C649" s="100" t="s">
        <v>1220</v>
      </c>
      <c r="D649" s="100" t="s">
        <v>1362</v>
      </c>
      <c r="E649" s="100" t="s">
        <v>164</v>
      </c>
      <c r="F649" s="100" t="s">
        <v>1363</v>
      </c>
      <c r="G649" s="100" t="s">
        <v>1364</v>
      </c>
      <c r="H649" s="108"/>
      <c r="I649" s="108"/>
      <c r="J649" s="108"/>
      <c r="K649" s="108"/>
      <c r="L649" s="116" t="str">
        <f>CONCATENATE(E649," ",F649,)</f>
        <v>Posibilidad de pérdida reputacional ante nuestros grupos de valor por no cumplir con la agenda y fechas establecidas para el desarrollo de las jornadas de atención</v>
      </c>
      <c r="M649" s="99" t="s">
        <v>60</v>
      </c>
      <c r="N649" s="99" t="s">
        <v>112</v>
      </c>
      <c r="O649" s="100" t="s">
        <v>61</v>
      </c>
      <c r="P649" s="100" t="s">
        <v>62</v>
      </c>
      <c r="Q649" s="99">
        <v>22</v>
      </c>
      <c r="R649" s="99" t="s">
        <v>113</v>
      </c>
      <c r="S649" s="99">
        <v>20</v>
      </c>
      <c r="T649" s="99" t="s">
        <v>65</v>
      </c>
      <c r="U649" s="99">
        <v>80</v>
      </c>
      <c r="V649" s="102" t="s">
        <v>66</v>
      </c>
      <c r="W649" s="100" t="s">
        <v>1365</v>
      </c>
      <c r="X649" s="99" t="s">
        <v>117</v>
      </c>
      <c r="Y649" s="99" t="s">
        <v>90</v>
      </c>
      <c r="Z649" s="99" t="s">
        <v>69</v>
      </c>
      <c r="AA649" s="99" t="s">
        <v>70</v>
      </c>
      <c r="AB649" s="99" t="s">
        <v>71</v>
      </c>
      <c r="AC649" s="99" t="s">
        <v>72</v>
      </c>
      <c r="AD649" s="104">
        <f t="shared" si="1201"/>
        <v>14</v>
      </c>
      <c r="AE649" s="99">
        <f t="shared" si="1202"/>
        <v>15</v>
      </c>
      <c r="AF649" s="99">
        <f t="shared" si="1156"/>
        <v>15</v>
      </c>
      <c r="AG649" s="99">
        <f t="shared" si="1203"/>
        <v>6</v>
      </c>
      <c r="AH649" s="99">
        <f t="shared" si="1204"/>
        <v>14</v>
      </c>
      <c r="AI649" s="104">
        <f t="shared" si="1205"/>
        <v>80</v>
      </c>
      <c r="AJ649" s="99">
        <f t="shared" si="1157"/>
        <v>0</v>
      </c>
      <c r="AK649" s="99">
        <f t="shared" si="1158"/>
        <v>0</v>
      </c>
      <c r="AL649" s="99">
        <f t="shared" si="1206"/>
        <v>0</v>
      </c>
      <c r="AM649" s="106">
        <f t="shared" si="1207"/>
        <v>80</v>
      </c>
      <c r="AN649" s="102" t="s">
        <v>66</v>
      </c>
      <c r="AO649" s="99" t="s">
        <v>74</v>
      </c>
      <c r="AP649" s="100" t="s">
        <v>75</v>
      </c>
      <c r="AQ649" s="100" t="s">
        <v>1366</v>
      </c>
      <c r="AR649" s="136">
        <v>45658</v>
      </c>
      <c r="AS649" s="136">
        <v>46022</v>
      </c>
      <c r="AT649" s="125" t="s">
        <v>93</v>
      </c>
      <c r="AU649" s="100" t="s">
        <v>1367</v>
      </c>
    </row>
    <row r="650" spans="1:47" s="110" customFormat="1" ht="153" customHeight="1">
      <c r="A650" s="101">
        <v>230</v>
      </c>
      <c r="B650" s="101" t="s">
        <v>194</v>
      </c>
      <c r="C650" s="108" t="s">
        <v>1167</v>
      </c>
      <c r="D650" s="108" t="s">
        <v>930</v>
      </c>
      <c r="E650" s="108" t="s">
        <v>164</v>
      </c>
      <c r="F650" s="108" t="s">
        <v>1368</v>
      </c>
      <c r="G650" s="108" t="s">
        <v>1369</v>
      </c>
      <c r="H650" s="108"/>
      <c r="I650" s="108"/>
      <c r="J650" s="108"/>
      <c r="K650" s="108"/>
      <c r="L650" s="116" t="str">
        <f t="shared" ref="L650" si="1208">CONCATENATE(E650," ",F650,)</f>
        <v>Posibilidad de pérdida reputacional ante nuestras partes interesadas por no ejecutar las estrategias planificadas</v>
      </c>
      <c r="M650" s="101" t="s">
        <v>60</v>
      </c>
      <c r="N650" s="101" t="s">
        <v>112</v>
      </c>
      <c r="O650" s="108" t="s">
        <v>61</v>
      </c>
      <c r="P650" s="108" t="s">
        <v>62</v>
      </c>
      <c r="Q650" s="101">
        <v>1</v>
      </c>
      <c r="R650" s="101" t="s">
        <v>113</v>
      </c>
      <c r="S650" s="101">
        <v>20</v>
      </c>
      <c r="T650" s="101" t="s">
        <v>73</v>
      </c>
      <c r="U650" s="101">
        <v>60</v>
      </c>
      <c r="V650" s="107" t="s">
        <v>73</v>
      </c>
      <c r="W650" s="124" t="s">
        <v>1370</v>
      </c>
      <c r="X650" s="101" t="s">
        <v>117</v>
      </c>
      <c r="Y650" s="101" t="s">
        <v>90</v>
      </c>
      <c r="Z650" s="101" t="s">
        <v>69</v>
      </c>
      <c r="AA650" s="101" t="s">
        <v>70</v>
      </c>
      <c r="AB650" s="101" t="s">
        <v>71</v>
      </c>
      <c r="AC650" s="101" t="s">
        <v>72</v>
      </c>
      <c r="AD650" s="104">
        <f t="shared" si="1201"/>
        <v>14</v>
      </c>
      <c r="AE650" s="99">
        <f t="shared" si="1202"/>
        <v>15</v>
      </c>
      <c r="AF650" s="99">
        <f t="shared" si="1156"/>
        <v>15</v>
      </c>
      <c r="AG650" s="99">
        <f t="shared" si="1203"/>
        <v>6</v>
      </c>
      <c r="AH650" s="99">
        <f t="shared" si="1204"/>
        <v>14</v>
      </c>
      <c r="AI650" s="104">
        <f t="shared" si="1205"/>
        <v>60</v>
      </c>
      <c r="AJ650" s="99">
        <f t="shared" si="1157"/>
        <v>0</v>
      </c>
      <c r="AK650" s="99">
        <f t="shared" si="1158"/>
        <v>0</v>
      </c>
      <c r="AL650" s="99">
        <f t="shared" si="1206"/>
        <v>0</v>
      </c>
      <c r="AM650" s="106">
        <f t="shared" si="1207"/>
        <v>60</v>
      </c>
      <c r="AN650" s="107" t="s">
        <v>73</v>
      </c>
      <c r="AO650" s="101" t="s">
        <v>74</v>
      </c>
      <c r="AP650" s="108" t="s">
        <v>75</v>
      </c>
      <c r="AQ650" s="124" t="s">
        <v>1371</v>
      </c>
      <c r="AR650" s="136">
        <v>45658</v>
      </c>
      <c r="AS650" s="136">
        <v>46022</v>
      </c>
      <c r="AT650" s="101" t="s">
        <v>77</v>
      </c>
      <c r="AU650" s="124" t="s">
        <v>1372</v>
      </c>
    </row>
    <row r="651" spans="1:47" s="110" customFormat="1" ht="218.25" customHeight="1">
      <c r="A651" s="275">
        <v>231</v>
      </c>
      <c r="B651" s="282" t="s">
        <v>194</v>
      </c>
      <c r="C651" s="296" t="s">
        <v>104</v>
      </c>
      <c r="D651" s="398" t="s">
        <v>1036</v>
      </c>
      <c r="E651" s="341" t="s">
        <v>57</v>
      </c>
      <c r="F651" s="302" t="s">
        <v>961</v>
      </c>
      <c r="G651" s="302" t="s">
        <v>962</v>
      </c>
      <c r="H651" s="302"/>
      <c r="I651" s="302"/>
      <c r="J651" s="302"/>
      <c r="K651" s="302"/>
      <c r="L651" s="308" t="str">
        <f>IF(F651&lt;&gt;"",CONCATENATE(E651," ",F651,"",G651),CONCATENATE(H651," ",I651," ",J651," ",K651))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51" s="305" t="s">
        <v>105</v>
      </c>
      <c r="N651" s="416" t="s">
        <v>1114</v>
      </c>
      <c r="O651" s="282" t="s">
        <v>61</v>
      </c>
      <c r="P651" s="282" t="s">
        <v>62</v>
      </c>
      <c r="Q651" s="282" t="s">
        <v>273</v>
      </c>
      <c r="R651" s="282" t="s">
        <v>175</v>
      </c>
      <c r="S651" s="293">
        <f>IF(R651="Muy alta",100,IF(R651="Alta",80,IF(R651="Media",60,IF(R651="Baja",40,IF(R651="Muy baja",20,IF(R651="Casi Seguro",100,IF(R651="Probable",80,IF(R651="Posible",60,IF(R651="Improbable",40,IF(R651="Rara vez",20,0))))))))))</f>
        <v>80</v>
      </c>
      <c r="T651" s="282" t="s">
        <v>65</v>
      </c>
      <c r="U651" s="293">
        <f>IF(T651="Catastrófico",100,IF(T651="Mayor",80,IF(T651="Moderado",60,IF(T651="Menor",40,IF(T651="Leve",20,0)))))</f>
        <v>80</v>
      </c>
      <c r="V651" s="282" t="s">
        <v>66</v>
      </c>
      <c r="W651" s="341" t="s">
        <v>1192</v>
      </c>
      <c r="X651" s="293" t="str">
        <f>IF(OR(Y651="Preventivo",Y651="Detectivo"),"Probabilidad",IF(Y651="Correctivo","Impacto"," "))</f>
        <v>Probabilidad</v>
      </c>
      <c r="Y651" s="282" t="s">
        <v>68</v>
      </c>
      <c r="Z651" s="282" t="s">
        <v>69</v>
      </c>
      <c r="AA651" s="282" t="s">
        <v>70</v>
      </c>
      <c r="AB651" s="282" t="s">
        <v>71</v>
      </c>
      <c r="AC651" s="282" t="s">
        <v>72</v>
      </c>
      <c r="AD651" s="279">
        <f>AH653</f>
        <v>48</v>
      </c>
      <c r="AE651" s="293">
        <f>IF(Y651="Preventivo",25,IF(Y651="Detectivo",15,0))</f>
        <v>25</v>
      </c>
      <c r="AF651" s="16">
        <f>IF(Y651="Correctivo",0,IF(Z651="Automatizado",25,IF(Z651="Manual",15,0)))</f>
        <v>15</v>
      </c>
      <c r="AG651" s="16">
        <f>($S651*((AE651+AF651))/100)</f>
        <v>32</v>
      </c>
      <c r="AH651" s="16">
        <f>S651-AG651</f>
        <v>48</v>
      </c>
      <c r="AI651" s="279">
        <f>AM653</f>
        <v>80</v>
      </c>
      <c r="AJ651" s="16">
        <f>IF(Y651="Correctivo",10,0)</f>
        <v>0</v>
      </c>
      <c r="AK651" s="16">
        <f>IF(X651="Probabilidad",0,IF(Z651="Automatizado",25,IF(Z651="Manual",15,0)))</f>
        <v>0</v>
      </c>
      <c r="AL651" s="99">
        <f>($U651*((AJ651+AK651))/100)</f>
        <v>0</v>
      </c>
      <c r="AM651" s="106">
        <f>U651-AL651</f>
        <v>80</v>
      </c>
      <c r="AN651" s="282" t="s">
        <v>66</v>
      </c>
      <c r="AO651" s="282" t="s">
        <v>74</v>
      </c>
      <c r="AP651" s="282" t="s">
        <v>269</v>
      </c>
      <c r="AQ651" s="32" t="s">
        <v>1039</v>
      </c>
      <c r="AR651" s="136">
        <v>45658</v>
      </c>
      <c r="AS651" s="136">
        <v>46022</v>
      </c>
      <c r="AT651" s="293" t="s">
        <v>93</v>
      </c>
      <c r="AU651" s="16" t="s">
        <v>966</v>
      </c>
    </row>
    <row r="652" spans="1:47" s="110" customFormat="1" ht="369.75" customHeight="1">
      <c r="A652" s="275"/>
      <c r="B652" s="283"/>
      <c r="C652" s="297"/>
      <c r="D652" s="415"/>
      <c r="E652" s="342"/>
      <c r="F652" s="303"/>
      <c r="G652" s="303"/>
      <c r="H652" s="303"/>
      <c r="I652" s="303"/>
      <c r="J652" s="303"/>
      <c r="K652" s="303"/>
      <c r="L652" s="309"/>
      <c r="M652" s="306"/>
      <c r="N652" s="417"/>
      <c r="O652" s="283"/>
      <c r="P652" s="283"/>
      <c r="Q652" s="283"/>
      <c r="R652" s="283"/>
      <c r="S652" s="294"/>
      <c r="T652" s="283"/>
      <c r="U652" s="294"/>
      <c r="V652" s="283"/>
      <c r="W652" s="342"/>
      <c r="X652" s="294"/>
      <c r="Y652" s="283"/>
      <c r="Z652" s="283"/>
      <c r="AA652" s="283"/>
      <c r="AB652" s="283"/>
      <c r="AC652" s="283"/>
      <c r="AD652" s="280"/>
      <c r="AE652" s="294"/>
      <c r="AF652" s="16">
        <f t="shared" ref="AF652:AF657" si="1209">IF(Y652="Correctivo",0,IF(Z652="Automatizado",25,IF(Z652="Manual",15,0)))</f>
        <v>0</v>
      </c>
      <c r="AG652" s="99">
        <f>($AH651*((AE652+AF652))/100)</f>
        <v>0</v>
      </c>
      <c r="AH652" s="16">
        <f>AH651-AG652</f>
        <v>48</v>
      </c>
      <c r="AI652" s="280"/>
      <c r="AJ652" s="16">
        <f t="shared" ref="AJ652:AJ657" si="1210">IF(Y652="Correctivo",10,0)</f>
        <v>0</v>
      </c>
      <c r="AK652" s="16">
        <f t="shared" ref="AK652:AK657" si="1211">IF(X652="Probabilidad",0,IF(Z652="Automatizado",25,IF(Z652="Manual",15,0)))</f>
        <v>0</v>
      </c>
      <c r="AL652" s="99">
        <f t="shared" ref="AL652" si="1212">($AM651*((AJ652+AK652))/100)</f>
        <v>0</v>
      </c>
      <c r="AM652" s="106">
        <f t="shared" ref="AM652" si="1213">AM651-AL652</f>
        <v>80</v>
      </c>
      <c r="AN652" s="283"/>
      <c r="AO652" s="283"/>
      <c r="AP652" s="283"/>
      <c r="AQ652" s="32" t="s">
        <v>1040</v>
      </c>
      <c r="AR652" s="136">
        <v>45658</v>
      </c>
      <c r="AS652" s="136">
        <v>46022</v>
      </c>
      <c r="AT652" s="534"/>
      <c r="AU652" s="16" t="s">
        <v>966</v>
      </c>
    </row>
    <row r="653" spans="1:47" s="110" customFormat="1" ht="352.5" customHeight="1">
      <c r="A653" s="266"/>
      <c r="B653" s="283"/>
      <c r="C653" s="297"/>
      <c r="D653" s="415"/>
      <c r="E653" s="342"/>
      <c r="F653" s="303"/>
      <c r="G653" s="303"/>
      <c r="H653" s="303"/>
      <c r="I653" s="303"/>
      <c r="J653" s="303"/>
      <c r="K653" s="303"/>
      <c r="L653" s="309"/>
      <c r="M653" s="306"/>
      <c r="N653" s="417"/>
      <c r="O653" s="283"/>
      <c r="P653" s="283"/>
      <c r="Q653" s="283"/>
      <c r="R653" s="283"/>
      <c r="S653" s="294"/>
      <c r="T653" s="283"/>
      <c r="U653" s="294"/>
      <c r="V653" s="283"/>
      <c r="W653" s="342"/>
      <c r="X653" s="294"/>
      <c r="Y653" s="283"/>
      <c r="Z653" s="283"/>
      <c r="AA653" s="283"/>
      <c r="AB653" s="283"/>
      <c r="AC653" s="283"/>
      <c r="AD653" s="280"/>
      <c r="AE653" s="294"/>
      <c r="AF653" s="76">
        <f t="shared" si="1209"/>
        <v>0</v>
      </c>
      <c r="AG653" s="101">
        <f>($AH652*((AE653+AF653))/100)</f>
        <v>0</v>
      </c>
      <c r="AH653" s="76">
        <f>AH652-AG653</f>
        <v>48</v>
      </c>
      <c r="AI653" s="280"/>
      <c r="AJ653" s="76">
        <f t="shared" si="1210"/>
        <v>0</v>
      </c>
      <c r="AK653" s="76">
        <f t="shared" si="1211"/>
        <v>0</v>
      </c>
      <c r="AL653" s="101">
        <f t="shared" ref="AL653" si="1214">($AM652*((AJ653+AK653))/100)</f>
        <v>0</v>
      </c>
      <c r="AM653" s="132">
        <f t="shared" ref="AM653" si="1215">AM652-AL653</f>
        <v>80</v>
      </c>
      <c r="AN653" s="283"/>
      <c r="AO653" s="283"/>
      <c r="AP653" s="283"/>
      <c r="AQ653" s="138" t="s">
        <v>1041</v>
      </c>
      <c r="AR653" s="109">
        <v>45658</v>
      </c>
      <c r="AS653" s="109">
        <v>46022</v>
      </c>
      <c r="AT653" s="534"/>
      <c r="AU653" s="76" t="s">
        <v>966</v>
      </c>
    </row>
    <row r="654" spans="1:47" s="110" customFormat="1" ht="270" customHeight="1">
      <c r="A654" s="99">
        <v>232</v>
      </c>
      <c r="B654" s="99" t="s">
        <v>195</v>
      </c>
      <c r="C654" s="100" t="s">
        <v>1042</v>
      </c>
      <c r="D654" s="100" t="s">
        <v>1373</v>
      </c>
      <c r="E654" s="100" t="s">
        <v>57</v>
      </c>
      <c r="F654" s="100" t="s">
        <v>1374</v>
      </c>
      <c r="G654" s="100" t="s">
        <v>1375</v>
      </c>
      <c r="H654" s="100"/>
      <c r="I654" s="100"/>
      <c r="J654" s="100"/>
      <c r="K654" s="100"/>
      <c r="L654" s="117" t="str">
        <f t="shared" ref="L654:L657" si="1216">CONCATENATE(E654," ",F654,)</f>
        <v>Posibilidad de pérdida económica y reputacional Ante los sujetos de Reparación Colectiva y municipios donde se encuentran localizados, por la no implementación de las fases del programa de Reparación Colectiva</v>
      </c>
      <c r="M654" s="99" t="s">
        <v>60</v>
      </c>
      <c r="N654" s="99" t="s">
        <v>112</v>
      </c>
      <c r="O654" s="100" t="s">
        <v>61</v>
      </c>
      <c r="P654" s="100" t="s">
        <v>62</v>
      </c>
      <c r="Q654" s="99">
        <v>365</v>
      </c>
      <c r="R654" s="99" t="s">
        <v>126</v>
      </c>
      <c r="S654" s="99">
        <v>40</v>
      </c>
      <c r="T654" s="99" t="s">
        <v>65</v>
      </c>
      <c r="U654" s="99">
        <v>80</v>
      </c>
      <c r="V654" s="102" t="s">
        <v>66</v>
      </c>
      <c r="W654" s="103" t="s">
        <v>1376</v>
      </c>
      <c r="X654" s="99" t="s">
        <v>117</v>
      </c>
      <c r="Y654" s="99" t="s">
        <v>68</v>
      </c>
      <c r="Z654" s="99" t="s">
        <v>69</v>
      </c>
      <c r="AA654" s="99" t="s">
        <v>70</v>
      </c>
      <c r="AB654" s="99" t="s">
        <v>71</v>
      </c>
      <c r="AC654" s="99" t="s">
        <v>72</v>
      </c>
      <c r="AD654" s="104">
        <f t="shared" ref="AD654:AD657" si="1217">AH654</f>
        <v>24</v>
      </c>
      <c r="AE654" s="99">
        <f t="shared" ref="AE654:AE657" si="1218">IF(Y654="Preventivo",25,IF(Y654="Detectivo",15,0))</f>
        <v>25</v>
      </c>
      <c r="AF654" s="99">
        <f t="shared" si="1209"/>
        <v>15</v>
      </c>
      <c r="AG654" s="99">
        <f t="shared" ref="AG654:AG657" si="1219">($S654*((AE654+AF654))/100)</f>
        <v>16</v>
      </c>
      <c r="AH654" s="99">
        <f t="shared" ref="AH654:AH657" si="1220">S654-AG654</f>
        <v>24</v>
      </c>
      <c r="AI654" s="104">
        <f t="shared" ref="AI654:AI657" si="1221">AM654</f>
        <v>80</v>
      </c>
      <c r="AJ654" s="99">
        <f t="shared" si="1210"/>
        <v>0</v>
      </c>
      <c r="AK654" s="99">
        <f t="shared" si="1211"/>
        <v>0</v>
      </c>
      <c r="AL654" s="99">
        <f t="shared" ref="AL654:AL657" si="1222">($U654*((AJ654+AK654))/100)</f>
        <v>0</v>
      </c>
      <c r="AM654" s="99">
        <f t="shared" ref="AM654:AM657" si="1223">U654-AL654</f>
        <v>80</v>
      </c>
      <c r="AN654" s="102" t="s">
        <v>66</v>
      </c>
      <c r="AO654" s="99" t="s">
        <v>74</v>
      </c>
      <c r="AP654" s="100" t="s">
        <v>1377</v>
      </c>
      <c r="AQ654" s="103" t="s">
        <v>1378</v>
      </c>
      <c r="AR654" s="145">
        <v>45658</v>
      </c>
      <c r="AS654" s="145">
        <v>46022</v>
      </c>
      <c r="AT654" s="99" t="s">
        <v>93</v>
      </c>
      <c r="AU654" s="100" t="s">
        <v>1379</v>
      </c>
    </row>
    <row r="655" spans="1:47" s="110" customFormat="1" ht="273.75" customHeight="1">
      <c r="A655" s="99">
        <v>233</v>
      </c>
      <c r="B655" s="99" t="s">
        <v>195</v>
      </c>
      <c r="C655" s="100" t="s">
        <v>1042</v>
      </c>
      <c r="D655" s="100" t="s">
        <v>1067</v>
      </c>
      <c r="E655" s="100" t="s">
        <v>57</v>
      </c>
      <c r="F655" s="100" t="s">
        <v>1380</v>
      </c>
      <c r="G655" s="100" t="s">
        <v>1381</v>
      </c>
      <c r="H655" s="100"/>
      <c r="I655" s="100"/>
      <c r="J655" s="100"/>
      <c r="K655" s="100"/>
      <c r="L655" s="117" t="str">
        <f t="shared" si="1216"/>
        <v>Posibilidad de pérdida económica y reputacional Ante la población victima del conflicto armado que cuenta con la medida de indemnización asignada para su cobro, por la no notificación de entrega de la carta de indemnización</v>
      </c>
      <c r="M655" s="99" t="s">
        <v>60</v>
      </c>
      <c r="N655" s="99" t="s">
        <v>278</v>
      </c>
      <c r="O655" s="100" t="s">
        <v>61</v>
      </c>
      <c r="P655" s="100" t="s">
        <v>62</v>
      </c>
      <c r="Q655" s="99">
        <v>365</v>
      </c>
      <c r="R655" s="99" t="s">
        <v>126</v>
      </c>
      <c r="S655" s="99">
        <v>40</v>
      </c>
      <c r="T655" s="99" t="s">
        <v>114</v>
      </c>
      <c r="U655" s="99">
        <v>40</v>
      </c>
      <c r="V655" s="135" t="s">
        <v>73</v>
      </c>
      <c r="W655" s="100" t="s">
        <v>1382</v>
      </c>
      <c r="X655" s="99" t="s">
        <v>117</v>
      </c>
      <c r="Y655" s="99" t="s">
        <v>68</v>
      </c>
      <c r="Z655" s="99" t="s">
        <v>69</v>
      </c>
      <c r="AA655" s="99" t="s">
        <v>70</v>
      </c>
      <c r="AB655" s="99" t="s">
        <v>71</v>
      </c>
      <c r="AC655" s="99" t="s">
        <v>72</v>
      </c>
      <c r="AD655" s="104">
        <f t="shared" si="1217"/>
        <v>24</v>
      </c>
      <c r="AE655" s="99">
        <f t="shared" si="1218"/>
        <v>25</v>
      </c>
      <c r="AF655" s="99">
        <f t="shared" si="1209"/>
        <v>15</v>
      </c>
      <c r="AG655" s="99">
        <f t="shared" si="1219"/>
        <v>16</v>
      </c>
      <c r="AH655" s="99">
        <f t="shared" si="1220"/>
        <v>24</v>
      </c>
      <c r="AI655" s="104">
        <f t="shared" si="1221"/>
        <v>40</v>
      </c>
      <c r="AJ655" s="99">
        <f t="shared" si="1210"/>
        <v>0</v>
      </c>
      <c r="AK655" s="99">
        <f t="shared" si="1211"/>
        <v>0</v>
      </c>
      <c r="AL655" s="99">
        <f t="shared" si="1222"/>
        <v>0</v>
      </c>
      <c r="AM655" s="99">
        <f t="shared" si="1223"/>
        <v>40</v>
      </c>
      <c r="AN655" s="146" t="s">
        <v>115</v>
      </c>
      <c r="AO655" s="99" t="s">
        <v>118</v>
      </c>
      <c r="AP655" s="100" t="s">
        <v>1383</v>
      </c>
      <c r="AQ655" s="99" t="s">
        <v>120</v>
      </c>
      <c r="AR655" s="119"/>
      <c r="AS655" s="119"/>
      <c r="AT655" s="99"/>
      <c r="AU655" s="100"/>
    </row>
    <row r="656" spans="1:47" s="110" customFormat="1" ht="275.25" customHeight="1">
      <c r="A656" s="99">
        <v>234</v>
      </c>
      <c r="B656" s="99" t="s">
        <v>195</v>
      </c>
      <c r="C656" s="100" t="s">
        <v>1042</v>
      </c>
      <c r="D656" s="100" t="s">
        <v>1067</v>
      </c>
      <c r="E656" s="100"/>
      <c r="F656" s="100"/>
      <c r="G656" s="100"/>
      <c r="H656" s="100" t="s">
        <v>1120</v>
      </c>
      <c r="I656" s="100" t="s">
        <v>1384</v>
      </c>
      <c r="J656" s="100" t="s">
        <v>1385</v>
      </c>
      <c r="K656" s="100" t="s">
        <v>1386</v>
      </c>
      <c r="L656" s="100" t="s">
        <v>1387</v>
      </c>
      <c r="M656" s="99" t="s">
        <v>85</v>
      </c>
      <c r="N656" s="99" t="s">
        <v>112</v>
      </c>
      <c r="O656" s="100" t="s">
        <v>86</v>
      </c>
      <c r="P656" s="100" t="s">
        <v>99</v>
      </c>
      <c r="Q656" s="99">
        <v>365</v>
      </c>
      <c r="R656" s="99" t="s">
        <v>140</v>
      </c>
      <c r="S656" s="99">
        <v>40</v>
      </c>
      <c r="T656" s="99" t="s">
        <v>141</v>
      </c>
      <c r="U656" s="99">
        <v>100</v>
      </c>
      <c r="V656" s="137" t="s">
        <v>142</v>
      </c>
      <c r="W656" s="103" t="s">
        <v>1388</v>
      </c>
      <c r="X656" s="99" t="s">
        <v>117</v>
      </c>
      <c r="Y656" s="99" t="s">
        <v>68</v>
      </c>
      <c r="Z656" s="99" t="s">
        <v>69</v>
      </c>
      <c r="AA656" s="99" t="s">
        <v>70</v>
      </c>
      <c r="AB656" s="99" t="s">
        <v>71</v>
      </c>
      <c r="AC656" s="99" t="s">
        <v>72</v>
      </c>
      <c r="AD656" s="104">
        <f t="shared" si="1217"/>
        <v>24</v>
      </c>
      <c r="AE656" s="99">
        <f t="shared" si="1218"/>
        <v>25</v>
      </c>
      <c r="AF656" s="99">
        <f t="shared" si="1209"/>
        <v>15</v>
      </c>
      <c r="AG656" s="99">
        <f t="shared" si="1219"/>
        <v>16</v>
      </c>
      <c r="AH656" s="99">
        <f t="shared" si="1220"/>
        <v>24</v>
      </c>
      <c r="AI656" s="104">
        <f t="shared" si="1221"/>
        <v>100</v>
      </c>
      <c r="AJ656" s="99">
        <f t="shared" si="1210"/>
        <v>0</v>
      </c>
      <c r="AK656" s="99">
        <f t="shared" si="1211"/>
        <v>0</v>
      </c>
      <c r="AL656" s="99">
        <f t="shared" si="1222"/>
        <v>0</v>
      </c>
      <c r="AM656" s="99">
        <f t="shared" si="1223"/>
        <v>100</v>
      </c>
      <c r="AN656" s="137" t="s">
        <v>142</v>
      </c>
      <c r="AO656" s="99" t="s">
        <v>74</v>
      </c>
      <c r="AP656" s="100" t="s">
        <v>1377</v>
      </c>
      <c r="AQ656" s="103" t="s">
        <v>1389</v>
      </c>
      <c r="AR656" s="119">
        <v>45658</v>
      </c>
      <c r="AS656" s="119">
        <v>46022</v>
      </c>
      <c r="AT656" s="99" t="s">
        <v>146</v>
      </c>
      <c r="AU656" s="100" t="s">
        <v>1390</v>
      </c>
    </row>
    <row r="657" spans="1:47" s="110" customFormat="1" ht="285" customHeight="1">
      <c r="A657" s="99">
        <v>235</v>
      </c>
      <c r="B657" s="99" t="s">
        <v>195</v>
      </c>
      <c r="C657" s="100" t="s">
        <v>1042</v>
      </c>
      <c r="D657" s="100" t="s">
        <v>1221</v>
      </c>
      <c r="E657" s="100" t="s">
        <v>164</v>
      </c>
      <c r="F657" s="100" t="s">
        <v>1391</v>
      </c>
      <c r="G657" s="100" t="s">
        <v>1392</v>
      </c>
      <c r="H657" s="100"/>
      <c r="I657" s="100"/>
      <c r="J657" s="100"/>
      <c r="K657" s="100"/>
      <c r="L657" s="117" t="str">
        <f t="shared" si="1216"/>
        <v>Posibilidad de pérdida reputacional Ante los usuarios, entes territoriales y organismos de control,  por la no realización de las jornadas de atención y orientación</v>
      </c>
      <c r="M657" s="99" t="s">
        <v>60</v>
      </c>
      <c r="N657" s="99" t="s">
        <v>278</v>
      </c>
      <c r="O657" s="100" t="s">
        <v>61</v>
      </c>
      <c r="P657" s="100" t="s">
        <v>62</v>
      </c>
      <c r="Q657" s="99">
        <v>40</v>
      </c>
      <c r="R657" s="99" t="s">
        <v>126</v>
      </c>
      <c r="S657" s="99">
        <v>40</v>
      </c>
      <c r="T657" s="99" t="s">
        <v>114</v>
      </c>
      <c r="U657" s="99">
        <v>40</v>
      </c>
      <c r="V657" s="135" t="s">
        <v>73</v>
      </c>
      <c r="W657" s="100" t="s">
        <v>1393</v>
      </c>
      <c r="X657" s="99" t="s">
        <v>117</v>
      </c>
      <c r="Y657" s="99" t="s">
        <v>68</v>
      </c>
      <c r="Z657" s="99" t="s">
        <v>69</v>
      </c>
      <c r="AA657" s="99" t="s">
        <v>70</v>
      </c>
      <c r="AB657" s="99" t="s">
        <v>71</v>
      </c>
      <c r="AC657" s="99" t="s">
        <v>72</v>
      </c>
      <c r="AD657" s="104">
        <f t="shared" si="1217"/>
        <v>24</v>
      </c>
      <c r="AE657" s="99">
        <f t="shared" si="1218"/>
        <v>25</v>
      </c>
      <c r="AF657" s="99">
        <f t="shared" si="1209"/>
        <v>15</v>
      </c>
      <c r="AG657" s="99">
        <f t="shared" si="1219"/>
        <v>16</v>
      </c>
      <c r="AH657" s="99">
        <f t="shared" si="1220"/>
        <v>24</v>
      </c>
      <c r="AI657" s="104">
        <f t="shared" si="1221"/>
        <v>40</v>
      </c>
      <c r="AJ657" s="99">
        <f t="shared" si="1210"/>
        <v>0</v>
      </c>
      <c r="AK657" s="99">
        <f t="shared" si="1211"/>
        <v>0</v>
      </c>
      <c r="AL657" s="99">
        <f t="shared" si="1222"/>
        <v>0</v>
      </c>
      <c r="AM657" s="99">
        <f t="shared" si="1223"/>
        <v>40</v>
      </c>
      <c r="AN657" s="146" t="s">
        <v>115</v>
      </c>
      <c r="AO657" s="99" t="s">
        <v>118</v>
      </c>
      <c r="AP657" s="100" t="s">
        <v>1394</v>
      </c>
      <c r="AQ657" s="99" t="s">
        <v>120</v>
      </c>
      <c r="AR657" s="119"/>
      <c r="AS657" s="119"/>
      <c r="AT657" s="99"/>
      <c r="AU657" s="147"/>
    </row>
    <row r="658" spans="1:47" s="110" customFormat="1" ht="210" customHeight="1">
      <c r="A658" s="275">
        <v>236</v>
      </c>
      <c r="B658" s="311" t="s">
        <v>195</v>
      </c>
      <c r="C658" s="362" t="s">
        <v>104</v>
      </c>
      <c r="D658" s="354" t="s">
        <v>1036</v>
      </c>
      <c r="E658" s="360" t="s">
        <v>57</v>
      </c>
      <c r="F658" s="325" t="s">
        <v>961</v>
      </c>
      <c r="G658" s="325" t="s">
        <v>962</v>
      </c>
      <c r="H658" s="325"/>
      <c r="I658" s="325"/>
      <c r="J658" s="325"/>
      <c r="K658" s="325"/>
      <c r="L658" s="361" t="str">
        <f>IF(F658&lt;&gt;"",CONCATENATE(E658," ",F658,"",G658),CONCATENATE(H658," ",I658," ",J658," ",K658))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58" s="323" t="s">
        <v>105</v>
      </c>
      <c r="N658" s="319" t="s">
        <v>1114</v>
      </c>
      <c r="O658" s="311" t="s">
        <v>61</v>
      </c>
      <c r="P658" s="311" t="s">
        <v>62</v>
      </c>
      <c r="Q658" s="311" t="s">
        <v>273</v>
      </c>
      <c r="R658" s="311" t="s">
        <v>175</v>
      </c>
      <c r="S658" s="315">
        <f>IF(R658="Muy alta",100,IF(R658="Alta",80,IF(R658="Media",60,IF(R658="Baja",40,IF(R658="Muy baja",20,IF(R658="Casi Seguro",100,IF(R658="Probable",80,IF(R658="Posible",60,IF(R658="Improbable",40,IF(R658="Rara vez",20,0))))))))))</f>
        <v>80</v>
      </c>
      <c r="T658" s="311" t="s">
        <v>65</v>
      </c>
      <c r="U658" s="315">
        <f>IF(T658="Catastrófico",100,IF(T658="Mayor",80,IF(T658="Moderado",60,IF(T658="Menor",40,IF(T658="Leve",20,0)))))</f>
        <v>80</v>
      </c>
      <c r="V658" s="311" t="s">
        <v>66</v>
      </c>
      <c r="W658" s="360" t="s">
        <v>1395</v>
      </c>
      <c r="X658" s="315" t="str">
        <f>IF(OR(Y658="Preventivo",Y658="Detectivo"),"Probabilidad",IF(Y658="Correctivo","Impacto"," "))</f>
        <v>Probabilidad</v>
      </c>
      <c r="Y658" s="311" t="s">
        <v>68</v>
      </c>
      <c r="Z658" s="311" t="s">
        <v>69</v>
      </c>
      <c r="AA658" s="311" t="s">
        <v>70</v>
      </c>
      <c r="AB658" s="311" t="s">
        <v>71</v>
      </c>
      <c r="AC658" s="311" t="s">
        <v>72</v>
      </c>
      <c r="AD658" s="359">
        <f>AH660</f>
        <v>48</v>
      </c>
      <c r="AE658" s="315">
        <f>IF(Y658="Preventivo",25,IF(Y658="Detectivo",15,0))</f>
        <v>25</v>
      </c>
      <c r="AF658" s="16">
        <f>IF(Y658="Correctivo",0,IF(Z658="Automatizado",25,IF(Z658="Manual",15,0)))</f>
        <v>15</v>
      </c>
      <c r="AG658" s="16">
        <f>($S658*((AE658+AF658))/100)</f>
        <v>32</v>
      </c>
      <c r="AH658" s="16">
        <f>S658-AG658</f>
        <v>48</v>
      </c>
      <c r="AI658" s="359">
        <f>AM660</f>
        <v>80</v>
      </c>
      <c r="AJ658" s="16">
        <f>IF(Y658="Correctivo",10,0)</f>
        <v>0</v>
      </c>
      <c r="AK658" s="16">
        <f>IF(X658="Probabilidad",0,IF(Z658="Automatizado",25,IF(Z658="Manual",15,0)))</f>
        <v>0</v>
      </c>
      <c r="AL658" s="99">
        <f>($U658*((AJ658+AK658))/100)</f>
        <v>0</v>
      </c>
      <c r="AM658" s="106">
        <f>U658-AL658</f>
        <v>80</v>
      </c>
      <c r="AN658" s="311" t="s">
        <v>66</v>
      </c>
      <c r="AO658" s="311" t="s">
        <v>74</v>
      </c>
      <c r="AP658" s="311" t="s">
        <v>269</v>
      </c>
      <c r="AQ658" s="32" t="s">
        <v>1396</v>
      </c>
      <c r="AR658" s="139">
        <v>45658</v>
      </c>
      <c r="AS658" s="139">
        <v>46022</v>
      </c>
      <c r="AT658" s="542" t="s">
        <v>93</v>
      </c>
      <c r="AU658" s="16" t="s">
        <v>1397</v>
      </c>
    </row>
    <row r="659" spans="1:47" s="110" customFormat="1" ht="365.25" customHeight="1">
      <c r="A659" s="275"/>
      <c r="B659" s="311"/>
      <c r="C659" s="362"/>
      <c r="D659" s="354"/>
      <c r="E659" s="360"/>
      <c r="F659" s="325"/>
      <c r="G659" s="325"/>
      <c r="H659" s="325"/>
      <c r="I659" s="325"/>
      <c r="J659" s="325"/>
      <c r="K659" s="325"/>
      <c r="L659" s="361"/>
      <c r="M659" s="323"/>
      <c r="N659" s="319"/>
      <c r="O659" s="311"/>
      <c r="P659" s="311"/>
      <c r="Q659" s="311"/>
      <c r="R659" s="311"/>
      <c r="S659" s="315"/>
      <c r="T659" s="311"/>
      <c r="U659" s="315"/>
      <c r="V659" s="311"/>
      <c r="W659" s="360"/>
      <c r="X659" s="315"/>
      <c r="Y659" s="311"/>
      <c r="Z659" s="311"/>
      <c r="AA659" s="311"/>
      <c r="AB659" s="311"/>
      <c r="AC659" s="311"/>
      <c r="AD659" s="359"/>
      <c r="AE659" s="315"/>
      <c r="AF659" s="16">
        <f t="shared" ref="AF659:AF688" si="1224">IF(Y659="Correctivo",0,IF(Z659="Automatizado",25,IF(Z659="Manual",15,0)))</f>
        <v>0</v>
      </c>
      <c r="AG659" s="99">
        <f>($AH658*((AE659+AF659))/100)</f>
        <v>0</v>
      </c>
      <c r="AH659" s="16">
        <f>AH658-AG659</f>
        <v>48</v>
      </c>
      <c r="AI659" s="359"/>
      <c r="AJ659" s="16">
        <f t="shared" ref="AJ659:AJ688" si="1225">IF(Y659="Correctivo",10,0)</f>
        <v>0</v>
      </c>
      <c r="AK659" s="16">
        <f t="shared" ref="AK659:AK688" si="1226">IF(X659="Probabilidad",0,IF(Z659="Automatizado",25,IF(Z659="Manual",15,0)))</f>
        <v>0</v>
      </c>
      <c r="AL659" s="99">
        <f t="shared" ref="AL659" si="1227">($AM658*((AJ659+AK659))/100)</f>
        <v>0</v>
      </c>
      <c r="AM659" s="106">
        <f t="shared" ref="AM659" si="1228">AM658-AL659</f>
        <v>80</v>
      </c>
      <c r="AN659" s="311"/>
      <c r="AO659" s="311"/>
      <c r="AP659" s="311"/>
      <c r="AQ659" s="32" t="s">
        <v>1398</v>
      </c>
      <c r="AR659" s="139">
        <v>45658</v>
      </c>
      <c r="AS659" s="139">
        <v>46022</v>
      </c>
      <c r="AT659" s="543"/>
      <c r="AU659" s="16" t="s">
        <v>1399</v>
      </c>
    </row>
    <row r="660" spans="1:47" s="110" customFormat="1" ht="331.5" customHeight="1">
      <c r="A660" s="275"/>
      <c r="B660" s="311"/>
      <c r="C660" s="362"/>
      <c r="D660" s="354"/>
      <c r="E660" s="360"/>
      <c r="F660" s="325"/>
      <c r="G660" s="325"/>
      <c r="H660" s="325"/>
      <c r="I660" s="325"/>
      <c r="J660" s="325"/>
      <c r="K660" s="325"/>
      <c r="L660" s="361"/>
      <c r="M660" s="323"/>
      <c r="N660" s="319"/>
      <c r="O660" s="311"/>
      <c r="P660" s="311"/>
      <c r="Q660" s="311"/>
      <c r="R660" s="311"/>
      <c r="S660" s="315"/>
      <c r="T660" s="311"/>
      <c r="U660" s="315"/>
      <c r="V660" s="311"/>
      <c r="W660" s="360"/>
      <c r="X660" s="315"/>
      <c r="Y660" s="311"/>
      <c r="Z660" s="311"/>
      <c r="AA660" s="311"/>
      <c r="AB660" s="311"/>
      <c r="AC660" s="311"/>
      <c r="AD660" s="359"/>
      <c r="AE660" s="315"/>
      <c r="AF660" s="16">
        <f t="shared" si="1224"/>
        <v>0</v>
      </c>
      <c r="AG660" s="99">
        <f>($AH659*((AE660+AF660))/100)</f>
        <v>0</v>
      </c>
      <c r="AH660" s="16">
        <f>AH659-AG660</f>
        <v>48</v>
      </c>
      <c r="AI660" s="359"/>
      <c r="AJ660" s="16">
        <f t="shared" si="1225"/>
        <v>0</v>
      </c>
      <c r="AK660" s="16">
        <f t="shared" si="1226"/>
        <v>0</v>
      </c>
      <c r="AL660" s="99">
        <f t="shared" ref="AL660" si="1229">($AM659*((AJ660+AK660))/100)</f>
        <v>0</v>
      </c>
      <c r="AM660" s="106">
        <f t="shared" ref="AM660" si="1230">AM659-AL660</f>
        <v>80</v>
      </c>
      <c r="AN660" s="311"/>
      <c r="AO660" s="311"/>
      <c r="AP660" s="311"/>
      <c r="AQ660" s="32" t="s">
        <v>1256</v>
      </c>
      <c r="AR660" s="139">
        <v>45658</v>
      </c>
      <c r="AS660" s="139">
        <v>46022</v>
      </c>
      <c r="AT660" s="543"/>
      <c r="AU660" s="16" t="s">
        <v>1397</v>
      </c>
    </row>
    <row r="661" spans="1:47" s="110" customFormat="1" ht="381.75" customHeight="1">
      <c r="A661" s="99">
        <v>237</v>
      </c>
      <c r="B661" s="99" t="s">
        <v>196</v>
      </c>
      <c r="C661" s="103" t="s">
        <v>1622</v>
      </c>
      <c r="D661" s="103" t="s">
        <v>1623</v>
      </c>
      <c r="E661" s="100" t="s">
        <v>57</v>
      </c>
      <c r="F661" s="100" t="s">
        <v>1624</v>
      </c>
      <c r="G661" s="100" t="s">
        <v>1625</v>
      </c>
      <c r="H661" s="108"/>
      <c r="I661" s="108"/>
      <c r="J661" s="108"/>
      <c r="K661" s="108"/>
      <c r="L661" s="116" t="str">
        <f t="shared" ref="L661:L666" si="1231">CONCATENATE(E661," ",F661,)</f>
        <v>Posibilidad de pérdida económica y reputacional ante las victimas y entes territoriales, por no efectuar las jornadas de atención y/o jornadas de entrega de cartas de indemnización</v>
      </c>
      <c r="M661" s="99" t="s">
        <v>60</v>
      </c>
      <c r="N661" s="99" t="s">
        <v>112</v>
      </c>
      <c r="O661" s="100" t="s">
        <v>61</v>
      </c>
      <c r="P661" s="100" t="s">
        <v>62</v>
      </c>
      <c r="Q661" s="99" t="s">
        <v>1471</v>
      </c>
      <c r="R661" s="99" t="s">
        <v>64</v>
      </c>
      <c r="S661" s="99">
        <v>60</v>
      </c>
      <c r="T661" s="99" t="s">
        <v>65</v>
      </c>
      <c r="U661" s="99">
        <v>80</v>
      </c>
      <c r="V661" s="102" t="s">
        <v>66</v>
      </c>
      <c r="W661" s="100" t="s">
        <v>1626</v>
      </c>
      <c r="X661" s="99" t="s">
        <v>117</v>
      </c>
      <c r="Y661" s="99" t="s">
        <v>68</v>
      </c>
      <c r="Z661" s="99" t="s">
        <v>69</v>
      </c>
      <c r="AA661" s="99" t="s">
        <v>179</v>
      </c>
      <c r="AB661" s="99" t="s">
        <v>71</v>
      </c>
      <c r="AC661" s="99" t="s">
        <v>72</v>
      </c>
      <c r="AD661" s="104">
        <f t="shared" ref="AD661" si="1232">AH661</f>
        <v>36</v>
      </c>
      <c r="AE661" s="99">
        <f t="shared" ref="AE661:AE669" si="1233">IF(Y661="Preventivo",25,IF(Y661="Detectivo",15,0))</f>
        <v>25</v>
      </c>
      <c r="AF661" s="99">
        <f t="shared" si="1224"/>
        <v>15</v>
      </c>
      <c r="AG661" s="99">
        <f t="shared" ref="AG661:AG664" si="1234">($S661*((AE661+AF661))/100)</f>
        <v>24</v>
      </c>
      <c r="AH661" s="99">
        <f t="shared" ref="AH661:AH664" si="1235">S661-AG661</f>
        <v>36</v>
      </c>
      <c r="AI661" s="104">
        <f t="shared" ref="AI661:AI663" si="1236">AM661</f>
        <v>80</v>
      </c>
      <c r="AJ661" s="99">
        <f t="shared" si="1225"/>
        <v>0</v>
      </c>
      <c r="AK661" s="99">
        <f t="shared" si="1226"/>
        <v>0</v>
      </c>
      <c r="AL661" s="99">
        <f t="shared" ref="AL661:AL664" si="1237">($U661*((AJ661+AK661))/100)</f>
        <v>0</v>
      </c>
      <c r="AM661" s="106">
        <f t="shared" ref="AM661:AM664" si="1238">U661-AL661</f>
        <v>80</v>
      </c>
      <c r="AN661" s="102" t="s">
        <v>66</v>
      </c>
      <c r="AO661" s="99" t="s">
        <v>118</v>
      </c>
      <c r="AP661" s="100" t="s">
        <v>1627</v>
      </c>
      <c r="AQ661" s="100" t="s">
        <v>1628</v>
      </c>
      <c r="AR661" s="119">
        <v>45658</v>
      </c>
      <c r="AS661" s="119">
        <v>46022</v>
      </c>
      <c r="AT661" s="99" t="s">
        <v>93</v>
      </c>
      <c r="AU661" s="100" t="s">
        <v>1629</v>
      </c>
    </row>
    <row r="662" spans="1:47" s="110" customFormat="1" ht="409.5">
      <c r="A662" s="99">
        <v>238</v>
      </c>
      <c r="B662" s="99" t="s">
        <v>196</v>
      </c>
      <c r="C662" s="103" t="s">
        <v>1630</v>
      </c>
      <c r="D662" s="103" t="s">
        <v>1631</v>
      </c>
      <c r="E662" s="100" t="s">
        <v>164</v>
      </c>
      <c r="F662" s="100" t="s">
        <v>1632</v>
      </c>
      <c r="G662" s="100" t="s">
        <v>1633</v>
      </c>
      <c r="H662" s="108"/>
      <c r="I662" s="108"/>
      <c r="J662" s="108"/>
      <c r="K662" s="108"/>
      <c r="L662" s="116" t="str">
        <f t="shared" si="1231"/>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662" s="99" t="s">
        <v>60</v>
      </c>
      <c r="N662" s="99" t="s">
        <v>112</v>
      </c>
      <c r="O662" s="100" t="s">
        <v>61</v>
      </c>
      <c r="P662" s="100" t="s">
        <v>62</v>
      </c>
      <c r="Q662" s="99" t="s">
        <v>1471</v>
      </c>
      <c r="R662" s="99" t="s">
        <v>64</v>
      </c>
      <c r="S662" s="99">
        <v>60</v>
      </c>
      <c r="T662" s="99" t="s">
        <v>65</v>
      </c>
      <c r="U662" s="99">
        <v>80</v>
      </c>
      <c r="V662" s="102" t="s">
        <v>66</v>
      </c>
      <c r="W662" s="100" t="s">
        <v>1634</v>
      </c>
      <c r="X662" s="99" t="s">
        <v>117</v>
      </c>
      <c r="Y662" s="99" t="s">
        <v>68</v>
      </c>
      <c r="Z662" s="99" t="s">
        <v>69</v>
      </c>
      <c r="AA662" s="99" t="s">
        <v>179</v>
      </c>
      <c r="AB662" s="99" t="s">
        <v>71</v>
      </c>
      <c r="AC662" s="99" t="s">
        <v>72</v>
      </c>
      <c r="AD662" s="104"/>
      <c r="AE662" s="99">
        <f t="shared" si="1233"/>
        <v>25</v>
      </c>
      <c r="AF662" s="99">
        <f t="shared" si="1224"/>
        <v>15</v>
      </c>
      <c r="AG662" s="99">
        <f t="shared" si="1234"/>
        <v>24</v>
      </c>
      <c r="AH662" s="99">
        <f t="shared" si="1235"/>
        <v>36</v>
      </c>
      <c r="AI662" s="104">
        <f t="shared" si="1236"/>
        <v>80</v>
      </c>
      <c r="AJ662" s="99">
        <f t="shared" si="1225"/>
        <v>0</v>
      </c>
      <c r="AK662" s="99">
        <f t="shared" si="1226"/>
        <v>0</v>
      </c>
      <c r="AL662" s="99">
        <f t="shared" si="1237"/>
        <v>0</v>
      </c>
      <c r="AM662" s="106">
        <f t="shared" si="1238"/>
        <v>80</v>
      </c>
      <c r="AN662" s="102" t="s">
        <v>66</v>
      </c>
      <c r="AO662" s="99" t="s">
        <v>118</v>
      </c>
      <c r="AP662" s="100" t="s">
        <v>1627</v>
      </c>
      <c r="AQ662" s="100" t="s">
        <v>1635</v>
      </c>
      <c r="AR662" s="119">
        <v>45658</v>
      </c>
      <c r="AS662" s="119">
        <v>46022</v>
      </c>
      <c r="AT662" s="99" t="s">
        <v>93</v>
      </c>
      <c r="AU662" s="100" t="s">
        <v>1636</v>
      </c>
    </row>
    <row r="663" spans="1:47" s="110" customFormat="1" ht="267.75" customHeight="1">
      <c r="A663" s="99">
        <v>239</v>
      </c>
      <c r="B663" s="99" t="s">
        <v>196</v>
      </c>
      <c r="C663" s="103" t="s">
        <v>1637</v>
      </c>
      <c r="D663" s="103" t="s">
        <v>1638</v>
      </c>
      <c r="E663" s="100" t="s">
        <v>164</v>
      </c>
      <c r="F663" s="100" t="s">
        <v>1639</v>
      </c>
      <c r="G663" s="100" t="s">
        <v>1640</v>
      </c>
      <c r="H663" s="108"/>
      <c r="I663" s="108"/>
      <c r="J663" s="108"/>
      <c r="K663" s="108"/>
      <c r="L663" s="116" t="str">
        <f t="shared" si="1231"/>
        <v>Posibilidad de pérdida reputacional ante las victimas, por no tramitar solicitud de apoyo para transporte, traslado de enceres y recursos de sostenibilidad a los procesos de retornos y reubicaciones familiares</v>
      </c>
      <c r="M663" s="99" t="s">
        <v>60</v>
      </c>
      <c r="N663" s="99" t="s">
        <v>112</v>
      </c>
      <c r="O663" s="100" t="s">
        <v>61</v>
      </c>
      <c r="P663" s="100" t="s">
        <v>62</v>
      </c>
      <c r="Q663" s="99" t="s">
        <v>1472</v>
      </c>
      <c r="R663" s="99" t="s">
        <v>126</v>
      </c>
      <c r="S663" s="99">
        <v>40</v>
      </c>
      <c r="T663" s="99" t="s">
        <v>73</v>
      </c>
      <c r="U663" s="99">
        <v>60</v>
      </c>
      <c r="V663" s="135" t="s">
        <v>73</v>
      </c>
      <c r="W663" s="100" t="s">
        <v>1641</v>
      </c>
      <c r="X663" s="99" t="s">
        <v>117</v>
      </c>
      <c r="Y663" s="99" t="s">
        <v>68</v>
      </c>
      <c r="Z663" s="99" t="s">
        <v>69</v>
      </c>
      <c r="AA663" s="99" t="s">
        <v>179</v>
      </c>
      <c r="AB663" s="99" t="s">
        <v>71</v>
      </c>
      <c r="AC663" s="99" t="s">
        <v>184</v>
      </c>
      <c r="AD663" s="105">
        <f>AH663</f>
        <v>24</v>
      </c>
      <c r="AE663" s="99">
        <f t="shared" si="1233"/>
        <v>25</v>
      </c>
      <c r="AF663" s="99">
        <f t="shared" si="1224"/>
        <v>15</v>
      </c>
      <c r="AG663" s="99">
        <f t="shared" si="1234"/>
        <v>16</v>
      </c>
      <c r="AH663" s="99">
        <f t="shared" si="1235"/>
        <v>24</v>
      </c>
      <c r="AI663" s="104">
        <f t="shared" si="1236"/>
        <v>60</v>
      </c>
      <c r="AJ663" s="99">
        <f t="shared" si="1225"/>
        <v>0</v>
      </c>
      <c r="AK663" s="99">
        <f t="shared" si="1226"/>
        <v>0</v>
      </c>
      <c r="AL663" s="99">
        <f t="shared" si="1237"/>
        <v>0</v>
      </c>
      <c r="AM663" s="106">
        <f t="shared" si="1238"/>
        <v>60</v>
      </c>
      <c r="AN663" s="135" t="s">
        <v>73</v>
      </c>
      <c r="AO663" s="99" t="s">
        <v>118</v>
      </c>
      <c r="AP663" s="100" t="s">
        <v>1627</v>
      </c>
      <c r="AQ663" s="100" t="s">
        <v>1642</v>
      </c>
      <c r="AR663" s="119">
        <v>45658</v>
      </c>
      <c r="AS663" s="119">
        <v>46022</v>
      </c>
      <c r="AT663" s="99" t="s">
        <v>77</v>
      </c>
      <c r="AU663" s="100" t="s">
        <v>1643</v>
      </c>
    </row>
    <row r="664" spans="1:47" s="110" customFormat="1" ht="158.25" customHeight="1">
      <c r="A664" s="275">
        <v>240</v>
      </c>
      <c r="B664" s="275" t="s">
        <v>196</v>
      </c>
      <c r="C664" s="365" t="s">
        <v>1644</v>
      </c>
      <c r="D664" s="365" t="s">
        <v>1645</v>
      </c>
      <c r="E664" s="322" t="s">
        <v>164</v>
      </c>
      <c r="F664" s="322" t="s">
        <v>1646</v>
      </c>
      <c r="G664" s="322" t="s">
        <v>1647</v>
      </c>
      <c r="H664" s="266"/>
      <c r="I664" s="266"/>
      <c r="J664" s="266"/>
      <c r="K664" s="266"/>
      <c r="L664" s="333" t="str">
        <f t="shared" si="1231"/>
        <v>Posibilidad de pérdida reputacional ante las victimas y entes territoriales, por no implementar las asistencias técnicas requeridas para la oportuna ejecución de la política publica de atención a victimas</v>
      </c>
      <c r="M664" s="275" t="s">
        <v>60</v>
      </c>
      <c r="N664" s="275" t="s">
        <v>112</v>
      </c>
      <c r="O664" s="322" t="s">
        <v>61</v>
      </c>
      <c r="P664" s="322" t="s">
        <v>62</v>
      </c>
      <c r="Q664" s="275" t="s">
        <v>1472</v>
      </c>
      <c r="R664" s="275" t="s">
        <v>126</v>
      </c>
      <c r="S664" s="275">
        <v>40</v>
      </c>
      <c r="T664" s="275" t="s">
        <v>65</v>
      </c>
      <c r="U664" s="275">
        <v>80</v>
      </c>
      <c r="V664" s="351" t="s">
        <v>66</v>
      </c>
      <c r="W664" s="100" t="s">
        <v>1648</v>
      </c>
      <c r="X664" s="99" t="s">
        <v>117</v>
      </c>
      <c r="Y664" s="99" t="s">
        <v>68</v>
      </c>
      <c r="Z664" s="99" t="s">
        <v>69</v>
      </c>
      <c r="AA664" s="99" t="s">
        <v>179</v>
      </c>
      <c r="AB664" s="99" t="s">
        <v>71</v>
      </c>
      <c r="AC664" s="99" t="s">
        <v>72</v>
      </c>
      <c r="AD664" s="492">
        <f>AH665</f>
        <v>14.4</v>
      </c>
      <c r="AE664" s="99">
        <f t="shared" si="1233"/>
        <v>25</v>
      </c>
      <c r="AF664" s="99">
        <f t="shared" si="1224"/>
        <v>15</v>
      </c>
      <c r="AG664" s="99">
        <f t="shared" si="1234"/>
        <v>16</v>
      </c>
      <c r="AH664" s="99">
        <f t="shared" si="1235"/>
        <v>24</v>
      </c>
      <c r="AI664" s="316">
        <f>AM665</f>
        <v>80</v>
      </c>
      <c r="AJ664" s="99">
        <f t="shared" si="1225"/>
        <v>0</v>
      </c>
      <c r="AK664" s="99">
        <f t="shared" si="1226"/>
        <v>0</v>
      </c>
      <c r="AL664" s="99">
        <f t="shared" si="1237"/>
        <v>0</v>
      </c>
      <c r="AM664" s="106">
        <f t="shared" si="1238"/>
        <v>80</v>
      </c>
      <c r="AN664" s="491" t="s">
        <v>66</v>
      </c>
      <c r="AO664" s="266" t="s">
        <v>118</v>
      </c>
      <c r="AP664" s="273" t="s">
        <v>1627</v>
      </c>
      <c r="AQ664" s="273" t="s">
        <v>1649</v>
      </c>
      <c r="AR664" s="495">
        <v>45658</v>
      </c>
      <c r="AS664" s="495">
        <v>46022</v>
      </c>
      <c r="AT664" s="266" t="s">
        <v>93</v>
      </c>
      <c r="AU664" s="273" t="s">
        <v>1650</v>
      </c>
    </row>
    <row r="665" spans="1:47" s="110" customFormat="1" ht="286.5" customHeight="1">
      <c r="A665" s="275"/>
      <c r="B665" s="275"/>
      <c r="C665" s="365"/>
      <c r="D665" s="365"/>
      <c r="E665" s="322"/>
      <c r="F665" s="322"/>
      <c r="G665" s="322"/>
      <c r="H665" s="272"/>
      <c r="I665" s="272"/>
      <c r="J665" s="272"/>
      <c r="K665" s="272"/>
      <c r="L665" s="389"/>
      <c r="M665" s="275"/>
      <c r="N665" s="275"/>
      <c r="O665" s="322"/>
      <c r="P665" s="322"/>
      <c r="Q665" s="275"/>
      <c r="R665" s="275"/>
      <c r="S665" s="275"/>
      <c r="T665" s="275"/>
      <c r="U665" s="275"/>
      <c r="V665" s="351"/>
      <c r="W665" s="100" t="s">
        <v>1651</v>
      </c>
      <c r="X665" s="99" t="s">
        <v>117</v>
      </c>
      <c r="Y665" s="99" t="s">
        <v>68</v>
      </c>
      <c r="Z665" s="99" t="s">
        <v>69</v>
      </c>
      <c r="AA665" s="99" t="s">
        <v>179</v>
      </c>
      <c r="AB665" s="99" t="s">
        <v>71</v>
      </c>
      <c r="AC665" s="99" t="s">
        <v>72</v>
      </c>
      <c r="AD665" s="492"/>
      <c r="AE665" s="99">
        <f t="shared" si="1233"/>
        <v>25</v>
      </c>
      <c r="AF665" s="99">
        <f t="shared" si="1224"/>
        <v>15</v>
      </c>
      <c r="AG665" s="99">
        <f>($AH664*((AE665+AF665))/100)</f>
        <v>9.6</v>
      </c>
      <c r="AH665" s="99">
        <f t="shared" ref="AH665" si="1239">AH664-AG665</f>
        <v>14.4</v>
      </c>
      <c r="AI665" s="316"/>
      <c r="AJ665" s="99">
        <f t="shared" si="1225"/>
        <v>0</v>
      </c>
      <c r="AK665" s="99">
        <f t="shared" si="1226"/>
        <v>0</v>
      </c>
      <c r="AL665" s="99">
        <f t="shared" ref="AL665" si="1240">($AM664*((AJ665+AK665))/100)</f>
        <v>0</v>
      </c>
      <c r="AM665" s="106">
        <f t="shared" ref="AM665" si="1241">AM664-AL665</f>
        <v>80</v>
      </c>
      <c r="AN665" s="499"/>
      <c r="AO665" s="272"/>
      <c r="AP665" s="327"/>
      <c r="AQ665" s="327"/>
      <c r="AR665" s="498"/>
      <c r="AS665" s="498"/>
      <c r="AT665" s="272"/>
      <c r="AU665" s="327"/>
    </row>
    <row r="666" spans="1:47" s="110" customFormat="1" ht="321" customHeight="1">
      <c r="A666" s="99">
        <v>241</v>
      </c>
      <c r="B666" s="99" t="s">
        <v>196</v>
      </c>
      <c r="C666" s="103" t="s">
        <v>1652</v>
      </c>
      <c r="D666" s="103" t="s">
        <v>1653</v>
      </c>
      <c r="E666" s="100" t="s">
        <v>164</v>
      </c>
      <c r="F666" s="100" t="s">
        <v>1654</v>
      </c>
      <c r="G666" s="100" t="s">
        <v>1655</v>
      </c>
      <c r="H666" s="108"/>
      <c r="I666" s="108"/>
      <c r="J666" s="108"/>
      <c r="K666" s="108"/>
      <c r="L666" s="116" t="str">
        <f t="shared" si="1231"/>
        <v>Posibilidad de pérdida reputacional ante las victimas y entidades del orden nacional y territorial, debido al  incumplimiento de las metas o programaciones definidas en el plan de acción</v>
      </c>
      <c r="M666" s="99" t="s">
        <v>60</v>
      </c>
      <c r="N666" s="99" t="s">
        <v>112</v>
      </c>
      <c r="O666" s="100" t="s">
        <v>61</v>
      </c>
      <c r="P666" s="100" t="s">
        <v>62</v>
      </c>
      <c r="Q666" s="99" t="s">
        <v>1471</v>
      </c>
      <c r="R666" s="99" t="s">
        <v>175</v>
      </c>
      <c r="S666" s="99">
        <v>80</v>
      </c>
      <c r="T666" s="99" t="s">
        <v>65</v>
      </c>
      <c r="U666" s="99">
        <v>80</v>
      </c>
      <c r="V666" s="102" t="s">
        <v>66</v>
      </c>
      <c r="W666" s="100" t="s">
        <v>1656</v>
      </c>
      <c r="X666" s="99" t="s">
        <v>117</v>
      </c>
      <c r="Y666" s="99" t="s">
        <v>68</v>
      </c>
      <c r="Z666" s="99" t="s">
        <v>69</v>
      </c>
      <c r="AA666" s="99" t="s">
        <v>70</v>
      </c>
      <c r="AB666" s="99" t="s">
        <v>71</v>
      </c>
      <c r="AC666" s="99" t="s">
        <v>72</v>
      </c>
      <c r="AD666" s="104">
        <f>AH666</f>
        <v>48</v>
      </c>
      <c r="AE666" s="99">
        <f t="shared" si="1233"/>
        <v>25</v>
      </c>
      <c r="AF666" s="99">
        <f t="shared" si="1224"/>
        <v>15</v>
      </c>
      <c r="AG666" s="99">
        <f>($S666*((AE666+AF666))/100)</f>
        <v>32</v>
      </c>
      <c r="AH666" s="99">
        <f t="shared" ref="AH666:AH667" si="1242">S666-AG666</f>
        <v>48</v>
      </c>
      <c r="AI666" s="104">
        <f>AM666</f>
        <v>80</v>
      </c>
      <c r="AJ666" s="99">
        <f t="shared" si="1225"/>
        <v>0</v>
      </c>
      <c r="AK666" s="99">
        <f t="shared" si="1226"/>
        <v>0</v>
      </c>
      <c r="AL666" s="99">
        <f>($U666*((AJ666+AK666))/100)</f>
        <v>0</v>
      </c>
      <c r="AM666" s="106">
        <f>U666-AL666</f>
        <v>80</v>
      </c>
      <c r="AN666" s="102" t="s">
        <v>66</v>
      </c>
      <c r="AO666" s="99" t="s">
        <v>74</v>
      </c>
      <c r="AP666" s="100" t="s">
        <v>1627</v>
      </c>
      <c r="AQ666" s="100" t="s">
        <v>1657</v>
      </c>
      <c r="AR666" s="119">
        <v>45658</v>
      </c>
      <c r="AS666" s="119">
        <v>46022</v>
      </c>
      <c r="AT666" s="99" t="s">
        <v>93</v>
      </c>
      <c r="AU666" s="100" t="s">
        <v>1658</v>
      </c>
    </row>
    <row r="667" spans="1:47" s="110" customFormat="1" ht="78" customHeight="1">
      <c r="A667" s="275">
        <v>242</v>
      </c>
      <c r="B667" s="275" t="s">
        <v>196</v>
      </c>
      <c r="C667" s="365" t="s">
        <v>1659</v>
      </c>
      <c r="D667" s="365" t="s">
        <v>1660</v>
      </c>
      <c r="E667" s="322"/>
      <c r="F667" s="322"/>
      <c r="G667" s="322"/>
      <c r="H667" s="266" t="s">
        <v>1661</v>
      </c>
      <c r="I667" s="266" t="s">
        <v>1662</v>
      </c>
      <c r="J667" s="266" t="s">
        <v>1663</v>
      </c>
      <c r="K667" s="266" t="s">
        <v>1664</v>
      </c>
      <c r="L667" s="322" t="s">
        <v>1665</v>
      </c>
      <c r="M667" s="275" t="s">
        <v>85</v>
      </c>
      <c r="N667" s="275" t="s">
        <v>112</v>
      </c>
      <c r="O667" s="322" t="s">
        <v>86</v>
      </c>
      <c r="P667" s="322" t="s">
        <v>87</v>
      </c>
      <c r="Q667" s="275" t="s">
        <v>1471</v>
      </c>
      <c r="R667" s="275" t="s">
        <v>390</v>
      </c>
      <c r="S667" s="275">
        <v>80</v>
      </c>
      <c r="T667" s="275" t="s">
        <v>65</v>
      </c>
      <c r="U667" s="275">
        <v>80</v>
      </c>
      <c r="V667" s="351" t="s">
        <v>66</v>
      </c>
      <c r="W667" s="273" t="s">
        <v>1666</v>
      </c>
      <c r="X667" s="266" t="s">
        <v>117</v>
      </c>
      <c r="Y667" s="266" t="s">
        <v>68</v>
      </c>
      <c r="Z667" s="266" t="s">
        <v>69</v>
      </c>
      <c r="AA667" s="266" t="s">
        <v>179</v>
      </c>
      <c r="AB667" s="266" t="s">
        <v>71</v>
      </c>
      <c r="AC667" s="266" t="s">
        <v>72</v>
      </c>
      <c r="AD667" s="316">
        <f>AH669</f>
        <v>48</v>
      </c>
      <c r="AE667" s="99">
        <f t="shared" si="1233"/>
        <v>25</v>
      </c>
      <c r="AF667" s="99">
        <f t="shared" si="1224"/>
        <v>15</v>
      </c>
      <c r="AG667" s="99">
        <f>($S667*((AE667+AF667))/100)</f>
        <v>32</v>
      </c>
      <c r="AH667" s="99">
        <f t="shared" si="1242"/>
        <v>48</v>
      </c>
      <c r="AI667" s="316">
        <f>AM669</f>
        <v>80</v>
      </c>
      <c r="AJ667" s="99">
        <f t="shared" si="1225"/>
        <v>0</v>
      </c>
      <c r="AK667" s="99">
        <f t="shared" si="1226"/>
        <v>0</v>
      </c>
      <c r="AL667" s="99">
        <f>($U667*((AJ667+AK667))/100)</f>
        <v>0</v>
      </c>
      <c r="AM667" s="106">
        <f>U667-AL667</f>
        <v>80</v>
      </c>
      <c r="AN667" s="491" t="s">
        <v>66</v>
      </c>
      <c r="AO667" s="266" t="s">
        <v>74</v>
      </c>
      <c r="AP667" s="273" t="s">
        <v>1667</v>
      </c>
      <c r="AQ667" s="100" t="s">
        <v>1668</v>
      </c>
      <c r="AR667" s="119">
        <v>45658</v>
      </c>
      <c r="AS667" s="119">
        <v>46022</v>
      </c>
      <c r="AT667" s="266" t="s">
        <v>93</v>
      </c>
      <c r="AU667" s="100" t="s">
        <v>1669</v>
      </c>
    </row>
    <row r="668" spans="1:47" s="110" customFormat="1" ht="96" customHeight="1">
      <c r="A668" s="275"/>
      <c r="B668" s="275"/>
      <c r="C668" s="365"/>
      <c r="D668" s="365"/>
      <c r="E668" s="322"/>
      <c r="F668" s="322"/>
      <c r="G668" s="322"/>
      <c r="H668" s="267"/>
      <c r="I668" s="267"/>
      <c r="J668" s="267"/>
      <c r="K668" s="267"/>
      <c r="L668" s="322"/>
      <c r="M668" s="275"/>
      <c r="N668" s="275"/>
      <c r="O668" s="322"/>
      <c r="P668" s="322"/>
      <c r="Q668" s="275"/>
      <c r="R668" s="275"/>
      <c r="S668" s="275"/>
      <c r="T668" s="275"/>
      <c r="U668" s="275"/>
      <c r="V668" s="351"/>
      <c r="W668" s="274"/>
      <c r="X668" s="267"/>
      <c r="Y668" s="267"/>
      <c r="Z668" s="267"/>
      <c r="AA668" s="267"/>
      <c r="AB668" s="267"/>
      <c r="AC668" s="267"/>
      <c r="AD668" s="316"/>
      <c r="AE668" s="99">
        <f t="shared" si="1233"/>
        <v>0</v>
      </c>
      <c r="AF668" s="99">
        <f t="shared" si="1224"/>
        <v>0</v>
      </c>
      <c r="AG668" s="99">
        <f>($AH667*((AE668+AF668))/100)</f>
        <v>0</v>
      </c>
      <c r="AH668" s="99">
        <f t="shared" ref="AH668:AH669" si="1243">AH667-AG668</f>
        <v>48</v>
      </c>
      <c r="AI668" s="316"/>
      <c r="AJ668" s="99">
        <f t="shared" si="1225"/>
        <v>0</v>
      </c>
      <c r="AK668" s="99">
        <f t="shared" si="1226"/>
        <v>0</v>
      </c>
      <c r="AL668" s="99">
        <f>($AM667*((AJ668+AK668))/100)</f>
        <v>0</v>
      </c>
      <c r="AM668" s="106">
        <f t="shared" ref="AM668:AM669" si="1244">AM667-AL668</f>
        <v>80</v>
      </c>
      <c r="AN668" s="529"/>
      <c r="AO668" s="267"/>
      <c r="AP668" s="274"/>
      <c r="AQ668" s="100" t="s">
        <v>1670</v>
      </c>
      <c r="AR668" s="119">
        <v>45658</v>
      </c>
      <c r="AS668" s="119">
        <v>46022</v>
      </c>
      <c r="AT668" s="267"/>
      <c r="AU668" s="100" t="s">
        <v>1671</v>
      </c>
    </row>
    <row r="669" spans="1:47" s="110" customFormat="1" ht="92.25" customHeight="1">
      <c r="A669" s="275"/>
      <c r="B669" s="275"/>
      <c r="C669" s="365"/>
      <c r="D669" s="365"/>
      <c r="E669" s="322"/>
      <c r="F669" s="322"/>
      <c r="G669" s="322"/>
      <c r="H669" s="272"/>
      <c r="I669" s="272"/>
      <c r="J669" s="272"/>
      <c r="K669" s="272"/>
      <c r="L669" s="322"/>
      <c r="M669" s="275"/>
      <c r="N669" s="275"/>
      <c r="O669" s="322"/>
      <c r="P669" s="322"/>
      <c r="Q669" s="275"/>
      <c r="R669" s="275"/>
      <c r="S669" s="275"/>
      <c r="T669" s="275"/>
      <c r="U669" s="275"/>
      <c r="V669" s="351"/>
      <c r="W669" s="327"/>
      <c r="X669" s="272"/>
      <c r="Y669" s="272"/>
      <c r="Z669" s="272"/>
      <c r="AA669" s="272"/>
      <c r="AB669" s="272"/>
      <c r="AC669" s="272"/>
      <c r="AD669" s="316"/>
      <c r="AE669" s="99">
        <f t="shared" si="1233"/>
        <v>0</v>
      </c>
      <c r="AF669" s="99">
        <f t="shared" si="1224"/>
        <v>0</v>
      </c>
      <c r="AG669" s="99">
        <f>($AH668*((AE669+AF669))/100)</f>
        <v>0</v>
      </c>
      <c r="AH669" s="99">
        <f t="shared" si="1243"/>
        <v>48</v>
      </c>
      <c r="AI669" s="316"/>
      <c r="AJ669" s="99">
        <f t="shared" si="1225"/>
        <v>0</v>
      </c>
      <c r="AK669" s="99">
        <f t="shared" si="1226"/>
        <v>0</v>
      </c>
      <c r="AL669" s="99">
        <f t="shared" ref="AL669" si="1245">($AM668*((AJ669+AK669))/100)</f>
        <v>0</v>
      </c>
      <c r="AM669" s="106">
        <f t="shared" si="1244"/>
        <v>80</v>
      </c>
      <c r="AN669" s="499"/>
      <c r="AO669" s="272"/>
      <c r="AP669" s="327"/>
      <c r="AQ669" s="100" t="s">
        <v>1672</v>
      </c>
      <c r="AR669" s="119">
        <v>45658</v>
      </c>
      <c r="AS669" s="119">
        <v>46022</v>
      </c>
      <c r="AT669" s="272"/>
      <c r="AU669" s="100" t="s">
        <v>1669</v>
      </c>
    </row>
    <row r="670" spans="1:47" s="110" customFormat="1" ht="193.5" customHeight="1">
      <c r="A670" s="266">
        <v>243</v>
      </c>
      <c r="B670" s="282" t="s">
        <v>196</v>
      </c>
      <c r="C670" s="296" t="s">
        <v>1673</v>
      </c>
      <c r="D670" s="276" t="s">
        <v>1036</v>
      </c>
      <c r="E670" s="299" t="s">
        <v>57</v>
      </c>
      <c r="F670" s="302" t="s">
        <v>961</v>
      </c>
      <c r="G670" s="302" t="s">
        <v>962</v>
      </c>
      <c r="H670" s="305"/>
      <c r="I670" s="305"/>
      <c r="J670" s="305"/>
      <c r="K670" s="305"/>
      <c r="L670" s="308" t="str">
        <f>IF(F670&lt;&gt;"",CONCATENATE(E670," ",F670,"",G670),CONCATENATE(H670," ",I670," ",J670," ",K670))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70" s="305" t="s">
        <v>105</v>
      </c>
      <c r="N670" s="416" t="s">
        <v>1114</v>
      </c>
      <c r="O670" s="282" t="s">
        <v>61</v>
      </c>
      <c r="P670" s="282" t="s">
        <v>62</v>
      </c>
      <c r="Q670" s="282" t="s">
        <v>273</v>
      </c>
      <c r="R670" s="282" t="s">
        <v>175</v>
      </c>
      <c r="S670" s="293">
        <f>IF(R670="Muy alta",100,IF(R670="Alta",80,IF(R670="Media",60,IF(R670="Baja",40,IF(R670="Muy baja",20,IF(R670="Casi Seguro",100,IF(R670="Probable",80,IF(R670="Posible",60,IF(R670="Improbable",40,IF(R670="Rara vez",20,0))))))))))</f>
        <v>80</v>
      </c>
      <c r="T670" s="282" t="s">
        <v>65</v>
      </c>
      <c r="U670" s="293">
        <f>IF(T670="Catastrófico",100,IF(T670="Mayor",80,IF(T670="Moderado",60,IF(T670="Menor",40,IF(T670="Leve",20,0)))))</f>
        <v>80</v>
      </c>
      <c r="V670" s="282" t="s">
        <v>66</v>
      </c>
      <c r="W670" s="341" t="s">
        <v>1192</v>
      </c>
      <c r="X670" s="293" t="str">
        <f>IF(OR(Y670="Preventivo",Y670="Detectivo"),"Probabilidad",IF(Y670="Correctivo","Impacto"," "))</f>
        <v>Probabilidad</v>
      </c>
      <c r="Y670" s="282" t="s">
        <v>68</v>
      </c>
      <c r="Z670" s="282" t="s">
        <v>69</v>
      </c>
      <c r="AA670" s="282" t="s">
        <v>70</v>
      </c>
      <c r="AB670" s="282" t="s">
        <v>71</v>
      </c>
      <c r="AC670" s="282" t="s">
        <v>72</v>
      </c>
      <c r="AD670" s="279">
        <f>AH671</f>
        <v>48</v>
      </c>
      <c r="AE670" s="293">
        <f>IF(Y670="Preventivo",25,IF(Y670="Detectivo",15,0))</f>
        <v>25</v>
      </c>
      <c r="AF670" s="16">
        <f>IF(Y670="Correctivo",0,IF(Z670="Automatizado",25,IF(Z670="Manual",15,0)))</f>
        <v>15</v>
      </c>
      <c r="AG670" s="16">
        <f>($S670*((AE670+AF670))/100)</f>
        <v>32</v>
      </c>
      <c r="AH670" s="16">
        <f>S670-AG670</f>
        <v>48</v>
      </c>
      <c r="AI670" s="279">
        <f>AM671</f>
        <v>80</v>
      </c>
      <c r="AJ670" s="16">
        <f>IF(Y670="Correctivo",10,0)</f>
        <v>0</v>
      </c>
      <c r="AK670" s="16">
        <f>IF(X670="Probabilidad",0,IF(Z670="Automatizado",25,IF(Z670="Manual",15,0)))</f>
        <v>0</v>
      </c>
      <c r="AL670" s="16">
        <f>($U670*((AJ670+AK670))/100)</f>
        <v>0</v>
      </c>
      <c r="AM670" s="16">
        <f>U670-AL670</f>
        <v>80</v>
      </c>
      <c r="AN670" s="282" t="s">
        <v>66</v>
      </c>
      <c r="AO670" s="75"/>
      <c r="AP670" s="75"/>
      <c r="AQ670" s="32" t="s">
        <v>1039</v>
      </c>
      <c r="AR670" s="119">
        <v>45658</v>
      </c>
      <c r="AS670" s="119">
        <v>46022</v>
      </c>
      <c r="AT670" s="221"/>
      <c r="AU670" s="31" t="s">
        <v>966</v>
      </c>
    </row>
    <row r="671" spans="1:47" s="110" customFormat="1" ht="345.75" customHeight="1">
      <c r="A671" s="272"/>
      <c r="B671" s="283"/>
      <c r="C671" s="297"/>
      <c r="D671" s="277"/>
      <c r="E671" s="300"/>
      <c r="F671" s="303"/>
      <c r="G671" s="303"/>
      <c r="H671" s="306"/>
      <c r="I671" s="306"/>
      <c r="J671" s="306"/>
      <c r="K671" s="306"/>
      <c r="L671" s="309"/>
      <c r="M671" s="306"/>
      <c r="N671" s="417"/>
      <c r="O671" s="283"/>
      <c r="P671" s="283"/>
      <c r="Q671" s="283"/>
      <c r="R671" s="283"/>
      <c r="S671" s="294"/>
      <c r="T671" s="283"/>
      <c r="U671" s="294"/>
      <c r="V671" s="283"/>
      <c r="W671" s="342"/>
      <c r="X671" s="294"/>
      <c r="Y671" s="283"/>
      <c r="Z671" s="283"/>
      <c r="AA671" s="283"/>
      <c r="AB671" s="283"/>
      <c r="AC671" s="283"/>
      <c r="AD671" s="280"/>
      <c r="AE671" s="294"/>
      <c r="AF671" s="16">
        <f t="shared" ref="AF671" si="1246">IF(Y671="Correctivo",0,IF(Z671="Automatizado",25,IF(Z671="Manual",15,0)))</f>
        <v>0</v>
      </c>
      <c r="AG671" s="16">
        <f>($AH670*((AE671+AF671))/100)</f>
        <v>0</v>
      </c>
      <c r="AH671" s="16">
        <f>AH670-AG671</f>
        <v>48</v>
      </c>
      <c r="AI671" s="280"/>
      <c r="AJ671" s="16">
        <f t="shared" ref="AJ671" si="1247">IF(Y671="Correctivo",10,0)</f>
        <v>0</v>
      </c>
      <c r="AK671" s="16">
        <f t="shared" ref="AK671" si="1248">IF(X671="Probabilidad",0,IF(Z671="Automatizado",25,IF(Z671="Manual",15,0)))</f>
        <v>0</v>
      </c>
      <c r="AL671" s="16">
        <f>($AM670*((AJ671+AK671))/100)</f>
        <v>0</v>
      </c>
      <c r="AM671" s="16">
        <f>AM670-AL671</f>
        <v>80</v>
      </c>
      <c r="AN671" s="283"/>
      <c r="AO671" s="75"/>
      <c r="AP671" s="75"/>
      <c r="AQ671" s="32" t="s">
        <v>1040</v>
      </c>
      <c r="AR671" s="119">
        <v>45658</v>
      </c>
      <c r="AS671" s="119">
        <v>46022</v>
      </c>
      <c r="AT671" s="221"/>
      <c r="AU671" s="31" t="s">
        <v>966</v>
      </c>
    </row>
    <row r="672" spans="1:47" s="110" customFormat="1" ht="118.5" customHeight="1">
      <c r="A672" s="275">
        <v>244</v>
      </c>
      <c r="B672" s="275" t="s">
        <v>197</v>
      </c>
      <c r="C672" s="322" t="s">
        <v>1042</v>
      </c>
      <c r="D672" s="322" t="s">
        <v>1221</v>
      </c>
      <c r="E672" s="322" t="s">
        <v>164</v>
      </c>
      <c r="F672" s="322" t="s">
        <v>1400</v>
      </c>
      <c r="G672" s="322" t="s">
        <v>1401</v>
      </c>
      <c r="H672" s="108"/>
      <c r="I672" s="108"/>
      <c r="J672" s="108"/>
      <c r="K672" s="108"/>
      <c r="L672" s="333" t="str">
        <f t="shared" ref="L672:L677" si="1249">CONCATENATE(E672," ",F672,)</f>
        <v>Posibilidad de pérdida reputacional ante las víctimas y las Entidades Territoriales por no realizar las jornadas móviles y/o ferias de servicios</v>
      </c>
      <c r="M672" s="275" t="s">
        <v>60</v>
      </c>
      <c r="N672" s="275" t="s">
        <v>112</v>
      </c>
      <c r="O672" s="322" t="s">
        <v>61</v>
      </c>
      <c r="P672" s="322" t="s">
        <v>62</v>
      </c>
      <c r="Q672" s="275">
        <v>26</v>
      </c>
      <c r="R672" s="275" t="s">
        <v>126</v>
      </c>
      <c r="S672" s="275">
        <v>40</v>
      </c>
      <c r="T672" s="275" t="s">
        <v>114</v>
      </c>
      <c r="U672" s="275">
        <v>40</v>
      </c>
      <c r="V672" s="337" t="s">
        <v>73</v>
      </c>
      <c r="W672" s="100" t="s">
        <v>1402</v>
      </c>
      <c r="X672" s="99" t="s">
        <v>117</v>
      </c>
      <c r="Y672" s="99" t="s">
        <v>68</v>
      </c>
      <c r="Z672" s="99" t="s">
        <v>69</v>
      </c>
      <c r="AA672" s="99" t="s">
        <v>179</v>
      </c>
      <c r="AB672" s="99" t="s">
        <v>71</v>
      </c>
      <c r="AC672" s="99" t="s">
        <v>72</v>
      </c>
      <c r="AD672" s="316">
        <f>AH673</f>
        <v>24</v>
      </c>
      <c r="AE672" s="99">
        <f t="shared" ref="AE672:AE679" si="1250">IF(Y672="Preventivo",25,IF(Y672="Detectivo",15,0))</f>
        <v>25</v>
      </c>
      <c r="AF672" s="99">
        <f t="shared" si="1224"/>
        <v>15</v>
      </c>
      <c r="AG672" s="99">
        <f>($S672*((AE672+AF672))/100)</f>
        <v>16</v>
      </c>
      <c r="AH672" s="99">
        <f t="shared" ref="AH672" si="1251">S672-AG672</f>
        <v>24</v>
      </c>
      <c r="AI672" s="316">
        <f>AM673</f>
        <v>30</v>
      </c>
      <c r="AJ672" s="99">
        <f t="shared" si="1225"/>
        <v>0</v>
      </c>
      <c r="AK672" s="99">
        <f t="shared" si="1226"/>
        <v>0</v>
      </c>
      <c r="AL672" s="99">
        <f>($U672*((AJ672+AK672))/100)</f>
        <v>0</v>
      </c>
      <c r="AM672" s="106">
        <f>U672-AL672</f>
        <v>40</v>
      </c>
      <c r="AN672" s="594" t="s">
        <v>115</v>
      </c>
      <c r="AO672" s="266" t="s">
        <v>118</v>
      </c>
      <c r="AP672" s="273" t="s">
        <v>1403</v>
      </c>
      <c r="AQ672" s="266" t="s">
        <v>120</v>
      </c>
      <c r="AR672" s="266"/>
      <c r="AS672" s="266"/>
      <c r="AT672" s="266"/>
      <c r="AU672" s="273"/>
    </row>
    <row r="673" spans="1:47" s="110" customFormat="1" ht="191.25" customHeight="1">
      <c r="A673" s="275"/>
      <c r="B673" s="275"/>
      <c r="C673" s="322"/>
      <c r="D673" s="322"/>
      <c r="E673" s="322"/>
      <c r="F673" s="322"/>
      <c r="G673" s="322"/>
      <c r="H673" s="112"/>
      <c r="I673" s="112"/>
      <c r="J673" s="112"/>
      <c r="K673" s="112"/>
      <c r="L673" s="389"/>
      <c r="M673" s="275"/>
      <c r="N673" s="275"/>
      <c r="O673" s="322"/>
      <c r="P673" s="322"/>
      <c r="Q673" s="275"/>
      <c r="R673" s="275"/>
      <c r="S673" s="275"/>
      <c r="T673" s="275"/>
      <c r="U673" s="275"/>
      <c r="V673" s="337"/>
      <c r="W673" s="100" t="s">
        <v>1404</v>
      </c>
      <c r="X673" s="99" t="s">
        <v>40</v>
      </c>
      <c r="Y673" s="99" t="s">
        <v>80</v>
      </c>
      <c r="Z673" s="99" t="s">
        <v>69</v>
      </c>
      <c r="AA673" s="99" t="s">
        <v>179</v>
      </c>
      <c r="AB673" s="99" t="s">
        <v>71</v>
      </c>
      <c r="AC673" s="99" t="s">
        <v>72</v>
      </c>
      <c r="AD673" s="316"/>
      <c r="AE673" s="99">
        <f t="shared" si="1250"/>
        <v>0</v>
      </c>
      <c r="AF673" s="99">
        <f t="shared" si="1224"/>
        <v>0</v>
      </c>
      <c r="AG673" s="99">
        <f>($AH672*((AE673+AF673))/100)</f>
        <v>0</v>
      </c>
      <c r="AH673" s="99">
        <f t="shared" ref="AH673" si="1252">AH672-AG673</f>
        <v>24</v>
      </c>
      <c r="AI673" s="316"/>
      <c r="AJ673" s="99">
        <f t="shared" si="1225"/>
        <v>10</v>
      </c>
      <c r="AK673" s="99">
        <f t="shared" si="1226"/>
        <v>15</v>
      </c>
      <c r="AL673" s="99">
        <f t="shared" ref="AL673" si="1253">($AM672*((AJ673+AK673))/100)</f>
        <v>10</v>
      </c>
      <c r="AM673" s="106">
        <f t="shared" ref="AM673" si="1254">AM672-AL673</f>
        <v>30</v>
      </c>
      <c r="AN673" s="596"/>
      <c r="AO673" s="272"/>
      <c r="AP673" s="327"/>
      <c r="AQ673" s="272"/>
      <c r="AR673" s="272"/>
      <c r="AS673" s="272"/>
      <c r="AT673" s="272"/>
      <c r="AU673" s="327"/>
    </row>
    <row r="674" spans="1:47" s="110" customFormat="1" ht="116.25" customHeight="1">
      <c r="A674" s="275">
        <v>245</v>
      </c>
      <c r="B674" s="275" t="s">
        <v>197</v>
      </c>
      <c r="C674" s="322" t="s">
        <v>1042</v>
      </c>
      <c r="D674" s="322" t="s">
        <v>1067</v>
      </c>
      <c r="E674" s="322"/>
      <c r="F674" s="322"/>
      <c r="G674" s="322"/>
      <c r="H674" s="266" t="s">
        <v>1405</v>
      </c>
      <c r="I674" s="266" t="s">
        <v>1406</v>
      </c>
      <c r="J674" s="266" t="s">
        <v>716</v>
      </c>
      <c r="K674" s="266" t="s">
        <v>1407</v>
      </c>
      <c r="L674" s="322" t="s">
        <v>1408</v>
      </c>
      <c r="M674" s="275" t="s">
        <v>85</v>
      </c>
      <c r="N674" s="275" t="s">
        <v>112</v>
      </c>
      <c r="O674" s="322" t="s">
        <v>86</v>
      </c>
      <c r="P674" s="322" t="s">
        <v>87</v>
      </c>
      <c r="Q674" s="275">
        <v>78</v>
      </c>
      <c r="R674" s="275" t="s">
        <v>140</v>
      </c>
      <c r="S674" s="275">
        <v>40</v>
      </c>
      <c r="T674" s="275" t="s">
        <v>65</v>
      </c>
      <c r="U674" s="275">
        <v>80</v>
      </c>
      <c r="V674" s="351" t="s">
        <v>66</v>
      </c>
      <c r="W674" s="100" t="s">
        <v>1409</v>
      </c>
      <c r="X674" s="99" t="s">
        <v>117</v>
      </c>
      <c r="Y674" s="99" t="s">
        <v>68</v>
      </c>
      <c r="Z674" s="99" t="s">
        <v>69</v>
      </c>
      <c r="AA674" s="99" t="s">
        <v>179</v>
      </c>
      <c r="AB674" s="99" t="s">
        <v>71</v>
      </c>
      <c r="AC674" s="99" t="s">
        <v>72</v>
      </c>
      <c r="AD674" s="316">
        <f>AH676</f>
        <v>14.4</v>
      </c>
      <c r="AE674" s="99">
        <f t="shared" si="1250"/>
        <v>25</v>
      </c>
      <c r="AF674" s="99">
        <f t="shared" si="1224"/>
        <v>15</v>
      </c>
      <c r="AG674" s="99">
        <f>($S674*((AE674+AF674))/100)</f>
        <v>16</v>
      </c>
      <c r="AH674" s="99">
        <f t="shared" ref="AH674" si="1255">S674-AG674</f>
        <v>24</v>
      </c>
      <c r="AI674" s="316">
        <f>AM676</f>
        <v>60</v>
      </c>
      <c r="AJ674" s="99">
        <f t="shared" si="1225"/>
        <v>0</v>
      </c>
      <c r="AK674" s="99">
        <f t="shared" si="1226"/>
        <v>0</v>
      </c>
      <c r="AL674" s="99">
        <f>($U674*((AJ674+AK674))/100)</f>
        <v>0</v>
      </c>
      <c r="AM674" s="106">
        <f>U674-AL674</f>
        <v>80</v>
      </c>
      <c r="AN674" s="338" t="s">
        <v>73</v>
      </c>
      <c r="AO674" s="266" t="s">
        <v>74</v>
      </c>
      <c r="AP674" s="273" t="s">
        <v>1410</v>
      </c>
      <c r="AQ674" s="273" t="s">
        <v>1411</v>
      </c>
      <c r="AR674" s="493">
        <v>45658</v>
      </c>
      <c r="AS674" s="493">
        <v>46022</v>
      </c>
      <c r="AT674" s="495" t="s">
        <v>77</v>
      </c>
      <c r="AU674" s="273" t="s">
        <v>1412</v>
      </c>
    </row>
    <row r="675" spans="1:47" s="110" customFormat="1" ht="130.5" customHeight="1">
      <c r="A675" s="275"/>
      <c r="B675" s="275"/>
      <c r="C675" s="322"/>
      <c r="D675" s="322"/>
      <c r="E675" s="322"/>
      <c r="F675" s="322"/>
      <c r="G675" s="322"/>
      <c r="H675" s="267"/>
      <c r="I675" s="267"/>
      <c r="J675" s="267"/>
      <c r="K675" s="267"/>
      <c r="L675" s="322"/>
      <c r="M675" s="275"/>
      <c r="N675" s="275"/>
      <c r="O675" s="322"/>
      <c r="P675" s="322"/>
      <c r="Q675" s="275"/>
      <c r="R675" s="275"/>
      <c r="S675" s="275"/>
      <c r="T675" s="275"/>
      <c r="U675" s="275"/>
      <c r="V675" s="351"/>
      <c r="W675" s="100" t="s">
        <v>1413</v>
      </c>
      <c r="X675" s="99" t="s">
        <v>117</v>
      </c>
      <c r="Y675" s="99" t="s">
        <v>68</v>
      </c>
      <c r="Z675" s="99" t="s">
        <v>69</v>
      </c>
      <c r="AA675" s="99" t="s">
        <v>179</v>
      </c>
      <c r="AB675" s="99" t="s">
        <v>71</v>
      </c>
      <c r="AC675" s="99" t="s">
        <v>72</v>
      </c>
      <c r="AD675" s="316"/>
      <c r="AE675" s="99">
        <f t="shared" si="1250"/>
        <v>25</v>
      </c>
      <c r="AF675" s="99">
        <f t="shared" si="1224"/>
        <v>15</v>
      </c>
      <c r="AG675" s="99">
        <f>($AH674*((AE675+AF675))/100)</f>
        <v>9.6</v>
      </c>
      <c r="AH675" s="99">
        <f t="shared" ref="AH675:AH676" si="1256">AH674-AG675</f>
        <v>14.4</v>
      </c>
      <c r="AI675" s="316"/>
      <c r="AJ675" s="99">
        <f t="shared" si="1225"/>
        <v>0</v>
      </c>
      <c r="AK675" s="99">
        <f t="shared" si="1226"/>
        <v>0</v>
      </c>
      <c r="AL675" s="99">
        <f t="shared" ref="AL675:AL676" si="1257">($AM674*((AJ675+AK675))/100)</f>
        <v>0</v>
      </c>
      <c r="AM675" s="106">
        <f t="shared" ref="AM675:AM676" si="1258">AM674-AL675</f>
        <v>80</v>
      </c>
      <c r="AN675" s="394"/>
      <c r="AO675" s="267"/>
      <c r="AP675" s="274"/>
      <c r="AQ675" s="274"/>
      <c r="AR675" s="494"/>
      <c r="AS675" s="494"/>
      <c r="AT675" s="496"/>
      <c r="AU675" s="274"/>
    </row>
    <row r="676" spans="1:47" s="110" customFormat="1" ht="96.75" customHeight="1">
      <c r="A676" s="275"/>
      <c r="B676" s="275"/>
      <c r="C676" s="322"/>
      <c r="D676" s="322"/>
      <c r="E676" s="322"/>
      <c r="F676" s="322"/>
      <c r="G676" s="322"/>
      <c r="H676" s="272"/>
      <c r="I676" s="272"/>
      <c r="J676" s="272"/>
      <c r="K676" s="272"/>
      <c r="L676" s="322"/>
      <c r="M676" s="275"/>
      <c r="N676" s="275"/>
      <c r="O676" s="322"/>
      <c r="P676" s="322"/>
      <c r="Q676" s="275"/>
      <c r="R676" s="275"/>
      <c r="S676" s="275"/>
      <c r="T676" s="275"/>
      <c r="U676" s="275"/>
      <c r="V676" s="351"/>
      <c r="W676" s="100" t="s">
        <v>1414</v>
      </c>
      <c r="X676" s="99" t="s">
        <v>40</v>
      </c>
      <c r="Y676" s="99" t="s">
        <v>80</v>
      </c>
      <c r="Z676" s="99" t="s">
        <v>69</v>
      </c>
      <c r="AA676" s="99" t="s">
        <v>179</v>
      </c>
      <c r="AB676" s="99" t="s">
        <v>71</v>
      </c>
      <c r="AC676" s="99" t="s">
        <v>72</v>
      </c>
      <c r="AD676" s="316"/>
      <c r="AE676" s="99">
        <f t="shared" si="1250"/>
        <v>0</v>
      </c>
      <c r="AF676" s="99">
        <f t="shared" si="1224"/>
        <v>0</v>
      </c>
      <c r="AG676" s="99">
        <f>($AH675*((AE676+AF676))/100)</f>
        <v>0</v>
      </c>
      <c r="AH676" s="99">
        <f t="shared" si="1256"/>
        <v>14.4</v>
      </c>
      <c r="AI676" s="316"/>
      <c r="AJ676" s="99">
        <f t="shared" si="1225"/>
        <v>10</v>
      </c>
      <c r="AK676" s="99">
        <f t="shared" si="1226"/>
        <v>15</v>
      </c>
      <c r="AL676" s="99">
        <f t="shared" si="1257"/>
        <v>20</v>
      </c>
      <c r="AM676" s="106">
        <f t="shared" si="1258"/>
        <v>60</v>
      </c>
      <c r="AN676" s="387"/>
      <c r="AO676" s="272"/>
      <c r="AP676" s="327"/>
      <c r="AQ676" s="327"/>
      <c r="AR676" s="497"/>
      <c r="AS676" s="497"/>
      <c r="AT676" s="498"/>
      <c r="AU676" s="327"/>
    </row>
    <row r="677" spans="1:47" s="110" customFormat="1" ht="128.25" customHeight="1">
      <c r="A677" s="275">
        <v>246</v>
      </c>
      <c r="B677" s="275" t="s">
        <v>197</v>
      </c>
      <c r="C677" s="322" t="s">
        <v>1167</v>
      </c>
      <c r="D677" s="322" t="s">
        <v>1356</v>
      </c>
      <c r="E677" s="322" t="s">
        <v>164</v>
      </c>
      <c r="F677" s="322" t="s">
        <v>1415</v>
      </c>
      <c r="G677" s="322" t="s">
        <v>1416</v>
      </c>
      <c r="H677" s="108"/>
      <c r="I677" s="108"/>
      <c r="J677" s="108"/>
      <c r="K677" s="108"/>
      <c r="L677" s="333" t="str">
        <f t="shared" si="1249"/>
        <v>Posibilidad de pérdida reputacional ante las entidades territoriales y sujetos colectivos priorizados por la DT, por no brindar asistencia técnica o no realizarla de forma efectiva</v>
      </c>
      <c r="M677" s="275" t="s">
        <v>60</v>
      </c>
      <c r="N677" s="275" t="s">
        <v>112</v>
      </c>
      <c r="O677" s="322" t="s">
        <v>61</v>
      </c>
      <c r="P677" s="322" t="s">
        <v>62</v>
      </c>
      <c r="Q677" s="275">
        <v>350</v>
      </c>
      <c r="R677" s="275" t="s">
        <v>126</v>
      </c>
      <c r="S677" s="275">
        <v>40</v>
      </c>
      <c r="T677" s="275" t="s">
        <v>73</v>
      </c>
      <c r="U677" s="275">
        <v>60</v>
      </c>
      <c r="V677" s="337" t="s">
        <v>73</v>
      </c>
      <c r="W677" s="100" t="s">
        <v>1417</v>
      </c>
      <c r="X677" s="99" t="s">
        <v>117</v>
      </c>
      <c r="Y677" s="99" t="s">
        <v>68</v>
      </c>
      <c r="Z677" s="99" t="s">
        <v>69</v>
      </c>
      <c r="AA677" s="99" t="s">
        <v>179</v>
      </c>
      <c r="AB677" s="99" t="s">
        <v>71</v>
      </c>
      <c r="AC677" s="99" t="s">
        <v>184</v>
      </c>
      <c r="AD677" s="316">
        <f>AH679</f>
        <v>24</v>
      </c>
      <c r="AE677" s="99">
        <f t="shared" si="1250"/>
        <v>25</v>
      </c>
      <c r="AF677" s="99">
        <f t="shared" si="1224"/>
        <v>15</v>
      </c>
      <c r="AG677" s="99">
        <f>($S677*((AE677+AF677))/100)</f>
        <v>16</v>
      </c>
      <c r="AH677" s="99">
        <f t="shared" ref="AH677" si="1259">S677-AG677</f>
        <v>24</v>
      </c>
      <c r="AI677" s="316">
        <f>AM679</f>
        <v>33.75</v>
      </c>
      <c r="AJ677" s="99">
        <f t="shared" si="1225"/>
        <v>0</v>
      </c>
      <c r="AK677" s="99">
        <f t="shared" si="1226"/>
        <v>0</v>
      </c>
      <c r="AL677" s="99">
        <f>($U677*((AJ677+AK677))/100)</f>
        <v>0</v>
      </c>
      <c r="AM677" s="106">
        <f>U677-AL677</f>
        <v>60</v>
      </c>
      <c r="AN677" s="594" t="s">
        <v>115</v>
      </c>
      <c r="AO677" s="266" t="s">
        <v>74</v>
      </c>
      <c r="AP677" s="273" t="s">
        <v>1403</v>
      </c>
      <c r="AQ677" s="266" t="s">
        <v>120</v>
      </c>
      <c r="AR677" s="495"/>
      <c r="AS677" s="495"/>
      <c r="AT677" s="495"/>
      <c r="AU677" s="597"/>
    </row>
    <row r="678" spans="1:47" s="110" customFormat="1" ht="103.5" customHeight="1">
      <c r="A678" s="275"/>
      <c r="B678" s="275"/>
      <c r="C678" s="322"/>
      <c r="D678" s="322"/>
      <c r="E678" s="322"/>
      <c r="F678" s="322"/>
      <c r="G678" s="322"/>
      <c r="H678" s="112"/>
      <c r="I678" s="112"/>
      <c r="J678" s="112"/>
      <c r="K678" s="112"/>
      <c r="L678" s="389"/>
      <c r="M678" s="275"/>
      <c r="N678" s="275"/>
      <c r="O678" s="322"/>
      <c r="P678" s="322"/>
      <c r="Q678" s="275"/>
      <c r="R678" s="275"/>
      <c r="S678" s="275"/>
      <c r="T678" s="275"/>
      <c r="U678" s="275"/>
      <c r="V678" s="337"/>
      <c r="W678" s="100" t="s">
        <v>1418</v>
      </c>
      <c r="X678" s="99" t="s">
        <v>40</v>
      </c>
      <c r="Y678" s="99" t="s">
        <v>80</v>
      </c>
      <c r="Z678" s="99" t="s">
        <v>69</v>
      </c>
      <c r="AA678" s="99" t="s">
        <v>179</v>
      </c>
      <c r="AB678" s="99" t="s">
        <v>71</v>
      </c>
      <c r="AC678" s="99" t="s">
        <v>184</v>
      </c>
      <c r="AD678" s="316"/>
      <c r="AE678" s="99">
        <f t="shared" si="1250"/>
        <v>0</v>
      </c>
      <c r="AF678" s="99">
        <f t="shared" si="1224"/>
        <v>0</v>
      </c>
      <c r="AG678" s="99">
        <f>($AH677*((AE678+AF678))/100)</f>
        <v>0</v>
      </c>
      <c r="AH678" s="99">
        <f t="shared" ref="AH678:AH679" si="1260">AH677-AG678</f>
        <v>24</v>
      </c>
      <c r="AI678" s="316"/>
      <c r="AJ678" s="99">
        <f t="shared" si="1225"/>
        <v>10</v>
      </c>
      <c r="AK678" s="99">
        <f t="shared" si="1226"/>
        <v>15</v>
      </c>
      <c r="AL678" s="99">
        <f t="shared" ref="AL678:AL679" si="1261">($AM677*((AJ678+AK678))/100)</f>
        <v>15</v>
      </c>
      <c r="AM678" s="106">
        <f t="shared" ref="AM678:AM679" si="1262">AM677-AL678</f>
        <v>45</v>
      </c>
      <c r="AN678" s="595"/>
      <c r="AO678" s="267"/>
      <c r="AP678" s="274"/>
      <c r="AQ678" s="267"/>
      <c r="AR678" s="496"/>
      <c r="AS678" s="496"/>
      <c r="AT678" s="496"/>
      <c r="AU678" s="598"/>
    </row>
    <row r="679" spans="1:47" s="110" customFormat="1" ht="122.25" customHeight="1">
      <c r="A679" s="275"/>
      <c r="B679" s="275"/>
      <c r="C679" s="322"/>
      <c r="D679" s="322"/>
      <c r="E679" s="322"/>
      <c r="F679" s="322"/>
      <c r="G679" s="322"/>
      <c r="H679" s="115"/>
      <c r="I679" s="115"/>
      <c r="J679" s="115"/>
      <c r="K679" s="115"/>
      <c r="L679" s="384"/>
      <c r="M679" s="275"/>
      <c r="N679" s="275"/>
      <c r="O679" s="322"/>
      <c r="P679" s="322"/>
      <c r="Q679" s="275"/>
      <c r="R679" s="275"/>
      <c r="S679" s="275"/>
      <c r="T679" s="275"/>
      <c r="U679" s="275"/>
      <c r="V679" s="337"/>
      <c r="W679" s="100" t="s">
        <v>1419</v>
      </c>
      <c r="X679" s="99" t="s">
        <v>40</v>
      </c>
      <c r="Y679" s="99" t="s">
        <v>80</v>
      </c>
      <c r="Z679" s="99" t="s">
        <v>69</v>
      </c>
      <c r="AA679" s="99" t="s">
        <v>179</v>
      </c>
      <c r="AB679" s="99" t="s">
        <v>71</v>
      </c>
      <c r="AC679" s="99" t="s">
        <v>184</v>
      </c>
      <c r="AD679" s="316"/>
      <c r="AE679" s="99">
        <f t="shared" si="1250"/>
        <v>0</v>
      </c>
      <c r="AF679" s="99">
        <f t="shared" si="1224"/>
        <v>0</v>
      </c>
      <c r="AG679" s="99">
        <f>($AH678*((AE679+AF679))/100)</f>
        <v>0</v>
      </c>
      <c r="AH679" s="99">
        <f t="shared" si="1260"/>
        <v>24</v>
      </c>
      <c r="AI679" s="316"/>
      <c r="AJ679" s="99">
        <f t="shared" si="1225"/>
        <v>10</v>
      </c>
      <c r="AK679" s="99">
        <f t="shared" si="1226"/>
        <v>15</v>
      </c>
      <c r="AL679" s="99">
        <f t="shared" si="1261"/>
        <v>11.25</v>
      </c>
      <c r="AM679" s="106">
        <f t="shared" si="1262"/>
        <v>33.75</v>
      </c>
      <c r="AN679" s="596"/>
      <c r="AO679" s="272"/>
      <c r="AP679" s="327"/>
      <c r="AQ679" s="272"/>
      <c r="AR679" s="498"/>
      <c r="AS679" s="498"/>
      <c r="AT679" s="498"/>
      <c r="AU679" s="599"/>
    </row>
    <row r="680" spans="1:47" s="110" customFormat="1" ht="173.25" customHeight="1">
      <c r="A680" s="266">
        <v>247</v>
      </c>
      <c r="B680" s="282" t="s">
        <v>197</v>
      </c>
      <c r="C680" s="296" t="s">
        <v>104</v>
      </c>
      <c r="D680" s="276" t="s">
        <v>1036</v>
      </c>
      <c r="E680" s="299" t="s">
        <v>57</v>
      </c>
      <c r="F680" s="302" t="s">
        <v>961</v>
      </c>
      <c r="G680" s="302" t="s">
        <v>962</v>
      </c>
      <c r="H680" s="305"/>
      <c r="I680" s="305"/>
      <c r="J680" s="305"/>
      <c r="K680" s="305"/>
      <c r="L680" s="308" t="str">
        <f>IF(F680&lt;&gt;"",CONCATENATE(E680," ",F680,"",G680),CONCATENATE(H680," ",I680," ",J680," ",K680))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80" s="305" t="s">
        <v>105</v>
      </c>
      <c r="N680" s="416" t="s">
        <v>1114</v>
      </c>
      <c r="O680" s="282" t="s">
        <v>61</v>
      </c>
      <c r="P680" s="282" t="s">
        <v>62</v>
      </c>
      <c r="Q680" s="282" t="s">
        <v>273</v>
      </c>
      <c r="R680" s="282" t="s">
        <v>175</v>
      </c>
      <c r="S680" s="293">
        <f>IF(R680="Muy alta",100,IF(R680="Alta",80,IF(R680="Media",60,IF(R680="Baja",40,IF(R680="Muy baja",20,IF(R680="Casi Seguro",100,IF(R680="Probable",80,IF(R680="Posible",60,IF(R680="Improbable",40,IF(R680="Rara vez",20,0))))))))))</f>
        <v>80</v>
      </c>
      <c r="T680" s="282" t="s">
        <v>65</v>
      </c>
      <c r="U680" s="293">
        <f>IF(T680="Catastrófico",100,IF(T680="Mayor",80,IF(T680="Moderado",60,IF(T680="Menor",40,IF(T680="Leve",20,0)))))</f>
        <v>80</v>
      </c>
      <c r="V680" s="282" t="s">
        <v>66</v>
      </c>
      <c r="W680" s="341" t="s">
        <v>1192</v>
      </c>
      <c r="X680" s="293" t="str">
        <f>IF(OR(Y680="Preventivo",Y680="Detectivo"),"Probabilidad",IF(Y680="Correctivo","Impacto"," "))</f>
        <v>Probabilidad</v>
      </c>
      <c r="Y680" s="282" t="s">
        <v>68</v>
      </c>
      <c r="Z680" s="282" t="s">
        <v>69</v>
      </c>
      <c r="AA680" s="282" t="s">
        <v>70</v>
      </c>
      <c r="AB680" s="282" t="s">
        <v>71</v>
      </c>
      <c r="AC680" s="282" t="s">
        <v>72</v>
      </c>
      <c r="AD680" s="279" t="e">
        <f>AH682</f>
        <v>#REF!</v>
      </c>
      <c r="AE680" s="293">
        <f>IF(Y680="Preventivo",25,IF(Y680="Detectivo",15,0))</f>
        <v>25</v>
      </c>
      <c r="AF680" s="16">
        <f>IF(Y680="Correctivo",0,IF(Z680="Automatizado",25,IF(Z680="Manual",15,0)))</f>
        <v>15</v>
      </c>
      <c r="AG680" s="16" t="e">
        <f>(#REF!*((AE680+AF680))/100)</f>
        <v>#REF!</v>
      </c>
      <c r="AH680" s="16" t="e">
        <f>S680-AG680</f>
        <v>#REF!</v>
      </c>
      <c r="AI680" s="279" t="e">
        <f>AM682</f>
        <v>#REF!</v>
      </c>
      <c r="AJ680" s="16">
        <f>IF(Y680="Correctivo",10,0)</f>
        <v>0</v>
      </c>
      <c r="AK680" s="16">
        <f>IF(X680="Probabilidad",0,IF(Z680="Automatizado",25,IF(Z680="Manual",15,0)))</f>
        <v>0</v>
      </c>
      <c r="AL680" s="16" t="e">
        <f>(#REF!*((AJ680+AK680))/100)</f>
        <v>#REF!</v>
      </c>
      <c r="AM680" s="16" t="e">
        <f>U680-AL680</f>
        <v>#REF!</v>
      </c>
      <c r="AN680" s="282" t="s">
        <v>66</v>
      </c>
      <c r="AO680" s="282" t="s">
        <v>74</v>
      </c>
      <c r="AP680" s="282" t="s">
        <v>269</v>
      </c>
      <c r="AQ680" s="32" t="s">
        <v>1039</v>
      </c>
      <c r="AR680" s="139">
        <v>45658</v>
      </c>
      <c r="AS680" s="139">
        <v>46022</v>
      </c>
      <c r="AT680" s="293" t="s">
        <v>93</v>
      </c>
      <c r="AU680" s="16" t="s">
        <v>966</v>
      </c>
    </row>
    <row r="681" spans="1:47" s="110" customFormat="1" ht="303" customHeight="1">
      <c r="A681" s="267"/>
      <c r="B681" s="283"/>
      <c r="C681" s="297"/>
      <c r="D681" s="277"/>
      <c r="E681" s="300"/>
      <c r="F681" s="303"/>
      <c r="G681" s="303"/>
      <c r="H681" s="306"/>
      <c r="I681" s="306"/>
      <c r="J681" s="306"/>
      <c r="K681" s="306"/>
      <c r="L681" s="309"/>
      <c r="M681" s="306"/>
      <c r="N681" s="417"/>
      <c r="O681" s="283"/>
      <c r="P681" s="283"/>
      <c r="Q681" s="283"/>
      <c r="R681" s="283"/>
      <c r="S681" s="294"/>
      <c r="T681" s="283"/>
      <c r="U681" s="294"/>
      <c r="V681" s="283"/>
      <c r="W681" s="342"/>
      <c r="X681" s="294"/>
      <c r="Y681" s="283"/>
      <c r="Z681" s="283"/>
      <c r="AA681" s="283"/>
      <c r="AB681" s="283"/>
      <c r="AC681" s="283"/>
      <c r="AD681" s="280"/>
      <c r="AE681" s="294"/>
      <c r="AF681" s="16">
        <f t="shared" ref="AF681:AF682" si="1263">IF(Y681="Correctivo",0,IF(Z681="Automatizado",25,IF(Z681="Manual",15,0)))</f>
        <v>0</v>
      </c>
      <c r="AG681" s="16" t="e">
        <f>(#REF!*((AE681+AF681))/100)</f>
        <v>#REF!</v>
      </c>
      <c r="AH681" s="16" t="e">
        <f>AH680-AG681</f>
        <v>#REF!</v>
      </c>
      <c r="AI681" s="280"/>
      <c r="AJ681" s="16">
        <f t="shared" ref="AJ681:AJ682" si="1264">IF(Y681="Correctivo",10,0)</f>
        <v>0</v>
      </c>
      <c r="AK681" s="16">
        <f t="shared" ref="AK681:AK682" si="1265">IF(X681="Probabilidad",0,IF(Z681="Automatizado",25,IF(Z681="Manual",15,0)))</f>
        <v>0</v>
      </c>
      <c r="AL681" s="16" t="e">
        <f>(#REF!*((AJ681+AK681))/100)</f>
        <v>#REF!</v>
      </c>
      <c r="AM681" s="16" t="e">
        <f>AM680-AL681</f>
        <v>#REF!</v>
      </c>
      <c r="AN681" s="283"/>
      <c r="AO681" s="283"/>
      <c r="AP681" s="283"/>
      <c r="AQ681" s="32" t="s">
        <v>1040</v>
      </c>
      <c r="AR681" s="139">
        <v>45658</v>
      </c>
      <c r="AS681" s="139">
        <v>46022</v>
      </c>
      <c r="AT681" s="534"/>
      <c r="AU681" s="16" t="s">
        <v>966</v>
      </c>
    </row>
    <row r="682" spans="1:47" s="110" customFormat="1" ht="277.5" customHeight="1">
      <c r="A682" s="272"/>
      <c r="B682" s="284"/>
      <c r="C682" s="298"/>
      <c r="D682" s="278"/>
      <c r="E682" s="301"/>
      <c r="F682" s="304"/>
      <c r="G682" s="304"/>
      <c r="H682" s="307"/>
      <c r="I682" s="307"/>
      <c r="J682" s="307"/>
      <c r="K682" s="307"/>
      <c r="L682" s="310"/>
      <c r="M682" s="307"/>
      <c r="N682" s="431"/>
      <c r="O682" s="284"/>
      <c r="P682" s="284"/>
      <c r="Q682" s="284"/>
      <c r="R682" s="284"/>
      <c r="S682" s="295"/>
      <c r="T682" s="284"/>
      <c r="U682" s="295"/>
      <c r="V682" s="284"/>
      <c r="W682" s="343"/>
      <c r="X682" s="295"/>
      <c r="Y682" s="284"/>
      <c r="Z682" s="284"/>
      <c r="AA682" s="284"/>
      <c r="AB682" s="284"/>
      <c r="AC682" s="284"/>
      <c r="AD682" s="281"/>
      <c r="AE682" s="295"/>
      <c r="AF682" s="16">
        <f t="shared" si="1263"/>
        <v>0</v>
      </c>
      <c r="AG682" s="16" t="e">
        <f>(#REF!*((AE682+AF682))/100)</f>
        <v>#REF!</v>
      </c>
      <c r="AH682" s="16" t="e">
        <f>AH681-AG682</f>
        <v>#REF!</v>
      </c>
      <c r="AI682" s="281"/>
      <c r="AJ682" s="16">
        <f t="shared" si="1264"/>
        <v>0</v>
      </c>
      <c r="AK682" s="16">
        <f t="shared" si="1265"/>
        <v>0</v>
      </c>
      <c r="AL682" s="16" t="e">
        <f>(#REF!*((AJ682+AK682))/100)</f>
        <v>#REF!</v>
      </c>
      <c r="AM682" s="16" t="e">
        <f>AM681-AL682</f>
        <v>#REF!</v>
      </c>
      <c r="AN682" s="284"/>
      <c r="AO682" s="284"/>
      <c r="AP682" s="284"/>
      <c r="AQ682" s="32" t="s">
        <v>1041</v>
      </c>
      <c r="AR682" s="139">
        <v>45658</v>
      </c>
      <c r="AS682" s="139">
        <v>46022</v>
      </c>
      <c r="AT682" s="535"/>
      <c r="AU682" s="16" t="s">
        <v>966</v>
      </c>
    </row>
    <row r="683" spans="1:47" s="110" customFormat="1" ht="144.75" customHeight="1">
      <c r="A683" s="275">
        <v>248</v>
      </c>
      <c r="B683" s="275" t="s">
        <v>198</v>
      </c>
      <c r="C683" s="365" t="s">
        <v>227</v>
      </c>
      <c r="D683" s="322" t="s">
        <v>1067</v>
      </c>
      <c r="E683" s="322" t="s">
        <v>164</v>
      </c>
      <c r="F683" s="322" t="s">
        <v>1420</v>
      </c>
      <c r="G683" s="322" t="s">
        <v>1421</v>
      </c>
      <c r="H683" s="131"/>
      <c r="I683" s="172"/>
      <c r="J683" s="172"/>
      <c r="K683" s="173"/>
      <c r="L683" s="333" t="str">
        <f t="shared" ref="L683" si="1266">CONCATENATE(E683," ",F683,)</f>
        <v>Posibilidad de pérdida reputacional ante victimas del conflicto armado y entidades del orden nacional y territorial, por  no efectuar  la entrega de cartas de indemnización aptas a las victimas localizadas</v>
      </c>
      <c r="M683" s="275" t="s">
        <v>60</v>
      </c>
      <c r="N683" s="275" t="s">
        <v>112</v>
      </c>
      <c r="O683" s="322" t="s">
        <v>61</v>
      </c>
      <c r="P683" s="322" t="s">
        <v>62</v>
      </c>
      <c r="Q683" s="275">
        <v>4349</v>
      </c>
      <c r="R683" s="275" t="s">
        <v>172</v>
      </c>
      <c r="S683" s="275">
        <v>100</v>
      </c>
      <c r="T683" s="275" t="s">
        <v>65</v>
      </c>
      <c r="U683" s="275">
        <v>80</v>
      </c>
      <c r="V683" s="351" t="s">
        <v>66</v>
      </c>
      <c r="W683" s="103" t="s">
        <v>1422</v>
      </c>
      <c r="X683" s="99" t="s">
        <v>117</v>
      </c>
      <c r="Y683" s="99" t="s">
        <v>68</v>
      </c>
      <c r="Z683" s="99" t="s">
        <v>69</v>
      </c>
      <c r="AA683" s="99" t="s">
        <v>179</v>
      </c>
      <c r="AB683" s="99" t="s">
        <v>71</v>
      </c>
      <c r="AC683" s="99" t="s">
        <v>72</v>
      </c>
      <c r="AD683" s="316">
        <f>AH684</f>
        <v>30</v>
      </c>
      <c r="AE683" s="99">
        <f t="shared" ref="AE683:AE688" si="1267">IF(Y683="Preventivo",25,IF(Y683="Detectivo",15,0))</f>
        <v>25</v>
      </c>
      <c r="AF683" s="99">
        <f t="shared" si="1224"/>
        <v>15</v>
      </c>
      <c r="AG683" s="99">
        <f>($S683*((AE683+AF683))/100)</f>
        <v>40</v>
      </c>
      <c r="AH683" s="99">
        <f t="shared" ref="AH683" si="1268">S683-AG683</f>
        <v>60</v>
      </c>
      <c r="AI683" s="316">
        <f>AM684</f>
        <v>80</v>
      </c>
      <c r="AJ683" s="99">
        <f t="shared" si="1225"/>
        <v>0</v>
      </c>
      <c r="AK683" s="99">
        <f t="shared" si="1226"/>
        <v>0</v>
      </c>
      <c r="AL683" s="99">
        <f>($U683*((AJ683+AK683))/100)</f>
        <v>0</v>
      </c>
      <c r="AM683" s="106">
        <f>U683-AL683</f>
        <v>80</v>
      </c>
      <c r="AN683" s="338" t="s">
        <v>73</v>
      </c>
      <c r="AO683" s="266" t="s">
        <v>74</v>
      </c>
      <c r="AP683" s="273" t="s">
        <v>1423</v>
      </c>
      <c r="AQ683" s="273" t="s">
        <v>1424</v>
      </c>
      <c r="AR683" s="493">
        <v>45658</v>
      </c>
      <c r="AS683" s="493">
        <v>46022</v>
      </c>
      <c r="AT683" s="266" t="s">
        <v>77</v>
      </c>
      <c r="AU683" s="273" t="s">
        <v>1425</v>
      </c>
    </row>
    <row r="684" spans="1:47" s="110" customFormat="1" ht="189.75" customHeight="1">
      <c r="A684" s="275"/>
      <c r="B684" s="275"/>
      <c r="C684" s="365"/>
      <c r="D684" s="322"/>
      <c r="E684" s="322"/>
      <c r="F684" s="322"/>
      <c r="G684" s="322"/>
      <c r="H684" s="174"/>
      <c r="I684" s="175"/>
      <c r="J684" s="175"/>
      <c r="K684" s="176"/>
      <c r="L684" s="389"/>
      <c r="M684" s="275"/>
      <c r="N684" s="275"/>
      <c r="O684" s="322"/>
      <c r="P684" s="322"/>
      <c r="Q684" s="275"/>
      <c r="R684" s="275"/>
      <c r="S684" s="275"/>
      <c r="T684" s="275"/>
      <c r="U684" s="275"/>
      <c r="V684" s="351"/>
      <c r="W684" s="103" t="s">
        <v>1426</v>
      </c>
      <c r="X684" s="99" t="s">
        <v>117</v>
      </c>
      <c r="Y684" s="99" t="s">
        <v>68</v>
      </c>
      <c r="Z684" s="99" t="s">
        <v>106</v>
      </c>
      <c r="AA684" s="99" t="s">
        <v>179</v>
      </c>
      <c r="AB684" s="99" t="s">
        <v>71</v>
      </c>
      <c r="AC684" s="99" t="s">
        <v>72</v>
      </c>
      <c r="AD684" s="316"/>
      <c r="AE684" s="99">
        <f t="shared" si="1267"/>
        <v>25</v>
      </c>
      <c r="AF684" s="99">
        <f t="shared" si="1224"/>
        <v>25</v>
      </c>
      <c r="AG684" s="99">
        <f>($AH683*((AE684+AF684))/100)</f>
        <v>30</v>
      </c>
      <c r="AH684" s="99">
        <f t="shared" ref="AH684" si="1269">AH683-AG684</f>
        <v>30</v>
      </c>
      <c r="AI684" s="316"/>
      <c r="AJ684" s="99">
        <f t="shared" si="1225"/>
        <v>0</v>
      </c>
      <c r="AK684" s="99">
        <f t="shared" si="1226"/>
        <v>0</v>
      </c>
      <c r="AL684" s="99">
        <f t="shared" ref="AL684" si="1270">($AM683*((AJ684+AK684))/100)</f>
        <v>0</v>
      </c>
      <c r="AM684" s="106">
        <f t="shared" ref="AM684" si="1271">AM683-AL684</f>
        <v>80</v>
      </c>
      <c r="AN684" s="394"/>
      <c r="AO684" s="267"/>
      <c r="AP684" s="274"/>
      <c r="AQ684" s="274"/>
      <c r="AR684" s="494"/>
      <c r="AS684" s="494"/>
      <c r="AT684" s="267"/>
      <c r="AU684" s="274"/>
    </row>
    <row r="685" spans="1:47" s="110" customFormat="1" ht="224.25" customHeight="1">
      <c r="A685" s="275">
        <v>249</v>
      </c>
      <c r="B685" s="275" t="s">
        <v>198</v>
      </c>
      <c r="C685" s="365" t="s">
        <v>229</v>
      </c>
      <c r="D685" s="322" t="s">
        <v>1427</v>
      </c>
      <c r="E685" s="322"/>
      <c r="F685" s="322"/>
      <c r="G685" s="322"/>
      <c r="H685" s="273" t="s">
        <v>1428</v>
      </c>
      <c r="I685" s="273" t="s">
        <v>1429</v>
      </c>
      <c r="J685" s="273" t="s">
        <v>1430</v>
      </c>
      <c r="K685" s="273" t="s">
        <v>1431</v>
      </c>
      <c r="L685" s="322" t="s">
        <v>1432</v>
      </c>
      <c r="M685" s="275" t="s">
        <v>85</v>
      </c>
      <c r="N685" s="275" t="s">
        <v>112</v>
      </c>
      <c r="O685" s="322" t="s">
        <v>86</v>
      </c>
      <c r="P685" s="322" t="s">
        <v>87</v>
      </c>
      <c r="Q685" s="275">
        <v>4349</v>
      </c>
      <c r="R685" s="275" t="s">
        <v>247</v>
      </c>
      <c r="S685" s="275">
        <v>100</v>
      </c>
      <c r="T685" s="275" t="s">
        <v>141</v>
      </c>
      <c r="U685" s="275">
        <v>100</v>
      </c>
      <c r="V685" s="350" t="s">
        <v>142</v>
      </c>
      <c r="W685" s="103" t="s">
        <v>1433</v>
      </c>
      <c r="X685" s="99" t="s">
        <v>117</v>
      </c>
      <c r="Y685" s="99" t="s">
        <v>68</v>
      </c>
      <c r="Z685" s="99" t="s">
        <v>69</v>
      </c>
      <c r="AA685" s="99" t="s">
        <v>179</v>
      </c>
      <c r="AB685" s="99" t="s">
        <v>71</v>
      </c>
      <c r="AC685" s="99" t="s">
        <v>72</v>
      </c>
      <c r="AD685" s="316">
        <f>AH686</f>
        <v>60</v>
      </c>
      <c r="AE685" s="99">
        <f t="shared" si="1267"/>
        <v>25</v>
      </c>
      <c r="AF685" s="99">
        <f t="shared" si="1224"/>
        <v>15</v>
      </c>
      <c r="AG685" s="99">
        <f>($S685*((AE685+AF685))/100)</f>
        <v>40</v>
      </c>
      <c r="AH685" s="99">
        <f t="shared" ref="AH685" si="1272">S685-AG685</f>
        <v>60</v>
      </c>
      <c r="AI685" s="316">
        <f>AM686</f>
        <v>75</v>
      </c>
      <c r="AJ685" s="99">
        <f t="shared" si="1225"/>
        <v>0</v>
      </c>
      <c r="AK685" s="99">
        <f t="shared" si="1226"/>
        <v>0</v>
      </c>
      <c r="AL685" s="99">
        <f>($U685*((AJ685+AK685))/100)</f>
        <v>0</v>
      </c>
      <c r="AM685" s="106">
        <f>U685-AL685</f>
        <v>100</v>
      </c>
      <c r="AN685" s="338" t="s">
        <v>73</v>
      </c>
      <c r="AO685" s="266" t="s">
        <v>74</v>
      </c>
      <c r="AP685" s="273" t="s">
        <v>1423</v>
      </c>
      <c r="AQ685" s="273" t="s">
        <v>1434</v>
      </c>
      <c r="AR685" s="493">
        <v>45658</v>
      </c>
      <c r="AS685" s="493">
        <v>46022</v>
      </c>
      <c r="AT685" s="495" t="s">
        <v>77</v>
      </c>
      <c r="AU685" s="273" t="s">
        <v>1435</v>
      </c>
    </row>
    <row r="686" spans="1:47" s="110" customFormat="1" ht="141.75" customHeight="1">
      <c r="A686" s="275"/>
      <c r="B686" s="275"/>
      <c r="C686" s="365"/>
      <c r="D686" s="322"/>
      <c r="E686" s="322"/>
      <c r="F686" s="322"/>
      <c r="G686" s="322"/>
      <c r="H686" s="274"/>
      <c r="I686" s="274"/>
      <c r="J686" s="274"/>
      <c r="K686" s="274"/>
      <c r="L686" s="322"/>
      <c r="M686" s="275"/>
      <c r="N686" s="275"/>
      <c r="O686" s="322"/>
      <c r="P686" s="322"/>
      <c r="Q686" s="275"/>
      <c r="R686" s="275"/>
      <c r="S686" s="275"/>
      <c r="T686" s="275"/>
      <c r="U686" s="275"/>
      <c r="V686" s="350"/>
      <c r="W686" s="100" t="s">
        <v>1436</v>
      </c>
      <c r="X686" s="99" t="s">
        <v>40</v>
      </c>
      <c r="Y686" s="99" t="s">
        <v>80</v>
      </c>
      <c r="Z686" s="99" t="s">
        <v>69</v>
      </c>
      <c r="AA686" s="99" t="s">
        <v>70</v>
      </c>
      <c r="AB686" s="99" t="s">
        <v>71</v>
      </c>
      <c r="AC686" s="101" t="s">
        <v>72</v>
      </c>
      <c r="AD686" s="316"/>
      <c r="AE686" s="99">
        <f t="shared" si="1267"/>
        <v>0</v>
      </c>
      <c r="AF686" s="99">
        <f t="shared" si="1224"/>
        <v>0</v>
      </c>
      <c r="AG686" s="99">
        <f>($AH685*((AE686+AF686))/100)</f>
        <v>0</v>
      </c>
      <c r="AH686" s="99">
        <f t="shared" ref="AH686" si="1273">AH685-AG686</f>
        <v>60</v>
      </c>
      <c r="AI686" s="316"/>
      <c r="AJ686" s="99">
        <f t="shared" si="1225"/>
        <v>10</v>
      </c>
      <c r="AK686" s="99">
        <f t="shared" si="1226"/>
        <v>15</v>
      </c>
      <c r="AL686" s="99">
        <f t="shared" ref="AL686" si="1274">($AM685*((AJ686+AK686))/100)</f>
        <v>25</v>
      </c>
      <c r="AM686" s="106">
        <f t="shared" ref="AM686" si="1275">AM685-AL686</f>
        <v>75</v>
      </c>
      <c r="AN686" s="394"/>
      <c r="AO686" s="267"/>
      <c r="AP686" s="274"/>
      <c r="AQ686" s="274"/>
      <c r="AR686" s="494"/>
      <c r="AS686" s="494"/>
      <c r="AT686" s="496"/>
      <c r="AU686" s="274"/>
    </row>
    <row r="687" spans="1:47" s="110" customFormat="1" ht="185.25" customHeight="1">
      <c r="A687" s="275">
        <v>250</v>
      </c>
      <c r="B687" s="275" t="s">
        <v>198</v>
      </c>
      <c r="C687" s="322" t="s">
        <v>1095</v>
      </c>
      <c r="D687" s="322" t="s">
        <v>1356</v>
      </c>
      <c r="E687" s="322" t="s">
        <v>164</v>
      </c>
      <c r="F687" s="322" t="s">
        <v>1437</v>
      </c>
      <c r="G687" s="322" t="s">
        <v>1438</v>
      </c>
      <c r="H687" s="273"/>
      <c r="I687" s="273"/>
      <c r="J687" s="273"/>
      <c r="K687" s="273"/>
      <c r="L687" s="332" t="str">
        <f t="shared" ref="L687" si="1276">CONCATENATE(E687," ",F687,)</f>
        <v>Posibilidad de pérdida reputacional ante los entes territoriales y/o  victimas del conflicto, por incumplimiento y/o efectividad  en el acompañamiento u asistencia técnica</v>
      </c>
      <c r="M687" s="275" t="s">
        <v>60</v>
      </c>
      <c r="N687" s="275" t="s">
        <v>112</v>
      </c>
      <c r="O687" s="322" t="s">
        <v>61</v>
      </c>
      <c r="P687" s="322" t="s">
        <v>62</v>
      </c>
      <c r="Q687" s="275">
        <v>1514</v>
      </c>
      <c r="R687" s="275" t="s">
        <v>175</v>
      </c>
      <c r="S687" s="275">
        <v>80</v>
      </c>
      <c r="T687" s="275" t="s">
        <v>65</v>
      </c>
      <c r="U687" s="275">
        <v>80</v>
      </c>
      <c r="V687" s="351" t="s">
        <v>66</v>
      </c>
      <c r="W687" s="100" t="s">
        <v>1439</v>
      </c>
      <c r="X687" s="99" t="s">
        <v>117</v>
      </c>
      <c r="Y687" s="99" t="s">
        <v>68</v>
      </c>
      <c r="Z687" s="99" t="s">
        <v>69</v>
      </c>
      <c r="AA687" s="99" t="s">
        <v>179</v>
      </c>
      <c r="AB687" s="99" t="s">
        <v>71</v>
      </c>
      <c r="AC687" s="99" t="s">
        <v>72</v>
      </c>
      <c r="AD687" s="316">
        <f>AH688</f>
        <v>28.8</v>
      </c>
      <c r="AE687" s="99">
        <f t="shared" si="1267"/>
        <v>25</v>
      </c>
      <c r="AF687" s="99">
        <f t="shared" si="1224"/>
        <v>15</v>
      </c>
      <c r="AG687" s="99">
        <f>($S687*((AE687+AF687))/100)</f>
        <v>32</v>
      </c>
      <c r="AH687" s="99">
        <f t="shared" ref="AH687" si="1277">S687-AG687</f>
        <v>48</v>
      </c>
      <c r="AI687" s="316">
        <f>AM688</f>
        <v>80</v>
      </c>
      <c r="AJ687" s="99">
        <f t="shared" si="1225"/>
        <v>0</v>
      </c>
      <c r="AK687" s="99">
        <f t="shared" si="1226"/>
        <v>0</v>
      </c>
      <c r="AL687" s="99">
        <f>($U687*((AJ687+AK687))/100)</f>
        <v>0</v>
      </c>
      <c r="AM687" s="106">
        <f>U687-AL687</f>
        <v>80</v>
      </c>
      <c r="AN687" s="337" t="s">
        <v>73</v>
      </c>
      <c r="AO687" s="275" t="s">
        <v>74</v>
      </c>
      <c r="AP687" s="322" t="s">
        <v>75</v>
      </c>
      <c r="AQ687" s="322" t="s">
        <v>1440</v>
      </c>
      <c r="AR687" s="541">
        <v>45658</v>
      </c>
      <c r="AS687" s="541">
        <v>46022</v>
      </c>
      <c r="AT687" s="346" t="s">
        <v>77</v>
      </c>
      <c r="AU687" s="322" t="s">
        <v>1435</v>
      </c>
    </row>
    <row r="688" spans="1:47" s="110" customFormat="1" ht="154.5" customHeight="1">
      <c r="A688" s="275"/>
      <c r="B688" s="275"/>
      <c r="C688" s="322"/>
      <c r="D688" s="322"/>
      <c r="E688" s="322"/>
      <c r="F688" s="322"/>
      <c r="G688" s="322"/>
      <c r="H688" s="327"/>
      <c r="I688" s="327"/>
      <c r="J688" s="327"/>
      <c r="K688" s="327"/>
      <c r="L688" s="332"/>
      <c r="M688" s="275"/>
      <c r="N688" s="275"/>
      <c r="O688" s="322"/>
      <c r="P688" s="322"/>
      <c r="Q688" s="275"/>
      <c r="R688" s="275"/>
      <c r="S688" s="275"/>
      <c r="T688" s="275"/>
      <c r="U688" s="275"/>
      <c r="V688" s="351"/>
      <c r="W688" s="100" t="s">
        <v>1441</v>
      </c>
      <c r="X688" s="99" t="s">
        <v>117</v>
      </c>
      <c r="Y688" s="99" t="s">
        <v>68</v>
      </c>
      <c r="Z688" s="99" t="s">
        <v>69</v>
      </c>
      <c r="AA688" s="99" t="s">
        <v>179</v>
      </c>
      <c r="AB688" s="99" t="s">
        <v>71</v>
      </c>
      <c r="AC688" s="99" t="s">
        <v>184</v>
      </c>
      <c r="AD688" s="316"/>
      <c r="AE688" s="99">
        <f t="shared" si="1267"/>
        <v>25</v>
      </c>
      <c r="AF688" s="99">
        <f t="shared" si="1224"/>
        <v>15</v>
      </c>
      <c r="AG688" s="99">
        <f>($AH687*((AE688+AF688))/100)</f>
        <v>19.2</v>
      </c>
      <c r="AH688" s="99">
        <f t="shared" ref="AH688" si="1278">AH687-AG688</f>
        <v>28.8</v>
      </c>
      <c r="AI688" s="316"/>
      <c r="AJ688" s="99">
        <f t="shared" si="1225"/>
        <v>0</v>
      </c>
      <c r="AK688" s="99">
        <f t="shared" si="1226"/>
        <v>0</v>
      </c>
      <c r="AL688" s="99">
        <f t="shared" ref="AL688" si="1279">($AM687*((AJ688+AK688))/100)</f>
        <v>0</v>
      </c>
      <c r="AM688" s="106">
        <f t="shared" ref="AM688" si="1280">AM687-AL688</f>
        <v>80</v>
      </c>
      <c r="AN688" s="337"/>
      <c r="AO688" s="275"/>
      <c r="AP688" s="322"/>
      <c r="AQ688" s="322"/>
      <c r="AR688" s="541"/>
      <c r="AS688" s="541"/>
      <c r="AT688" s="275"/>
      <c r="AU688" s="322"/>
    </row>
    <row r="689" spans="1:47" s="110" customFormat="1" ht="205.5" customHeight="1">
      <c r="A689" s="275">
        <v>251</v>
      </c>
      <c r="B689" s="282" t="s">
        <v>198</v>
      </c>
      <c r="C689" s="296" t="s">
        <v>104</v>
      </c>
      <c r="D689" s="398" t="s">
        <v>1036</v>
      </c>
      <c r="E689" s="341" t="s">
        <v>57</v>
      </c>
      <c r="F689" s="302" t="s">
        <v>961</v>
      </c>
      <c r="G689" s="302" t="s">
        <v>962</v>
      </c>
      <c r="H689" s="302"/>
      <c r="I689" s="302"/>
      <c r="J689" s="302"/>
      <c r="K689" s="302"/>
      <c r="L689" s="308" t="str">
        <f>IF(F689&lt;&gt;"",CONCATENATE(E689," ",F689,"",G689),CONCATENATE(H689," ",I689," ",J689," ",K689))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89" s="305" t="s">
        <v>105</v>
      </c>
      <c r="N689" s="416" t="s">
        <v>1114</v>
      </c>
      <c r="O689" s="282" t="s">
        <v>61</v>
      </c>
      <c r="P689" s="282" t="s">
        <v>62</v>
      </c>
      <c r="Q689" s="282" t="s">
        <v>273</v>
      </c>
      <c r="R689" s="282" t="s">
        <v>175</v>
      </c>
      <c r="S689" s="293">
        <f>IF(R689="Muy alta",100,IF(R689="Alta",80,IF(R689="Media",60,IF(R689="Baja",40,IF(R689="Muy baja",20,IF(R689="Casi Seguro",100,IF(R689="Probable",80,IF(R689="Posible",60,IF(R689="Improbable",40,IF(R689="Rara vez",20,0))))))))))</f>
        <v>80</v>
      </c>
      <c r="T689" s="282" t="s">
        <v>65</v>
      </c>
      <c r="U689" s="293">
        <f>IF(T689="Catastrófico",100,IF(T689="Mayor",80,IF(T689="Moderado",60,IF(T689="Menor",40,IF(T689="Leve",20,0)))))</f>
        <v>80</v>
      </c>
      <c r="V689" s="282" t="s">
        <v>66</v>
      </c>
      <c r="W689" s="398" t="s">
        <v>1442</v>
      </c>
      <c r="X689" s="293" t="str">
        <f>IF(OR(Y689="Preventivo",Y689="Detectivo"),"Probabilidad",IF(Y689="Correctivo","Impacto"," "))</f>
        <v>Probabilidad</v>
      </c>
      <c r="Y689" s="282" t="s">
        <v>68</v>
      </c>
      <c r="Z689" s="282" t="s">
        <v>69</v>
      </c>
      <c r="AA689" s="282" t="s">
        <v>70</v>
      </c>
      <c r="AB689" s="282" t="s">
        <v>71</v>
      </c>
      <c r="AC689" s="282" t="s">
        <v>72</v>
      </c>
      <c r="AD689" s="279">
        <f>AH691</f>
        <v>48</v>
      </c>
      <c r="AE689" s="293">
        <f>IF(Y689="Preventivo",25,IF(Y689="Detectivo",15,0))</f>
        <v>25</v>
      </c>
      <c r="AF689" s="16">
        <f>IF(Y689="Correctivo",0,IF(Z689="Automatizado",25,IF(Z689="Manual",15,0)))</f>
        <v>15</v>
      </c>
      <c r="AG689" s="99">
        <f>($S689*((AE689+AF689))/100)</f>
        <v>32</v>
      </c>
      <c r="AH689" s="99">
        <f t="shared" ref="AH689" si="1281">S689-AG689</f>
        <v>48</v>
      </c>
      <c r="AI689" s="279">
        <f>AM691</f>
        <v>80</v>
      </c>
      <c r="AJ689" s="16">
        <f>IF(Y689="Correctivo",10,0)</f>
        <v>0</v>
      </c>
      <c r="AK689" s="16">
        <f>IF(X689="Probabilidad",0,IF(Z689="Automatizado",25,IF(Z689="Manual",15,0)))</f>
        <v>0</v>
      </c>
      <c r="AL689" s="99">
        <f>($U689*((AJ689+AK689))/100)</f>
        <v>0</v>
      </c>
      <c r="AM689" s="106">
        <f>U689-AL689</f>
        <v>80</v>
      </c>
      <c r="AN689" s="282" t="s">
        <v>66</v>
      </c>
      <c r="AO689" s="282" t="s">
        <v>74</v>
      </c>
      <c r="AP689" s="282" t="s">
        <v>269</v>
      </c>
      <c r="AQ689" s="32" t="s">
        <v>1039</v>
      </c>
      <c r="AR689" s="139">
        <v>45658</v>
      </c>
      <c r="AS689" s="139">
        <v>46022</v>
      </c>
      <c r="AT689" s="293" t="s">
        <v>93</v>
      </c>
      <c r="AU689" s="16" t="s">
        <v>966</v>
      </c>
    </row>
    <row r="690" spans="1:47" s="110" customFormat="1" ht="376.5" customHeight="1">
      <c r="A690" s="275"/>
      <c r="B690" s="283"/>
      <c r="C690" s="297"/>
      <c r="D690" s="415"/>
      <c r="E690" s="342"/>
      <c r="F690" s="303"/>
      <c r="G690" s="303"/>
      <c r="H690" s="303"/>
      <c r="I690" s="303"/>
      <c r="J690" s="303"/>
      <c r="K690" s="303"/>
      <c r="L690" s="309"/>
      <c r="M690" s="306"/>
      <c r="N690" s="417"/>
      <c r="O690" s="283"/>
      <c r="P690" s="283"/>
      <c r="Q690" s="283"/>
      <c r="R690" s="283"/>
      <c r="S690" s="294"/>
      <c r="T690" s="283"/>
      <c r="U690" s="294"/>
      <c r="V690" s="283"/>
      <c r="W690" s="415"/>
      <c r="X690" s="294"/>
      <c r="Y690" s="283"/>
      <c r="Z690" s="283"/>
      <c r="AA690" s="283"/>
      <c r="AB690" s="283"/>
      <c r="AC690" s="283"/>
      <c r="AD690" s="280"/>
      <c r="AE690" s="294"/>
      <c r="AF690" s="16">
        <f t="shared" ref="AF690:AF691" si="1282">IF(Y690="Correctivo",0,IF(Z690="Automatizado",25,IF(Z690="Manual",15,0)))</f>
        <v>0</v>
      </c>
      <c r="AG690" s="99">
        <f>($AH689*((AE690+AF690))/100)</f>
        <v>0</v>
      </c>
      <c r="AH690" s="99">
        <f t="shared" ref="AH690" si="1283">AH689-AG690</f>
        <v>48</v>
      </c>
      <c r="AI690" s="280"/>
      <c r="AJ690" s="16">
        <f t="shared" ref="AJ690:AJ691" si="1284">IF(Y690="Correctivo",10,0)</f>
        <v>0</v>
      </c>
      <c r="AK690" s="16">
        <f t="shared" ref="AK690:AK691" si="1285">IF(X690="Probabilidad",0,IF(Z690="Automatizado",25,IF(Z690="Manual",15,0)))</f>
        <v>0</v>
      </c>
      <c r="AL690" s="99">
        <f t="shared" ref="AL690" si="1286">($AM689*((AJ690+AK690))/100)</f>
        <v>0</v>
      </c>
      <c r="AM690" s="106">
        <f t="shared" ref="AM690" si="1287">AM689-AL690</f>
        <v>80</v>
      </c>
      <c r="AN690" s="283"/>
      <c r="AO690" s="283"/>
      <c r="AP690" s="283"/>
      <c r="AQ690" s="32" t="s">
        <v>1040</v>
      </c>
      <c r="AR690" s="139">
        <v>45658</v>
      </c>
      <c r="AS690" s="139">
        <v>46022</v>
      </c>
      <c r="AT690" s="534"/>
      <c r="AU690" s="16" t="s">
        <v>966</v>
      </c>
    </row>
    <row r="691" spans="1:47" s="110" customFormat="1" ht="351" customHeight="1">
      <c r="A691" s="275"/>
      <c r="B691" s="284"/>
      <c r="C691" s="298"/>
      <c r="D691" s="399"/>
      <c r="E691" s="343"/>
      <c r="F691" s="304"/>
      <c r="G691" s="304"/>
      <c r="H691" s="304"/>
      <c r="I691" s="304"/>
      <c r="J691" s="304"/>
      <c r="K691" s="304"/>
      <c r="L691" s="310"/>
      <c r="M691" s="307"/>
      <c r="N691" s="431"/>
      <c r="O691" s="284"/>
      <c r="P691" s="284"/>
      <c r="Q691" s="284"/>
      <c r="R691" s="284"/>
      <c r="S691" s="295"/>
      <c r="T691" s="284"/>
      <c r="U691" s="295"/>
      <c r="V691" s="284"/>
      <c r="W691" s="399"/>
      <c r="X691" s="295"/>
      <c r="Y691" s="284"/>
      <c r="Z691" s="284"/>
      <c r="AA691" s="284"/>
      <c r="AB691" s="284"/>
      <c r="AC691" s="284"/>
      <c r="AD691" s="281"/>
      <c r="AE691" s="295"/>
      <c r="AF691" s="16">
        <f t="shared" si="1282"/>
        <v>0</v>
      </c>
      <c r="AG691" s="99">
        <f>($AH690*((AE691+AF691))/100)</f>
        <v>0</v>
      </c>
      <c r="AH691" s="99">
        <f t="shared" ref="AH691" si="1288">AH690-AG691</f>
        <v>48</v>
      </c>
      <c r="AI691" s="281"/>
      <c r="AJ691" s="16">
        <f t="shared" si="1284"/>
        <v>0</v>
      </c>
      <c r="AK691" s="16">
        <f t="shared" si="1285"/>
        <v>0</v>
      </c>
      <c r="AL691" s="99">
        <f t="shared" ref="AL691" si="1289">($AM690*((AJ691+AK691))/100)</f>
        <v>0</v>
      </c>
      <c r="AM691" s="106">
        <f t="shared" ref="AM691" si="1290">AM690-AL691</f>
        <v>80</v>
      </c>
      <c r="AN691" s="284"/>
      <c r="AO691" s="284"/>
      <c r="AP691" s="284"/>
      <c r="AQ691" s="32" t="s">
        <v>1041</v>
      </c>
      <c r="AR691" s="139">
        <v>45658</v>
      </c>
      <c r="AS691" s="139">
        <v>46022</v>
      </c>
      <c r="AT691" s="535"/>
      <c r="AU691" s="16" t="s">
        <v>966</v>
      </c>
    </row>
    <row r="692" spans="1:47" s="110" customFormat="1" ht="144" customHeight="1">
      <c r="A692" s="275">
        <v>252</v>
      </c>
      <c r="B692" s="275" t="s">
        <v>2146</v>
      </c>
      <c r="C692" s="275"/>
      <c r="D692" s="275" t="s">
        <v>2147</v>
      </c>
      <c r="E692" s="330" t="s">
        <v>57</v>
      </c>
      <c r="F692" s="332" t="s">
        <v>1874</v>
      </c>
      <c r="G692" s="332" t="s">
        <v>2148</v>
      </c>
      <c r="H692" s="266"/>
      <c r="I692" s="266"/>
      <c r="J692" s="266"/>
      <c r="K692" s="266"/>
      <c r="L692" s="332" t="s">
        <v>2149</v>
      </c>
      <c r="M692" s="334" t="s">
        <v>148</v>
      </c>
      <c r="N692" s="334" t="s">
        <v>120</v>
      </c>
      <c r="O692" s="275" t="s">
        <v>61</v>
      </c>
      <c r="P692" s="275" t="s">
        <v>62</v>
      </c>
      <c r="Q692" s="275">
        <v>365</v>
      </c>
      <c r="R692" s="275" t="s">
        <v>126</v>
      </c>
      <c r="S692" s="275">
        <v>40</v>
      </c>
      <c r="T692" s="275" t="s">
        <v>65</v>
      </c>
      <c r="U692" s="275">
        <v>80</v>
      </c>
      <c r="V692" s="275" t="s">
        <v>66</v>
      </c>
      <c r="W692" s="100" t="s">
        <v>2150</v>
      </c>
      <c r="X692" s="99" t="s">
        <v>117</v>
      </c>
      <c r="Y692" s="99" t="s">
        <v>68</v>
      </c>
      <c r="Z692" s="99" t="s">
        <v>69</v>
      </c>
      <c r="AA692" s="99" t="s">
        <v>70</v>
      </c>
      <c r="AB692" s="99" t="s">
        <v>71</v>
      </c>
      <c r="AC692" s="99" t="s">
        <v>184</v>
      </c>
      <c r="AD692" s="335">
        <v>4.9392000000000005</v>
      </c>
      <c r="AE692" s="99">
        <v>25</v>
      </c>
      <c r="AF692" s="99">
        <v>15</v>
      </c>
      <c r="AG692" s="99">
        <v>16</v>
      </c>
      <c r="AH692" s="99">
        <v>24</v>
      </c>
      <c r="AI692" s="316">
        <v>60</v>
      </c>
      <c r="AJ692" s="99">
        <v>0</v>
      </c>
      <c r="AK692" s="99">
        <v>0</v>
      </c>
      <c r="AL692" s="99">
        <v>0</v>
      </c>
      <c r="AM692" s="99">
        <v>80</v>
      </c>
      <c r="AN692" s="337" t="s">
        <v>73</v>
      </c>
      <c r="AO692" s="275" t="s">
        <v>74</v>
      </c>
      <c r="AP692" s="275" t="s">
        <v>75</v>
      </c>
      <c r="AQ692" s="100" t="s">
        <v>2151</v>
      </c>
      <c r="AR692" s="118">
        <v>45658</v>
      </c>
      <c r="AS692" s="118">
        <v>46022</v>
      </c>
      <c r="AT692" s="339" t="s">
        <v>77</v>
      </c>
      <c r="AU692" s="99" t="s">
        <v>2152</v>
      </c>
    </row>
    <row r="693" spans="1:47" s="110" customFormat="1" ht="140.25" customHeight="1">
      <c r="A693" s="275"/>
      <c r="B693" s="275"/>
      <c r="C693" s="275"/>
      <c r="D693" s="275"/>
      <c r="E693" s="330"/>
      <c r="F693" s="332"/>
      <c r="G693" s="332"/>
      <c r="H693" s="267"/>
      <c r="I693" s="267"/>
      <c r="J693" s="267"/>
      <c r="K693" s="267"/>
      <c r="L693" s="332"/>
      <c r="M693" s="334"/>
      <c r="N693" s="334"/>
      <c r="O693" s="275"/>
      <c r="P693" s="275"/>
      <c r="Q693" s="275"/>
      <c r="R693" s="275"/>
      <c r="S693" s="275"/>
      <c r="T693" s="275"/>
      <c r="U693" s="275"/>
      <c r="V693" s="275"/>
      <c r="W693" s="100" t="s">
        <v>2153</v>
      </c>
      <c r="X693" s="99" t="s">
        <v>117</v>
      </c>
      <c r="Y693" s="99" t="s">
        <v>90</v>
      </c>
      <c r="Z693" s="99" t="s">
        <v>69</v>
      </c>
      <c r="AA693" s="99" t="s">
        <v>70</v>
      </c>
      <c r="AB693" s="99" t="s">
        <v>71</v>
      </c>
      <c r="AC693" s="99" t="s">
        <v>184</v>
      </c>
      <c r="AD693" s="335"/>
      <c r="AE693" s="99">
        <v>15</v>
      </c>
      <c r="AF693" s="99">
        <v>15</v>
      </c>
      <c r="AG693" s="99">
        <v>7.2</v>
      </c>
      <c r="AH693" s="99">
        <v>16.8</v>
      </c>
      <c r="AI693" s="316"/>
      <c r="AJ693" s="99">
        <v>0</v>
      </c>
      <c r="AK693" s="99">
        <v>0</v>
      </c>
      <c r="AL693" s="99">
        <v>0</v>
      </c>
      <c r="AM693" s="99">
        <v>80</v>
      </c>
      <c r="AN693" s="337"/>
      <c r="AO693" s="275"/>
      <c r="AP693" s="275"/>
      <c r="AQ693" s="100" t="s">
        <v>2154</v>
      </c>
      <c r="AR693" s="118">
        <v>45658</v>
      </c>
      <c r="AS693" s="118">
        <v>46022</v>
      </c>
      <c r="AT693" s="339"/>
      <c r="AU693" s="99" t="s">
        <v>2152</v>
      </c>
    </row>
    <row r="694" spans="1:47" s="110" customFormat="1" ht="140.25" customHeight="1">
      <c r="A694" s="275"/>
      <c r="B694" s="275"/>
      <c r="C694" s="275"/>
      <c r="D694" s="275"/>
      <c r="E694" s="330"/>
      <c r="F694" s="332"/>
      <c r="G694" s="332"/>
      <c r="H694" s="267"/>
      <c r="I694" s="267"/>
      <c r="J694" s="267"/>
      <c r="K694" s="267"/>
      <c r="L694" s="332"/>
      <c r="M694" s="334"/>
      <c r="N694" s="334"/>
      <c r="O694" s="275"/>
      <c r="P694" s="275"/>
      <c r="Q694" s="275"/>
      <c r="R694" s="275"/>
      <c r="S694" s="275"/>
      <c r="T694" s="275"/>
      <c r="U694" s="275"/>
      <c r="V694" s="275"/>
      <c r="W694" s="100" t="s">
        <v>2155</v>
      </c>
      <c r="X694" s="99" t="s">
        <v>117</v>
      </c>
      <c r="Y694" s="99" t="s">
        <v>68</v>
      </c>
      <c r="Z694" s="99" t="s">
        <v>69</v>
      </c>
      <c r="AA694" s="99" t="s">
        <v>70</v>
      </c>
      <c r="AB694" s="99" t="s">
        <v>71</v>
      </c>
      <c r="AC694" s="99" t="s">
        <v>72</v>
      </c>
      <c r="AD694" s="335"/>
      <c r="AE694" s="99">
        <v>25</v>
      </c>
      <c r="AF694" s="99">
        <v>15</v>
      </c>
      <c r="AG694" s="99">
        <v>6.72</v>
      </c>
      <c r="AH694" s="99">
        <v>10.080000000000002</v>
      </c>
      <c r="AI694" s="316"/>
      <c r="AJ694" s="99">
        <v>0</v>
      </c>
      <c r="AK694" s="99">
        <v>0</v>
      </c>
      <c r="AL694" s="99">
        <v>0</v>
      </c>
      <c r="AM694" s="99">
        <v>80</v>
      </c>
      <c r="AN694" s="337"/>
      <c r="AO694" s="275"/>
      <c r="AP694" s="275"/>
      <c r="AQ694" s="100" t="s">
        <v>2156</v>
      </c>
      <c r="AR694" s="118">
        <v>45658</v>
      </c>
      <c r="AS694" s="118">
        <v>46022</v>
      </c>
      <c r="AT694" s="339"/>
      <c r="AU694" s="99" t="s">
        <v>2152</v>
      </c>
    </row>
    <row r="695" spans="1:47" s="110" customFormat="1" ht="136.5" customHeight="1">
      <c r="A695" s="275"/>
      <c r="B695" s="275"/>
      <c r="C695" s="275"/>
      <c r="D695" s="275"/>
      <c r="E695" s="330"/>
      <c r="F695" s="332"/>
      <c r="G695" s="332"/>
      <c r="H695" s="267"/>
      <c r="I695" s="267"/>
      <c r="J695" s="267"/>
      <c r="K695" s="267"/>
      <c r="L695" s="332"/>
      <c r="M695" s="334"/>
      <c r="N695" s="334"/>
      <c r="O695" s="275"/>
      <c r="P695" s="275"/>
      <c r="Q695" s="275"/>
      <c r="R695" s="275"/>
      <c r="S695" s="275"/>
      <c r="T695" s="275"/>
      <c r="U695" s="275"/>
      <c r="V695" s="275"/>
      <c r="W695" s="100" t="s">
        <v>2157</v>
      </c>
      <c r="X695" s="99" t="s">
        <v>117</v>
      </c>
      <c r="Y695" s="99" t="s">
        <v>90</v>
      </c>
      <c r="Z695" s="99" t="s">
        <v>69</v>
      </c>
      <c r="AA695" s="99" t="s">
        <v>70</v>
      </c>
      <c r="AB695" s="99" t="s">
        <v>71</v>
      </c>
      <c r="AC695" s="99" t="s">
        <v>72</v>
      </c>
      <c r="AD695" s="335"/>
      <c r="AE695" s="99">
        <v>15</v>
      </c>
      <c r="AF695" s="99">
        <v>15</v>
      </c>
      <c r="AG695" s="99">
        <v>3.0240000000000005</v>
      </c>
      <c r="AH695" s="99">
        <v>7.0560000000000009</v>
      </c>
      <c r="AI695" s="316"/>
      <c r="AJ695" s="99">
        <v>0</v>
      </c>
      <c r="AK695" s="99">
        <v>0</v>
      </c>
      <c r="AL695" s="99">
        <v>0</v>
      </c>
      <c r="AM695" s="99">
        <v>80</v>
      </c>
      <c r="AN695" s="337"/>
      <c r="AO695" s="275"/>
      <c r="AP695" s="275"/>
      <c r="AQ695" s="100" t="s">
        <v>2158</v>
      </c>
      <c r="AR695" s="118">
        <v>45658</v>
      </c>
      <c r="AS695" s="118">
        <v>46022</v>
      </c>
      <c r="AT695" s="339"/>
      <c r="AU695" s="99" t="s">
        <v>2152</v>
      </c>
    </row>
    <row r="696" spans="1:47" s="110" customFormat="1" ht="139.5" customHeight="1">
      <c r="A696" s="275"/>
      <c r="B696" s="275"/>
      <c r="C696" s="275"/>
      <c r="D696" s="275"/>
      <c r="E696" s="330"/>
      <c r="F696" s="332"/>
      <c r="G696" s="332"/>
      <c r="H696" s="267"/>
      <c r="I696" s="267"/>
      <c r="J696" s="267"/>
      <c r="K696" s="267"/>
      <c r="L696" s="332"/>
      <c r="M696" s="334"/>
      <c r="N696" s="334"/>
      <c r="O696" s="275"/>
      <c r="P696" s="275"/>
      <c r="Q696" s="275"/>
      <c r="R696" s="275"/>
      <c r="S696" s="275"/>
      <c r="T696" s="275"/>
      <c r="U696" s="275"/>
      <c r="V696" s="275"/>
      <c r="W696" s="100" t="s">
        <v>2159</v>
      </c>
      <c r="X696" s="99" t="s">
        <v>117</v>
      </c>
      <c r="Y696" s="99" t="s">
        <v>90</v>
      </c>
      <c r="Z696" s="99" t="s">
        <v>69</v>
      </c>
      <c r="AA696" s="99" t="s">
        <v>179</v>
      </c>
      <c r="AB696" s="99" t="s">
        <v>71</v>
      </c>
      <c r="AC696" s="99" t="s">
        <v>72</v>
      </c>
      <c r="AD696" s="335"/>
      <c r="AE696" s="99">
        <v>15</v>
      </c>
      <c r="AF696" s="99">
        <v>15</v>
      </c>
      <c r="AG696" s="99">
        <v>2.1168000000000005</v>
      </c>
      <c r="AH696" s="99">
        <v>4.9392000000000005</v>
      </c>
      <c r="AI696" s="316"/>
      <c r="AJ696" s="99">
        <v>0</v>
      </c>
      <c r="AK696" s="99">
        <v>0</v>
      </c>
      <c r="AL696" s="99">
        <v>0</v>
      </c>
      <c r="AM696" s="99">
        <v>80</v>
      </c>
      <c r="AN696" s="337"/>
      <c r="AO696" s="275"/>
      <c r="AP696" s="275"/>
      <c r="AQ696" s="100" t="s">
        <v>2160</v>
      </c>
      <c r="AR696" s="118">
        <v>45658</v>
      </c>
      <c r="AS696" s="118">
        <v>46022</v>
      </c>
      <c r="AT696" s="339"/>
      <c r="AU696" s="99" t="s">
        <v>2152</v>
      </c>
    </row>
    <row r="697" spans="1:47" s="110" customFormat="1" ht="141" customHeight="1">
      <c r="A697" s="266"/>
      <c r="B697" s="266"/>
      <c r="C697" s="266"/>
      <c r="D697" s="266"/>
      <c r="E697" s="331"/>
      <c r="F697" s="333"/>
      <c r="G697" s="333"/>
      <c r="H697" s="267"/>
      <c r="I697" s="267"/>
      <c r="J697" s="267"/>
      <c r="K697" s="267"/>
      <c r="L697" s="333"/>
      <c r="M697" s="271"/>
      <c r="N697" s="271"/>
      <c r="O697" s="266"/>
      <c r="P697" s="266"/>
      <c r="Q697" s="266"/>
      <c r="R697" s="266"/>
      <c r="S697" s="266"/>
      <c r="T697" s="266"/>
      <c r="U697" s="266"/>
      <c r="V697" s="266"/>
      <c r="W697" s="108" t="s">
        <v>2161</v>
      </c>
      <c r="X697" s="101" t="s">
        <v>40</v>
      </c>
      <c r="Y697" s="101" t="s">
        <v>80</v>
      </c>
      <c r="Z697" s="101" t="s">
        <v>69</v>
      </c>
      <c r="AA697" s="101" t="s">
        <v>70</v>
      </c>
      <c r="AB697" s="101" t="s">
        <v>71</v>
      </c>
      <c r="AC697" s="101" t="s">
        <v>184</v>
      </c>
      <c r="AD697" s="336"/>
      <c r="AE697" s="101">
        <v>0</v>
      </c>
      <c r="AF697" s="101">
        <v>0</v>
      </c>
      <c r="AG697" s="101">
        <v>0</v>
      </c>
      <c r="AH697" s="101">
        <v>4.9392000000000005</v>
      </c>
      <c r="AI697" s="312"/>
      <c r="AJ697" s="101">
        <v>10</v>
      </c>
      <c r="AK697" s="101">
        <v>15</v>
      </c>
      <c r="AL697" s="101">
        <v>20</v>
      </c>
      <c r="AM697" s="101">
        <v>60</v>
      </c>
      <c r="AN697" s="338"/>
      <c r="AO697" s="266"/>
      <c r="AP697" s="266"/>
      <c r="AQ697" s="108" t="s">
        <v>2162</v>
      </c>
      <c r="AR697" s="234">
        <v>45658</v>
      </c>
      <c r="AS697" s="234">
        <v>46022</v>
      </c>
      <c r="AT697" s="340"/>
      <c r="AU697" s="101" t="s">
        <v>2152</v>
      </c>
    </row>
    <row r="698" spans="1:47" s="110" customFormat="1" ht="84.75" customHeight="1">
      <c r="A698" s="275">
        <v>253</v>
      </c>
      <c r="B698" s="311" t="s">
        <v>2163</v>
      </c>
      <c r="C698" s="315" t="s">
        <v>877</v>
      </c>
      <c r="D698" s="311" t="s">
        <v>2164</v>
      </c>
      <c r="E698" s="324" t="s">
        <v>57</v>
      </c>
      <c r="F698" s="325" t="s">
        <v>2165</v>
      </c>
      <c r="G698" s="325" t="s">
        <v>2166</v>
      </c>
      <c r="H698" s="275"/>
      <c r="I698" s="275"/>
      <c r="J698" s="275"/>
      <c r="K698" s="275"/>
      <c r="L698" s="308" t="s">
        <v>2167</v>
      </c>
      <c r="M698" s="323" t="s">
        <v>161</v>
      </c>
      <c r="N698" s="323" t="s">
        <v>120</v>
      </c>
      <c r="O698" s="311" t="s">
        <v>61</v>
      </c>
      <c r="P698" s="311" t="s">
        <v>62</v>
      </c>
      <c r="Q698" s="311">
        <v>365</v>
      </c>
      <c r="R698" s="311" t="s">
        <v>126</v>
      </c>
      <c r="S698" s="315">
        <f>IF(R698="Muy alta",100,IF(R698="Alta",80,IF(R698="Media",60,IF(R698="Baja",40,IF(R698="Muy baja",20,0)))))</f>
        <v>40</v>
      </c>
      <c r="T698" s="311" t="s">
        <v>65</v>
      </c>
      <c r="U698" s="315">
        <f>IF(T698="Catastrófico",100,IF(T698="Mayor",80,IF(T698="Moderado",60,IF(T698="Menor",40,IF(T698="Leve",20,0)))))</f>
        <v>80</v>
      </c>
      <c r="V698" s="311" t="s">
        <v>66</v>
      </c>
      <c r="W698" s="32" t="s">
        <v>2168</v>
      </c>
      <c r="X698" s="16" t="str">
        <f>IF(OR(Y698="Preventivo",Y698="Detectivo"),"Probabilidad",IF(Y698="Correctivo","Impacto"," "))</f>
        <v>Probabilidad</v>
      </c>
      <c r="Y698" s="33" t="s">
        <v>90</v>
      </c>
      <c r="Z698" s="33" t="s">
        <v>69</v>
      </c>
      <c r="AA698" s="33" t="s">
        <v>70</v>
      </c>
      <c r="AB698" s="33" t="s">
        <v>71</v>
      </c>
      <c r="AC698" s="33" t="s">
        <v>72</v>
      </c>
      <c r="AD698" s="316">
        <v>10.080000000000002</v>
      </c>
      <c r="AE698" s="99">
        <v>15</v>
      </c>
      <c r="AF698" s="99">
        <v>15</v>
      </c>
      <c r="AG698" s="99">
        <v>12</v>
      </c>
      <c r="AH698" s="99">
        <v>28</v>
      </c>
      <c r="AI698" s="316">
        <v>80</v>
      </c>
      <c r="AJ698" s="99">
        <v>0</v>
      </c>
      <c r="AK698" s="99">
        <v>0</v>
      </c>
      <c r="AL698" s="99">
        <v>0</v>
      </c>
      <c r="AM698" s="99">
        <v>80</v>
      </c>
      <c r="AN698" s="311" t="s">
        <v>66</v>
      </c>
      <c r="AO698" s="311" t="s">
        <v>74</v>
      </c>
      <c r="AP698" s="311" t="s">
        <v>2169</v>
      </c>
      <c r="AQ698" s="32" t="s">
        <v>2170</v>
      </c>
      <c r="AR698" s="139">
        <v>45658</v>
      </c>
      <c r="AS698" s="139">
        <v>46022</v>
      </c>
      <c r="AT698" s="315" t="s">
        <v>93</v>
      </c>
      <c r="AU698" s="16" t="s">
        <v>2171</v>
      </c>
    </row>
    <row r="699" spans="1:47" s="110" customFormat="1" ht="142.5" customHeight="1">
      <c r="A699" s="275"/>
      <c r="B699" s="311"/>
      <c r="C699" s="315"/>
      <c r="D699" s="311"/>
      <c r="E699" s="324"/>
      <c r="F699" s="325"/>
      <c r="G699" s="325"/>
      <c r="H699" s="275"/>
      <c r="I699" s="275"/>
      <c r="J699" s="275"/>
      <c r="K699" s="275"/>
      <c r="L699" s="309"/>
      <c r="M699" s="323"/>
      <c r="N699" s="323"/>
      <c r="O699" s="311"/>
      <c r="P699" s="311"/>
      <c r="Q699" s="311"/>
      <c r="R699" s="311"/>
      <c r="S699" s="315"/>
      <c r="T699" s="311"/>
      <c r="U699" s="315"/>
      <c r="V699" s="311"/>
      <c r="W699" s="32" t="s">
        <v>2172</v>
      </c>
      <c r="X699" s="16" t="str">
        <f>IF(OR(Y699="Preventivo",Y699="Detectivo"),"Probabilidad",IF(Y699="Correctivo","Impacto"," "))</f>
        <v>Probabilidad</v>
      </c>
      <c r="Y699" s="33" t="s">
        <v>68</v>
      </c>
      <c r="Z699" s="33" t="s">
        <v>69</v>
      </c>
      <c r="AA699" s="33" t="s">
        <v>70</v>
      </c>
      <c r="AB699" s="33" t="s">
        <v>71</v>
      </c>
      <c r="AC699" s="33" t="s">
        <v>72</v>
      </c>
      <c r="AD699" s="316"/>
      <c r="AE699" s="99">
        <v>25</v>
      </c>
      <c r="AF699" s="99">
        <v>15</v>
      </c>
      <c r="AG699" s="99">
        <v>11.2</v>
      </c>
      <c r="AH699" s="99">
        <v>16.8</v>
      </c>
      <c r="AI699" s="316"/>
      <c r="AJ699" s="99">
        <v>0</v>
      </c>
      <c r="AK699" s="99">
        <v>0</v>
      </c>
      <c r="AL699" s="99">
        <v>0</v>
      </c>
      <c r="AM699" s="99">
        <v>80</v>
      </c>
      <c r="AN699" s="311"/>
      <c r="AO699" s="311"/>
      <c r="AP699" s="311"/>
      <c r="AQ699" s="32" t="s">
        <v>2173</v>
      </c>
      <c r="AR699" s="139">
        <v>45658</v>
      </c>
      <c r="AS699" s="139">
        <v>46022</v>
      </c>
      <c r="AT699" s="315"/>
      <c r="AU699" s="199" t="s">
        <v>2171</v>
      </c>
    </row>
    <row r="700" spans="1:47" s="110" customFormat="1" ht="84.75" customHeight="1">
      <c r="A700" s="275"/>
      <c r="B700" s="311"/>
      <c r="C700" s="315"/>
      <c r="D700" s="311"/>
      <c r="E700" s="324"/>
      <c r="F700" s="325"/>
      <c r="G700" s="325"/>
      <c r="H700" s="275"/>
      <c r="I700" s="275"/>
      <c r="J700" s="275"/>
      <c r="K700" s="275"/>
      <c r="L700" s="309"/>
      <c r="M700" s="323"/>
      <c r="N700" s="323"/>
      <c r="O700" s="311"/>
      <c r="P700" s="311"/>
      <c r="Q700" s="311"/>
      <c r="R700" s="311"/>
      <c r="S700" s="315"/>
      <c r="T700" s="311"/>
      <c r="U700" s="315"/>
      <c r="V700" s="311"/>
      <c r="W700" s="32" t="s">
        <v>2174</v>
      </c>
      <c r="X700" s="16" t="str">
        <f>IF(OR(Y700="Preventivo",Y700="Detectivo"),"Probabilidad",IF(Y700="Correctivo","Impacto"," "))</f>
        <v>Probabilidad</v>
      </c>
      <c r="Y700" s="33" t="s">
        <v>68</v>
      </c>
      <c r="Z700" s="33" t="s">
        <v>69</v>
      </c>
      <c r="AA700" s="33" t="s">
        <v>70</v>
      </c>
      <c r="AB700" s="33" t="s">
        <v>71</v>
      </c>
      <c r="AC700" s="33" t="s">
        <v>72</v>
      </c>
      <c r="AD700" s="316"/>
      <c r="AE700" s="99">
        <v>25</v>
      </c>
      <c r="AF700" s="99">
        <v>15</v>
      </c>
      <c r="AG700" s="99">
        <v>6.72</v>
      </c>
      <c r="AH700" s="99">
        <v>10.080000000000002</v>
      </c>
      <c r="AI700" s="316"/>
      <c r="AJ700" s="99">
        <v>0</v>
      </c>
      <c r="AK700" s="99">
        <v>0</v>
      </c>
      <c r="AL700" s="99">
        <v>0</v>
      </c>
      <c r="AM700" s="99">
        <v>80</v>
      </c>
      <c r="AN700" s="311"/>
      <c r="AO700" s="311"/>
      <c r="AP700" s="311"/>
      <c r="AQ700" s="32" t="s">
        <v>2175</v>
      </c>
      <c r="AR700" s="139">
        <v>45658</v>
      </c>
      <c r="AS700" s="139">
        <v>46022</v>
      </c>
      <c r="AT700" s="315"/>
      <c r="AU700" s="199" t="s">
        <v>2171</v>
      </c>
    </row>
    <row r="701" spans="1:47" s="110" customFormat="1" ht="84.75" customHeight="1">
      <c r="A701" s="266"/>
      <c r="B701" s="282"/>
      <c r="C701" s="293"/>
      <c r="D701" s="282"/>
      <c r="E701" s="299"/>
      <c r="F701" s="302"/>
      <c r="G701" s="302"/>
      <c r="H701" s="266"/>
      <c r="I701" s="266"/>
      <c r="J701" s="266"/>
      <c r="K701" s="266"/>
      <c r="L701" s="309"/>
      <c r="M701" s="305"/>
      <c r="N701" s="305"/>
      <c r="O701" s="282"/>
      <c r="P701" s="282"/>
      <c r="Q701" s="282"/>
      <c r="R701" s="282"/>
      <c r="S701" s="293"/>
      <c r="T701" s="282"/>
      <c r="U701" s="293"/>
      <c r="V701" s="282"/>
      <c r="W701" s="138"/>
      <c r="X701" s="76"/>
      <c r="Y701" s="75"/>
      <c r="Z701" s="75"/>
      <c r="AA701" s="75"/>
      <c r="AB701" s="75"/>
      <c r="AC701" s="75"/>
      <c r="AD701" s="312"/>
      <c r="AE701" s="101">
        <v>0</v>
      </c>
      <c r="AF701" s="101">
        <v>0</v>
      </c>
      <c r="AG701" s="101">
        <v>0</v>
      </c>
      <c r="AH701" s="101">
        <v>10.080000000000002</v>
      </c>
      <c r="AI701" s="312"/>
      <c r="AJ701" s="101">
        <v>0</v>
      </c>
      <c r="AK701" s="101">
        <v>0</v>
      </c>
      <c r="AL701" s="101">
        <v>0</v>
      </c>
      <c r="AM701" s="101">
        <v>80</v>
      </c>
      <c r="AN701" s="282"/>
      <c r="AO701" s="282"/>
      <c r="AP701" s="282"/>
      <c r="AQ701" s="138" t="s">
        <v>2176</v>
      </c>
      <c r="AR701" s="193">
        <v>45658</v>
      </c>
      <c r="AS701" s="193">
        <v>46022</v>
      </c>
      <c r="AT701" s="293"/>
      <c r="AU701" s="257" t="s">
        <v>2171</v>
      </c>
    </row>
    <row r="702" spans="1:47" s="110" customFormat="1" ht="88.5" customHeight="1">
      <c r="A702" s="275">
        <v>254</v>
      </c>
      <c r="B702" s="317" t="s">
        <v>2177</v>
      </c>
      <c r="C702" s="318" t="s">
        <v>2178</v>
      </c>
      <c r="D702" s="319" t="s">
        <v>2179</v>
      </c>
      <c r="E702" s="320" t="s">
        <v>57</v>
      </c>
      <c r="F702" s="321" t="s">
        <v>2180</v>
      </c>
      <c r="G702" s="321" t="s">
        <v>2181</v>
      </c>
      <c r="H702" s="266"/>
      <c r="I702" s="266"/>
      <c r="J702" s="266"/>
      <c r="K702" s="266"/>
      <c r="L702" s="322" t="s">
        <v>2182</v>
      </c>
      <c r="M702" s="323" t="s">
        <v>151</v>
      </c>
      <c r="N702" s="323" t="s">
        <v>120</v>
      </c>
      <c r="O702" s="311" t="s">
        <v>61</v>
      </c>
      <c r="P702" s="311" t="s">
        <v>62</v>
      </c>
      <c r="Q702" s="311">
        <v>365</v>
      </c>
      <c r="R702" s="311" t="s">
        <v>126</v>
      </c>
      <c r="S702" s="315">
        <f>IF(R702="Muy alta",100,IF(R702="Alta",80,IF(R702="Media",60,IF(R702="Baja",40,IF(R702="Muy baja",20,0)))))</f>
        <v>40</v>
      </c>
      <c r="T702" s="311" t="s">
        <v>65</v>
      </c>
      <c r="U702" s="315">
        <f>IF(T702="Catastrófico",100,IF(T702="Mayor",80,IF(T702="Moderado",60,IF(T702="Menor",40,IF(T702="Leve",20,0)))))</f>
        <v>80</v>
      </c>
      <c r="V702" s="311" t="s">
        <v>66</v>
      </c>
      <c r="W702" s="238" t="s">
        <v>2183</v>
      </c>
      <c r="X702" s="16" t="str">
        <f>IF(OR(Y702="Preventivo",Y702="Detectivo"),"Probabilidad",IF(Y702="Correctivo","Impacto"," "))</f>
        <v>Probabilidad</v>
      </c>
      <c r="Y702" s="33" t="s">
        <v>68</v>
      </c>
      <c r="Z702" s="33" t="s">
        <v>69</v>
      </c>
      <c r="AA702" s="33" t="s">
        <v>70</v>
      </c>
      <c r="AB702" s="33" t="s">
        <v>71</v>
      </c>
      <c r="AC702" s="33" t="s">
        <v>72</v>
      </c>
      <c r="AD702" s="312">
        <v>16.8</v>
      </c>
      <c r="AE702" s="99">
        <v>25</v>
      </c>
      <c r="AF702" s="99">
        <v>15</v>
      </c>
      <c r="AG702" s="99">
        <v>16</v>
      </c>
      <c r="AH702" s="99">
        <v>24</v>
      </c>
      <c r="AI702" s="312">
        <v>80</v>
      </c>
      <c r="AJ702" s="99">
        <v>0</v>
      </c>
      <c r="AK702" s="99">
        <v>0</v>
      </c>
      <c r="AL702" s="99">
        <v>0</v>
      </c>
      <c r="AM702" s="99">
        <v>80</v>
      </c>
      <c r="AN702" s="311" t="s">
        <v>66</v>
      </c>
      <c r="AO702" s="311" t="s">
        <v>74</v>
      </c>
      <c r="AP702" s="311" t="s">
        <v>2184</v>
      </c>
      <c r="AQ702" s="282" t="s">
        <v>2185</v>
      </c>
      <c r="AR702" s="314">
        <v>45658</v>
      </c>
      <c r="AS702" s="314">
        <v>46022</v>
      </c>
      <c r="AT702" s="293" t="s">
        <v>93</v>
      </c>
      <c r="AU702" s="293" t="s">
        <v>2186</v>
      </c>
    </row>
    <row r="703" spans="1:47" s="110" customFormat="1" ht="82.5" customHeight="1">
      <c r="A703" s="275"/>
      <c r="B703" s="317"/>
      <c r="C703" s="318"/>
      <c r="D703" s="319"/>
      <c r="E703" s="320"/>
      <c r="F703" s="321"/>
      <c r="G703" s="321"/>
      <c r="H703" s="272"/>
      <c r="I703" s="272"/>
      <c r="J703" s="272"/>
      <c r="K703" s="272"/>
      <c r="L703" s="322"/>
      <c r="M703" s="323"/>
      <c r="N703" s="323"/>
      <c r="O703" s="311"/>
      <c r="P703" s="311"/>
      <c r="Q703" s="311"/>
      <c r="R703" s="311"/>
      <c r="S703" s="315"/>
      <c r="T703" s="311"/>
      <c r="U703" s="315"/>
      <c r="V703" s="311"/>
      <c r="W703" s="238" t="s">
        <v>2187</v>
      </c>
      <c r="X703" s="16" t="str">
        <f>IF(OR(Y703="Preventivo",Y703="Detectivo"),"Probabilidad",IF(Y703="Correctivo","Impacto"," "))</f>
        <v>Probabilidad</v>
      </c>
      <c r="Y703" s="33" t="s">
        <v>90</v>
      </c>
      <c r="Z703" s="33" t="s">
        <v>69</v>
      </c>
      <c r="AA703" s="33" t="s">
        <v>70</v>
      </c>
      <c r="AB703" s="33" t="s">
        <v>71</v>
      </c>
      <c r="AC703" s="33" t="s">
        <v>72</v>
      </c>
      <c r="AD703" s="313"/>
      <c r="AE703" s="99">
        <v>15</v>
      </c>
      <c r="AF703" s="99">
        <v>15</v>
      </c>
      <c r="AG703" s="99">
        <v>7.2</v>
      </c>
      <c r="AH703" s="99">
        <v>16.8</v>
      </c>
      <c r="AI703" s="313"/>
      <c r="AJ703" s="99">
        <v>0</v>
      </c>
      <c r="AK703" s="99">
        <v>0</v>
      </c>
      <c r="AL703" s="99">
        <v>0</v>
      </c>
      <c r="AM703" s="99">
        <v>80</v>
      </c>
      <c r="AN703" s="311"/>
      <c r="AO703" s="311"/>
      <c r="AP703" s="311"/>
      <c r="AQ703" s="284"/>
      <c r="AR703" s="295"/>
      <c r="AS703" s="295"/>
      <c r="AT703" s="295"/>
      <c r="AU703" s="295"/>
    </row>
  </sheetData>
  <sheetProtection algorithmName="SHA-512" hashValue="FFnodj8jHF0VPP2jHWNuH7WDriBwB/jreQOHWs+ddvv83vkb0vrUMBtfSO/K31ZARk1bpn2f68B1j2+U+7CLEw==" saltValue="HfBDbOi8lpz4kSa9/wbUyA==" spinCount="100000" sheet="1" objects="1" scenarios="1"/>
  <mergeCells count="6435">
    <mergeCell ref="AU36:AU38"/>
    <mergeCell ref="U644:U646"/>
    <mergeCell ref="V644:V646"/>
    <mergeCell ref="AD644:AD646"/>
    <mergeCell ref="AI644:AI646"/>
    <mergeCell ref="AN644:AN646"/>
    <mergeCell ref="AO644:AO646"/>
    <mergeCell ref="AP644:AP646"/>
    <mergeCell ref="AT644:AT646"/>
    <mergeCell ref="AU644:AU646"/>
    <mergeCell ref="W644:W646"/>
    <mergeCell ref="X644:X646"/>
    <mergeCell ref="Y644:Y646"/>
    <mergeCell ref="Z644:Z646"/>
    <mergeCell ref="AA644:AA646"/>
    <mergeCell ref="AB644:AB646"/>
    <mergeCell ref="AC644:AC646"/>
    <mergeCell ref="U642:U643"/>
    <mergeCell ref="V642:V643"/>
    <mergeCell ref="AD642:AD643"/>
    <mergeCell ref="AI642:AI643"/>
    <mergeCell ref="AN642:AN643"/>
    <mergeCell ref="AO642:AO643"/>
    <mergeCell ref="AP642:AP643"/>
    <mergeCell ref="AQ642:AQ643"/>
    <mergeCell ref="AR642:AR643"/>
    <mergeCell ref="AS642:AS643"/>
    <mergeCell ref="AT642:AT643"/>
    <mergeCell ref="AU642:AU643"/>
    <mergeCell ref="U640:U641"/>
    <mergeCell ref="V640:V641"/>
    <mergeCell ref="AO640:AO641"/>
    <mergeCell ref="A644:A646"/>
    <mergeCell ref="B644:B646"/>
    <mergeCell ref="C644:C646"/>
    <mergeCell ref="D644:D646"/>
    <mergeCell ref="E644:E646"/>
    <mergeCell ref="F644:F646"/>
    <mergeCell ref="G644:G646"/>
    <mergeCell ref="H644:H646"/>
    <mergeCell ref="I644:I646"/>
    <mergeCell ref="J644:J646"/>
    <mergeCell ref="K644:K646"/>
    <mergeCell ref="L644:L646"/>
    <mergeCell ref="M644:M646"/>
    <mergeCell ref="N644:N646"/>
    <mergeCell ref="O644:O646"/>
    <mergeCell ref="P644:P646"/>
    <mergeCell ref="Q644:Q646"/>
    <mergeCell ref="AP640:AP641"/>
    <mergeCell ref="AQ640:AQ641"/>
    <mergeCell ref="AR640:AR641"/>
    <mergeCell ref="AS640:AS641"/>
    <mergeCell ref="AT640:AT641"/>
    <mergeCell ref="AU640:AU641"/>
    <mergeCell ref="A642:A643"/>
    <mergeCell ref="B642:B643"/>
    <mergeCell ref="C642:C643"/>
    <mergeCell ref="D642:D643"/>
    <mergeCell ref="E642:E643"/>
    <mergeCell ref="F642:F643"/>
    <mergeCell ref="G642:G643"/>
    <mergeCell ref="H642:H643"/>
    <mergeCell ref="I642:I643"/>
    <mergeCell ref="J642:J643"/>
    <mergeCell ref="K642:K643"/>
    <mergeCell ref="L642:L643"/>
    <mergeCell ref="M642:M643"/>
    <mergeCell ref="N642:N643"/>
    <mergeCell ref="O642:O643"/>
    <mergeCell ref="P642:P643"/>
    <mergeCell ref="Q642:Q643"/>
    <mergeCell ref="A640:A641"/>
    <mergeCell ref="B640:B641"/>
    <mergeCell ref="C640:C641"/>
    <mergeCell ref="D640:D641"/>
    <mergeCell ref="E640:E641"/>
    <mergeCell ref="F640:F641"/>
    <mergeCell ref="G640:G641"/>
    <mergeCell ref="H640:H641"/>
    <mergeCell ref="I640:I641"/>
    <mergeCell ref="J640:J641"/>
    <mergeCell ref="K640:K641"/>
    <mergeCell ref="L640:L641"/>
    <mergeCell ref="M640:M641"/>
    <mergeCell ref="N640:N641"/>
    <mergeCell ref="O640:O641"/>
    <mergeCell ref="P640:P641"/>
    <mergeCell ref="Q640:Q641"/>
    <mergeCell ref="U637:U638"/>
    <mergeCell ref="V637:V638"/>
    <mergeCell ref="AD637:AD638"/>
    <mergeCell ref="AI637:AI638"/>
    <mergeCell ref="AN637:AN638"/>
    <mergeCell ref="T640:T641"/>
    <mergeCell ref="AD640:AD641"/>
    <mergeCell ref="AI640:AI641"/>
    <mergeCell ref="AN640:AN641"/>
    <mergeCell ref="AO637:AO638"/>
    <mergeCell ref="AP637:AP638"/>
    <mergeCell ref="AQ637:AQ638"/>
    <mergeCell ref="AR637:AR638"/>
    <mergeCell ref="AS637:AS638"/>
    <mergeCell ref="AT637:AT638"/>
    <mergeCell ref="AU637:AU638"/>
    <mergeCell ref="A637:A638"/>
    <mergeCell ref="B637:B638"/>
    <mergeCell ref="C637:C638"/>
    <mergeCell ref="D637:D638"/>
    <mergeCell ref="E637:E638"/>
    <mergeCell ref="F637:F638"/>
    <mergeCell ref="G637:G638"/>
    <mergeCell ref="H637:H638"/>
    <mergeCell ref="I637:I638"/>
    <mergeCell ref="J637:J638"/>
    <mergeCell ref="K637:K638"/>
    <mergeCell ref="L637:L638"/>
    <mergeCell ref="M637:M638"/>
    <mergeCell ref="N637:N638"/>
    <mergeCell ref="O637:O638"/>
    <mergeCell ref="P637:P638"/>
    <mergeCell ref="Q637:Q638"/>
    <mergeCell ref="D611:D613"/>
    <mergeCell ref="B611:B613"/>
    <mergeCell ref="U611:U613"/>
    <mergeCell ref="V611:V613"/>
    <mergeCell ref="W611:W613"/>
    <mergeCell ref="X611:X613"/>
    <mergeCell ref="Y611:Y613"/>
    <mergeCell ref="Z611:Z613"/>
    <mergeCell ref="AA611:AA613"/>
    <mergeCell ref="AB611:AB613"/>
    <mergeCell ref="AC611:AC613"/>
    <mergeCell ref="AD611:AD613"/>
    <mergeCell ref="AI611:AI613"/>
    <mergeCell ref="C611:C613"/>
    <mergeCell ref="V608:V609"/>
    <mergeCell ref="AD608:AD609"/>
    <mergeCell ref="AI608:AI609"/>
    <mergeCell ref="AO608:AO609"/>
    <mergeCell ref="AP608:AP609"/>
    <mergeCell ref="AQ608:AQ609"/>
    <mergeCell ref="AR608:AR609"/>
    <mergeCell ref="AS608:AS609"/>
    <mergeCell ref="AT608:AT609"/>
    <mergeCell ref="AU608:AU609"/>
    <mergeCell ref="L611:L613"/>
    <mergeCell ref="M611:M613"/>
    <mergeCell ref="N611:N613"/>
    <mergeCell ref="O611:O613"/>
    <mergeCell ref="P611:P613"/>
    <mergeCell ref="Q611:Q613"/>
    <mergeCell ref="R611:R613"/>
    <mergeCell ref="S611:S613"/>
    <mergeCell ref="T611:T613"/>
    <mergeCell ref="AT611:AT613"/>
    <mergeCell ref="AU611:AU613"/>
    <mergeCell ref="AO611:AO613"/>
    <mergeCell ref="AP611:AP613"/>
    <mergeCell ref="AN611:AN613"/>
    <mergeCell ref="AN608:AN609"/>
    <mergeCell ref="V606:V607"/>
    <mergeCell ref="AD606:AD607"/>
    <mergeCell ref="AI606:AI607"/>
    <mergeCell ref="AN606:AN607"/>
    <mergeCell ref="AO606:AO607"/>
    <mergeCell ref="AP606:AP607"/>
    <mergeCell ref="AQ606:AQ607"/>
    <mergeCell ref="AR606:AR607"/>
    <mergeCell ref="AS606:AS607"/>
    <mergeCell ref="AT606:AT607"/>
    <mergeCell ref="AU606:AU607"/>
    <mergeCell ref="A608:A609"/>
    <mergeCell ref="B608:B609"/>
    <mergeCell ref="C608:C609"/>
    <mergeCell ref="D608:D609"/>
    <mergeCell ref="E608:E609"/>
    <mergeCell ref="F608:F609"/>
    <mergeCell ref="G608:G609"/>
    <mergeCell ref="H608:H609"/>
    <mergeCell ref="I608:I609"/>
    <mergeCell ref="J608:J609"/>
    <mergeCell ref="K608:K609"/>
    <mergeCell ref="L608:L609"/>
    <mergeCell ref="M608:M609"/>
    <mergeCell ref="N608:N609"/>
    <mergeCell ref="O608:O609"/>
    <mergeCell ref="P608:P609"/>
    <mergeCell ref="Q608:Q609"/>
    <mergeCell ref="R608:R609"/>
    <mergeCell ref="S608:S609"/>
    <mergeCell ref="T608:T609"/>
    <mergeCell ref="U608:U609"/>
    <mergeCell ref="A606:A607"/>
    <mergeCell ref="B606:B607"/>
    <mergeCell ref="C606:C607"/>
    <mergeCell ref="D606:D607"/>
    <mergeCell ref="E606:E607"/>
    <mergeCell ref="F606:F607"/>
    <mergeCell ref="G606:G607"/>
    <mergeCell ref="L606:L607"/>
    <mergeCell ref="M606:M607"/>
    <mergeCell ref="N606:N607"/>
    <mergeCell ref="O606:O607"/>
    <mergeCell ref="P606:P607"/>
    <mergeCell ref="Q606:Q607"/>
    <mergeCell ref="R606:R607"/>
    <mergeCell ref="S606:S607"/>
    <mergeCell ref="T606:T607"/>
    <mergeCell ref="U606:U607"/>
    <mergeCell ref="T21:T22"/>
    <mergeCell ref="U21:U22"/>
    <mergeCell ref="V21:V22"/>
    <mergeCell ref="AD21:AD22"/>
    <mergeCell ref="AI21:AI22"/>
    <mergeCell ref="AN21:AN22"/>
    <mergeCell ref="AO21:AO22"/>
    <mergeCell ref="AP21:AP22"/>
    <mergeCell ref="AQ21:AQ22"/>
    <mergeCell ref="AR21:AR22"/>
    <mergeCell ref="AS21:AS22"/>
    <mergeCell ref="AT21:AT22"/>
    <mergeCell ref="AU21:AU22"/>
    <mergeCell ref="W531:W532"/>
    <mergeCell ref="X531:X532"/>
    <mergeCell ref="Y531:Y532"/>
    <mergeCell ref="Z531:Z532"/>
    <mergeCell ref="AA531:AA532"/>
    <mergeCell ref="AB531:AB532"/>
    <mergeCell ref="AC531:AC532"/>
    <mergeCell ref="AD531:AD532"/>
    <mergeCell ref="AI531:AI532"/>
    <mergeCell ref="AN531:AN532"/>
    <mergeCell ref="AO531:AO532"/>
    <mergeCell ref="AP531:AP532"/>
    <mergeCell ref="U531:U532"/>
    <mergeCell ref="V531:V532"/>
    <mergeCell ref="AD107:AD108"/>
    <mergeCell ref="AI107:AI108"/>
    <mergeCell ref="AN107:AN108"/>
    <mergeCell ref="AO107:AO108"/>
    <mergeCell ref="AP107:AP10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AN109:AN111"/>
    <mergeCell ref="AO109:AO111"/>
    <mergeCell ref="AP109:AP111"/>
    <mergeCell ref="AQ109:AQ111"/>
    <mergeCell ref="AR109:AR111"/>
    <mergeCell ref="AS109:AS111"/>
    <mergeCell ref="AT109:AT111"/>
    <mergeCell ref="AU109:AU111"/>
    <mergeCell ref="AR107:AR108"/>
    <mergeCell ref="AS107:AS108"/>
    <mergeCell ref="A531:A532"/>
    <mergeCell ref="B531:B532"/>
    <mergeCell ref="C531:C532"/>
    <mergeCell ref="D531:D532"/>
    <mergeCell ref="E531:E532"/>
    <mergeCell ref="F531:F532"/>
    <mergeCell ref="G531:G532"/>
    <mergeCell ref="H531:H532"/>
    <mergeCell ref="I531:I532"/>
    <mergeCell ref="J531:J532"/>
    <mergeCell ref="K531:K532"/>
    <mergeCell ref="L531:L532"/>
    <mergeCell ref="M531:M532"/>
    <mergeCell ref="N531:N532"/>
    <mergeCell ref="O531:O532"/>
    <mergeCell ref="P531:P532"/>
    <mergeCell ref="Q531:Q532"/>
    <mergeCell ref="R531:R532"/>
    <mergeCell ref="S531:S532"/>
    <mergeCell ref="T531:T532"/>
    <mergeCell ref="AQ107:AQ108"/>
    <mergeCell ref="AT107:AT108"/>
    <mergeCell ref="AU107:AU108"/>
    <mergeCell ref="A109:A111"/>
    <mergeCell ref="B109:B111"/>
    <mergeCell ref="C109:C111"/>
    <mergeCell ref="D109:D111"/>
    <mergeCell ref="E109:E111"/>
    <mergeCell ref="F109:F111"/>
    <mergeCell ref="G109:G111"/>
    <mergeCell ref="H109:H111"/>
    <mergeCell ref="I109:I111"/>
    <mergeCell ref="J109:J111"/>
    <mergeCell ref="K109:K111"/>
    <mergeCell ref="L109:L111"/>
    <mergeCell ref="M109:M111"/>
    <mergeCell ref="N109:N111"/>
    <mergeCell ref="O109:O111"/>
    <mergeCell ref="P109:P111"/>
    <mergeCell ref="Q109:Q111"/>
    <mergeCell ref="R109:R111"/>
    <mergeCell ref="S109:S111"/>
    <mergeCell ref="T109:T111"/>
    <mergeCell ref="U109:U111"/>
    <mergeCell ref="V109:V111"/>
    <mergeCell ref="AD109:AD111"/>
    <mergeCell ref="AI109:AI111"/>
    <mergeCell ref="AD105:AD106"/>
    <mergeCell ref="AI105:AI106"/>
    <mergeCell ref="AN105:AN106"/>
    <mergeCell ref="AO105:AO106"/>
    <mergeCell ref="AP105:AP106"/>
    <mergeCell ref="AQ105:AQ106"/>
    <mergeCell ref="AR105:AR106"/>
    <mergeCell ref="AS105:AS106"/>
    <mergeCell ref="AT105:AT106"/>
    <mergeCell ref="AU105:AU106"/>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V107:V108"/>
    <mergeCell ref="AD103:AD104"/>
    <mergeCell ref="AI103:AI104"/>
    <mergeCell ref="AN103:AN104"/>
    <mergeCell ref="AO103:AO104"/>
    <mergeCell ref="AP103:AP104"/>
    <mergeCell ref="AQ103:AQ104"/>
    <mergeCell ref="AR103:AR104"/>
    <mergeCell ref="AS103:AS104"/>
    <mergeCell ref="AT103:AT104"/>
    <mergeCell ref="AU103:AU104"/>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AD99:AD101"/>
    <mergeCell ref="AI99:AI101"/>
    <mergeCell ref="AN99:AN101"/>
    <mergeCell ref="AO99:AO101"/>
    <mergeCell ref="AP99:AP101"/>
    <mergeCell ref="AQ99:AQ101"/>
    <mergeCell ref="AR99:AR101"/>
    <mergeCell ref="AS99:AS101"/>
    <mergeCell ref="AT99:AT101"/>
    <mergeCell ref="AU99:AU101"/>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AD97:AD98"/>
    <mergeCell ref="AI97:AI98"/>
    <mergeCell ref="AN97:AN98"/>
    <mergeCell ref="AO97:AO98"/>
    <mergeCell ref="AP97:AP98"/>
    <mergeCell ref="AQ97:AQ98"/>
    <mergeCell ref="AR97:AR98"/>
    <mergeCell ref="AS97:AS98"/>
    <mergeCell ref="AT97:AT98"/>
    <mergeCell ref="AU97:AU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T99:T101"/>
    <mergeCell ref="U99:U101"/>
    <mergeCell ref="V99:V101"/>
    <mergeCell ref="AD95:AD96"/>
    <mergeCell ref="AI95:AI96"/>
    <mergeCell ref="AN95:AN96"/>
    <mergeCell ref="AO95:AO96"/>
    <mergeCell ref="AP95:AP96"/>
    <mergeCell ref="AQ95:AQ96"/>
    <mergeCell ref="AR95:AR96"/>
    <mergeCell ref="AS95:AS96"/>
    <mergeCell ref="AT95:AT96"/>
    <mergeCell ref="AU95:AU96"/>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V97:V98"/>
    <mergeCell ref="AD93:AD94"/>
    <mergeCell ref="AI93:AI94"/>
    <mergeCell ref="AN93:AN94"/>
    <mergeCell ref="AO93:AO94"/>
    <mergeCell ref="AP93:AP94"/>
    <mergeCell ref="AQ93:AQ94"/>
    <mergeCell ref="AR93:AR94"/>
    <mergeCell ref="AS93:AS94"/>
    <mergeCell ref="AT93:AT94"/>
    <mergeCell ref="AU93:AU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AO410:AO411"/>
    <mergeCell ref="AP410:AP411"/>
    <mergeCell ref="AQ410:AQ411"/>
    <mergeCell ref="AR410:AR411"/>
    <mergeCell ref="AS410:AS411"/>
    <mergeCell ref="AT410:AT411"/>
    <mergeCell ref="AU410:AU411"/>
    <mergeCell ref="L132:L133"/>
    <mergeCell ref="AQ132:AQ133"/>
    <mergeCell ref="L240:L241"/>
    <mergeCell ref="AQ240:AQ241"/>
    <mergeCell ref="AQ298:AQ300"/>
    <mergeCell ref="L270:L272"/>
    <mergeCell ref="AQ270:AQ272"/>
    <mergeCell ref="AN670:AN671"/>
    <mergeCell ref="A670:A671"/>
    <mergeCell ref="A410:A411"/>
    <mergeCell ref="B410:B411"/>
    <mergeCell ref="C410:C411"/>
    <mergeCell ref="D410:D411"/>
    <mergeCell ref="E410:E411"/>
    <mergeCell ref="F410:F411"/>
    <mergeCell ref="G410:G411"/>
    <mergeCell ref="H410:H411"/>
    <mergeCell ref="I410:I411"/>
    <mergeCell ref="J410:J411"/>
    <mergeCell ref="K410:K411"/>
    <mergeCell ref="L410:L411"/>
    <mergeCell ref="M410:M411"/>
    <mergeCell ref="N410:N411"/>
    <mergeCell ref="O410:O411"/>
    <mergeCell ref="P410:P411"/>
    <mergeCell ref="Q410:Q411"/>
    <mergeCell ref="R410:R411"/>
    <mergeCell ref="S410:S411"/>
    <mergeCell ref="T410:T411"/>
    <mergeCell ref="U410:U411"/>
    <mergeCell ref="V410:V411"/>
    <mergeCell ref="AD410:AD411"/>
    <mergeCell ref="AI410:AI411"/>
    <mergeCell ref="AN410:AN411"/>
    <mergeCell ref="AT667:AT669"/>
    <mergeCell ref="B670:B671"/>
    <mergeCell ref="C670:C671"/>
    <mergeCell ref="D670:D671"/>
    <mergeCell ref="E670:E671"/>
    <mergeCell ref="F670:F671"/>
    <mergeCell ref="G670:G671"/>
    <mergeCell ref="H670:H671"/>
    <mergeCell ref="I670:I671"/>
    <mergeCell ref="J670:J671"/>
    <mergeCell ref="K670:K671"/>
    <mergeCell ref="L670:L671"/>
    <mergeCell ref="M670:M671"/>
    <mergeCell ref="N670:N671"/>
    <mergeCell ref="O670:O671"/>
    <mergeCell ref="P670:P671"/>
    <mergeCell ref="Q670:Q671"/>
    <mergeCell ref="R670:R671"/>
    <mergeCell ref="S670:S671"/>
    <mergeCell ref="T670:T671"/>
    <mergeCell ref="U670:U671"/>
    <mergeCell ref="V670:V671"/>
    <mergeCell ref="W670:W671"/>
    <mergeCell ref="X670:X671"/>
    <mergeCell ref="Y670:Y671"/>
    <mergeCell ref="Z670:Z671"/>
    <mergeCell ref="AA670:AA671"/>
    <mergeCell ref="AB670:AB671"/>
    <mergeCell ref="AC670:AC671"/>
    <mergeCell ref="AD670:AD671"/>
    <mergeCell ref="AE670:AE671"/>
    <mergeCell ref="AI670:AI671"/>
    <mergeCell ref="R667:R669"/>
    <mergeCell ref="S667:S669"/>
    <mergeCell ref="T667:T669"/>
    <mergeCell ref="U667:U669"/>
    <mergeCell ref="V667:V669"/>
    <mergeCell ref="W667:W669"/>
    <mergeCell ref="X667:X669"/>
    <mergeCell ref="Y667:Y669"/>
    <mergeCell ref="Z667:Z669"/>
    <mergeCell ref="AA667:AA669"/>
    <mergeCell ref="AB667:AB669"/>
    <mergeCell ref="AC667:AC669"/>
    <mergeCell ref="AD667:AD669"/>
    <mergeCell ref="AI667:AI669"/>
    <mergeCell ref="AN667:AN669"/>
    <mergeCell ref="AO667:AO669"/>
    <mergeCell ref="AP667:AP669"/>
    <mergeCell ref="A667:A669"/>
    <mergeCell ref="B667:B669"/>
    <mergeCell ref="C667:C669"/>
    <mergeCell ref="D667:D669"/>
    <mergeCell ref="E667:E669"/>
    <mergeCell ref="F667:F669"/>
    <mergeCell ref="G667:G669"/>
    <mergeCell ref="H667:H669"/>
    <mergeCell ref="I667:I669"/>
    <mergeCell ref="J667:J669"/>
    <mergeCell ref="K667:K669"/>
    <mergeCell ref="L667:L669"/>
    <mergeCell ref="M667:M669"/>
    <mergeCell ref="N667:N669"/>
    <mergeCell ref="O667:O669"/>
    <mergeCell ref="P667:P669"/>
    <mergeCell ref="Q667:Q669"/>
    <mergeCell ref="P664:P665"/>
    <mergeCell ref="Q664:Q665"/>
    <mergeCell ref="R664:R665"/>
    <mergeCell ref="S664:S665"/>
    <mergeCell ref="T664:T665"/>
    <mergeCell ref="U664:U665"/>
    <mergeCell ref="V664:V665"/>
    <mergeCell ref="AD664:AD665"/>
    <mergeCell ref="AI664:AI665"/>
    <mergeCell ref="AN664:AN665"/>
    <mergeCell ref="AO664:AO665"/>
    <mergeCell ref="AP664:AP665"/>
    <mergeCell ref="AQ664:AQ665"/>
    <mergeCell ref="AR664:AR665"/>
    <mergeCell ref="AS664:AS665"/>
    <mergeCell ref="AT664:AT665"/>
    <mergeCell ref="AU664:AU665"/>
    <mergeCell ref="A571:A574"/>
    <mergeCell ref="D571:D574"/>
    <mergeCell ref="A664:A665"/>
    <mergeCell ref="B664:B665"/>
    <mergeCell ref="C664:C665"/>
    <mergeCell ref="D664:D665"/>
    <mergeCell ref="E664:E665"/>
    <mergeCell ref="F664:F665"/>
    <mergeCell ref="G664:G665"/>
    <mergeCell ref="H664:H665"/>
    <mergeCell ref="I664:I665"/>
    <mergeCell ref="J664:J665"/>
    <mergeCell ref="K664:K665"/>
    <mergeCell ref="L664:L665"/>
    <mergeCell ref="M664:M665"/>
    <mergeCell ref="N664:N665"/>
    <mergeCell ref="O664:O665"/>
    <mergeCell ref="A614:A616"/>
    <mergeCell ref="B614:B616"/>
    <mergeCell ref="C614:C616"/>
    <mergeCell ref="D614:D616"/>
    <mergeCell ref="E614:E616"/>
    <mergeCell ref="F614:F616"/>
    <mergeCell ref="G614:G616"/>
    <mergeCell ref="L614:L616"/>
    <mergeCell ref="M614:M616"/>
    <mergeCell ref="J597:J598"/>
    <mergeCell ref="A580:A582"/>
    <mergeCell ref="A603:A605"/>
    <mergeCell ref="A625:A629"/>
    <mergeCell ref="B597:B598"/>
    <mergeCell ref="C597:C598"/>
    <mergeCell ref="V571:V574"/>
    <mergeCell ref="AD571:AD574"/>
    <mergeCell ref="AI571:AI574"/>
    <mergeCell ref="AN571:AN574"/>
    <mergeCell ref="AO571:AO574"/>
    <mergeCell ref="AP571:AP574"/>
    <mergeCell ref="AR571:AR574"/>
    <mergeCell ref="AS571:AS574"/>
    <mergeCell ref="AT571:AT574"/>
    <mergeCell ref="AQ572:AQ574"/>
    <mergeCell ref="B571:B574"/>
    <mergeCell ref="C571:C574"/>
    <mergeCell ref="L571:L574"/>
    <mergeCell ref="M571:M574"/>
    <mergeCell ref="N571:N574"/>
    <mergeCell ref="O571:O574"/>
    <mergeCell ref="P571:P574"/>
    <mergeCell ref="R571:R574"/>
    <mergeCell ref="S571:S574"/>
    <mergeCell ref="T571:T574"/>
    <mergeCell ref="U571:U574"/>
    <mergeCell ref="Q571:Q574"/>
    <mergeCell ref="AT568:AT569"/>
    <mergeCell ref="AU568:AU569"/>
    <mergeCell ref="AP565:AP567"/>
    <mergeCell ref="AR565:AR567"/>
    <mergeCell ref="AS565:AS567"/>
    <mergeCell ref="AT565:AT567"/>
    <mergeCell ref="AU565:AU567"/>
    <mergeCell ref="A568:A569"/>
    <mergeCell ref="B568:B569"/>
    <mergeCell ref="C568:C569"/>
    <mergeCell ref="D568:D569"/>
    <mergeCell ref="E568:E569"/>
    <mergeCell ref="F568:F569"/>
    <mergeCell ref="G568:G569"/>
    <mergeCell ref="H568:H569"/>
    <mergeCell ref="I568:I569"/>
    <mergeCell ref="J568:J569"/>
    <mergeCell ref="K568:K569"/>
    <mergeCell ref="L568:L569"/>
    <mergeCell ref="M568:M569"/>
    <mergeCell ref="N568:N569"/>
    <mergeCell ref="O568:O569"/>
    <mergeCell ref="P568:P569"/>
    <mergeCell ref="Q568:Q569"/>
    <mergeCell ref="R568:R569"/>
    <mergeCell ref="S568:S569"/>
    <mergeCell ref="T568:T569"/>
    <mergeCell ref="U568:U569"/>
    <mergeCell ref="V568:V569"/>
    <mergeCell ref="AD568:AD569"/>
    <mergeCell ref="AI568:AI569"/>
    <mergeCell ref="AN568:AN569"/>
    <mergeCell ref="AP562:AP564"/>
    <mergeCell ref="AQ562:AQ564"/>
    <mergeCell ref="AR562:AR564"/>
    <mergeCell ref="AS562:AS564"/>
    <mergeCell ref="AT562:AT564"/>
    <mergeCell ref="AU562:AU564"/>
    <mergeCell ref="A565:A567"/>
    <mergeCell ref="B565:B567"/>
    <mergeCell ref="C565:C567"/>
    <mergeCell ref="D565:D567"/>
    <mergeCell ref="E565:E567"/>
    <mergeCell ref="F565:F567"/>
    <mergeCell ref="G565:G567"/>
    <mergeCell ref="H565:H567"/>
    <mergeCell ref="I565:I567"/>
    <mergeCell ref="J565:J567"/>
    <mergeCell ref="K565:K567"/>
    <mergeCell ref="L565:L567"/>
    <mergeCell ref="M565:M567"/>
    <mergeCell ref="N565:N567"/>
    <mergeCell ref="O565:O567"/>
    <mergeCell ref="P565:P567"/>
    <mergeCell ref="Q565:Q567"/>
    <mergeCell ref="R565:R567"/>
    <mergeCell ref="S565:S567"/>
    <mergeCell ref="T565:T567"/>
    <mergeCell ref="U565:U567"/>
    <mergeCell ref="V565:V567"/>
    <mergeCell ref="AD565:AD567"/>
    <mergeCell ref="AI565:AI567"/>
    <mergeCell ref="AU559:AU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V562:V564"/>
    <mergeCell ref="AD562:AD564"/>
    <mergeCell ref="AI562:AI564"/>
    <mergeCell ref="Y559:Y561"/>
    <mergeCell ref="Z559:Z561"/>
    <mergeCell ref="AA559:AA561"/>
    <mergeCell ref="AB559:AB561"/>
    <mergeCell ref="AC559:AC561"/>
    <mergeCell ref="AD559:AD561"/>
    <mergeCell ref="AE559:AE561"/>
    <mergeCell ref="AQ559:AQ561"/>
    <mergeCell ref="AR559:AR561"/>
    <mergeCell ref="AS559:AS561"/>
    <mergeCell ref="AT559:AT561"/>
    <mergeCell ref="AN492:AN493"/>
    <mergeCell ref="AD492:AD493"/>
    <mergeCell ref="AI492:AI493"/>
    <mergeCell ref="Y489:Y490"/>
    <mergeCell ref="Z489:Z490"/>
    <mergeCell ref="AA489:AA490"/>
    <mergeCell ref="AB489:AB490"/>
    <mergeCell ref="AC489:AC490"/>
    <mergeCell ref="AD489:AD490"/>
    <mergeCell ref="AI489:AI490"/>
    <mergeCell ref="AN489:AN490"/>
    <mergeCell ref="AC556:AC558"/>
    <mergeCell ref="AD556:AD558"/>
    <mergeCell ref="AR489:AR490"/>
    <mergeCell ref="AS489:AS490"/>
    <mergeCell ref="AT489:AT490"/>
    <mergeCell ref="AS554:AS555"/>
    <mergeCell ref="AT554:AT555"/>
    <mergeCell ref="AT549:AT550"/>
    <mergeCell ref="AS545:AS546"/>
    <mergeCell ref="AT545:AT546"/>
    <mergeCell ref="AT499:AT500"/>
    <mergeCell ref="AN494:AN495"/>
    <mergeCell ref="AR492:AR493"/>
    <mergeCell ref="AS492:AS493"/>
    <mergeCell ref="AT492:AT493"/>
    <mergeCell ref="AO489:AO490"/>
    <mergeCell ref="AP489:AP490"/>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AU492:AU493"/>
    <mergeCell ref="AT417:AT419"/>
    <mergeCell ref="AQ418:AQ419"/>
    <mergeCell ref="AU418:AU419"/>
    <mergeCell ref="AS418:AS419"/>
    <mergeCell ref="AR418:AR419"/>
    <mergeCell ref="AT420:AT422"/>
    <mergeCell ref="AT426:AT427"/>
    <mergeCell ref="AU426:AU427"/>
    <mergeCell ref="AT428:AT429"/>
    <mergeCell ref="AU479:AU480"/>
    <mergeCell ref="AT479:AT480"/>
    <mergeCell ref="AS479:AS480"/>
    <mergeCell ref="AR479:AR480"/>
    <mergeCell ref="AQ479:AQ480"/>
    <mergeCell ref="AT481:AT483"/>
    <mergeCell ref="AS484:AS486"/>
    <mergeCell ref="AT484:AT486"/>
    <mergeCell ref="AU484:AU486"/>
    <mergeCell ref="AQ423:AQ425"/>
    <mergeCell ref="AR423:AR425"/>
    <mergeCell ref="AS423:AS425"/>
    <mergeCell ref="AT423:AT425"/>
    <mergeCell ref="AU423:AU425"/>
    <mergeCell ref="AQ489:AQ490"/>
    <mergeCell ref="AU489:AU490"/>
    <mergeCell ref="A492:A493"/>
    <mergeCell ref="B492:B493"/>
    <mergeCell ref="C492:C493"/>
    <mergeCell ref="D492:D493"/>
    <mergeCell ref="E492:E493"/>
    <mergeCell ref="F492:F493"/>
    <mergeCell ref="G492:G493"/>
    <mergeCell ref="H492:H493"/>
    <mergeCell ref="I492:I493"/>
    <mergeCell ref="J492:J493"/>
    <mergeCell ref="K492:K493"/>
    <mergeCell ref="L492:L493"/>
    <mergeCell ref="M492:M493"/>
    <mergeCell ref="N492:N493"/>
    <mergeCell ref="O492:O493"/>
    <mergeCell ref="P492:P493"/>
    <mergeCell ref="Q492:Q493"/>
    <mergeCell ref="R492:R493"/>
    <mergeCell ref="S492:S493"/>
    <mergeCell ref="T492:T493"/>
    <mergeCell ref="U492:U493"/>
    <mergeCell ref="V492:V493"/>
    <mergeCell ref="AO492:AO493"/>
    <mergeCell ref="AP492:AP493"/>
    <mergeCell ref="AQ492:AQ493"/>
    <mergeCell ref="AI487:AI488"/>
    <mergeCell ref="AN487:AN488"/>
    <mergeCell ref="AO487:AO488"/>
    <mergeCell ref="AP487:AP488"/>
    <mergeCell ref="AQ487:AQ488"/>
    <mergeCell ref="AR487:AR488"/>
    <mergeCell ref="AS487:AS488"/>
    <mergeCell ref="AT487:AT488"/>
    <mergeCell ref="AU487:AU488"/>
    <mergeCell ref="R489:R490"/>
    <mergeCell ref="S489:S490"/>
    <mergeCell ref="T489:T490"/>
    <mergeCell ref="U489:U490"/>
    <mergeCell ref="V489:V490"/>
    <mergeCell ref="X489:X490"/>
    <mergeCell ref="R487:R488"/>
    <mergeCell ref="S487:S488"/>
    <mergeCell ref="T487:T488"/>
    <mergeCell ref="U487:U488"/>
    <mergeCell ref="V487:V488"/>
    <mergeCell ref="X487:X488"/>
    <mergeCell ref="Y487:Y488"/>
    <mergeCell ref="Z487:Z488"/>
    <mergeCell ref="AA487:AA488"/>
    <mergeCell ref="A489:A490"/>
    <mergeCell ref="B489:B490"/>
    <mergeCell ref="C489:C490"/>
    <mergeCell ref="D489:D490"/>
    <mergeCell ref="E489:E490"/>
    <mergeCell ref="F489:F490"/>
    <mergeCell ref="G489:G490"/>
    <mergeCell ref="H489:H490"/>
    <mergeCell ref="I489:I490"/>
    <mergeCell ref="J489:J490"/>
    <mergeCell ref="K489:K490"/>
    <mergeCell ref="L489:L490"/>
    <mergeCell ref="M489:M490"/>
    <mergeCell ref="N489:N490"/>
    <mergeCell ref="O489:O490"/>
    <mergeCell ref="P489:P490"/>
    <mergeCell ref="Q489:Q490"/>
    <mergeCell ref="A487:A488"/>
    <mergeCell ref="B487:B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Q487:Q488"/>
    <mergeCell ref="AB487:AB488"/>
    <mergeCell ref="AC487:AC488"/>
    <mergeCell ref="AD487:AD488"/>
    <mergeCell ref="T484:T486"/>
    <mergeCell ref="U484:U486"/>
    <mergeCell ref="V484:V486"/>
    <mergeCell ref="W484:W486"/>
    <mergeCell ref="X484:X486"/>
    <mergeCell ref="Y484:Y486"/>
    <mergeCell ref="Z484:Z486"/>
    <mergeCell ref="AA484:AA486"/>
    <mergeCell ref="AB484:AB486"/>
    <mergeCell ref="AC484:AC486"/>
    <mergeCell ref="AD484:AD486"/>
    <mergeCell ref="R484:R486"/>
    <mergeCell ref="S484:S486"/>
    <mergeCell ref="AI484:AI486"/>
    <mergeCell ref="AN484:AN486"/>
    <mergeCell ref="AO484:AO486"/>
    <mergeCell ref="AP484:AP486"/>
    <mergeCell ref="AQ484:AQ486"/>
    <mergeCell ref="AR484:AR486"/>
    <mergeCell ref="W481:W483"/>
    <mergeCell ref="X481:X483"/>
    <mergeCell ref="Y481:Y483"/>
    <mergeCell ref="Z481:Z483"/>
    <mergeCell ref="AA481:AA483"/>
    <mergeCell ref="AB481:AB483"/>
    <mergeCell ref="AC481:AC483"/>
    <mergeCell ref="AD481:AD483"/>
    <mergeCell ref="AE481:AE483"/>
    <mergeCell ref="AI481:AI483"/>
    <mergeCell ref="AN481:AN483"/>
    <mergeCell ref="AO481:AO483"/>
    <mergeCell ref="AP481:AP483"/>
    <mergeCell ref="A484:A486"/>
    <mergeCell ref="B484:B486"/>
    <mergeCell ref="C484:C486"/>
    <mergeCell ref="D484:D486"/>
    <mergeCell ref="E484:E486"/>
    <mergeCell ref="F484:F486"/>
    <mergeCell ref="G484:G486"/>
    <mergeCell ref="H484:H486"/>
    <mergeCell ref="I484:I486"/>
    <mergeCell ref="J484:J486"/>
    <mergeCell ref="K484:K486"/>
    <mergeCell ref="L484:L486"/>
    <mergeCell ref="M484:M486"/>
    <mergeCell ref="N484:N486"/>
    <mergeCell ref="O484:O486"/>
    <mergeCell ref="P484:P486"/>
    <mergeCell ref="Q484:Q486"/>
    <mergeCell ref="R479:R480"/>
    <mergeCell ref="S479:S480"/>
    <mergeCell ref="T479:T480"/>
    <mergeCell ref="U479:U480"/>
    <mergeCell ref="V479:V480"/>
    <mergeCell ref="AD479:AD480"/>
    <mergeCell ref="AI479:AI480"/>
    <mergeCell ref="AN479:AN480"/>
    <mergeCell ref="AO479:AO480"/>
    <mergeCell ref="AP479:AP480"/>
    <mergeCell ref="A481:A483"/>
    <mergeCell ref="B481:B483"/>
    <mergeCell ref="C481:C483"/>
    <mergeCell ref="D481:D483"/>
    <mergeCell ref="E481:E483"/>
    <mergeCell ref="F481:F483"/>
    <mergeCell ref="G481:G483"/>
    <mergeCell ref="H481:H483"/>
    <mergeCell ref="I481:I483"/>
    <mergeCell ref="J481:J483"/>
    <mergeCell ref="K481:K483"/>
    <mergeCell ref="L481:L483"/>
    <mergeCell ref="M481:M483"/>
    <mergeCell ref="N481:N483"/>
    <mergeCell ref="O481:O483"/>
    <mergeCell ref="P481:P483"/>
    <mergeCell ref="Q481:Q483"/>
    <mergeCell ref="R481:R483"/>
    <mergeCell ref="S481:S483"/>
    <mergeCell ref="T481:T483"/>
    <mergeCell ref="U481:U483"/>
    <mergeCell ref="V481:V483"/>
    <mergeCell ref="A479:A480"/>
    <mergeCell ref="B479:B480"/>
    <mergeCell ref="C479:C480"/>
    <mergeCell ref="D479:D480"/>
    <mergeCell ref="E479:E480"/>
    <mergeCell ref="F479:F480"/>
    <mergeCell ref="G479:G480"/>
    <mergeCell ref="H479:H480"/>
    <mergeCell ref="I479:I480"/>
    <mergeCell ref="J479:J480"/>
    <mergeCell ref="K479:K480"/>
    <mergeCell ref="L479:L480"/>
    <mergeCell ref="M479:M480"/>
    <mergeCell ref="N479:N480"/>
    <mergeCell ref="O479:O480"/>
    <mergeCell ref="P479:P480"/>
    <mergeCell ref="Q479:Q480"/>
    <mergeCell ref="T428:T429"/>
    <mergeCell ref="U428:U429"/>
    <mergeCell ref="V428:V429"/>
    <mergeCell ref="X428:X429"/>
    <mergeCell ref="Y428:Y429"/>
    <mergeCell ref="Z428:Z429"/>
    <mergeCell ref="AA428:AA429"/>
    <mergeCell ref="AB428:AB429"/>
    <mergeCell ref="AC428:AC429"/>
    <mergeCell ref="AD428:AD429"/>
    <mergeCell ref="AI428:AI429"/>
    <mergeCell ref="AN428:AN429"/>
    <mergeCell ref="AO428:AO429"/>
    <mergeCell ref="AP428:AP429"/>
    <mergeCell ref="AQ431:AQ433"/>
    <mergeCell ref="AQ434:AQ436"/>
    <mergeCell ref="E435:E436"/>
    <mergeCell ref="F435:F436"/>
    <mergeCell ref="A428:A429"/>
    <mergeCell ref="B428:B429"/>
    <mergeCell ref="C428:C429"/>
    <mergeCell ref="D428:D429"/>
    <mergeCell ref="E428:E429"/>
    <mergeCell ref="F428:F429"/>
    <mergeCell ref="G428:G429"/>
    <mergeCell ref="I428:I430"/>
    <mergeCell ref="K428:K429"/>
    <mergeCell ref="L428:L429"/>
    <mergeCell ref="M428:M429"/>
    <mergeCell ref="N428:N429"/>
    <mergeCell ref="O428:O429"/>
    <mergeCell ref="P428:P429"/>
    <mergeCell ref="Q428:Q429"/>
    <mergeCell ref="R428:R429"/>
    <mergeCell ref="S428:S429"/>
    <mergeCell ref="A426:A427"/>
    <mergeCell ref="B426:B427"/>
    <mergeCell ref="C426:C427"/>
    <mergeCell ref="D426:D427"/>
    <mergeCell ref="E426:E427"/>
    <mergeCell ref="F426:F427"/>
    <mergeCell ref="G426:G427"/>
    <mergeCell ref="H426:H427"/>
    <mergeCell ref="I426:I427"/>
    <mergeCell ref="J426:J427"/>
    <mergeCell ref="K426:K427"/>
    <mergeCell ref="L426:L427"/>
    <mergeCell ref="M426:M427"/>
    <mergeCell ref="N426:N427"/>
    <mergeCell ref="O426:O427"/>
    <mergeCell ref="P426:P427"/>
    <mergeCell ref="Q426:Q427"/>
    <mergeCell ref="R426:R427"/>
    <mergeCell ref="S426:S427"/>
    <mergeCell ref="T426:T427"/>
    <mergeCell ref="U426:U427"/>
    <mergeCell ref="V426:V427"/>
    <mergeCell ref="AD426:AD427"/>
    <mergeCell ref="AI426:AI427"/>
    <mergeCell ref="AN426:AN427"/>
    <mergeCell ref="AO426:AO427"/>
    <mergeCell ref="AP426:AP427"/>
    <mergeCell ref="AP420:AP422"/>
    <mergeCell ref="A423:A425"/>
    <mergeCell ref="B423:B425"/>
    <mergeCell ref="C423:C425"/>
    <mergeCell ref="D423:D425"/>
    <mergeCell ref="E423:E425"/>
    <mergeCell ref="F423:F425"/>
    <mergeCell ref="G423:G425"/>
    <mergeCell ref="I423:I425"/>
    <mergeCell ref="K423:K425"/>
    <mergeCell ref="L423:L425"/>
    <mergeCell ref="M423:M425"/>
    <mergeCell ref="N423:N425"/>
    <mergeCell ref="O423:O425"/>
    <mergeCell ref="P423:P425"/>
    <mergeCell ref="Q423:Q425"/>
    <mergeCell ref="R423:R425"/>
    <mergeCell ref="S423:S425"/>
    <mergeCell ref="T423:T425"/>
    <mergeCell ref="U423:U425"/>
    <mergeCell ref="V423:V425"/>
    <mergeCell ref="AD423:AD425"/>
    <mergeCell ref="AI423:AI425"/>
    <mergeCell ref="AN423:AN425"/>
    <mergeCell ref="AO423:AO425"/>
    <mergeCell ref="AP423:AP425"/>
    <mergeCell ref="V417:V419"/>
    <mergeCell ref="AD417:AD419"/>
    <mergeCell ref="AI417:AI419"/>
    <mergeCell ref="AN417:AN419"/>
    <mergeCell ref="AO417:AO419"/>
    <mergeCell ref="AP417:AP419"/>
    <mergeCell ref="A420:A422"/>
    <mergeCell ref="B420:B422"/>
    <mergeCell ref="C420:C422"/>
    <mergeCell ref="D420:D422"/>
    <mergeCell ref="E420:E422"/>
    <mergeCell ref="F420:F422"/>
    <mergeCell ref="G420:G422"/>
    <mergeCell ref="H420:H422"/>
    <mergeCell ref="I420:I422"/>
    <mergeCell ref="J420:J422"/>
    <mergeCell ref="K420:K422"/>
    <mergeCell ref="L420:L422"/>
    <mergeCell ref="M420:M422"/>
    <mergeCell ref="N420:N422"/>
    <mergeCell ref="O420:O422"/>
    <mergeCell ref="P420:P422"/>
    <mergeCell ref="Q420:Q422"/>
    <mergeCell ref="R420:R422"/>
    <mergeCell ref="S420:S422"/>
    <mergeCell ref="T420:T422"/>
    <mergeCell ref="U420:U422"/>
    <mergeCell ref="V420:V422"/>
    <mergeCell ref="AD420:AD422"/>
    <mergeCell ref="AI420:AI422"/>
    <mergeCell ref="AN420:AN422"/>
    <mergeCell ref="AO420:AO422"/>
    <mergeCell ref="AB634:AB636"/>
    <mergeCell ref="AC634:AC636"/>
    <mergeCell ref="AD634:AD636"/>
    <mergeCell ref="AE634:AE636"/>
    <mergeCell ref="AI634:AI636"/>
    <mergeCell ref="AN634:AN636"/>
    <mergeCell ref="AO634:AO636"/>
    <mergeCell ref="AP634:AP636"/>
    <mergeCell ref="AU632:AU633"/>
    <mergeCell ref="AT632:AT633"/>
    <mergeCell ref="AT634:AT636"/>
    <mergeCell ref="A417:A419"/>
    <mergeCell ref="B417:B419"/>
    <mergeCell ref="C417:C419"/>
    <mergeCell ref="D417:D419"/>
    <mergeCell ref="E417:E419"/>
    <mergeCell ref="F417:F419"/>
    <mergeCell ref="G417:G419"/>
    <mergeCell ref="H417:H419"/>
    <mergeCell ref="I417:I419"/>
    <mergeCell ref="J417:J419"/>
    <mergeCell ref="K417:K419"/>
    <mergeCell ref="L417:L419"/>
    <mergeCell ref="M417:M419"/>
    <mergeCell ref="N417:N419"/>
    <mergeCell ref="O417:O419"/>
    <mergeCell ref="P417:P419"/>
    <mergeCell ref="Q417:Q419"/>
    <mergeCell ref="R417:R419"/>
    <mergeCell ref="S417:S419"/>
    <mergeCell ref="T417:T419"/>
    <mergeCell ref="U417:U419"/>
    <mergeCell ref="AN632:AN633"/>
    <mergeCell ref="AO632:AO633"/>
    <mergeCell ref="AP632:AP633"/>
    <mergeCell ref="AR632:AR633"/>
    <mergeCell ref="AS632:AS633"/>
    <mergeCell ref="A634:A636"/>
    <mergeCell ref="B634:B636"/>
    <mergeCell ref="C634:C636"/>
    <mergeCell ref="D634:D636"/>
    <mergeCell ref="E634:E636"/>
    <mergeCell ref="F634:F636"/>
    <mergeCell ref="G634:G636"/>
    <mergeCell ref="H634:H636"/>
    <mergeCell ref="I634:I636"/>
    <mergeCell ref="J634:J636"/>
    <mergeCell ref="K634:K636"/>
    <mergeCell ref="L634:L636"/>
    <mergeCell ref="M634:M636"/>
    <mergeCell ref="N634:N636"/>
    <mergeCell ref="O634:O636"/>
    <mergeCell ref="P634:P636"/>
    <mergeCell ref="Q634:Q636"/>
    <mergeCell ref="R634:R636"/>
    <mergeCell ref="S634:S636"/>
    <mergeCell ref="T634:T636"/>
    <mergeCell ref="U634:U636"/>
    <mergeCell ref="V634:V636"/>
    <mergeCell ref="W634:W636"/>
    <mergeCell ref="X634:X636"/>
    <mergeCell ref="Y634:Y636"/>
    <mergeCell ref="Z634:Z636"/>
    <mergeCell ref="AA634:AA636"/>
    <mergeCell ref="AR630:AR631"/>
    <mergeCell ref="AS630:AS631"/>
    <mergeCell ref="AT630:AT631"/>
    <mergeCell ref="AU630:AU631"/>
    <mergeCell ref="A632:A633"/>
    <mergeCell ref="B632:B633"/>
    <mergeCell ref="C632:C633"/>
    <mergeCell ref="D632:D633"/>
    <mergeCell ref="E632:E633"/>
    <mergeCell ref="F632:F633"/>
    <mergeCell ref="G632:G633"/>
    <mergeCell ref="H632:H633"/>
    <mergeCell ref="I632:I633"/>
    <mergeCell ref="J632:J633"/>
    <mergeCell ref="K632:K633"/>
    <mergeCell ref="L632:L633"/>
    <mergeCell ref="M632:M633"/>
    <mergeCell ref="N632:N633"/>
    <mergeCell ref="O632:O633"/>
    <mergeCell ref="P632:P633"/>
    <mergeCell ref="Q632:Q633"/>
    <mergeCell ref="R632:R633"/>
    <mergeCell ref="S632:S633"/>
    <mergeCell ref="T632:T633"/>
    <mergeCell ref="U632:U633"/>
    <mergeCell ref="V632:V633"/>
    <mergeCell ref="W632:W633"/>
    <mergeCell ref="X632:X633"/>
    <mergeCell ref="Y632:Y633"/>
    <mergeCell ref="Z632:Z633"/>
    <mergeCell ref="AA632:AA633"/>
    <mergeCell ref="AB632:AB633"/>
    <mergeCell ref="AT680:AT682"/>
    <mergeCell ref="AO677:AO679"/>
    <mergeCell ref="AP677:AP679"/>
    <mergeCell ref="AQ677:AQ679"/>
    <mergeCell ref="AR677:AR679"/>
    <mergeCell ref="AS677:AS679"/>
    <mergeCell ref="AT677:AT679"/>
    <mergeCell ref="AU677:AU679"/>
    <mergeCell ref="A630:A631"/>
    <mergeCell ref="B630:B631"/>
    <mergeCell ref="C630:C631"/>
    <mergeCell ref="D630:D631"/>
    <mergeCell ref="E630:E631"/>
    <mergeCell ref="F630:F631"/>
    <mergeCell ref="G630:G631"/>
    <mergeCell ref="L630:L631"/>
    <mergeCell ref="M630:M631"/>
    <mergeCell ref="N630:N631"/>
    <mergeCell ref="O630:O631"/>
    <mergeCell ref="P630:P631"/>
    <mergeCell ref="Q630:Q631"/>
    <mergeCell ref="R630:R631"/>
    <mergeCell ref="S630:S631"/>
    <mergeCell ref="T630:T631"/>
    <mergeCell ref="U630:U631"/>
    <mergeCell ref="V630:V631"/>
    <mergeCell ref="AD630:AD631"/>
    <mergeCell ref="AI630:AI631"/>
    <mergeCell ref="AN630:AN631"/>
    <mergeCell ref="AO630:AO631"/>
    <mergeCell ref="AP630:AP631"/>
    <mergeCell ref="AQ630:AQ631"/>
    <mergeCell ref="B680:B682"/>
    <mergeCell ref="C680:C682"/>
    <mergeCell ref="D680:D682"/>
    <mergeCell ref="E680:E682"/>
    <mergeCell ref="F680:F682"/>
    <mergeCell ref="G680:G682"/>
    <mergeCell ref="H680:H682"/>
    <mergeCell ref="I680:I682"/>
    <mergeCell ref="J680:J682"/>
    <mergeCell ref="K680:K682"/>
    <mergeCell ref="L680:L682"/>
    <mergeCell ref="M680:M682"/>
    <mergeCell ref="N680:N682"/>
    <mergeCell ref="O680:O682"/>
    <mergeCell ref="P680:P682"/>
    <mergeCell ref="Q680:Q682"/>
    <mergeCell ref="R680:R682"/>
    <mergeCell ref="S680:S682"/>
    <mergeCell ref="T680:T682"/>
    <mergeCell ref="U680:U682"/>
    <mergeCell ref="V680:V682"/>
    <mergeCell ref="W680:W682"/>
    <mergeCell ref="X680:X682"/>
    <mergeCell ref="Y680:Y682"/>
    <mergeCell ref="Z680:Z682"/>
    <mergeCell ref="V674:V676"/>
    <mergeCell ref="AD674:AD676"/>
    <mergeCell ref="AI674:AI676"/>
    <mergeCell ref="AN674:AN676"/>
    <mergeCell ref="AO674:AO676"/>
    <mergeCell ref="AP674:AP676"/>
    <mergeCell ref="AQ674:AQ676"/>
    <mergeCell ref="AR674:AR676"/>
    <mergeCell ref="AS674:AS676"/>
    <mergeCell ref="AA680:AA682"/>
    <mergeCell ref="AB680:AB682"/>
    <mergeCell ref="AC680:AC682"/>
    <mergeCell ref="AD680:AD682"/>
    <mergeCell ref="AE680:AE682"/>
    <mergeCell ref="AI680:AI682"/>
    <mergeCell ref="AN680:AN682"/>
    <mergeCell ref="AO680:AO682"/>
    <mergeCell ref="AP680:AP682"/>
    <mergeCell ref="AT674:AT676"/>
    <mergeCell ref="AU674:AU676"/>
    <mergeCell ref="A677:A679"/>
    <mergeCell ref="B677:B679"/>
    <mergeCell ref="C677:C679"/>
    <mergeCell ref="D677:D679"/>
    <mergeCell ref="E677:E679"/>
    <mergeCell ref="F677:F679"/>
    <mergeCell ref="G677:G679"/>
    <mergeCell ref="L677:L679"/>
    <mergeCell ref="M677:M679"/>
    <mergeCell ref="N677:N679"/>
    <mergeCell ref="O677:O679"/>
    <mergeCell ref="P677:P679"/>
    <mergeCell ref="Q677:Q679"/>
    <mergeCell ref="R677:R679"/>
    <mergeCell ref="S677:S679"/>
    <mergeCell ref="T677:T679"/>
    <mergeCell ref="U677:U679"/>
    <mergeCell ref="V677:V679"/>
    <mergeCell ref="AD677:AD679"/>
    <mergeCell ref="AI677:AI679"/>
    <mergeCell ref="AN677:AN679"/>
    <mergeCell ref="V672:V673"/>
    <mergeCell ref="AD672:AD673"/>
    <mergeCell ref="AI672:AI673"/>
    <mergeCell ref="AN672:AN673"/>
    <mergeCell ref="AO672:AO673"/>
    <mergeCell ref="AP672:AP673"/>
    <mergeCell ref="AQ672:AQ673"/>
    <mergeCell ref="AR672:AR673"/>
    <mergeCell ref="AS672:AS673"/>
    <mergeCell ref="AT672:AT673"/>
    <mergeCell ref="AU672:AU673"/>
    <mergeCell ref="A674:A676"/>
    <mergeCell ref="B674:B676"/>
    <mergeCell ref="C674:C676"/>
    <mergeCell ref="D674:D676"/>
    <mergeCell ref="E674:E676"/>
    <mergeCell ref="F674:F676"/>
    <mergeCell ref="G674:G676"/>
    <mergeCell ref="H674:H676"/>
    <mergeCell ref="I674:I676"/>
    <mergeCell ref="J674:J676"/>
    <mergeCell ref="K674:K676"/>
    <mergeCell ref="L674:L676"/>
    <mergeCell ref="M674:M676"/>
    <mergeCell ref="N674:N676"/>
    <mergeCell ref="O674:O676"/>
    <mergeCell ref="P674:P676"/>
    <mergeCell ref="Q674:Q676"/>
    <mergeCell ref="R674:R676"/>
    <mergeCell ref="S674:S676"/>
    <mergeCell ref="T674:T676"/>
    <mergeCell ref="U674:U676"/>
    <mergeCell ref="A672:A673"/>
    <mergeCell ref="B672:B673"/>
    <mergeCell ref="C672:C673"/>
    <mergeCell ref="D672:D673"/>
    <mergeCell ref="E672:E673"/>
    <mergeCell ref="F672:F673"/>
    <mergeCell ref="G672:G673"/>
    <mergeCell ref="L672:L673"/>
    <mergeCell ref="M672:M673"/>
    <mergeCell ref="N672:N673"/>
    <mergeCell ref="O672:O673"/>
    <mergeCell ref="P672:P673"/>
    <mergeCell ref="Q672:Q673"/>
    <mergeCell ref="R672:R673"/>
    <mergeCell ref="S672:S673"/>
    <mergeCell ref="T672:T673"/>
    <mergeCell ref="U672:U673"/>
    <mergeCell ref="AD350:AD353"/>
    <mergeCell ref="AI350:AI353"/>
    <mergeCell ref="AN350:AN353"/>
    <mergeCell ref="AO350:AO353"/>
    <mergeCell ref="AP350:AP353"/>
    <mergeCell ref="AQ350:AQ353"/>
    <mergeCell ref="AR350:AR353"/>
    <mergeCell ref="AS350:AS353"/>
    <mergeCell ref="AT350:AT353"/>
    <mergeCell ref="AU350:AU353"/>
    <mergeCell ref="AQ312:AQ313"/>
    <mergeCell ref="AR312:AR313"/>
    <mergeCell ref="AS312:AS313"/>
    <mergeCell ref="AU312:AU313"/>
    <mergeCell ref="AT354:AT357"/>
    <mergeCell ref="AQ384:AQ385"/>
    <mergeCell ref="AR384:AR385"/>
    <mergeCell ref="AS384:AS385"/>
    <mergeCell ref="AT383:AT385"/>
    <mergeCell ref="AU384:AU385"/>
    <mergeCell ref="AD345:AD346"/>
    <mergeCell ref="AI345:AI346"/>
    <mergeCell ref="AN345:AN346"/>
    <mergeCell ref="AO345:AO346"/>
    <mergeCell ref="AP345:AP346"/>
    <mergeCell ref="AQ345:AQ346"/>
    <mergeCell ref="AR345:AR346"/>
    <mergeCell ref="AS345:AS346"/>
    <mergeCell ref="AT345:AT346"/>
    <mergeCell ref="AU345:AU346"/>
    <mergeCell ref="AS316:AS318"/>
    <mergeCell ref="AT316:AT318"/>
    <mergeCell ref="A350:A353"/>
    <mergeCell ref="B350:B353"/>
    <mergeCell ref="C350:C353"/>
    <mergeCell ref="D350:D353"/>
    <mergeCell ref="E350:E353"/>
    <mergeCell ref="F350:F353"/>
    <mergeCell ref="G350:G353"/>
    <mergeCell ref="H350:H353"/>
    <mergeCell ref="I350:I353"/>
    <mergeCell ref="J350:J353"/>
    <mergeCell ref="K350:K353"/>
    <mergeCell ref="L350:L353"/>
    <mergeCell ref="M350:M353"/>
    <mergeCell ref="N350:N353"/>
    <mergeCell ref="O350:O353"/>
    <mergeCell ref="P350:P353"/>
    <mergeCell ref="Q350:Q353"/>
    <mergeCell ref="R350:R353"/>
    <mergeCell ref="S350:S353"/>
    <mergeCell ref="T350:T353"/>
    <mergeCell ref="U350:U353"/>
    <mergeCell ref="V350:V353"/>
    <mergeCell ref="AD343:AD344"/>
    <mergeCell ref="AI343:AI344"/>
    <mergeCell ref="AN343:AN344"/>
    <mergeCell ref="AO343:AO344"/>
    <mergeCell ref="AP343:AP344"/>
    <mergeCell ref="AQ343:AQ344"/>
    <mergeCell ref="AR343:AR344"/>
    <mergeCell ref="AS343:AS344"/>
    <mergeCell ref="AT343:AT344"/>
    <mergeCell ref="AU343:AU344"/>
    <mergeCell ref="A345:A346"/>
    <mergeCell ref="B345:B346"/>
    <mergeCell ref="C345:C346"/>
    <mergeCell ref="D345:D346"/>
    <mergeCell ref="E345:E346"/>
    <mergeCell ref="F345:F346"/>
    <mergeCell ref="G345:G346"/>
    <mergeCell ref="H345:H346"/>
    <mergeCell ref="I345:I346"/>
    <mergeCell ref="J345:J346"/>
    <mergeCell ref="K345:K346"/>
    <mergeCell ref="L345:L346"/>
    <mergeCell ref="M345:M346"/>
    <mergeCell ref="N345:N346"/>
    <mergeCell ref="O345:O346"/>
    <mergeCell ref="P345:P346"/>
    <mergeCell ref="Q345:Q346"/>
    <mergeCell ref="R345:R346"/>
    <mergeCell ref="S345:S346"/>
    <mergeCell ref="T345:T346"/>
    <mergeCell ref="U345:U346"/>
    <mergeCell ref="V345:V346"/>
    <mergeCell ref="AD341:AD342"/>
    <mergeCell ref="AI341:AI342"/>
    <mergeCell ref="AN341:AN342"/>
    <mergeCell ref="AO341:AO342"/>
    <mergeCell ref="AP341:AP342"/>
    <mergeCell ref="AQ341:AQ342"/>
    <mergeCell ref="AR341:AR342"/>
    <mergeCell ref="AS341:AS342"/>
    <mergeCell ref="AT341:AT342"/>
    <mergeCell ref="AU341:AU342"/>
    <mergeCell ref="A343:A344"/>
    <mergeCell ref="B343:B344"/>
    <mergeCell ref="C343:C344"/>
    <mergeCell ref="D343:D344"/>
    <mergeCell ref="E343:E344"/>
    <mergeCell ref="F343:F344"/>
    <mergeCell ref="G343:G344"/>
    <mergeCell ref="H343:H344"/>
    <mergeCell ref="I343:I344"/>
    <mergeCell ref="J343:J344"/>
    <mergeCell ref="K343:K344"/>
    <mergeCell ref="L343:L344"/>
    <mergeCell ref="M343:M344"/>
    <mergeCell ref="N343:N344"/>
    <mergeCell ref="O343:O344"/>
    <mergeCell ref="P343:P344"/>
    <mergeCell ref="Q343:Q344"/>
    <mergeCell ref="R343:R344"/>
    <mergeCell ref="S343:S344"/>
    <mergeCell ref="T343:T344"/>
    <mergeCell ref="U343:U344"/>
    <mergeCell ref="V343:V344"/>
    <mergeCell ref="AD337:AD340"/>
    <mergeCell ref="AI337:AI340"/>
    <mergeCell ref="AN337:AN340"/>
    <mergeCell ref="AO337:AO340"/>
    <mergeCell ref="AP337:AP340"/>
    <mergeCell ref="AQ337:AQ340"/>
    <mergeCell ref="AR337:AR340"/>
    <mergeCell ref="AS337:AS340"/>
    <mergeCell ref="AT337:AT340"/>
    <mergeCell ref="AU337:AU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Q341:Q342"/>
    <mergeCell ref="R341:R342"/>
    <mergeCell ref="S341:S342"/>
    <mergeCell ref="T341:T342"/>
    <mergeCell ref="U341:U342"/>
    <mergeCell ref="V341:V342"/>
    <mergeCell ref="V334:V336"/>
    <mergeCell ref="AD334:AD336"/>
    <mergeCell ref="AI334:AI336"/>
    <mergeCell ref="AN334:AN336"/>
    <mergeCell ref="AO334:AO336"/>
    <mergeCell ref="AP334:AP336"/>
    <mergeCell ref="AQ334:AQ336"/>
    <mergeCell ref="AR334:AR336"/>
    <mergeCell ref="AS334:AS336"/>
    <mergeCell ref="AT334:AT336"/>
    <mergeCell ref="AU334:AU336"/>
    <mergeCell ref="A337:A340"/>
    <mergeCell ref="B337:B340"/>
    <mergeCell ref="C337:C340"/>
    <mergeCell ref="D337:D340"/>
    <mergeCell ref="E337:E340"/>
    <mergeCell ref="G337:G340"/>
    <mergeCell ref="H337:H340"/>
    <mergeCell ref="I337:I340"/>
    <mergeCell ref="J337:J340"/>
    <mergeCell ref="K337:K340"/>
    <mergeCell ref="L337:L340"/>
    <mergeCell ref="M337:M340"/>
    <mergeCell ref="N337:N340"/>
    <mergeCell ref="O337:O340"/>
    <mergeCell ref="P337:P340"/>
    <mergeCell ref="Q337:Q340"/>
    <mergeCell ref="R337:R340"/>
    <mergeCell ref="S337:S340"/>
    <mergeCell ref="T337:T340"/>
    <mergeCell ref="U337:U340"/>
    <mergeCell ref="V337:V340"/>
    <mergeCell ref="V330:V333"/>
    <mergeCell ref="AD330:AD333"/>
    <mergeCell ref="AI330:AI333"/>
    <mergeCell ref="AN330:AN333"/>
    <mergeCell ref="AO330:AO333"/>
    <mergeCell ref="AP330:AP333"/>
    <mergeCell ref="AQ330:AQ333"/>
    <mergeCell ref="AR330:AR333"/>
    <mergeCell ref="AS330:AS333"/>
    <mergeCell ref="AT330:AT333"/>
    <mergeCell ref="AU330:AU333"/>
    <mergeCell ref="A334:A336"/>
    <mergeCell ref="B334:B336"/>
    <mergeCell ref="C334:C336"/>
    <mergeCell ref="D334:D336"/>
    <mergeCell ref="E334:E336"/>
    <mergeCell ref="F334:F336"/>
    <mergeCell ref="G334:G336"/>
    <mergeCell ref="H334:H336"/>
    <mergeCell ref="I334:I336"/>
    <mergeCell ref="J334:J336"/>
    <mergeCell ref="K334:K336"/>
    <mergeCell ref="L334:L336"/>
    <mergeCell ref="M334:M336"/>
    <mergeCell ref="N334:N336"/>
    <mergeCell ref="O334:O336"/>
    <mergeCell ref="P334:P336"/>
    <mergeCell ref="Q334:Q336"/>
    <mergeCell ref="R334:R336"/>
    <mergeCell ref="S334:S336"/>
    <mergeCell ref="T334:T336"/>
    <mergeCell ref="U334:U336"/>
    <mergeCell ref="V327:V329"/>
    <mergeCell ref="AD327:AD329"/>
    <mergeCell ref="AI327:AI329"/>
    <mergeCell ref="AN327:AN329"/>
    <mergeCell ref="AO327:AO329"/>
    <mergeCell ref="AP327:AP329"/>
    <mergeCell ref="AQ327:AQ329"/>
    <mergeCell ref="AR327:AR329"/>
    <mergeCell ref="AS327:AS329"/>
    <mergeCell ref="AT327:AT329"/>
    <mergeCell ref="AU327:AU329"/>
    <mergeCell ref="A330:A333"/>
    <mergeCell ref="B330:B333"/>
    <mergeCell ref="C330:C333"/>
    <mergeCell ref="D330:D333"/>
    <mergeCell ref="E330:E333"/>
    <mergeCell ref="F330:F333"/>
    <mergeCell ref="G330:G333"/>
    <mergeCell ref="H330:H333"/>
    <mergeCell ref="I330:I333"/>
    <mergeCell ref="J330:J333"/>
    <mergeCell ref="K330:K333"/>
    <mergeCell ref="L330:L333"/>
    <mergeCell ref="M330:M333"/>
    <mergeCell ref="N330:N333"/>
    <mergeCell ref="O330:O333"/>
    <mergeCell ref="P330:P333"/>
    <mergeCell ref="Q330:Q333"/>
    <mergeCell ref="R330:R333"/>
    <mergeCell ref="S330:S333"/>
    <mergeCell ref="T330:T333"/>
    <mergeCell ref="U330:U333"/>
    <mergeCell ref="V325:V326"/>
    <mergeCell ref="AD325:AD326"/>
    <mergeCell ref="AI325:AI326"/>
    <mergeCell ref="AN325:AN326"/>
    <mergeCell ref="AO325:AO326"/>
    <mergeCell ref="AP325:AP326"/>
    <mergeCell ref="AQ325:AQ326"/>
    <mergeCell ref="AR325:AR326"/>
    <mergeCell ref="AS325:AS326"/>
    <mergeCell ref="AT325:AT326"/>
    <mergeCell ref="AU325:AU326"/>
    <mergeCell ref="A327:A329"/>
    <mergeCell ref="B327:B329"/>
    <mergeCell ref="C327:C329"/>
    <mergeCell ref="D327:D329"/>
    <mergeCell ref="E327:E329"/>
    <mergeCell ref="F327:F329"/>
    <mergeCell ref="G327:G329"/>
    <mergeCell ref="H327:H329"/>
    <mergeCell ref="I327:I329"/>
    <mergeCell ref="J327:J329"/>
    <mergeCell ref="K327:K329"/>
    <mergeCell ref="L327:L329"/>
    <mergeCell ref="M327:M329"/>
    <mergeCell ref="N327:N329"/>
    <mergeCell ref="O327:O329"/>
    <mergeCell ref="P327:P329"/>
    <mergeCell ref="Q327:Q329"/>
    <mergeCell ref="R327:R329"/>
    <mergeCell ref="S327:S329"/>
    <mergeCell ref="T327:T329"/>
    <mergeCell ref="U327:U329"/>
    <mergeCell ref="V322:V324"/>
    <mergeCell ref="AD322:AD324"/>
    <mergeCell ref="AI322:AI324"/>
    <mergeCell ref="AN322:AN324"/>
    <mergeCell ref="AO322:AO324"/>
    <mergeCell ref="AP322:AP324"/>
    <mergeCell ref="AQ322:AQ324"/>
    <mergeCell ref="AR322:AR324"/>
    <mergeCell ref="AS322:AS324"/>
    <mergeCell ref="AT322:AT324"/>
    <mergeCell ref="AU322:AU324"/>
    <mergeCell ref="A325:A326"/>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25:Q326"/>
    <mergeCell ref="R325:R326"/>
    <mergeCell ref="S325:S326"/>
    <mergeCell ref="T325:T326"/>
    <mergeCell ref="U325:U326"/>
    <mergeCell ref="R319:R321"/>
    <mergeCell ref="S319:S321"/>
    <mergeCell ref="T319:T321"/>
    <mergeCell ref="U319:U321"/>
    <mergeCell ref="V319:V321"/>
    <mergeCell ref="AD319:AD321"/>
    <mergeCell ref="AI319:AI321"/>
    <mergeCell ref="AN319:AN321"/>
    <mergeCell ref="AO319:AO321"/>
    <mergeCell ref="AP319:AP321"/>
    <mergeCell ref="AT319:AT321"/>
    <mergeCell ref="A322:A324"/>
    <mergeCell ref="B322:B324"/>
    <mergeCell ref="C322:C324"/>
    <mergeCell ref="D322:D324"/>
    <mergeCell ref="E322:E324"/>
    <mergeCell ref="F322:F324"/>
    <mergeCell ref="G322:G324"/>
    <mergeCell ref="H322:H324"/>
    <mergeCell ref="I322:I324"/>
    <mergeCell ref="J322:J324"/>
    <mergeCell ref="K322:K324"/>
    <mergeCell ref="L322:L324"/>
    <mergeCell ref="M322:M324"/>
    <mergeCell ref="N322:N324"/>
    <mergeCell ref="O322:O324"/>
    <mergeCell ref="P322:P324"/>
    <mergeCell ref="Q322:Q324"/>
    <mergeCell ref="R322:R324"/>
    <mergeCell ref="S322:S324"/>
    <mergeCell ref="T322:T324"/>
    <mergeCell ref="U322:U324"/>
    <mergeCell ref="R316:R318"/>
    <mergeCell ref="S316:S318"/>
    <mergeCell ref="T316:T318"/>
    <mergeCell ref="U316:U318"/>
    <mergeCell ref="V316:V318"/>
    <mergeCell ref="AD316:AD318"/>
    <mergeCell ref="AI316:AI318"/>
    <mergeCell ref="AN316:AN318"/>
    <mergeCell ref="AO316:AO318"/>
    <mergeCell ref="AP316:AP318"/>
    <mergeCell ref="AQ316:AQ318"/>
    <mergeCell ref="AR316:AR318"/>
    <mergeCell ref="AU316:AU318"/>
    <mergeCell ref="A319:A321"/>
    <mergeCell ref="B319:B321"/>
    <mergeCell ref="C319:C321"/>
    <mergeCell ref="D319:D321"/>
    <mergeCell ref="E319:E321"/>
    <mergeCell ref="F319:F321"/>
    <mergeCell ref="G319:G321"/>
    <mergeCell ref="H319:H321"/>
    <mergeCell ref="I319:I321"/>
    <mergeCell ref="J319:J321"/>
    <mergeCell ref="K319:K321"/>
    <mergeCell ref="L319:L321"/>
    <mergeCell ref="M319:M321"/>
    <mergeCell ref="N319:N321"/>
    <mergeCell ref="O319:O321"/>
    <mergeCell ref="P319:P321"/>
    <mergeCell ref="Q319:Q321"/>
    <mergeCell ref="A316:A318"/>
    <mergeCell ref="B316:B318"/>
    <mergeCell ref="C316:C318"/>
    <mergeCell ref="D316:D318"/>
    <mergeCell ref="E316:E318"/>
    <mergeCell ref="F316:F318"/>
    <mergeCell ref="G316:G318"/>
    <mergeCell ref="H316:H318"/>
    <mergeCell ref="I316:I318"/>
    <mergeCell ref="J316:J318"/>
    <mergeCell ref="K316:K318"/>
    <mergeCell ref="L316:L318"/>
    <mergeCell ref="M316:M318"/>
    <mergeCell ref="N316:N318"/>
    <mergeCell ref="AU308:AU311"/>
    <mergeCell ref="A312:A315"/>
    <mergeCell ref="B312:B315"/>
    <mergeCell ref="C312:C315"/>
    <mergeCell ref="D312:D315"/>
    <mergeCell ref="E312:E315"/>
    <mergeCell ref="F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AD312:AD315"/>
    <mergeCell ref="AI312:AI315"/>
    <mergeCell ref="AN312:AN315"/>
    <mergeCell ref="AO312:AO315"/>
    <mergeCell ref="AP312:AP315"/>
    <mergeCell ref="AT312:AT315"/>
    <mergeCell ref="R308:R311"/>
    <mergeCell ref="S308:S311"/>
    <mergeCell ref="T308:T311"/>
    <mergeCell ref="U308:U311"/>
    <mergeCell ref="V308:V311"/>
    <mergeCell ref="AD308:AD311"/>
    <mergeCell ref="AI308:AI311"/>
    <mergeCell ref="AN308:AN311"/>
    <mergeCell ref="AO308:AO311"/>
    <mergeCell ref="AP308:AP311"/>
    <mergeCell ref="AQ308:AQ311"/>
    <mergeCell ref="AR308:AR311"/>
    <mergeCell ref="AS308:AS311"/>
    <mergeCell ref="AT308:AT311"/>
    <mergeCell ref="O316:O318"/>
    <mergeCell ref="P316:P318"/>
    <mergeCell ref="Q316:Q318"/>
    <mergeCell ref="A308:A311"/>
    <mergeCell ref="B308:B311"/>
    <mergeCell ref="C308:C311"/>
    <mergeCell ref="D308:D311"/>
    <mergeCell ref="E308:E311"/>
    <mergeCell ref="F308:F311"/>
    <mergeCell ref="G308:G311"/>
    <mergeCell ref="H308:H311"/>
    <mergeCell ref="I308:I311"/>
    <mergeCell ref="J308:J311"/>
    <mergeCell ref="K308:K311"/>
    <mergeCell ref="L308:L311"/>
    <mergeCell ref="M308:M311"/>
    <mergeCell ref="N308:N311"/>
    <mergeCell ref="O308:O311"/>
    <mergeCell ref="P308:P311"/>
    <mergeCell ref="Q308:Q311"/>
    <mergeCell ref="A305:A307"/>
    <mergeCell ref="B305:B307"/>
    <mergeCell ref="C305:C307"/>
    <mergeCell ref="D305:D307"/>
    <mergeCell ref="E305:E307"/>
    <mergeCell ref="F305:F307"/>
    <mergeCell ref="G305:G307"/>
    <mergeCell ref="H305:H307"/>
    <mergeCell ref="I305:I307"/>
    <mergeCell ref="J305:J307"/>
    <mergeCell ref="K305:K307"/>
    <mergeCell ref="L305:L307"/>
    <mergeCell ref="M305:M307"/>
    <mergeCell ref="N305:N307"/>
    <mergeCell ref="O305:O307"/>
    <mergeCell ref="P305:P307"/>
    <mergeCell ref="Q305:Q307"/>
    <mergeCell ref="AS301:AS304"/>
    <mergeCell ref="AT301:AT304"/>
    <mergeCell ref="AU301:AU304"/>
    <mergeCell ref="R305:R307"/>
    <mergeCell ref="S305:S307"/>
    <mergeCell ref="T305:T307"/>
    <mergeCell ref="U305:U307"/>
    <mergeCell ref="V305:V307"/>
    <mergeCell ref="AD305:AD307"/>
    <mergeCell ref="AI305:AI307"/>
    <mergeCell ref="AN305:AN307"/>
    <mergeCell ref="AO305:AO307"/>
    <mergeCell ref="AP305:AP307"/>
    <mergeCell ref="AQ305:AQ307"/>
    <mergeCell ref="AR305:AR307"/>
    <mergeCell ref="AS305:AS307"/>
    <mergeCell ref="AT305:AT307"/>
    <mergeCell ref="AU305:AU307"/>
    <mergeCell ref="AT556:AT558"/>
    <mergeCell ref="A301:A304"/>
    <mergeCell ref="B301:B304"/>
    <mergeCell ref="C301:C304"/>
    <mergeCell ref="D301:D304"/>
    <mergeCell ref="E301:E304"/>
    <mergeCell ref="F301:F304"/>
    <mergeCell ref="G301:G304"/>
    <mergeCell ref="H301:H304"/>
    <mergeCell ref="I301:I304"/>
    <mergeCell ref="J301:J304"/>
    <mergeCell ref="K301:K304"/>
    <mergeCell ref="L301:L304"/>
    <mergeCell ref="M301:M304"/>
    <mergeCell ref="N301:N304"/>
    <mergeCell ref="O301:O304"/>
    <mergeCell ref="P301:P304"/>
    <mergeCell ref="Q301:Q304"/>
    <mergeCell ref="R301:R304"/>
    <mergeCell ref="S301:S304"/>
    <mergeCell ref="T301:T304"/>
    <mergeCell ref="U301:U304"/>
    <mergeCell ref="V301:V304"/>
    <mergeCell ref="AD301:AD304"/>
    <mergeCell ref="AI301:AI304"/>
    <mergeCell ref="AN301:AN304"/>
    <mergeCell ref="AO301:AO304"/>
    <mergeCell ref="AP301:AP304"/>
    <mergeCell ref="AQ301:AQ304"/>
    <mergeCell ref="AR301:AR304"/>
    <mergeCell ref="P554:P555"/>
    <mergeCell ref="Q554:Q555"/>
    <mergeCell ref="AO551:AO553"/>
    <mergeCell ref="AP551:AP553"/>
    <mergeCell ref="AQ551:AQ553"/>
    <mergeCell ref="AR551:AR553"/>
    <mergeCell ref="AS551:AS553"/>
    <mergeCell ref="AT551:AT553"/>
    <mergeCell ref="AU551:AU553"/>
    <mergeCell ref="A549:A550"/>
    <mergeCell ref="Q549:Q550"/>
    <mergeCell ref="B549:B550"/>
    <mergeCell ref="AU554:AU555"/>
    <mergeCell ref="B556:B558"/>
    <mergeCell ref="C556:C558"/>
    <mergeCell ref="D556:D558"/>
    <mergeCell ref="E556:E558"/>
    <mergeCell ref="F556:F558"/>
    <mergeCell ref="G556:G558"/>
    <mergeCell ref="H556:H558"/>
    <mergeCell ref="I556:I558"/>
    <mergeCell ref="J556:J558"/>
    <mergeCell ref="K556:K558"/>
    <mergeCell ref="L556:L558"/>
    <mergeCell ref="M556:M558"/>
    <mergeCell ref="N556:N558"/>
    <mergeCell ref="O556:O558"/>
    <mergeCell ref="P556:P558"/>
    <mergeCell ref="Q556:Q558"/>
    <mergeCell ref="R556:R558"/>
    <mergeCell ref="S556:S558"/>
    <mergeCell ref="T556:T558"/>
    <mergeCell ref="U556:U558"/>
    <mergeCell ref="V556:V558"/>
    <mergeCell ref="A551:A553"/>
    <mergeCell ref="B551:B553"/>
    <mergeCell ref="C551:C553"/>
    <mergeCell ref="D551:D553"/>
    <mergeCell ref="E551:E553"/>
    <mergeCell ref="F551:F553"/>
    <mergeCell ref="G551:G553"/>
    <mergeCell ref="L551:L553"/>
    <mergeCell ref="M551:M553"/>
    <mergeCell ref="N551:N553"/>
    <mergeCell ref="O551:O553"/>
    <mergeCell ref="P551:P553"/>
    <mergeCell ref="Q551:Q553"/>
    <mergeCell ref="R551:R553"/>
    <mergeCell ref="S551:S553"/>
    <mergeCell ref="T551:T553"/>
    <mergeCell ref="U551:U553"/>
    <mergeCell ref="O545:O546"/>
    <mergeCell ref="P545:P546"/>
    <mergeCell ref="Q545:Q546"/>
    <mergeCell ref="R545:R546"/>
    <mergeCell ref="S545:S546"/>
    <mergeCell ref="T545:T546"/>
    <mergeCell ref="U545:U546"/>
    <mergeCell ref="V545:V546"/>
    <mergeCell ref="AD545:AD546"/>
    <mergeCell ref="AI545:AI546"/>
    <mergeCell ref="AN545:AN546"/>
    <mergeCell ref="AO545:AO546"/>
    <mergeCell ref="AP545:AP546"/>
    <mergeCell ref="AS549:AS550"/>
    <mergeCell ref="S549:S550"/>
    <mergeCell ref="T549:T550"/>
    <mergeCell ref="AU549:AU550"/>
    <mergeCell ref="U549:U550"/>
    <mergeCell ref="AU545:AU546"/>
    <mergeCell ref="V547:V548"/>
    <mergeCell ref="AD547:AD548"/>
    <mergeCell ref="AI547:AI548"/>
    <mergeCell ref="AN547:AN548"/>
    <mergeCell ref="AO547:AO548"/>
    <mergeCell ref="AP547:AP548"/>
    <mergeCell ref="AQ547:AQ548"/>
    <mergeCell ref="AR547:AR548"/>
    <mergeCell ref="AS547:AS548"/>
    <mergeCell ref="AT547:AT548"/>
    <mergeCell ref="AU547:AU548"/>
    <mergeCell ref="A547:A548"/>
    <mergeCell ref="B547:B548"/>
    <mergeCell ref="C547:C548"/>
    <mergeCell ref="D547:D548"/>
    <mergeCell ref="E547:E548"/>
    <mergeCell ref="F547:F548"/>
    <mergeCell ref="G547:G548"/>
    <mergeCell ref="L547:L548"/>
    <mergeCell ref="M547:M548"/>
    <mergeCell ref="N547:N548"/>
    <mergeCell ref="O547:O548"/>
    <mergeCell ref="P547:P548"/>
    <mergeCell ref="Q547:Q548"/>
    <mergeCell ref="R547:R548"/>
    <mergeCell ref="S547:S548"/>
    <mergeCell ref="T547:T548"/>
    <mergeCell ref="U547:U548"/>
    <mergeCell ref="G545:G546"/>
    <mergeCell ref="L545:L546"/>
    <mergeCell ref="M545:M546"/>
    <mergeCell ref="AP265:AP267"/>
    <mergeCell ref="T270:T272"/>
    <mergeCell ref="U270:U272"/>
    <mergeCell ref="V270:V272"/>
    <mergeCell ref="AD270:AD272"/>
    <mergeCell ref="AI270:AI272"/>
    <mergeCell ref="AN270:AN272"/>
    <mergeCell ref="AO270:AO272"/>
    <mergeCell ref="AP270:AP272"/>
    <mergeCell ref="AR270:AR272"/>
    <mergeCell ref="AS270:AS272"/>
    <mergeCell ref="AT270:AT272"/>
    <mergeCell ref="AU270:AU272"/>
    <mergeCell ref="R268:R269"/>
    <mergeCell ref="S268:S269"/>
    <mergeCell ref="T268:T269"/>
    <mergeCell ref="U268:U269"/>
    <mergeCell ref="V268:V269"/>
    <mergeCell ref="AD268:AD269"/>
    <mergeCell ref="AI268:AI269"/>
    <mergeCell ref="AN268:AN269"/>
    <mergeCell ref="AO268:AO269"/>
    <mergeCell ref="AP268:AP269"/>
    <mergeCell ref="AQ268:AQ269"/>
    <mergeCell ref="AR268:AR269"/>
    <mergeCell ref="AS268:AS269"/>
    <mergeCell ref="AT268:AT269"/>
    <mergeCell ref="AU268:AU269"/>
    <mergeCell ref="AU265:AU267"/>
    <mergeCell ref="B268:B269"/>
    <mergeCell ref="C268:C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Q268:Q269"/>
    <mergeCell ref="P268:P269"/>
    <mergeCell ref="S270:S272"/>
    <mergeCell ref="Q265:Q267"/>
    <mergeCell ref="R265:R267"/>
    <mergeCell ref="S265:S267"/>
    <mergeCell ref="T265:T267"/>
    <mergeCell ref="U265:U267"/>
    <mergeCell ref="V265:V267"/>
    <mergeCell ref="AD265:AD267"/>
    <mergeCell ref="AI265:AI267"/>
    <mergeCell ref="AN265:AN267"/>
    <mergeCell ref="AO265:AO267"/>
    <mergeCell ref="A270:A272"/>
    <mergeCell ref="B270:B272"/>
    <mergeCell ref="AQ265:AQ267"/>
    <mergeCell ref="AR265:AR267"/>
    <mergeCell ref="AS265:AS267"/>
    <mergeCell ref="AT265:AT267"/>
    <mergeCell ref="C270:C272"/>
    <mergeCell ref="D270:D272"/>
    <mergeCell ref="E270:E272"/>
    <mergeCell ref="F270:F272"/>
    <mergeCell ref="G270:G272"/>
    <mergeCell ref="H270:H272"/>
    <mergeCell ref="I270:I272"/>
    <mergeCell ref="J270:J272"/>
    <mergeCell ref="K270:K272"/>
    <mergeCell ref="M270:M272"/>
    <mergeCell ref="N270:N272"/>
    <mergeCell ref="O270:O272"/>
    <mergeCell ref="P270:P272"/>
    <mergeCell ref="Q270:Q272"/>
    <mergeCell ref="R270:R272"/>
    <mergeCell ref="A268:A269"/>
    <mergeCell ref="M496:M497"/>
    <mergeCell ref="A510:A512"/>
    <mergeCell ref="A542:A544"/>
    <mergeCell ref="AD494:AD495"/>
    <mergeCell ref="AI494:AI495"/>
    <mergeCell ref="AD496:AD497"/>
    <mergeCell ref="AI496:AI497"/>
    <mergeCell ref="AN496:AN497"/>
    <mergeCell ref="M499:M500"/>
    <mergeCell ref="AD499:AD500"/>
    <mergeCell ref="AI499:AI500"/>
    <mergeCell ref="AN499:AN500"/>
    <mergeCell ref="M501:M503"/>
    <mergeCell ref="AI501:AI503"/>
    <mergeCell ref="AN501:AN503"/>
    <mergeCell ref="A265:A267"/>
    <mergeCell ref="B265:B267"/>
    <mergeCell ref="C265:C267"/>
    <mergeCell ref="D265:D267"/>
    <mergeCell ref="E265:E267"/>
    <mergeCell ref="F265:F267"/>
    <mergeCell ref="G265:G267"/>
    <mergeCell ref="H265:H267"/>
    <mergeCell ref="I265:I267"/>
    <mergeCell ref="J265:J267"/>
    <mergeCell ref="K265:K267"/>
    <mergeCell ref="L265:L267"/>
    <mergeCell ref="M265:M267"/>
    <mergeCell ref="N265:N267"/>
    <mergeCell ref="O265:O267"/>
    <mergeCell ref="P265:P267"/>
    <mergeCell ref="T501:T503"/>
    <mergeCell ref="C549:C550"/>
    <mergeCell ref="D549:D550"/>
    <mergeCell ref="E549:E550"/>
    <mergeCell ref="F549:F550"/>
    <mergeCell ref="G549:G550"/>
    <mergeCell ref="L549:L550"/>
    <mergeCell ref="M549:M550"/>
    <mergeCell ref="N549:N550"/>
    <mergeCell ref="O549:O550"/>
    <mergeCell ref="P549:P550"/>
    <mergeCell ref="A554:A555"/>
    <mergeCell ref="B554:B555"/>
    <mergeCell ref="C554:C555"/>
    <mergeCell ref="A501:A503"/>
    <mergeCell ref="M494:M495"/>
    <mergeCell ref="R549:R550"/>
    <mergeCell ref="D554:D555"/>
    <mergeCell ref="E554:E555"/>
    <mergeCell ref="F554:F555"/>
    <mergeCell ref="G554:G555"/>
    <mergeCell ref="H554:H555"/>
    <mergeCell ref="I554:I555"/>
    <mergeCell ref="J554:J555"/>
    <mergeCell ref="K554:K555"/>
    <mergeCell ref="L554:L555"/>
    <mergeCell ref="M554:M555"/>
    <mergeCell ref="N554:N555"/>
    <mergeCell ref="O554:O555"/>
    <mergeCell ref="A499:A500"/>
    <mergeCell ref="B499:B500"/>
    <mergeCell ref="C499:C500"/>
    <mergeCell ref="D499:D500"/>
    <mergeCell ref="AU496:AU497"/>
    <mergeCell ref="AV496:AV497"/>
    <mergeCell ref="AA603:AA605"/>
    <mergeCell ref="AB603:AB605"/>
    <mergeCell ref="AC603:AC605"/>
    <mergeCell ref="AD603:AD605"/>
    <mergeCell ref="AI603:AI605"/>
    <mergeCell ref="AN603:AN605"/>
    <mergeCell ref="A545:A546"/>
    <mergeCell ref="B545:B546"/>
    <mergeCell ref="C545:C546"/>
    <mergeCell ref="D545:D546"/>
    <mergeCell ref="E545:E546"/>
    <mergeCell ref="AT501:AT503"/>
    <mergeCell ref="AU499:AU500"/>
    <mergeCell ref="AV499:AV500"/>
    <mergeCell ref="B501:B503"/>
    <mergeCell ref="C501:C503"/>
    <mergeCell ref="D501:D503"/>
    <mergeCell ref="E501:E503"/>
    <mergeCell ref="F501:F503"/>
    <mergeCell ref="G501:G503"/>
    <mergeCell ref="H501:H503"/>
    <mergeCell ref="I501:I503"/>
    <mergeCell ref="J501:J503"/>
    <mergeCell ref="K501:K503"/>
    <mergeCell ref="L501:L503"/>
    <mergeCell ref="N501:N503"/>
    <mergeCell ref="O501:O503"/>
    <mergeCell ref="P501:P503"/>
    <mergeCell ref="Q501:Q503"/>
    <mergeCell ref="R501:R503"/>
    <mergeCell ref="AT580:AT582"/>
    <mergeCell ref="AP554:AP555"/>
    <mergeCell ref="AQ554:AQ555"/>
    <mergeCell ref="AR554:AR555"/>
    <mergeCell ref="AI556:AI558"/>
    <mergeCell ref="AN556:AN558"/>
    <mergeCell ref="AO556:AO558"/>
    <mergeCell ref="AN562:AN564"/>
    <mergeCell ref="AO562:AO564"/>
    <mergeCell ref="R559:R561"/>
    <mergeCell ref="S559:S561"/>
    <mergeCell ref="T559:T561"/>
    <mergeCell ref="U559:U561"/>
    <mergeCell ref="V559:V561"/>
    <mergeCell ref="E499:E500"/>
    <mergeCell ref="F499:F500"/>
    <mergeCell ref="G499:G500"/>
    <mergeCell ref="H499:H500"/>
    <mergeCell ref="I499:I500"/>
    <mergeCell ref="J499:J500"/>
    <mergeCell ref="K499:K500"/>
    <mergeCell ref="L499:L500"/>
    <mergeCell ref="N499:N500"/>
    <mergeCell ref="O499:O500"/>
    <mergeCell ref="P499:P500"/>
    <mergeCell ref="Q499:Q500"/>
    <mergeCell ref="R499:R500"/>
    <mergeCell ref="AP499:AP500"/>
    <mergeCell ref="AQ499:AQ500"/>
    <mergeCell ref="AR499:AR500"/>
    <mergeCell ref="AS499:AS500"/>
    <mergeCell ref="N545:N546"/>
    <mergeCell ref="R597:R598"/>
    <mergeCell ref="S597:S598"/>
    <mergeCell ref="T597:T598"/>
    <mergeCell ref="U597:U598"/>
    <mergeCell ref="V597:V598"/>
    <mergeCell ref="AD597:AD598"/>
    <mergeCell ref="AI597:AI598"/>
    <mergeCell ref="R554:R555"/>
    <mergeCell ref="S554:S555"/>
    <mergeCell ref="T554:T555"/>
    <mergeCell ref="U554:U555"/>
    <mergeCell ref="V554:V555"/>
    <mergeCell ref="AD554:AD555"/>
    <mergeCell ref="AI554:AI555"/>
    <mergeCell ref="AN580:AN582"/>
    <mergeCell ref="AO580:AO582"/>
    <mergeCell ref="AP580:AP582"/>
    <mergeCell ref="W556:W558"/>
    <mergeCell ref="X556:X558"/>
    <mergeCell ref="Y556:Y558"/>
    <mergeCell ref="Z556:Z558"/>
    <mergeCell ref="AA556:AA558"/>
    <mergeCell ref="AB556:AB558"/>
    <mergeCell ref="AP556:AP558"/>
    <mergeCell ref="AI559:AI561"/>
    <mergeCell ref="AN559:AN561"/>
    <mergeCell ref="AO559:AO561"/>
    <mergeCell ref="AN565:AN567"/>
    <mergeCell ref="AO565:AO567"/>
    <mergeCell ref="AP559:AP561"/>
    <mergeCell ref="AO568:AO569"/>
    <mergeCell ref="AP568:AP569"/>
    <mergeCell ref="AT510:AT512"/>
    <mergeCell ref="AD576:AD577"/>
    <mergeCell ref="AI576:AI577"/>
    <mergeCell ref="AN576:AN577"/>
    <mergeCell ref="U501:U503"/>
    <mergeCell ref="V501:V503"/>
    <mergeCell ref="W501:W503"/>
    <mergeCell ref="X501:X503"/>
    <mergeCell ref="AT597:AT598"/>
    <mergeCell ref="AO576:AO577"/>
    <mergeCell ref="AP576:AP577"/>
    <mergeCell ref="AU494:AU495"/>
    <mergeCell ref="AV494:AV495"/>
    <mergeCell ref="A496:A497"/>
    <mergeCell ref="B496:B497"/>
    <mergeCell ref="C496:C497"/>
    <mergeCell ref="D496:D497"/>
    <mergeCell ref="E496:E497"/>
    <mergeCell ref="F496:F497"/>
    <mergeCell ref="G496:G497"/>
    <mergeCell ref="L496:L497"/>
    <mergeCell ref="N496:N497"/>
    <mergeCell ref="O496:O497"/>
    <mergeCell ref="P496:P497"/>
    <mergeCell ref="Q496:Q497"/>
    <mergeCell ref="R496:R497"/>
    <mergeCell ref="S496:S497"/>
    <mergeCell ref="T496:T497"/>
    <mergeCell ref="U496:U497"/>
    <mergeCell ref="V496:V497"/>
    <mergeCell ref="AO496:AO497"/>
    <mergeCell ref="A494:A495"/>
    <mergeCell ref="B494:B495"/>
    <mergeCell ref="C494:C495"/>
    <mergeCell ref="D494:D495"/>
    <mergeCell ref="E494:E495"/>
    <mergeCell ref="F494:F495"/>
    <mergeCell ref="G494:G495"/>
    <mergeCell ref="L494:L495"/>
    <mergeCell ref="AQ496:AQ497"/>
    <mergeCell ref="AR496:AR497"/>
    <mergeCell ref="AS496:AS497"/>
    <mergeCell ref="AT496:AT497"/>
    <mergeCell ref="AU599:AU600"/>
    <mergeCell ref="B603:B605"/>
    <mergeCell ref="C603:C605"/>
    <mergeCell ref="D603:D605"/>
    <mergeCell ref="E603:E605"/>
    <mergeCell ref="F603:F605"/>
    <mergeCell ref="G603:G605"/>
    <mergeCell ref="H603:H605"/>
    <mergeCell ref="I603:I605"/>
    <mergeCell ref="J603:J605"/>
    <mergeCell ref="K603:K605"/>
    <mergeCell ref="L603:L605"/>
    <mergeCell ref="M603:M605"/>
    <mergeCell ref="N603:N605"/>
    <mergeCell ref="O603:O605"/>
    <mergeCell ref="P603:P605"/>
    <mergeCell ref="Q603:Q605"/>
    <mergeCell ref="R603:R605"/>
    <mergeCell ref="S603:S605"/>
    <mergeCell ref="T603:T605"/>
    <mergeCell ref="U603:U605"/>
    <mergeCell ref="V603:V605"/>
    <mergeCell ref="W603:W605"/>
    <mergeCell ref="AT603:AT605"/>
    <mergeCell ref="AO599:AO600"/>
    <mergeCell ref="AP599:AP600"/>
    <mergeCell ref="AQ599:AQ600"/>
    <mergeCell ref="AR599:AR600"/>
    <mergeCell ref="V599:V600"/>
    <mergeCell ref="AD599:AD600"/>
    <mergeCell ref="AI599:AI600"/>
    <mergeCell ref="AN599:AN600"/>
    <mergeCell ref="A599:A600"/>
    <mergeCell ref="B599:B600"/>
    <mergeCell ref="C599:C600"/>
    <mergeCell ref="D599:D600"/>
    <mergeCell ref="E599:E600"/>
    <mergeCell ref="F599:F600"/>
    <mergeCell ref="G599:G600"/>
    <mergeCell ref="L599:L600"/>
    <mergeCell ref="M599:M600"/>
    <mergeCell ref="N599:N600"/>
    <mergeCell ref="O599:O600"/>
    <mergeCell ref="P599:P600"/>
    <mergeCell ref="Q599:Q600"/>
    <mergeCell ref="R599:R600"/>
    <mergeCell ref="S599:S600"/>
    <mergeCell ref="T599:T600"/>
    <mergeCell ref="U599:U600"/>
    <mergeCell ref="AT599:AT600"/>
    <mergeCell ref="A597:A598"/>
    <mergeCell ref="AT360:AT362"/>
    <mergeCell ref="AP402:AP404"/>
    <mergeCell ref="AQ402:AQ404"/>
    <mergeCell ref="AR402:AR404"/>
    <mergeCell ref="AS402:AS404"/>
    <mergeCell ref="AT402:AT404"/>
    <mergeCell ref="AP396:AP398"/>
    <mergeCell ref="AR396:AR398"/>
    <mergeCell ref="AS396:AS398"/>
    <mergeCell ref="AQ396:AQ398"/>
    <mergeCell ref="AT396:AT398"/>
    <mergeCell ref="AT375:AT376"/>
    <mergeCell ref="AR377:AR379"/>
    <mergeCell ref="AT393:AT395"/>
    <mergeCell ref="AQ366:AQ367"/>
    <mergeCell ref="AR366:AR367"/>
    <mergeCell ref="AS366:AS367"/>
    <mergeCell ref="AP363:AP365"/>
    <mergeCell ref="AP597:AP598"/>
    <mergeCell ref="AP496:AP497"/>
    <mergeCell ref="V549:V550"/>
    <mergeCell ref="AD549:AD550"/>
    <mergeCell ref="AI549:AI550"/>
    <mergeCell ref="AN549:AN550"/>
    <mergeCell ref="AO549:AO550"/>
    <mergeCell ref="AP549:AP550"/>
    <mergeCell ref="D597:D598"/>
    <mergeCell ref="E597:E598"/>
    <mergeCell ref="F597:F598"/>
    <mergeCell ref="G597:G598"/>
    <mergeCell ref="H597:H598"/>
    <mergeCell ref="I597:I598"/>
    <mergeCell ref="AS599:AS600"/>
    <mergeCell ref="AT363:AT365"/>
    <mergeCell ref="N494:N495"/>
    <mergeCell ref="O494:O495"/>
    <mergeCell ref="P494:P495"/>
    <mergeCell ref="Q494:Q495"/>
    <mergeCell ref="R494:R495"/>
    <mergeCell ref="T494:T495"/>
    <mergeCell ref="V494:V495"/>
    <mergeCell ref="AO494:AO495"/>
    <mergeCell ref="AP494:AP495"/>
    <mergeCell ref="AQ494:AQ495"/>
    <mergeCell ref="AR494:AR495"/>
    <mergeCell ref="AS494:AS495"/>
    <mergeCell ref="AT494:AT495"/>
    <mergeCell ref="S499:S500"/>
    <mergeCell ref="T499:T500"/>
    <mergeCell ref="AO399:AO401"/>
    <mergeCell ref="AI386:AI388"/>
    <mergeCell ref="AN386:AN388"/>
    <mergeCell ref="AO386:AO388"/>
    <mergeCell ref="AN372:AN374"/>
    <mergeCell ref="AO372:AO374"/>
    <mergeCell ref="R363:R365"/>
    <mergeCell ref="S363:S365"/>
    <mergeCell ref="T363:T365"/>
    <mergeCell ref="U363:U365"/>
    <mergeCell ref="V363:V365"/>
    <mergeCell ref="AD363:AD365"/>
    <mergeCell ref="K597:K598"/>
    <mergeCell ref="L597:L598"/>
    <mergeCell ref="M597:M598"/>
    <mergeCell ref="N597:N598"/>
    <mergeCell ref="O597:O598"/>
    <mergeCell ref="P597:P598"/>
    <mergeCell ref="Q597:Q598"/>
    <mergeCell ref="AI363:AI365"/>
    <mergeCell ref="AN363:AN365"/>
    <mergeCell ref="AO363:AO365"/>
    <mergeCell ref="U499:U500"/>
    <mergeCell ref="AO499:AO500"/>
    <mergeCell ref="Y501:Y503"/>
    <mergeCell ref="Z501:Z503"/>
    <mergeCell ref="AA501:AA503"/>
    <mergeCell ref="AB501:AB503"/>
    <mergeCell ref="AC501:AC503"/>
    <mergeCell ref="AD501:AD503"/>
    <mergeCell ref="AO501:AO503"/>
    <mergeCell ref="S501:S503"/>
    <mergeCell ref="V405:V407"/>
    <mergeCell ref="AD405:AD407"/>
    <mergeCell ref="AI405:AI407"/>
    <mergeCell ref="AN405:AN407"/>
    <mergeCell ref="AO405:AO407"/>
    <mergeCell ref="S399:S401"/>
    <mergeCell ref="T399:T401"/>
    <mergeCell ref="V366:V367"/>
    <mergeCell ref="AD366:AD367"/>
    <mergeCell ref="AI366:AI367"/>
    <mergeCell ref="AN366:AN367"/>
    <mergeCell ref="AO366:AO367"/>
    <mergeCell ref="U396:U398"/>
    <mergeCell ref="V396:V398"/>
    <mergeCell ref="A363:A365"/>
    <mergeCell ref="B363:B365"/>
    <mergeCell ref="C363:C365"/>
    <mergeCell ref="D363:D365"/>
    <mergeCell ref="E363:E365"/>
    <mergeCell ref="F363:F365"/>
    <mergeCell ref="G363:G365"/>
    <mergeCell ref="H363:H365"/>
    <mergeCell ref="I363:I365"/>
    <mergeCell ref="J363:J365"/>
    <mergeCell ref="K363:K365"/>
    <mergeCell ref="L363:L365"/>
    <mergeCell ref="M363:M365"/>
    <mergeCell ref="N363:N365"/>
    <mergeCell ref="O363:O365"/>
    <mergeCell ref="P363:P365"/>
    <mergeCell ref="Q363:Q365"/>
    <mergeCell ref="AU358:AU359"/>
    <mergeCell ref="A360:A362"/>
    <mergeCell ref="B360:B362"/>
    <mergeCell ref="C360:C362"/>
    <mergeCell ref="D360:D362"/>
    <mergeCell ref="E360:E362"/>
    <mergeCell ref="F360:F362"/>
    <mergeCell ref="G360:G362"/>
    <mergeCell ref="H360:H362"/>
    <mergeCell ref="I360:I362"/>
    <mergeCell ref="J360:J362"/>
    <mergeCell ref="K360:K362"/>
    <mergeCell ref="L360:L362"/>
    <mergeCell ref="M360:M362"/>
    <mergeCell ref="N360:N362"/>
    <mergeCell ref="O360:O362"/>
    <mergeCell ref="P360:P362"/>
    <mergeCell ref="Q360:Q362"/>
    <mergeCell ref="R360:R362"/>
    <mergeCell ref="S360:S362"/>
    <mergeCell ref="T360:T362"/>
    <mergeCell ref="U360:U362"/>
    <mergeCell ref="V360:V362"/>
    <mergeCell ref="AD360:AD362"/>
    <mergeCell ref="AU360:AU362"/>
    <mergeCell ref="AI360:AI362"/>
    <mergeCell ref="AN360:AN362"/>
    <mergeCell ref="AO360:AO362"/>
    <mergeCell ref="AP360:AP362"/>
    <mergeCell ref="AQ360:AQ362"/>
    <mergeCell ref="AR360:AR362"/>
    <mergeCell ref="AS360:AS362"/>
    <mergeCell ref="AU354:AU355"/>
    <mergeCell ref="AQ356:AQ357"/>
    <mergeCell ref="AR356:AR357"/>
    <mergeCell ref="AS356:AS357"/>
    <mergeCell ref="AU356:AU357"/>
    <mergeCell ref="V358:V359"/>
    <mergeCell ref="AD358:AD359"/>
    <mergeCell ref="A358:A359"/>
    <mergeCell ref="B358:B359"/>
    <mergeCell ref="C358:C359"/>
    <mergeCell ref="D358:D359"/>
    <mergeCell ref="E358:E359"/>
    <mergeCell ref="F358:F359"/>
    <mergeCell ref="G358:G359"/>
    <mergeCell ref="L358:L359"/>
    <mergeCell ref="M358:M359"/>
    <mergeCell ref="N358:N359"/>
    <mergeCell ref="O358:O359"/>
    <mergeCell ref="P358:P359"/>
    <mergeCell ref="Q358:Q359"/>
    <mergeCell ref="R358:R359"/>
    <mergeCell ref="S358:S359"/>
    <mergeCell ref="T358:T359"/>
    <mergeCell ref="U358:U359"/>
    <mergeCell ref="AI358:AI359"/>
    <mergeCell ref="AN358:AN359"/>
    <mergeCell ref="AO358:AO359"/>
    <mergeCell ref="AP358:AP359"/>
    <mergeCell ref="AQ358:AQ359"/>
    <mergeCell ref="AR358:AR359"/>
    <mergeCell ref="AS358:AS359"/>
    <mergeCell ref="AT358:AT359"/>
    <mergeCell ref="AO298:AO300"/>
    <mergeCell ref="AP298:AP300"/>
    <mergeCell ref="AR298:AR300"/>
    <mergeCell ref="AS298:AS300"/>
    <mergeCell ref="AT298:AT300"/>
    <mergeCell ref="AU298:AU300"/>
    <mergeCell ref="A354:A357"/>
    <mergeCell ref="B354:B357"/>
    <mergeCell ref="C354:C357"/>
    <mergeCell ref="D354:D357"/>
    <mergeCell ref="E354:E357"/>
    <mergeCell ref="F354:F357"/>
    <mergeCell ref="G354:G357"/>
    <mergeCell ref="L354:L357"/>
    <mergeCell ref="M354:M357"/>
    <mergeCell ref="N354:N357"/>
    <mergeCell ref="O354:O357"/>
    <mergeCell ref="P354:P357"/>
    <mergeCell ref="Q354:Q357"/>
    <mergeCell ref="R354:R357"/>
    <mergeCell ref="S354:S357"/>
    <mergeCell ref="T354:T357"/>
    <mergeCell ref="U354:U357"/>
    <mergeCell ref="V354:V357"/>
    <mergeCell ref="AD354:AD357"/>
    <mergeCell ref="AI354:AI357"/>
    <mergeCell ref="AN354:AN357"/>
    <mergeCell ref="AO354:AO357"/>
    <mergeCell ref="AP354:AP357"/>
    <mergeCell ref="AQ354:AQ355"/>
    <mergeCell ref="AR354:AR355"/>
    <mergeCell ref="AS354:AS355"/>
    <mergeCell ref="AO295:AO297"/>
    <mergeCell ref="AP295:AP297"/>
    <mergeCell ref="AQ295:AQ297"/>
    <mergeCell ref="AR295:AR297"/>
    <mergeCell ref="AS295:AS297"/>
    <mergeCell ref="AT295:AT297"/>
    <mergeCell ref="AU295:AU297"/>
    <mergeCell ref="A298:A300"/>
    <mergeCell ref="B298:B300"/>
    <mergeCell ref="C298:C300"/>
    <mergeCell ref="D298:D300"/>
    <mergeCell ref="E298:E300"/>
    <mergeCell ref="F298:F300"/>
    <mergeCell ref="G298:G300"/>
    <mergeCell ref="H298:H300"/>
    <mergeCell ref="I298:I300"/>
    <mergeCell ref="J298:J300"/>
    <mergeCell ref="K298:K300"/>
    <mergeCell ref="L298:L300"/>
    <mergeCell ref="M298:M300"/>
    <mergeCell ref="N298:N300"/>
    <mergeCell ref="O298:O300"/>
    <mergeCell ref="P298:P300"/>
    <mergeCell ref="Q298:Q300"/>
    <mergeCell ref="R298:R300"/>
    <mergeCell ref="S298:S300"/>
    <mergeCell ref="T298:T300"/>
    <mergeCell ref="U298:U300"/>
    <mergeCell ref="V298:V300"/>
    <mergeCell ref="AD298:AD300"/>
    <mergeCell ref="AI298:AI300"/>
    <mergeCell ref="AN298:AN300"/>
    <mergeCell ref="AO293:AO294"/>
    <mergeCell ref="AP293:AP294"/>
    <mergeCell ref="AQ293:AQ294"/>
    <mergeCell ref="AR293:AR294"/>
    <mergeCell ref="AS293:AS294"/>
    <mergeCell ref="AT293:AT294"/>
    <mergeCell ref="AU293:AU294"/>
    <mergeCell ref="A295:A297"/>
    <mergeCell ref="B295:B297"/>
    <mergeCell ref="C295:C297"/>
    <mergeCell ref="D295:D297"/>
    <mergeCell ref="E295:E297"/>
    <mergeCell ref="F295:F297"/>
    <mergeCell ref="G295:G297"/>
    <mergeCell ref="H295:H297"/>
    <mergeCell ref="I295:I297"/>
    <mergeCell ref="J295:J297"/>
    <mergeCell ref="K295:K297"/>
    <mergeCell ref="L295:L297"/>
    <mergeCell ref="M295:M297"/>
    <mergeCell ref="N295:N297"/>
    <mergeCell ref="O295:O297"/>
    <mergeCell ref="P295:P297"/>
    <mergeCell ref="Q295:Q297"/>
    <mergeCell ref="R295:R297"/>
    <mergeCell ref="S295:S297"/>
    <mergeCell ref="T295:T297"/>
    <mergeCell ref="U295:U297"/>
    <mergeCell ref="V295:V297"/>
    <mergeCell ref="AD295:AD297"/>
    <mergeCell ref="AI295:AI297"/>
    <mergeCell ref="AN295:AN297"/>
    <mergeCell ref="AO290:AO292"/>
    <mergeCell ref="AP290:AP292"/>
    <mergeCell ref="AQ290:AQ292"/>
    <mergeCell ref="AR290:AR292"/>
    <mergeCell ref="AS290:AS292"/>
    <mergeCell ref="AT290:AT292"/>
    <mergeCell ref="AU290:AU292"/>
    <mergeCell ref="A293:A294"/>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AD293:AD294"/>
    <mergeCell ref="AI293:AI294"/>
    <mergeCell ref="AN293:AN294"/>
    <mergeCell ref="AO286:AO289"/>
    <mergeCell ref="AP286:AP289"/>
    <mergeCell ref="AQ286:AQ289"/>
    <mergeCell ref="AR286:AR289"/>
    <mergeCell ref="AS286:AS289"/>
    <mergeCell ref="AT286:AT289"/>
    <mergeCell ref="AU286:AU289"/>
    <mergeCell ref="A290:A292"/>
    <mergeCell ref="B290:B292"/>
    <mergeCell ref="C290:C292"/>
    <mergeCell ref="D290:D292"/>
    <mergeCell ref="E290:E292"/>
    <mergeCell ref="F290:F292"/>
    <mergeCell ref="G290:G292"/>
    <mergeCell ref="H290:H292"/>
    <mergeCell ref="I290:I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AD290:AD292"/>
    <mergeCell ref="AI290:AI292"/>
    <mergeCell ref="AN290:AN292"/>
    <mergeCell ref="AO283:AO285"/>
    <mergeCell ref="AP283:AP285"/>
    <mergeCell ref="AQ283:AQ285"/>
    <mergeCell ref="AR283:AR285"/>
    <mergeCell ref="AS283:AS285"/>
    <mergeCell ref="AT283:AT285"/>
    <mergeCell ref="AU283:AU285"/>
    <mergeCell ref="A286:A289"/>
    <mergeCell ref="B286:B289"/>
    <mergeCell ref="C286:C289"/>
    <mergeCell ref="D286:D289"/>
    <mergeCell ref="E286:E289"/>
    <mergeCell ref="F286:F289"/>
    <mergeCell ref="G286:G289"/>
    <mergeCell ref="H286:H289"/>
    <mergeCell ref="I286:I289"/>
    <mergeCell ref="J286:J289"/>
    <mergeCell ref="K286:K289"/>
    <mergeCell ref="L286:L289"/>
    <mergeCell ref="M286:M289"/>
    <mergeCell ref="N286:N289"/>
    <mergeCell ref="O286:O289"/>
    <mergeCell ref="P286:P289"/>
    <mergeCell ref="Q286:Q289"/>
    <mergeCell ref="R286:R289"/>
    <mergeCell ref="S286:S289"/>
    <mergeCell ref="T286:T289"/>
    <mergeCell ref="U286:U289"/>
    <mergeCell ref="V286:V289"/>
    <mergeCell ref="AD286:AD289"/>
    <mergeCell ref="AI286:AI289"/>
    <mergeCell ref="AN286:AN289"/>
    <mergeCell ref="AO280:AO282"/>
    <mergeCell ref="AP280:AP282"/>
    <mergeCell ref="AQ280:AQ282"/>
    <mergeCell ref="AR280:AR282"/>
    <mergeCell ref="AS280:AS282"/>
    <mergeCell ref="AT280:AT282"/>
    <mergeCell ref="AU280:AU282"/>
    <mergeCell ref="A283:A285"/>
    <mergeCell ref="B283:B285"/>
    <mergeCell ref="C283:C285"/>
    <mergeCell ref="D283:D285"/>
    <mergeCell ref="E283:E285"/>
    <mergeCell ref="F283:F285"/>
    <mergeCell ref="G283:G285"/>
    <mergeCell ref="H283:H285"/>
    <mergeCell ref="I283:I285"/>
    <mergeCell ref="J283:J285"/>
    <mergeCell ref="K283:K285"/>
    <mergeCell ref="L283:L285"/>
    <mergeCell ref="M283:M285"/>
    <mergeCell ref="N283:N285"/>
    <mergeCell ref="O283:O285"/>
    <mergeCell ref="P283:P285"/>
    <mergeCell ref="Q283:Q285"/>
    <mergeCell ref="R283:R285"/>
    <mergeCell ref="S283:S285"/>
    <mergeCell ref="T283:T285"/>
    <mergeCell ref="U283:U285"/>
    <mergeCell ref="V283:V285"/>
    <mergeCell ref="AD283:AD285"/>
    <mergeCell ref="AI283:AI285"/>
    <mergeCell ref="AN283:AN285"/>
    <mergeCell ref="AO277:AO279"/>
    <mergeCell ref="AP277:AP279"/>
    <mergeCell ref="AQ277:AQ279"/>
    <mergeCell ref="AR277:AR279"/>
    <mergeCell ref="AS277:AS279"/>
    <mergeCell ref="AT277:AT279"/>
    <mergeCell ref="AU277:AU279"/>
    <mergeCell ref="A280:A282"/>
    <mergeCell ref="B280:B282"/>
    <mergeCell ref="C280:C282"/>
    <mergeCell ref="D280:D282"/>
    <mergeCell ref="E280:E282"/>
    <mergeCell ref="F280:F282"/>
    <mergeCell ref="G280:G282"/>
    <mergeCell ref="H280:H282"/>
    <mergeCell ref="I280:I282"/>
    <mergeCell ref="J280:J282"/>
    <mergeCell ref="K280:K282"/>
    <mergeCell ref="L280:L282"/>
    <mergeCell ref="M280:M282"/>
    <mergeCell ref="N280:N282"/>
    <mergeCell ref="O280:O282"/>
    <mergeCell ref="P280:P282"/>
    <mergeCell ref="Q280:Q282"/>
    <mergeCell ref="R280:R282"/>
    <mergeCell ref="S280:S282"/>
    <mergeCell ref="T280:T282"/>
    <mergeCell ref="U280:U282"/>
    <mergeCell ref="V280:V282"/>
    <mergeCell ref="AD280:AD282"/>
    <mergeCell ref="AI280:AI282"/>
    <mergeCell ref="AN280:AN282"/>
    <mergeCell ref="AO273:AO276"/>
    <mergeCell ref="AP273:AP276"/>
    <mergeCell ref="AQ273:AQ276"/>
    <mergeCell ref="AR273:AR276"/>
    <mergeCell ref="AS273:AS276"/>
    <mergeCell ref="AT273:AT276"/>
    <mergeCell ref="AU273:AU276"/>
    <mergeCell ref="A277:A279"/>
    <mergeCell ref="B277:B279"/>
    <mergeCell ref="C277:C279"/>
    <mergeCell ref="D277:D279"/>
    <mergeCell ref="E277:E279"/>
    <mergeCell ref="F277:F279"/>
    <mergeCell ref="G277:G279"/>
    <mergeCell ref="H277:H279"/>
    <mergeCell ref="I277:I279"/>
    <mergeCell ref="J277:J279"/>
    <mergeCell ref="K277:K279"/>
    <mergeCell ref="L277:L279"/>
    <mergeCell ref="M277:M279"/>
    <mergeCell ref="N277:N279"/>
    <mergeCell ref="O277:O279"/>
    <mergeCell ref="P277:P279"/>
    <mergeCell ref="Q277:Q279"/>
    <mergeCell ref="R277:R279"/>
    <mergeCell ref="S277:S279"/>
    <mergeCell ref="T277:T279"/>
    <mergeCell ref="U277:U279"/>
    <mergeCell ref="V277:V279"/>
    <mergeCell ref="AD277:AD279"/>
    <mergeCell ref="AI277:AI279"/>
    <mergeCell ref="AN277:AN279"/>
    <mergeCell ref="AT405:AT407"/>
    <mergeCell ref="AU405:AU407"/>
    <mergeCell ref="A273:A276"/>
    <mergeCell ref="B273:B276"/>
    <mergeCell ref="C273:C276"/>
    <mergeCell ref="D273:D276"/>
    <mergeCell ref="E273:E276"/>
    <mergeCell ref="F273:F276"/>
    <mergeCell ref="G273:G276"/>
    <mergeCell ref="H273:H276"/>
    <mergeCell ref="I273:I276"/>
    <mergeCell ref="J273:J276"/>
    <mergeCell ref="K273:K276"/>
    <mergeCell ref="L273:L276"/>
    <mergeCell ref="M273:M276"/>
    <mergeCell ref="N273:N276"/>
    <mergeCell ref="O273:O276"/>
    <mergeCell ref="P273:P276"/>
    <mergeCell ref="Q273:Q276"/>
    <mergeCell ref="R273:R276"/>
    <mergeCell ref="S273:S276"/>
    <mergeCell ref="T273:T276"/>
    <mergeCell ref="AQ394:AQ395"/>
    <mergeCell ref="AR394:AR395"/>
    <mergeCell ref="AS394:AS395"/>
    <mergeCell ref="AU394:AU395"/>
    <mergeCell ref="U273:U276"/>
    <mergeCell ref="V273:V276"/>
    <mergeCell ref="AD273:AD276"/>
    <mergeCell ref="AI273:AI276"/>
    <mergeCell ref="AN273:AN276"/>
    <mergeCell ref="AP366:AP367"/>
    <mergeCell ref="AU366:AU367"/>
    <mergeCell ref="AP370:AP371"/>
    <mergeCell ref="AQ370:AQ371"/>
    <mergeCell ref="AR370:AR371"/>
    <mergeCell ref="AS370:AS371"/>
    <mergeCell ref="AT370:AT371"/>
    <mergeCell ref="AU370:AU371"/>
    <mergeCell ref="AS368:AS369"/>
    <mergeCell ref="AT368:AT369"/>
    <mergeCell ref="AU368:AU369"/>
    <mergeCell ref="AR368:AR369"/>
    <mergeCell ref="AU396:AU398"/>
    <mergeCell ref="AP386:AP388"/>
    <mergeCell ref="AQ386:AQ388"/>
    <mergeCell ref="AR386:AR388"/>
    <mergeCell ref="AS386:AS388"/>
    <mergeCell ref="AT386:AT388"/>
    <mergeCell ref="AU386:AU388"/>
    <mergeCell ref="AP389:AP390"/>
    <mergeCell ref="AQ389:AQ390"/>
    <mergeCell ref="AR389:AR390"/>
    <mergeCell ref="AS389:AS390"/>
    <mergeCell ref="AT389:AT390"/>
    <mergeCell ref="AU389:AU390"/>
    <mergeCell ref="AP391:AP392"/>
    <mergeCell ref="AR391:AR392"/>
    <mergeCell ref="AT372:AT374"/>
    <mergeCell ref="AU372:AU374"/>
    <mergeCell ref="AP368:AP369"/>
    <mergeCell ref="AQ368:AQ369"/>
    <mergeCell ref="AT366:AT367"/>
    <mergeCell ref="AP372:AP374"/>
    <mergeCell ref="AU402:AU404"/>
    <mergeCell ref="AP405:AP407"/>
    <mergeCell ref="AQ405:AQ407"/>
    <mergeCell ref="AR405:AR407"/>
    <mergeCell ref="AS405:AS407"/>
    <mergeCell ref="A405:A407"/>
    <mergeCell ref="B405:B407"/>
    <mergeCell ref="C405:C407"/>
    <mergeCell ref="D405:D407"/>
    <mergeCell ref="E405:E407"/>
    <mergeCell ref="F405:F407"/>
    <mergeCell ref="G405:G407"/>
    <mergeCell ref="L405:L407"/>
    <mergeCell ref="M405:M407"/>
    <mergeCell ref="N405:N407"/>
    <mergeCell ref="O405:O407"/>
    <mergeCell ref="P405:P407"/>
    <mergeCell ref="Q405:Q407"/>
    <mergeCell ref="R405:R407"/>
    <mergeCell ref="S405:S407"/>
    <mergeCell ref="T405:T407"/>
    <mergeCell ref="U405:U407"/>
    <mergeCell ref="AN402:AN404"/>
    <mergeCell ref="AO402:AO404"/>
    <mergeCell ref="R402:R404"/>
    <mergeCell ref="S402:S404"/>
    <mergeCell ref="T402:T404"/>
    <mergeCell ref="A402:A404"/>
    <mergeCell ref="B402:B404"/>
    <mergeCell ref="C402:C404"/>
    <mergeCell ref="D402:D404"/>
    <mergeCell ref="E402:E404"/>
    <mergeCell ref="AQ372:AQ374"/>
    <mergeCell ref="B370:B371"/>
    <mergeCell ref="AD389:AD390"/>
    <mergeCell ref="R386:R388"/>
    <mergeCell ref="S386:S388"/>
    <mergeCell ref="T386:T388"/>
    <mergeCell ref="U386:U388"/>
    <mergeCell ref="V386:V388"/>
    <mergeCell ref="AD386:AD388"/>
    <mergeCell ref="G386:G388"/>
    <mergeCell ref="H386:H388"/>
    <mergeCell ref="L399:L401"/>
    <mergeCell ref="M399:M401"/>
    <mergeCell ref="N399:N401"/>
    <mergeCell ref="O399:O401"/>
    <mergeCell ref="P399:P401"/>
    <mergeCell ref="Q399:Q401"/>
    <mergeCell ref="R399:R401"/>
    <mergeCell ref="U399:U401"/>
    <mergeCell ref="V399:V401"/>
    <mergeCell ref="AD399:AD401"/>
    <mergeCell ref="AI399:AI401"/>
    <mergeCell ref="AN399:AN401"/>
    <mergeCell ref="F391:F392"/>
    <mergeCell ref="G391:G392"/>
    <mergeCell ref="H391:H392"/>
    <mergeCell ref="I391:I392"/>
    <mergeCell ref="T396:T398"/>
    <mergeCell ref="AD380:AD382"/>
    <mergeCell ref="AI380:AI382"/>
    <mergeCell ref="AN380:AN382"/>
    <mergeCell ref="O396:O398"/>
    <mergeCell ref="AD402:AD404"/>
    <mergeCell ref="AI402:AI404"/>
    <mergeCell ref="B399:B401"/>
    <mergeCell ref="C399:C401"/>
    <mergeCell ref="AP375:AP376"/>
    <mergeCell ref="AQ375:AQ376"/>
    <mergeCell ref="AP380:AP382"/>
    <mergeCell ref="AQ380:AQ382"/>
    <mergeCell ref="AP377:AP379"/>
    <mergeCell ref="AQ377:AQ379"/>
    <mergeCell ref="AP399:AP401"/>
    <mergeCell ref="AQ399:AQ401"/>
    <mergeCell ref="AQ391:AQ392"/>
    <mergeCell ref="AD396:AD398"/>
    <mergeCell ref="AI396:AI398"/>
    <mergeCell ref="AN396:AN398"/>
    <mergeCell ref="AO396:AO398"/>
    <mergeCell ref="AD391:AD392"/>
    <mergeCell ref="AI391:AI392"/>
    <mergeCell ref="AN391:AN392"/>
    <mergeCell ref="AO391:AO392"/>
    <mergeCell ref="N391:N392"/>
    <mergeCell ref="O391:O392"/>
    <mergeCell ref="P391:P392"/>
    <mergeCell ref="Q391:Q392"/>
    <mergeCell ref="R396:R398"/>
    <mergeCell ref="S396:S398"/>
    <mergeCell ref="J396:J398"/>
    <mergeCell ref="K396:K398"/>
    <mergeCell ref="L396:L398"/>
    <mergeCell ref="M396:M398"/>
    <mergeCell ref="N396:N398"/>
    <mergeCell ref="A370:A371"/>
    <mergeCell ref="AI389:AI390"/>
    <mergeCell ref="E393:E395"/>
    <mergeCell ref="F393:F395"/>
    <mergeCell ref="G393:G395"/>
    <mergeCell ref="H393:H395"/>
    <mergeCell ref="I393:I395"/>
    <mergeCell ref="J393:J395"/>
    <mergeCell ref="K393:K395"/>
    <mergeCell ref="L393:L395"/>
    <mergeCell ref="M393:M395"/>
    <mergeCell ref="N393:N395"/>
    <mergeCell ref="O393:O395"/>
    <mergeCell ref="P393:P395"/>
    <mergeCell ref="Q393:Q395"/>
    <mergeCell ref="R393:R395"/>
    <mergeCell ref="S393:S395"/>
    <mergeCell ref="T393:T395"/>
    <mergeCell ref="U393:U395"/>
    <mergeCell ref="I386:I388"/>
    <mergeCell ref="J386:J388"/>
    <mergeCell ref="K386:K388"/>
    <mergeCell ref="L386:L388"/>
    <mergeCell ref="M386:M388"/>
    <mergeCell ref="N386:N388"/>
    <mergeCell ref="O386:O388"/>
    <mergeCell ref="V393:V395"/>
    <mergeCell ref="R391:R392"/>
    <mergeCell ref="S391:S392"/>
    <mergeCell ref="T391:T392"/>
    <mergeCell ref="U391:U392"/>
    <mergeCell ref="V391:V392"/>
    <mergeCell ref="A366:A367"/>
    <mergeCell ref="B366:B367"/>
    <mergeCell ref="C366:C367"/>
    <mergeCell ref="D366:D367"/>
    <mergeCell ref="E366:E367"/>
    <mergeCell ref="F366:F367"/>
    <mergeCell ref="G366:G367"/>
    <mergeCell ref="H366:H367"/>
    <mergeCell ref="I366:I367"/>
    <mergeCell ref="J366:J367"/>
    <mergeCell ref="K366:K367"/>
    <mergeCell ref="L366:L367"/>
    <mergeCell ref="M366:M367"/>
    <mergeCell ref="N366:N367"/>
    <mergeCell ref="O366:O367"/>
    <mergeCell ref="P366:P367"/>
    <mergeCell ref="Q366:Q367"/>
    <mergeCell ref="AW402:AW404"/>
    <mergeCell ref="H405:H407"/>
    <mergeCell ref="I405:I407"/>
    <mergeCell ref="J405:J407"/>
    <mergeCell ref="K405:K407"/>
    <mergeCell ref="AW405:AW407"/>
    <mergeCell ref="AD393:AD395"/>
    <mergeCell ref="AI393:AI395"/>
    <mergeCell ref="AN393:AN395"/>
    <mergeCell ref="AO393:AO395"/>
    <mergeCell ref="D399:D401"/>
    <mergeCell ref="E399:E401"/>
    <mergeCell ref="F399:F401"/>
    <mergeCell ref="G399:G401"/>
    <mergeCell ref="H399:H401"/>
    <mergeCell ref="I399:I401"/>
    <mergeCell ref="J399:J401"/>
    <mergeCell ref="K399:K401"/>
    <mergeCell ref="F402:F404"/>
    <mergeCell ref="G402:G404"/>
    <mergeCell ref="H402:H404"/>
    <mergeCell ref="I402:I404"/>
    <mergeCell ref="J402:J404"/>
    <mergeCell ref="K402:K404"/>
    <mergeCell ref="L402:L404"/>
    <mergeCell ref="M402:M404"/>
    <mergeCell ref="N402:N404"/>
    <mergeCell ref="O402:O404"/>
    <mergeCell ref="P402:P404"/>
    <mergeCell ref="Q402:Q404"/>
    <mergeCell ref="U402:U404"/>
    <mergeCell ref="V402:V404"/>
    <mergeCell ref="A399:A401"/>
    <mergeCell ref="AW399:AW401"/>
    <mergeCell ref="AR399:AR401"/>
    <mergeCell ref="AS399:AS401"/>
    <mergeCell ref="AT399:AT401"/>
    <mergeCell ref="AU399:AU401"/>
    <mergeCell ref="AS391:AS392"/>
    <mergeCell ref="AT391:AT392"/>
    <mergeCell ref="AU391:AU392"/>
    <mergeCell ref="A396:A398"/>
    <mergeCell ref="B396:B398"/>
    <mergeCell ref="C396:C398"/>
    <mergeCell ref="D396:D398"/>
    <mergeCell ref="E396:E398"/>
    <mergeCell ref="F396:F398"/>
    <mergeCell ref="G396:G398"/>
    <mergeCell ref="H396:H398"/>
    <mergeCell ref="I396:I398"/>
    <mergeCell ref="P396:P398"/>
    <mergeCell ref="Q396:Q398"/>
    <mergeCell ref="AW396:AW398"/>
    <mergeCell ref="S389:S390"/>
    <mergeCell ref="T389:T390"/>
    <mergeCell ref="U389:U390"/>
    <mergeCell ref="V389:V390"/>
    <mergeCell ref="A386:A388"/>
    <mergeCell ref="B386:B388"/>
    <mergeCell ref="C386:C388"/>
    <mergeCell ref="D386:D388"/>
    <mergeCell ref="E386:E388"/>
    <mergeCell ref="F386:F388"/>
    <mergeCell ref="P386:P388"/>
    <mergeCell ref="Q386:Q388"/>
    <mergeCell ref="AW389:AW390"/>
    <mergeCell ref="AW391:AW392"/>
    <mergeCell ref="AN389:AN390"/>
    <mergeCell ref="AO389:AO390"/>
    <mergeCell ref="AW393:AW395"/>
    <mergeCell ref="A391:A392"/>
    <mergeCell ref="B391:B392"/>
    <mergeCell ref="C391:C392"/>
    <mergeCell ref="D391:D392"/>
    <mergeCell ref="E391:E392"/>
    <mergeCell ref="J391:J392"/>
    <mergeCell ref="K391:K392"/>
    <mergeCell ref="L391:L392"/>
    <mergeCell ref="M391:M392"/>
    <mergeCell ref="A393:A395"/>
    <mergeCell ref="B393:B395"/>
    <mergeCell ref="C393:C395"/>
    <mergeCell ref="D393:D395"/>
    <mergeCell ref="R383:R385"/>
    <mergeCell ref="S383:S385"/>
    <mergeCell ref="T383:T385"/>
    <mergeCell ref="U383:U385"/>
    <mergeCell ref="V383:V385"/>
    <mergeCell ref="AD383:AD385"/>
    <mergeCell ref="AI383:AI385"/>
    <mergeCell ref="AN383:AN385"/>
    <mergeCell ref="AO383:AO385"/>
    <mergeCell ref="AW383:AW385"/>
    <mergeCell ref="A380:A382"/>
    <mergeCell ref="B380:B382"/>
    <mergeCell ref="C380:C382"/>
    <mergeCell ref="AW386:AW388"/>
    <mergeCell ref="A389:A390"/>
    <mergeCell ref="B389:B390"/>
    <mergeCell ref="C389:C390"/>
    <mergeCell ref="D389:D390"/>
    <mergeCell ref="E389:E390"/>
    <mergeCell ref="F389:F390"/>
    <mergeCell ref="G389:G390"/>
    <mergeCell ref="H389:H390"/>
    <mergeCell ref="I389:I390"/>
    <mergeCell ref="J389:J390"/>
    <mergeCell ref="K389:K390"/>
    <mergeCell ref="L389:L390"/>
    <mergeCell ref="M389:M390"/>
    <mergeCell ref="N389:N390"/>
    <mergeCell ref="O389:O390"/>
    <mergeCell ref="P389:P390"/>
    <mergeCell ref="Q389:Q390"/>
    <mergeCell ref="R389:R390"/>
    <mergeCell ref="A383:A385"/>
    <mergeCell ref="B383:B385"/>
    <mergeCell ref="C383:C385"/>
    <mergeCell ref="D383:D385"/>
    <mergeCell ref="E383:E385"/>
    <mergeCell ref="F383:F385"/>
    <mergeCell ref="G383:G385"/>
    <mergeCell ref="H383:H385"/>
    <mergeCell ref="I383:I385"/>
    <mergeCell ref="J383:J385"/>
    <mergeCell ref="K383:K385"/>
    <mergeCell ref="L383:L385"/>
    <mergeCell ref="M383:M385"/>
    <mergeCell ref="N383:N385"/>
    <mergeCell ref="O383:O385"/>
    <mergeCell ref="P383:P385"/>
    <mergeCell ref="Q383:Q385"/>
    <mergeCell ref="S377:S379"/>
    <mergeCell ref="T377:T379"/>
    <mergeCell ref="U377:U379"/>
    <mergeCell ref="V377:V379"/>
    <mergeCell ref="AD377:AD379"/>
    <mergeCell ref="AI377:AI379"/>
    <mergeCell ref="AN377:AN379"/>
    <mergeCell ref="AO377:AO379"/>
    <mergeCell ref="AW377:AW379"/>
    <mergeCell ref="R380:R382"/>
    <mergeCell ref="S380:S382"/>
    <mergeCell ref="T380:T382"/>
    <mergeCell ref="U380:U382"/>
    <mergeCell ref="V380:V382"/>
    <mergeCell ref="AU377:AU379"/>
    <mergeCell ref="AR380:AR382"/>
    <mergeCell ref="AS380:AS382"/>
    <mergeCell ref="AT380:AT382"/>
    <mergeCell ref="AU380:AU382"/>
    <mergeCell ref="AS377:AS379"/>
    <mergeCell ref="AT377:AT379"/>
    <mergeCell ref="AO380:AO382"/>
    <mergeCell ref="AW380:AW382"/>
    <mergeCell ref="D380:D382"/>
    <mergeCell ref="E380:E382"/>
    <mergeCell ref="F380:F382"/>
    <mergeCell ref="G380:G382"/>
    <mergeCell ref="H380:H382"/>
    <mergeCell ref="I380:I382"/>
    <mergeCell ref="J380:J382"/>
    <mergeCell ref="K380:K382"/>
    <mergeCell ref="L380:L382"/>
    <mergeCell ref="M380:M382"/>
    <mergeCell ref="N380:N382"/>
    <mergeCell ref="O380:O382"/>
    <mergeCell ref="P380:P382"/>
    <mergeCell ref="Q380:Q382"/>
    <mergeCell ref="R375:R376"/>
    <mergeCell ref="S375:S376"/>
    <mergeCell ref="T375:T376"/>
    <mergeCell ref="D375:D376"/>
    <mergeCell ref="E375:E376"/>
    <mergeCell ref="F375:F376"/>
    <mergeCell ref="G375:G376"/>
    <mergeCell ref="H375:H376"/>
    <mergeCell ref="I375:I376"/>
    <mergeCell ref="J375:J376"/>
    <mergeCell ref="K375:K376"/>
    <mergeCell ref="L375:L376"/>
    <mergeCell ref="M375:M376"/>
    <mergeCell ref="N375:N376"/>
    <mergeCell ref="O375:O376"/>
    <mergeCell ref="P375:P376"/>
    <mergeCell ref="Q375:Q376"/>
    <mergeCell ref="R377:R379"/>
    <mergeCell ref="U375:U376"/>
    <mergeCell ref="V375:V376"/>
    <mergeCell ref="AD375:AD376"/>
    <mergeCell ref="AI375:AI376"/>
    <mergeCell ref="AN375:AN376"/>
    <mergeCell ref="AO375:AO376"/>
    <mergeCell ref="AW375:AW376"/>
    <mergeCell ref="AR375:AR376"/>
    <mergeCell ref="AS375:AS376"/>
    <mergeCell ref="AR372:AR374"/>
    <mergeCell ref="AS372:AS374"/>
    <mergeCell ref="A377:A379"/>
    <mergeCell ref="B377:B379"/>
    <mergeCell ref="C377:C379"/>
    <mergeCell ref="D377:D379"/>
    <mergeCell ref="E377:E379"/>
    <mergeCell ref="F377:F379"/>
    <mergeCell ref="G377:G379"/>
    <mergeCell ref="H377:H379"/>
    <mergeCell ref="I377:I379"/>
    <mergeCell ref="J377:J379"/>
    <mergeCell ref="K377:K379"/>
    <mergeCell ref="L377:L379"/>
    <mergeCell ref="M377:M379"/>
    <mergeCell ref="N377:N379"/>
    <mergeCell ref="O377:O379"/>
    <mergeCell ref="P377:P379"/>
    <mergeCell ref="Q377:Q379"/>
    <mergeCell ref="AU375:AU376"/>
    <mergeCell ref="A375:A376"/>
    <mergeCell ref="B375:B376"/>
    <mergeCell ref="C375:C376"/>
    <mergeCell ref="U370:U371"/>
    <mergeCell ref="V370:V371"/>
    <mergeCell ref="AD370:AD371"/>
    <mergeCell ref="AI370:AI371"/>
    <mergeCell ref="AN370:AN371"/>
    <mergeCell ref="AO370:AO371"/>
    <mergeCell ref="AW370:AW371"/>
    <mergeCell ref="A372:A374"/>
    <mergeCell ref="B372:B374"/>
    <mergeCell ref="C372:C374"/>
    <mergeCell ref="D372:D374"/>
    <mergeCell ref="E372:E374"/>
    <mergeCell ref="F372:F374"/>
    <mergeCell ref="G372:G374"/>
    <mergeCell ref="H372:H374"/>
    <mergeCell ref="I372:I374"/>
    <mergeCell ref="J372:J374"/>
    <mergeCell ref="K372:K374"/>
    <mergeCell ref="L372:L374"/>
    <mergeCell ref="M372:M374"/>
    <mergeCell ref="N372:N374"/>
    <mergeCell ref="O372:O374"/>
    <mergeCell ref="P372:P374"/>
    <mergeCell ref="Q372:Q374"/>
    <mergeCell ref="R372:R374"/>
    <mergeCell ref="S372:S374"/>
    <mergeCell ref="T372:T374"/>
    <mergeCell ref="U372:U374"/>
    <mergeCell ref="V372:V374"/>
    <mergeCell ref="AD372:AD374"/>
    <mergeCell ref="AI372:AI374"/>
    <mergeCell ref="AW372:AW374"/>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Q370:Q371"/>
    <mergeCell ref="R370:R371"/>
    <mergeCell ref="S370:S371"/>
    <mergeCell ref="AR578:AR579"/>
    <mergeCell ref="AW366:AW367"/>
    <mergeCell ref="A368:A369"/>
    <mergeCell ref="B368:B369"/>
    <mergeCell ref="C368:C369"/>
    <mergeCell ref="D368:D369"/>
    <mergeCell ref="E368:E369"/>
    <mergeCell ref="F368:F369"/>
    <mergeCell ref="G368:G369"/>
    <mergeCell ref="H368:H369"/>
    <mergeCell ref="I368:I369"/>
    <mergeCell ref="J368:J369"/>
    <mergeCell ref="K368:K369"/>
    <mergeCell ref="L368:L369"/>
    <mergeCell ref="M368:M369"/>
    <mergeCell ref="N368:N369"/>
    <mergeCell ref="O368:O369"/>
    <mergeCell ref="P368:P369"/>
    <mergeCell ref="Q368:Q369"/>
    <mergeCell ref="R368:R369"/>
    <mergeCell ref="S368:S369"/>
    <mergeCell ref="T368:T369"/>
    <mergeCell ref="U368:U369"/>
    <mergeCell ref="V368:V369"/>
    <mergeCell ref="AD368:AD369"/>
    <mergeCell ref="AI368:AI369"/>
    <mergeCell ref="AN368:AN369"/>
    <mergeCell ref="AO368:AO369"/>
    <mergeCell ref="AW368:AW369"/>
    <mergeCell ref="R366:R367"/>
    <mergeCell ref="S366:S367"/>
    <mergeCell ref="T366:T367"/>
    <mergeCell ref="AS578:AS579"/>
    <mergeCell ref="AT578:AT579"/>
    <mergeCell ref="A576:A577"/>
    <mergeCell ref="AU578:AU579"/>
    <mergeCell ref="B580:B582"/>
    <mergeCell ref="C580:C582"/>
    <mergeCell ref="D580:D582"/>
    <mergeCell ref="E580:E582"/>
    <mergeCell ref="F580:F582"/>
    <mergeCell ref="G580:G582"/>
    <mergeCell ref="H580:H582"/>
    <mergeCell ref="I580:I582"/>
    <mergeCell ref="J580:J582"/>
    <mergeCell ref="K580:K582"/>
    <mergeCell ref="L580:L582"/>
    <mergeCell ref="M580:M582"/>
    <mergeCell ref="N580:N582"/>
    <mergeCell ref="O580:O582"/>
    <mergeCell ref="P580:P582"/>
    <mergeCell ref="Q580:Q582"/>
    <mergeCell ref="R580:R582"/>
    <mergeCell ref="S580:S582"/>
    <mergeCell ref="T580:T582"/>
    <mergeCell ref="U580:U582"/>
    <mergeCell ref="V580:V582"/>
    <mergeCell ref="W580:W582"/>
    <mergeCell ref="X580:X582"/>
    <mergeCell ref="Y580:Y582"/>
    <mergeCell ref="Z580:Z582"/>
    <mergeCell ref="AA580:AA582"/>
    <mergeCell ref="AB580:AB582"/>
    <mergeCell ref="AC580:AC582"/>
    <mergeCell ref="P576:P577"/>
    <mergeCell ref="Q576:Q577"/>
    <mergeCell ref="R576:R577"/>
    <mergeCell ref="S576:S577"/>
    <mergeCell ref="T576:T577"/>
    <mergeCell ref="U576:U577"/>
    <mergeCell ref="V576:V577"/>
    <mergeCell ref="AU576:AU577"/>
    <mergeCell ref="A578:A579"/>
    <mergeCell ref="B578:B579"/>
    <mergeCell ref="C578:C579"/>
    <mergeCell ref="D578:D579"/>
    <mergeCell ref="E578:E579"/>
    <mergeCell ref="F578:F579"/>
    <mergeCell ref="G578:G579"/>
    <mergeCell ref="H578:H579"/>
    <mergeCell ref="I578:I579"/>
    <mergeCell ref="J578:J579"/>
    <mergeCell ref="K578:K579"/>
    <mergeCell ref="L578:L579"/>
    <mergeCell ref="M578:M579"/>
    <mergeCell ref="N578:N579"/>
    <mergeCell ref="O578:O579"/>
    <mergeCell ref="P578:P579"/>
    <mergeCell ref="Q578:Q579"/>
    <mergeCell ref="R578:R579"/>
    <mergeCell ref="S578:S579"/>
    <mergeCell ref="T578:T579"/>
    <mergeCell ref="U578:U579"/>
    <mergeCell ref="V578:V579"/>
    <mergeCell ref="AD578:AD579"/>
    <mergeCell ref="AI578:AI579"/>
    <mergeCell ref="V510:V512"/>
    <mergeCell ref="W510:W512"/>
    <mergeCell ref="X510:X512"/>
    <mergeCell ref="Y510:Y512"/>
    <mergeCell ref="Z510:Z512"/>
    <mergeCell ref="AA510:AA512"/>
    <mergeCell ref="AQ576:AQ577"/>
    <mergeCell ref="AR576:AR577"/>
    <mergeCell ref="AS576:AS577"/>
    <mergeCell ref="AT576:AT577"/>
    <mergeCell ref="S510:S512"/>
    <mergeCell ref="F545:F546"/>
    <mergeCell ref="AI510:AI512"/>
    <mergeCell ref="AN510:AN512"/>
    <mergeCell ref="AO510:AO512"/>
    <mergeCell ref="AP510:AP512"/>
    <mergeCell ref="AS521:AS522"/>
    <mergeCell ref="AT521:AT522"/>
    <mergeCell ref="AS519:AS520"/>
    <mergeCell ref="AT519:AT520"/>
    <mergeCell ref="AT516:AT518"/>
    <mergeCell ref="N516:N518"/>
    <mergeCell ref="O516:O518"/>
    <mergeCell ref="P516:P518"/>
    <mergeCell ref="Q516:Q518"/>
    <mergeCell ref="V536:V538"/>
    <mergeCell ref="AO536:AO538"/>
    <mergeCell ref="AA542:AA544"/>
    <mergeCell ref="AB542:AB544"/>
    <mergeCell ref="AC542:AC544"/>
    <mergeCell ref="F576:F577"/>
    <mergeCell ref="G576:G577"/>
    <mergeCell ref="R508:R509"/>
    <mergeCell ref="S508:S509"/>
    <mergeCell ref="T508:T509"/>
    <mergeCell ref="U508:U509"/>
    <mergeCell ref="V508:V509"/>
    <mergeCell ref="AD508:AD509"/>
    <mergeCell ref="AI508:AI509"/>
    <mergeCell ref="AN508:AN509"/>
    <mergeCell ref="AO508:AO509"/>
    <mergeCell ref="AP508:AP509"/>
    <mergeCell ref="AQ545:AQ546"/>
    <mergeCell ref="AR545:AR546"/>
    <mergeCell ref="AQ549:AQ550"/>
    <mergeCell ref="AR549:AR550"/>
    <mergeCell ref="AN554:AN555"/>
    <mergeCell ref="AO554:AO555"/>
    <mergeCell ref="AN506:AN507"/>
    <mergeCell ref="AO506:AO507"/>
    <mergeCell ref="AP506:AP507"/>
    <mergeCell ref="AQ506:AQ507"/>
    <mergeCell ref="AR506:AR507"/>
    <mergeCell ref="AR521:AR522"/>
    <mergeCell ref="AQ519:AQ520"/>
    <mergeCell ref="AR519:AR520"/>
    <mergeCell ref="R516:R518"/>
    <mergeCell ref="S516:S518"/>
    <mergeCell ref="T516:T518"/>
    <mergeCell ref="U516:U518"/>
    <mergeCell ref="V516:V518"/>
    <mergeCell ref="S536:S538"/>
    <mergeCell ref="T536:T538"/>
    <mergeCell ref="U536:U538"/>
    <mergeCell ref="AS506:AS507"/>
    <mergeCell ref="AQ508:AQ509"/>
    <mergeCell ref="AR508:AR509"/>
    <mergeCell ref="X523:X525"/>
    <mergeCell ref="Y523:Y525"/>
    <mergeCell ref="AS508:AS509"/>
    <mergeCell ref="AT508:AT509"/>
    <mergeCell ref="AU508:AU509"/>
    <mergeCell ref="B510:B512"/>
    <mergeCell ref="C510:C512"/>
    <mergeCell ref="D510:D512"/>
    <mergeCell ref="E510:E512"/>
    <mergeCell ref="F510:F512"/>
    <mergeCell ref="G510:G512"/>
    <mergeCell ref="H510:H512"/>
    <mergeCell ref="I510:I512"/>
    <mergeCell ref="J510:J512"/>
    <mergeCell ref="K510:K512"/>
    <mergeCell ref="L510:L512"/>
    <mergeCell ref="M510:M512"/>
    <mergeCell ref="N510:N512"/>
    <mergeCell ref="O510:O512"/>
    <mergeCell ref="P510:P512"/>
    <mergeCell ref="Q510:Q512"/>
    <mergeCell ref="R510:R512"/>
    <mergeCell ref="T510:T512"/>
    <mergeCell ref="U510:U512"/>
    <mergeCell ref="AT506:AT507"/>
    <mergeCell ref="AU506:AU507"/>
    <mergeCell ref="AB523:AB525"/>
    <mergeCell ref="AC523:AC525"/>
    <mergeCell ref="AD523:AD525"/>
    <mergeCell ref="A508:A509"/>
    <mergeCell ref="B508:B509"/>
    <mergeCell ref="C508:C509"/>
    <mergeCell ref="D508:D509"/>
    <mergeCell ref="E508:E509"/>
    <mergeCell ref="F508:F509"/>
    <mergeCell ref="G508:G509"/>
    <mergeCell ref="H508:H509"/>
    <mergeCell ref="I508:I509"/>
    <mergeCell ref="J508:J509"/>
    <mergeCell ref="K508:K509"/>
    <mergeCell ref="L508:L509"/>
    <mergeCell ref="M508:M509"/>
    <mergeCell ref="N508:N509"/>
    <mergeCell ref="O508:O509"/>
    <mergeCell ref="P508:P509"/>
    <mergeCell ref="Q508:Q509"/>
    <mergeCell ref="A506:A507"/>
    <mergeCell ref="B506:B507"/>
    <mergeCell ref="C506:C507"/>
    <mergeCell ref="D506:D507"/>
    <mergeCell ref="E506:E507"/>
    <mergeCell ref="F506:F507"/>
    <mergeCell ref="G506:G507"/>
    <mergeCell ref="H506:H507"/>
    <mergeCell ref="I506:I507"/>
    <mergeCell ref="J506:J507"/>
    <mergeCell ref="K506:K507"/>
    <mergeCell ref="L506:L507"/>
    <mergeCell ref="M506:M507"/>
    <mergeCell ref="AT689:AT691"/>
    <mergeCell ref="A689:A691"/>
    <mergeCell ref="V689:V691"/>
    <mergeCell ref="W689:W691"/>
    <mergeCell ref="X689:X691"/>
    <mergeCell ref="Y689:Y691"/>
    <mergeCell ref="Z689:Z691"/>
    <mergeCell ref="AA689:AA691"/>
    <mergeCell ref="AB689:AB691"/>
    <mergeCell ref="AC689:AC691"/>
    <mergeCell ref="AD689:AD691"/>
    <mergeCell ref="AR687:AR688"/>
    <mergeCell ref="AS687:AS688"/>
    <mergeCell ref="AT687:AT688"/>
    <mergeCell ref="AQ685:AQ686"/>
    <mergeCell ref="AR685:AR686"/>
    <mergeCell ref="AS685:AS686"/>
    <mergeCell ref="AT685:AT686"/>
    <mergeCell ref="M685:M686"/>
    <mergeCell ref="N685:N686"/>
    <mergeCell ref="O685:O686"/>
    <mergeCell ref="P685:P686"/>
    <mergeCell ref="Q685:Q686"/>
    <mergeCell ref="R685:R686"/>
    <mergeCell ref="A685:A686"/>
    <mergeCell ref="S689:S691"/>
    <mergeCell ref="T689:T691"/>
    <mergeCell ref="U689:U691"/>
    <mergeCell ref="T687:T688"/>
    <mergeCell ref="U687:U688"/>
    <mergeCell ref="V687:V688"/>
    <mergeCell ref="AD687:AD688"/>
    <mergeCell ref="AI687:AI688"/>
    <mergeCell ref="AN687:AN688"/>
    <mergeCell ref="AO687:AO688"/>
    <mergeCell ref="AP687:AP688"/>
    <mergeCell ref="J685:J686"/>
    <mergeCell ref="K685:K686"/>
    <mergeCell ref="L685:L686"/>
    <mergeCell ref="A687:A688"/>
    <mergeCell ref="P687:P688"/>
    <mergeCell ref="Q687:Q688"/>
    <mergeCell ref="B685:B686"/>
    <mergeCell ref="C685:C686"/>
    <mergeCell ref="D685:D686"/>
    <mergeCell ref="E685:E686"/>
    <mergeCell ref="F685:F686"/>
    <mergeCell ref="G685:G686"/>
    <mergeCell ref="H685:H686"/>
    <mergeCell ref="I685:I686"/>
    <mergeCell ref="AQ687:AQ688"/>
    <mergeCell ref="AE689:AE691"/>
    <mergeCell ref="AI689:AI691"/>
    <mergeCell ref="N506:N507"/>
    <mergeCell ref="O506:O507"/>
    <mergeCell ref="P506:P507"/>
    <mergeCell ref="Q506:Q507"/>
    <mergeCell ref="AN689:AN691"/>
    <mergeCell ref="AO689:AO691"/>
    <mergeCell ref="AP689:AP691"/>
    <mergeCell ref="AB510:AB512"/>
    <mergeCell ref="AC510:AC512"/>
    <mergeCell ref="AD510:AD512"/>
    <mergeCell ref="AE510:AE512"/>
    <mergeCell ref="R506:R507"/>
    <mergeCell ref="S506:S507"/>
    <mergeCell ref="T506:T507"/>
    <mergeCell ref="U506:U507"/>
    <mergeCell ref="V506:V507"/>
    <mergeCell ref="AD506:AD507"/>
    <mergeCell ref="AI506:AI507"/>
    <mergeCell ref="R687:R688"/>
    <mergeCell ref="S687:S688"/>
    <mergeCell ref="S685:S686"/>
    <mergeCell ref="T685:T686"/>
    <mergeCell ref="U685:U686"/>
    <mergeCell ref="V685:V686"/>
    <mergeCell ref="AD685:AD686"/>
    <mergeCell ref="AI685:AI686"/>
    <mergeCell ref="AN685:AN686"/>
    <mergeCell ref="AO685:AO686"/>
    <mergeCell ref="AP685:AP686"/>
    <mergeCell ref="AU687:AU688"/>
    <mergeCell ref="B689:B691"/>
    <mergeCell ref="C689:C691"/>
    <mergeCell ref="D689:D691"/>
    <mergeCell ref="E689:E691"/>
    <mergeCell ref="F689:F691"/>
    <mergeCell ref="G689:G691"/>
    <mergeCell ref="H689:H691"/>
    <mergeCell ref="I689:I691"/>
    <mergeCell ref="J689:J691"/>
    <mergeCell ref="K689:K691"/>
    <mergeCell ref="L689:L691"/>
    <mergeCell ref="M689:M691"/>
    <mergeCell ref="N689:N691"/>
    <mergeCell ref="O689:O691"/>
    <mergeCell ref="P689:P691"/>
    <mergeCell ref="Q689:Q691"/>
    <mergeCell ref="R689:R691"/>
    <mergeCell ref="B687:B688"/>
    <mergeCell ref="C687:C688"/>
    <mergeCell ref="D687:D688"/>
    <mergeCell ref="E687:E688"/>
    <mergeCell ref="F687:F688"/>
    <mergeCell ref="G687:G688"/>
    <mergeCell ref="H687:H688"/>
    <mergeCell ref="I687:I688"/>
    <mergeCell ref="J687:J688"/>
    <mergeCell ref="K687:K688"/>
    <mergeCell ref="L687:L688"/>
    <mergeCell ref="M687:M688"/>
    <mergeCell ref="N687:N688"/>
    <mergeCell ref="O687:O688"/>
    <mergeCell ref="AI683:AI684"/>
    <mergeCell ref="AN683:AN684"/>
    <mergeCell ref="AO683:AO684"/>
    <mergeCell ref="AP683:AP684"/>
    <mergeCell ref="AQ683:AQ684"/>
    <mergeCell ref="AR683:AR684"/>
    <mergeCell ref="AS683:AS684"/>
    <mergeCell ref="AT683:AT684"/>
    <mergeCell ref="AU683:AU684"/>
    <mergeCell ref="AU685:AU686"/>
    <mergeCell ref="AI658:AI660"/>
    <mergeCell ref="AN658:AN660"/>
    <mergeCell ref="AO658:AO660"/>
    <mergeCell ref="AP658:AP660"/>
    <mergeCell ref="AT658:AT660"/>
    <mergeCell ref="A683:A684"/>
    <mergeCell ref="B683:B684"/>
    <mergeCell ref="C683:C684"/>
    <mergeCell ref="D683:D684"/>
    <mergeCell ref="E683:E684"/>
    <mergeCell ref="F683:F684"/>
    <mergeCell ref="G683:G684"/>
    <mergeCell ref="L683:L684"/>
    <mergeCell ref="M683:M684"/>
    <mergeCell ref="N683:N684"/>
    <mergeCell ref="O683:O684"/>
    <mergeCell ref="P683:P684"/>
    <mergeCell ref="Q683:Q684"/>
    <mergeCell ref="R683:R684"/>
    <mergeCell ref="S683:S684"/>
    <mergeCell ref="T683:T684"/>
    <mergeCell ref="U683:U684"/>
    <mergeCell ref="V683:V684"/>
    <mergeCell ref="AD683:AD684"/>
    <mergeCell ref="W658:W660"/>
    <mergeCell ref="X658:X660"/>
    <mergeCell ref="Y658:Y660"/>
    <mergeCell ref="Z658:Z660"/>
    <mergeCell ref="AA658:AA660"/>
    <mergeCell ref="AB658:AB660"/>
    <mergeCell ref="AC658:AC660"/>
    <mergeCell ref="AD658:AD660"/>
    <mergeCell ref="AE658:AE660"/>
    <mergeCell ref="AT651:AT653"/>
    <mergeCell ref="A651:A653"/>
    <mergeCell ref="A658:A660"/>
    <mergeCell ref="B658:B660"/>
    <mergeCell ref="C658:C660"/>
    <mergeCell ref="D658:D660"/>
    <mergeCell ref="E658:E660"/>
    <mergeCell ref="F658:F660"/>
    <mergeCell ref="G658:G660"/>
    <mergeCell ref="H658:H660"/>
    <mergeCell ref="I658:I660"/>
    <mergeCell ref="J658:J660"/>
    <mergeCell ref="K658:K660"/>
    <mergeCell ref="L658:L660"/>
    <mergeCell ref="M658:M660"/>
    <mergeCell ref="N658:N660"/>
    <mergeCell ref="O658:O660"/>
    <mergeCell ref="P658:P660"/>
    <mergeCell ref="Q658:Q660"/>
    <mergeCell ref="R658:R660"/>
    <mergeCell ref="S658:S660"/>
    <mergeCell ref="T658:T660"/>
    <mergeCell ref="U658:U660"/>
    <mergeCell ref="V658:V660"/>
    <mergeCell ref="AA651:AA653"/>
    <mergeCell ref="AB651:AB653"/>
    <mergeCell ref="AC651:AC653"/>
    <mergeCell ref="AD651:AD653"/>
    <mergeCell ref="B651:B653"/>
    <mergeCell ref="C651:C653"/>
    <mergeCell ref="D651:D653"/>
    <mergeCell ref="U625:U629"/>
    <mergeCell ref="V625:V629"/>
    <mergeCell ref="W625:W629"/>
    <mergeCell ref="X625:X629"/>
    <mergeCell ref="Y625:Y629"/>
    <mergeCell ref="Z625:Z629"/>
    <mergeCell ref="AA625:AA629"/>
    <mergeCell ref="AB625:AB629"/>
    <mergeCell ref="E651:E653"/>
    <mergeCell ref="F651:F653"/>
    <mergeCell ref="G651:G653"/>
    <mergeCell ref="H651:H653"/>
    <mergeCell ref="I651:I653"/>
    <mergeCell ref="J651:J653"/>
    <mergeCell ref="K651:K653"/>
    <mergeCell ref="L651:L653"/>
    <mergeCell ref="M651:M653"/>
    <mergeCell ref="N651:N653"/>
    <mergeCell ref="O651:O653"/>
    <mergeCell ref="P651:P653"/>
    <mergeCell ref="Q651:Q653"/>
    <mergeCell ref="S640:S641"/>
    <mergeCell ref="AE651:AE653"/>
    <mergeCell ref="AI651:AI653"/>
    <mergeCell ref="AN651:AN653"/>
    <mergeCell ref="AO651:AO653"/>
    <mergeCell ref="AP651:AP653"/>
    <mergeCell ref="R651:R653"/>
    <mergeCell ref="S651:S653"/>
    <mergeCell ref="T651:T653"/>
    <mergeCell ref="U651:U653"/>
    <mergeCell ref="V651:V653"/>
    <mergeCell ref="W651:W653"/>
    <mergeCell ref="X651:X653"/>
    <mergeCell ref="Y651:Y653"/>
    <mergeCell ref="Z651:Z653"/>
    <mergeCell ref="AC625:AC629"/>
    <mergeCell ref="AD625:AD629"/>
    <mergeCell ref="AE625:AE629"/>
    <mergeCell ref="AI625:AI629"/>
    <mergeCell ref="AN625:AN629"/>
    <mergeCell ref="AO625:AO629"/>
    <mergeCell ref="AP625:AP629"/>
    <mergeCell ref="AC632:AC633"/>
    <mergeCell ref="AD632:AD633"/>
    <mergeCell ref="AI632:AI633"/>
    <mergeCell ref="T625:T629"/>
    <mergeCell ref="R637:R638"/>
    <mergeCell ref="S637:S638"/>
    <mergeCell ref="T637:T638"/>
    <mergeCell ref="R642:R643"/>
    <mergeCell ref="S642:S643"/>
    <mergeCell ref="T642:T643"/>
    <mergeCell ref="R640:R641"/>
    <mergeCell ref="R644:R646"/>
    <mergeCell ref="S644:S646"/>
    <mergeCell ref="T644:T646"/>
    <mergeCell ref="AP622:AP624"/>
    <mergeCell ref="AT622:AT624"/>
    <mergeCell ref="AQ623:AQ624"/>
    <mergeCell ref="AR623:AR624"/>
    <mergeCell ref="AS623:AS624"/>
    <mergeCell ref="AU623:AU624"/>
    <mergeCell ref="B625:B629"/>
    <mergeCell ref="C625:C629"/>
    <mergeCell ref="D625:D629"/>
    <mergeCell ref="E625:E629"/>
    <mergeCell ref="F625:F629"/>
    <mergeCell ref="G625:G629"/>
    <mergeCell ref="H625:H629"/>
    <mergeCell ref="I625:I629"/>
    <mergeCell ref="J625:J629"/>
    <mergeCell ref="K625:K629"/>
    <mergeCell ref="L625:L629"/>
    <mergeCell ref="M625:M629"/>
    <mergeCell ref="N625:N629"/>
    <mergeCell ref="O625:O629"/>
    <mergeCell ref="P625:P629"/>
    <mergeCell ref="Q625:Q629"/>
    <mergeCell ref="R625:R629"/>
    <mergeCell ref="S625:S629"/>
    <mergeCell ref="R622:R624"/>
    <mergeCell ref="S622:S624"/>
    <mergeCell ref="T622:T624"/>
    <mergeCell ref="U622:U624"/>
    <mergeCell ref="V622:V624"/>
    <mergeCell ref="AD622:AD624"/>
    <mergeCell ref="AI622:AI624"/>
    <mergeCell ref="AT625:AT629"/>
    <mergeCell ref="AI617:AI618"/>
    <mergeCell ref="AN622:AN624"/>
    <mergeCell ref="AO622:AO624"/>
    <mergeCell ref="AN619:AN621"/>
    <mergeCell ref="AO619:AO621"/>
    <mergeCell ref="AP619:AP621"/>
    <mergeCell ref="AR619:AR621"/>
    <mergeCell ref="AS619:AS621"/>
    <mergeCell ref="AT619:AT621"/>
    <mergeCell ref="AU619:AU621"/>
    <mergeCell ref="A622:A624"/>
    <mergeCell ref="B622:B624"/>
    <mergeCell ref="C622:C624"/>
    <mergeCell ref="D622:D624"/>
    <mergeCell ref="E622:E624"/>
    <mergeCell ref="F622:F624"/>
    <mergeCell ref="G622:G624"/>
    <mergeCell ref="H622:H624"/>
    <mergeCell ref="I622:I624"/>
    <mergeCell ref="J622:J624"/>
    <mergeCell ref="K622:K624"/>
    <mergeCell ref="L622:L624"/>
    <mergeCell ref="M622:M624"/>
    <mergeCell ref="N622:N624"/>
    <mergeCell ref="O622:O624"/>
    <mergeCell ref="P622:P624"/>
    <mergeCell ref="Q622:Q624"/>
    <mergeCell ref="W619:W621"/>
    <mergeCell ref="X619:X621"/>
    <mergeCell ref="Y619:Y621"/>
    <mergeCell ref="Z619:Z621"/>
    <mergeCell ref="AA619:AA621"/>
    <mergeCell ref="AC619:AC621"/>
    <mergeCell ref="AD619:AD621"/>
    <mergeCell ref="AI619:AI621"/>
    <mergeCell ref="N619:N621"/>
    <mergeCell ref="O619:O621"/>
    <mergeCell ref="P619:P621"/>
    <mergeCell ref="Q619:Q621"/>
    <mergeCell ref="R619:R621"/>
    <mergeCell ref="S619:S621"/>
    <mergeCell ref="T619:T621"/>
    <mergeCell ref="U619:U621"/>
    <mergeCell ref="V619:V621"/>
    <mergeCell ref="A619:A621"/>
    <mergeCell ref="B619:B621"/>
    <mergeCell ref="C619:C621"/>
    <mergeCell ref="D619:D621"/>
    <mergeCell ref="E619:E621"/>
    <mergeCell ref="F619:F621"/>
    <mergeCell ref="G619:G621"/>
    <mergeCell ref="L619:L621"/>
    <mergeCell ref="M619:M621"/>
    <mergeCell ref="AB619:AB621"/>
    <mergeCell ref="AN617:AN618"/>
    <mergeCell ref="AO617:AO618"/>
    <mergeCell ref="AP617:AP618"/>
    <mergeCell ref="AQ617:AQ618"/>
    <mergeCell ref="AR617:AR618"/>
    <mergeCell ref="AS617:AS618"/>
    <mergeCell ref="AT617:AT618"/>
    <mergeCell ref="AU617:AU618"/>
    <mergeCell ref="AN614:AN616"/>
    <mergeCell ref="AO614:AO616"/>
    <mergeCell ref="AP614:AP616"/>
    <mergeCell ref="AT614:AT616"/>
    <mergeCell ref="AU614:AU616"/>
    <mergeCell ref="A617:A618"/>
    <mergeCell ref="B617:B618"/>
    <mergeCell ref="C617:C618"/>
    <mergeCell ref="D617:D618"/>
    <mergeCell ref="E617:E618"/>
    <mergeCell ref="F617:F618"/>
    <mergeCell ref="G617:G618"/>
    <mergeCell ref="L617:L618"/>
    <mergeCell ref="M617:M618"/>
    <mergeCell ref="N617:N618"/>
    <mergeCell ref="O617:O618"/>
    <mergeCell ref="P617:P618"/>
    <mergeCell ref="Q617:Q618"/>
    <mergeCell ref="R617:R618"/>
    <mergeCell ref="S617:S618"/>
    <mergeCell ref="T617:T618"/>
    <mergeCell ref="U617:U618"/>
    <mergeCell ref="V617:V618"/>
    <mergeCell ref="AD617:AD618"/>
    <mergeCell ref="U592:U595"/>
    <mergeCell ref="V592:V595"/>
    <mergeCell ref="AD592:AD595"/>
    <mergeCell ref="AI592:AI595"/>
    <mergeCell ref="AN592:AN595"/>
    <mergeCell ref="AO592:AO595"/>
    <mergeCell ref="AP592:AP595"/>
    <mergeCell ref="W614:W616"/>
    <mergeCell ref="X614:X616"/>
    <mergeCell ref="Y614:Y616"/>
    <mergeCell ref="Z614:Z616"/>
    <mergeCell ref="AA614:AA616"/>
    <mergeCell ref="AB614:AB616"/>
    <mergeCell ref="AC614:AC616"/>
    <mergeCell ref="AD614:AD616"/>
    <mergeCell ref="AI614:AI616"/>
    <mergeCell ref="N614:N616"/>
    <mergeCell ref="O614:O616"/>
    <mergeCell ref="P614:P616"/>
    <mergeCell ref="Q614:Q616"/>
    <mergeCell ref="R614:R616"/>
    <mergeCell ref="S614:S616"/>
    <mergeCell ref="T614:T616"/>
    <mergeCell ref="U614:U616"/>
    <mergeCell ref="V614:V616"/>
    <mergeCell ref="AO603:AO605"/>
    <mergeCell ref="AN597:AN598"/>
    <mergeCell ref="AO597:AO598"/>
    <mergeCell ref="X603:X605"/>
    <mergeCell ref="Y603:Y605"/>
    <mergeCell ref="Z603:Z605"/>
    <mergeCell ref="AP603:AP605"/>
    <mergeCell ref="AT592:AT595"/>
    <mergeCell ref="W594:W595"/>
    <mergeCell ref="AR589:AR591"/>
    <mergeCell ref="AS589:AS591"/>
    <mergeCell ref="AT589:AT591"/>
    <mergeCell ref="AU589:AU591"/>
    <mergeCell ref="A592:A595"/>
    <mergeCell ref="B592:B595"/>
    <mergeCell ref="C592:C595"/>
    <mergeCell ref="D592:D595"/>
    <mergeCell ref="E592:E595"/>
    <mergeCell ref="F592:F595"/>
    <mergeCell ref="G592:G595"/>
    <mergeCell ref="H592:H595"/>
    <mergeCell ref="I592:I595"/>
    <mergeCell ref="J592:J595"/>
    <mergeCell ref="K592:K595"/>
    <mergeCell ref="L592:L595"/>
    <mergeCell ref="M592:M595"/>
    <mergeCell ref="N592:N595"/>
    <mergeCell ref="O592:O595"/>
    <mergeCell ref="P592:P595"/>
    <mergeCell ref="Q592:Q595"/>
    <mergeCell ref="R592:R595"/>
    <mergeCell ref="S592:S595"/>
    <mergeCell ref="T592:T595"/>
    <mergeCell ref="T589:T591"/>
    <mergeCell ref="U589:U591"/>
    <mergeCell ref="V589:V591"/>
    <mergeCell ref="AD589:AD591"/>
    <mergeCell ref="AI589:AI591"/>
    <mergeCell ref="AN589:AN591"/>
    <mergeCell ref="AO589:AO591"/>
    <mergeCell ref="AP589:AP591"/>
    <mergeCell ref="AQ589:AQ591"/>
    <mergeCell ref="AQ587:AQ588"/>
    <mergeCell ref="AR587:AR588"/>
    <mergeCell ref="AS587:AS588"/>
    <mergeCell ref="AT587:AT588"/>
    <mergeCell ref="AU587:AU588"/>
    <mergeCell ref="A589:A591"/>
    <mergeCell ref="B589:B591"/>
    <mergeCell ref="C589:C591"/>
    <mergeCell ref="D589:D591"/>
    <mergeCell ref="E589:E591"/>
    <mergeCell ref="F589:F591"/>
    <mergeCell ref="G589:G591"/>
    <mergeCell ref="H589:H591"/>
    <mergeCell ref="I589:I591"/>
    <mergeCell ref="J589:J591"/>
    <mergeCell ref="K589:K591"/>
    <mergeCell ref="L589:L591"/>
    <mergeCell ref="M589:M591"/>
    <mergeCell ref="N589:N591"/>
    <mergeCell ref="O589:O591"/>
    <mergeCell ref="P589:P591"/>
    <mergeCell ref="Q589:Q591"/>
    <mergeCell ref="R589:R591"/>
    <mergeCell ref="S589:S591"/>
    <mergeCell ref="S587:S588"/>
    <mergeCell ref="T587:T588"/>
    <mergeCell ref="U587:U588"/>
    <mergeCell ref="V587:V588"/>
    <mergeCell ref="AD587:AD588"/>
    <mergeCell ref="AI587:AI588"/>
    <mergeCell ref="AN587:AN588"/>
    <mergeCell ref="AO587:AO588"/>
    <mergeCell ref="AP587:AP588"/>
    <mergeCell ref="AP585:AP586"/>
    <mergeCell ref="AQ585:AQ586"/>
    <mergeCell ref="AR585:AR586"/>
    <mergeCell ref="AS585:AS586"/>
    <mergeCell ref="AT585:AT586"/>
    <mergeCell ref="AU585:AU586"/>
    <mergeCell ref="A587:A588"/>
    <mergeCell ref="B587:B588"/>
    <mergeCell ref="C587:C588"/>
    <mergeCell ref="D587:D588"/>
    <mergeCell ref="E587:E588"/>
    <mergeCell ref="F587:F588"/>
    <mergeCell ref="G587:G588"/>
    <mergeCell ref="H587:H588"/>
    <mergeCell ref="I587:I588"/>
    <mergeCell ref="J587:J588"/>
    <mergeCell ref="K587:K588"/>
    <mergeCell ref="L587:L588"/>
    <mergeCell ref="M587:M588"/>
    <mergeCell ref="N587:N588"/>
    <mergeCell ref="O587:O588"/>
    <mergeCell ref="P587:P588"/>
    <mergeCell ref="Q587:Q588"/>
    <mergeCell ref="R587:R588"/>
    <mergeCell ref="R585:R586"/>
    <mergeCell ref="S585:S586"/>
    <mergeCell ref="T585:T586"/>
    <mergeCell ref="U585:U586"/>
    <mergeCell ref="V585:V586"/>
    <mergeCell ref="AD585:AD586"/>
    <mergeCell ref="AI585:AI586"/>
    <mergeCell ref="AN585:AN586"/>
    <mergeCell ref="AO585:AO586"/>
    <mergeCell ref="AO583:AO584"/>
    <mergeCell ref="AP583:AP584"/>
    <mergeCell ref="AQ583:AQ584"/>
    <mergeCell ref="AR583:AR584"/>
    <mergeCell ref="AS583:AS584"/>
    <mergeCell ref="AT583:AT584"/>
    <mergeCell ref="AU583:AU584"/>
    <mergeCell ref="A585:A586"/>
    <mergeCell ref="B585:B586"/>
    <mergeCell ref="C585:C586"/>
    <mergeCell ref="D585:D586"/>
    <mergeCell ref="E585:E586"/>
    <mergeCell ref="F585:F586"/>
    <mergeCell ref="G585:G586"/>
    <mergeCell ref="H585:H586"/>
    <mergeCell ref="I585:I586"/>
    <mergeCell ref="J585:J586"/>
    <mergeCell ref="K585:K586"/>
    <mergeCell ref="L585:L586"/>
    <mergeCell ref="M585:M586"/>
    <mergeCell ref="N585:N586"/>
    <mergeCell ref="O585:O586"/>
    <mergeCell ref="P585:P586"/>
    <mergeCell ref="Q585:Q586"/>
    <mergeCell ref="Q583:Q584"/>
    <mergeCell ref="R583:R584"/>
    <mergeCell ref="S583:S584"/>
    <mergeCell ref="AT523:AT525"/>
    <mergeCell ref="A523:A525"/>
    <mergeCell ref="A583:A584"/>
    <mergeCell ref="B583:B584"/>
    <mergeCell ref="C583:C584"/>
    <mergeCell ref="D583:D584"/>
    <mergeCell ref="E583:E584"/>
    <mergeCell ref="F583:F584"/>
    <mergeCell ref="G583:G584"/>
    <mergeCell ref="H583:H584"/>
    <mergeCell ref="I583:I584"/>
    <mergeCell ref="J583:J584"/>
    <mergeCell ref="K583:K584"/>
    <mergeCell ref="L583:L584"/>
    <mergeCell ref="M583:M584"/>
    <mergeCell ref="N583:N584"/>
    <mergeCell ref="O583:O584"/>
    <mergeCell ref="P583:P584"/>
    <mergeCell ref="V523:V525"/>
    <mergeCell ref="W523:W525"/>
    <mergeCell ref="Z523:Z525"/>
    <mergeCell ref="AA523:AA525"/>
    <mergeCell ref="W559:W561"/>
    <mergeCell ref="X559:X561"/>
    <mergeCell ref="B576:B577"/>
    <mergeCell ref="C576:C577"/>
    <mergeCell ref="D576:D577"/>
    <mergeCell ref="E576:E577"/>
    <mergeCell ref="L576:L577"/>
    <mergeCell ref="M576:M577"/>
    <mergeCell ref="N576:N577"/>
    <mergeCell ref="O576:O577"/>
    <mergeCell ref="S523:S525"/>
    <mergeCell ref="T523:T525"/>
    <mergeCell ref="U523:U525"/>
    <mergeCell ref="T521:T522"/>
    <mergeCell ref="U521:U522"/>
    <mergeCell ref="V521:V522"/>
    <mergeCell ref="AD521:AD522"/>
    <mergeCell ref="AI521:AI522"/>
    <mergeCell ref="AN521:AN522"/>
    <mergeCell ref="AO521:AO522"/>
    <mergeCell ref="AP521:AP522"/>
    <mergeCell ref="AQ521:AQ522"/>
    <mergeCell ref="T583:T584"/>
    <mergeCell ref="U583:U584"/>
    <mergeCell ref="V583:V584"/>
    <mergeCell ref="AD583:AD584"/>
    <mergeCell ref="AI583:AI584"/>
    <mergeCell ref="AN583:AN584"/>
    <mergeCell ref="AI523:AI525"/>
    <mergeCell ref="AN523:AN525"/>
    <mergeCell ref="AO523:AO525"/>
    <mergeCell ref="AP523:AP525"/>
    <mergeCell ref="AN578:AN579"/>
    <mergeCell ref="AO578:AO579"/>
    <mergeCell ref="AP578:AP579"/>
    <mergeCell ref="AQ578:AQ579"/>
    <mergeCell ref="AD580:AD582"/>
    <mergeCell ref="AI580:AI582"/>
    <mergeCell ref="V551:V553"/>
    <mergeCell ref="AD551:AD553"/>
    <mergeCell ref="AI551:AI553"/>
    <mergeCell ref="AN551:AN553"/>
    <mergeCell ref="B523:B525"/>
    <mergeCell ref="C523:C525"/>
    <mergeCell ref="D523:D525"/>
    <mergeCell ref="E523:E525"/>
    <mergeCell ref="F523:F525"/>
    <mergeCell ref="G523:G525"/>
    <mergeCell ref="H523:H525"/>
    <mergeCell ref="I523:I525"/>
    <mergeCell ref="J523:J525"/>
    <mergeCell ref="K523:K525"/>
    <mergeCell ref="L523:L525"/>
    <mergeCell ref="M523:M525"/>
    <mergeCell ref="N523:N525"/>
    <mergeCell ref="O523:O525"/>
    <mergeCell ref="P523:P525"/>
    <mergeCell ref="Q523:Q525"/>
    <mergeCell ref="R523:R525"/>
    <mergeCell ref="AU519:AU520"/>
    <mergeCell ref="A521:A522"/>
    <mergeCell ref="B521:B522"/>
    <mergeCell ref="C521:C522"/>
    <mergeCell ref="D521:D522"/>
    <mergeCell ref="E521:E522"/>
    <mergeCell ref="F521:F522"/>
    <mergeCell ref="G521:G522"/>
    <mergeCell ref="H521:H522"/>
    <mergeCell ref="I521:I522"/>
    <mergeCell ref="J521:J522"/>
    <mergeCell ref="K521:K522"/>
    <mergeCell ref="L521:L522"/>
    <mergeCell ref="M521:M522"/>
    <mergeCell ref="N521:N522"/>
    <mergeCell ref="O521:O522"/>
    <mergeCell ref="P521:P522"/>
    <mergeCell ref="Q521:Q522"/>
    <mergeCell ref="R521:R522"/>
    <mergeCell ref="S521:S522"/>
    <mergeCell ref="AU521:AU522"/>
    <mergeCell ref="AU516:AU518"/>
    <mergeCell ref="A519:A520"/>
    <mergeCell ref="B519:B520"/>
    <mergeCell ref="C519:C520"/>
    <mergeCell ref="D519:D520"/>
    <mergeCell ref="E519:E520"/>
    <mergeCell ref="F519:F520"/>
    <mergeCell ref="G519:G520"/>
    <mergeCell ref="L519:L520"/>
    <mergeCell ref="M519:M520"/>
    <mergeCell ref="N519:N520"/>
    <mergeCell ref="O519:O520"/>
    <mergeCell ref="P519:P520"/>
    <mergeCell ref="Q519:Q520"/>
    <mergeCell ref="R519:R520"/>
    <mergeCell ref="S519:S520"/>
    <mergeCell ref="T519:T520"/>
    <mergeCell ref="U519:U520"/>
    <mergeCell ref="V519:V520"/>
    <mergeCell ref="AD519:AD520"/>
    <mergeCell ref="AI519:AI520"/>
    <mergeCell ref="AN519:AN520"/>
    <mergeCell ref="AO519:AO520"/>
    <mergeCell ref="AP519:AP520"/>
    <mergeCell ref="AD516:AD518"/>
    <mergeCell ref="AI516:AI518"/>
    <mergeCell ref="AN516:AN518"/>
    <mergeCell ref="AO516:AO518"/>
    <mergeCell ref="AP516:AP518"/>
    <mergeCell ref="AQ516:AQ518"/>
    <mergeCell ref="AR516:AR518"/>
    <mergeCell ref="AS516:AS518"/>
    <mergeCell ref="A516:A518"/>
    <mergeCell ref="B516:B518"/>
    <mergeCell ref="C516:C518"/>
    <mergeCell ref="D516:D518"/>
    <mergeCell ref="E516:E518"/>
    <mergeCell ref="F516:F518"/>
    <mergeCell ref="G516:G518"/>
    <mergeCell ref="L516:L518"/>
    <mergeCell ref="M516:M518"/>
    <mergeCell ref="AI513:AI515"/>
    <mergeCell ref="AN513:AN515"/>
    <mergeCell ref="AO513:AO515"/>
    <mergeCell ref="AP513:AP515"/>
    <mergeCell ref="AQ513:AQ515"/>
    <mergeCell ref="AR513:AR515"/>
    <mergeCell ref="AS513:AS515"/>
    <mergeCell ref="AT513:AT515"/>
    <mergeCell ref="AU513:AU515"/>
    <mergeCell ref="AU414:AU415"/>
    <mergeCell ref="A513:A515"/>
    <mergeCell ref="B513:B515"/>
    <mergeCell ref="C513:C515"/>
    <mergeCell ref="D513:D515"/>
    <mergeCell ref="E513:E515"/>
    <mergeCell ref="F513:F515"/>
    <mergeCell ref="G513:G515"/>
    <mergeCell ref="H513:H515"/>
    <mergeCell ref="I513:I515"/>
    <mergeCell ref="J513:J515"/>
    <mergeCell ref="K513:K515"/>
    <mergeCell ref="L513:L515"/>
    <mergeCell ref="M513:M515"/>
    <mergeCell ref="N513:N515"/>
    <mergeCell ref="O513:O515"/>
    <mergeCell ref="P513:P515"/>
    <mergeCell ref="Q513:Q515"/>
    <mergeCell ref="R513:R515"/>
    <mergeCell ref="S513:S515"/>
    <mergeCell ref="T513:T515"/>
    <mergeCell ref="U513:U515"/>
    <mergeCell ref="V513:V515"/>
    <mergeCell ref="AD513:AD515"/>
    <mergeCell ref="AD414:AD415"/>
    <mergeCell ref="AI414:AI415"/>
    <mergeCell ref="AN414:AN415"/>
    <mergeCell ref="AO414:AO415"/>
    <mergeCell ref="AP414:AP415"/>
    <mergeCell ref="AQ414:AQ415"/>
    <mergeCell ref="AR414:AR415"/>
    <mergeCell ref="AS414:AS415"/>
    <mergeCell ref="AT414:AT415"/>
    <mergeCell ref="AP412:AP413"/>
    <mergeCell ref="AT412:AT413"/>
    <mergeCell ref="A414:A415"/>
    <mergeCell ref="B414:B415"/>
    <mergeCell ref="C414:C415"/>
    <mergeCell ref="D414:D415"/>
    <mergeCell ref="E414:E415"/>
    <mergeCell ref="F414:F415"/>
    <mergeCell ref="G414:G415"/>
    <mergeCell ref="H414:H415"/>
    <mergeCell ref="I414:I415"/>
    <mergeCell ref="J414:J415"/>
    <mergeCell ref="K414:K415"/>
    <mergeCell ref="L414:L415"/>
    <mergeCell ref="M414:M415"/>
    <mergeCell ref="N414:N415"/>
    <mergeCell ref="O414:O415"/>
    <mergeCell ref="P414:P415"/>
    <mergeCell ref="Q414:Q415"/>
    <mergeCell ref="R414:R415"/>
    <mergeCell ref="S414:S415"/>
    <mergeCell ref="T414:T415"/>
    <mergeCell ref="U414:U415"/>
    <mergeCell ref="V414:V415"/>
    <mergeCell ref="AG412:AG413"/>
    <mergeCell ref="AH412:AH413"/>
    <mergeCell ref="AI412:AI413"/>
    <mergeCell ref="AJ412:AJ413"/>
    <mergeCell ref="AK412:AK413"/>
    <mergeCell ref="AL412:AL413"/>
    <mergeCell ref="AM412:AM413"/>
    <mergeCell ref="AN412:AN413"/>
    <mergeCell ref="AO412:AO413"/>
    <mergeCell ref="X412:X413"/>
    <mergeCell ref="Y412:Y413"/>
    <mergeCell ref="Z412:Z413"/>
    <mergeCell ref="AA412:AA413"/>
    <mergeCell ref="AB412:AB413"/>
    <mergeCell ref="AC412:AC413"/>
    <mergeCell ref="AD412:AD413"/>
    <mergeCell ref="AE412:AE413"/>
    <mergeCell ref="AF412:AF413"/>
    <mergeCell ref="AU408:AU409"/>
    <mergeCell ref="A412:A413"/>
    <mergeCell ref="B412:B413"/>
    <mergeCell ref="C412:C413"/>
    <mergeCell ref="D412:D413"/>
    <mergeCell ref="E412:E413"/>
    <mergeCell ref="F412:F413"/>
    <mergeCell ref="G412:G413"/>
    <mergeCell ref="H412:H413"/>
    <mergeCell ref="I412:I413"/>
    <mergeCell ref="J412:J413"/>
    <mergeCell ref="K412:K413"/>
    <mergeCell ref="L412:L413"/>
    <mergeCell ref="M412:M413"/>
    <mergeCell ref="N412:N413"/>
    <mergeCell ref="O412:O413"/>
    <mergeCell ref="P412:P413"/>
    <mergeCell ref="Q412:Q413"/>
    <mergeCell ref="R412:R413"/>
    <mergeCell ref="S412:S413"/>
    <mergeCell ref="T412:T413"/>
    <mergeCell ref="U412:U413"/>
    <mergeCell ref="V412:V413"/>
    <mergeCell ref="W412:W413"/>
    <mergeCell ref="AD408:AD409"/>
    <mergeCell ref="AI408:AI409"/>
    <mergeCell ref="AN408:AN409"/>
    <mergeCell ref="AO408:AO409"/>
    <mergeCell ref="AP408:AP409"/>
    <mergeCell ref="AQ408:AQ409"/>
    <mergeCell ref="AR408:AR409"/>
    <mergeCell ref="AS408:AS409"/>
    <mergeCell ref="AT408:AT409"/>
    <mergeCell ref="AT263:AT264"/>
    <mergeCell ref="AU263:AU264"/>
    <mergeCell ref="A408:A409"/>
    <mergeCell ref="B408:B409"/>
    <mergeCell ref="C408:C409"/>
    <mergeCell ref="D408:D409"/>
    <mergeCell ref="E408:E409"/>
    <mergeCell ref="F408:F409"/>
    <mergeCell ref="G408:G409"/>
    <mergeCell ref="H408:H409"/>
    <mergeCell ref="I408:I409"/>
    <mergeCell ref="J408:J409"/>
    <mergeCell ref="K408:K409"/>
    <mergeCell ref="L408:L409"/>
    <mergeCell ref="M408:M409"/>
    <mergeCell ref="N408:N409"/>
    <mergeCell ref="O408:O409"/>
    <mergeCell ref="P408:P409"/>
    <mergeCell ref="Q408:Q409"/>
    <mergeCell ref="R408:R409"/>
    <mergeCell ref="S408:S409"/>
    <mergeCell ref="T408:T409"/>
    <mergeCell ref="U408:U409"/>
    <mergeCell ref="V408:V409"/>
    <mergeCell ref="V263:V264"/>
    <mergeCell ref="AD263:AD264"/>
    <mergeCell ref="AI263:AI264"/>
    <mergeCell ref="AN263:AN264"/>
    <mergeCell ref="AO263:AO264"/>
    <mergeCell ref="AP263:AP264"/>
    <mergeCell ref="AQ263:AQ264"/>
    <mergeCell ref="AR263:AR264"/>
    <mergeCell ref="AS263:AS264"/>
    <mergeCell ref="AS261:AS262"/>
    <mergeCell ref="AT261:AT262"/>
    <mergeCell ref="AU261:AU262"/>
    <mergeCell ref="R263:R264"/>
    <mergeCell ref="S263:S264"/>
    <mergeCell ref="T263:T264"/>
    <mergeCell ref="U263:U264"/>
    <mergeCell ref="U261:U262"/>
    <mergeCell ref="V261:V262"/>
    <mergeCell ref="AD261:AD262"/>
    <mergeCell ref="AI261:AI262"/>
    <mergeCell ref="AN261:AN262"/>
    <mergeCell ref="AO261:AO262"/>
    <mergeCell ref="AP261:AP262"/>
    <mergeCell ref="AQ261:AQ262"/>
    <mergeCell ref="AR261:AR262"/>
    <mergeCell ref="U366:U367"/>
    <mergeCell ref="T370:T371"/>
    <mergeCell ref="A263:A264"/>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AS257:AS258"/>
    <mergeCell ref="AT257:AT258"/>
    <mergeCell ref="AU257:AU258"/>
    <mergeCell ref="A261:A262"/>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AE257:AE258"/>
    <mergeCell ref="AF257:AF258"/>
    <mergeCell ref="AG257:AG258"/>
    <mergeCell ref="AH257:AH258"/>
    <mergeCell ref="AI257:AI258"/>
    <mergeCell ref="AS254:AS256"/>
    <mergeCell ref="AT254:AT256"/>
    <mergeCell ref="AU254:AU256"/>
    <mergeCell ref="A257:A258"/>
    <mergeCell ref="B257:B258"/>
    <mergeCell ref="C257:C258"/>
    <mergeCell ref="D257:D258"/>
    <mergeCell ref="E257:E258"/>
    <mergeCell ref="F257:F258"/>
    <mergeCell ref="G257:G258"/>
    <mergeCell ref="H257:H258"/>
    <mergeCell ref="I257:I258"/>
    <mergeCell ref="J257:J258"/>
    <mergeCell ref="K257:K258"/>
    <mergeCell ref="L257:L258"/>
    <mergeCell ref="M257:M258"/>
    <mergeCell ref="N257:N258"/>
    <mergeCell ref="O257:O258"/>
    <mergeCell ref="P257:P258"/>
    <mergeCell ref="Q257:Q258"/>
    <mergeCell ref="R257:R258"/>
    <mergeCell ref="S257:S258"/>
    <mergeCell ref="T257:T258"/>
    <mergeCell ref="U257:U258"/>
    <mergeCell ref="AB254:AB256"/>
    <mergeCell ref="AC254:AC256"/>
    <mergeCell ref="AD254:AD256"/>
    <mergeCell ref="AI254:AI256"/>
    <mergeCell ref="AN254:AN256"/>
    <mergeCell ref="AO254:AO256"/>
    <mergeCell ref="AP254:AP256"/>
    <mergeCell ref="AQ254:AQ256"/>
    <mergeCell ref="AR254:AR256"/>
    <mergeCell ref="S254:S256"/>
    <mergeCell ref="T254:T256"/>
    <mergeCell ref="U254:U256"/>
    <mergeCell ref="V254:V256"/>
    <mergeCell ref="W254:W256"/>
    <mergeCell ref="X254:X256"/>
    <mergeCell ref="Y254:Y256"/>
    <mergeCell ref="Z254:Z256"/>
    <mergeCell ref="AA254:AA256"/>
    <mergeCell ref="AN257:AN258"/>
    <mergeCell ref="AO257:AO258"/>
    <mergeCell ref="AP257:AP258"/>
    <mergeCell ref="AQ257:AQ258"/>
    <mergeCell ref="V257:V258"/>
    <mergeCell ref="W257:W258"/>
    <mergeCell ref="X257:X258"/>
    <mergeCell ref="Y257:Y258"/>
    <mergeCell ref="Z257:Z258"/>
    <mergeCell ref="AA257:AA258"/>
    <mergeCell ref="AB257:AB258"/>
    <mergeCell ref="AC257:AC258"/>
    <mergeCell ref="AD257:AD258"/>
    <mergeCell ref="AR257:AR258"/>
    <mergeCell ref="J254:J256"/>
    <mergeCell ref="K254:K256"/>
    <mergeCell ref="L254:L256"/>
    <mergeCell ref="M254:M256"/>
    <mergeCell ref="N254:N256"/>
    <mergeCell ref="O254:O256"/>
    <mergeCell ref="P254:P256"/>
    <mergeCell ref="Q254:Q256"/>
    <mergeCell ref="R254:R256"/>
    <mergeCell ref="A254:A256"/>
    <mergeCell ref="B254:B256"/>
    <mergeCell ref="C254:C256"/>
    <mergeCell ref="D254:D256"/>
    <mergeCell ref="E254:E256"/>
    <mergeCell ref="F254:F256"/>
    <mergeCell ref="G254:G256"/>
    <mergeCell ref="H254:H256"/>
    <mergeCell ref="I254:I256"/>
    <mergeCell ref="AU245:AU247"/>
    <mergeCell ref="Q251:Q253"/>
    <mergeCell ref="A248:A250"/>
    <mergeCell ref="R251:R253"/>
    <mergeCell ref="S251:S253"/>
    <mergeCell ref="Z248:Z250"/>
    <mergeCell ref="AA248:AA250"/>
    <mergeCell ref="AB248:AB250"/>
    <mergeCell ref="AC248:AC250"/>
    <mergeCell ref="AD248:AD250"/>
    <mergeCell ref="AI248:AI250"/>
    <mergeCell ref="AN248:AN250"/>
    <mergeCell ref="AO248:AO250"/>
    <mergeCell ref="AS251:AS253"/>
    <mergeCell ref="AT251:AT253"/>
    <mergeCell ref="AU251:AU253"/>
    <mergeCell ref="W252:W253"/>
    <mergeCell ref="X252:X253"/>
    <mergeCell ref="Y252:Y253"/>
    <mergeCell ref="Z252:Z253"/>
    <mergeCell ref="AA252:AA253"/>
    <mergeCell ref="AB252:AB253"/>
    <mergeCell ref="AC252:AC253"/>
    <mergeCell ref="AQ252:AQ253"/>
    <mergeCell ref="T251:T253"/>
    <mergeCell ref="U251:U253"/>
    <mergeCell ref="V251:V253"/>
    <mergeCell ref="AD251:AD253"/>
    <mergeCell ref="AI251:AI253"/>
    <mergeCell ref="AN251:AN253"/>
    <mergeCell ref="AO251:AO253"/>
    <mergeCell ref="AP251:AP253"/>
    <mergeCell ref="AQ248:AQ250"/>
    <mergeCell ref="AR248:AR250"/>
    <mergeCell ref="AS248:AS250"/>
    <mergeCell ref="AT248:AT250"/>
    <mergeCell ref="AU248:AU250"/>
    <mergeCell ref="A251:A253"/>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O251:O253"/>
    <mergeCell ref="P251:P253"/>
    <mergeCell ref="AR251:AR253"/>
    <mergeCell ref="V248:V250"/>
    <mergeCell ref="X248:X250"/>
    <mergeCell ref="A245:A247"/>
    <mergeCell ref="B245:B247"/>
    <mergeCell ref="C245:C247"/>
    <mergeCell ref="D245:D247"/>
    <mergeCell ref="E245:E247"/>
    <mergeCell ref="F245:F247"/>
    <mergeCell ref="G245:G247"/>
    <mergeCell ref="H245:H247"/>
    <mergeCell ref="I245:I247"/>
    <mergeCell ref="J245:J247"/>
    <mergeCell ref="K245:K247"/>
    <mergeCell ref="L245:L247"/>
    <mergeCell ref="M245:M247"/>
    <mergeCell ref="N245:N247"/>
    <mergeCell ref="O245:O247"/>
    <mergeCell ref="P245:P247"/>
    <mergeCell ref="B248:B250"/>
    <mergeCell ref="C248:C250"/>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X245:X247"/>
    <mergeCell ref="Y245:Y247"/>
    <mergeCell ref="Z245:Z247"/>
    <mergeCell ref="AA245:AA247"/>
    <mergeCell ref="AB245:AB247"/>
    <mergeCell ref="AC245:AC247"/>
    <mergeCell ref="AD245:AD247"/>
    <mergeCell ref="AI245:AI247"/>
    <mergeCell ref="AP248:AP250"/>
    <mergeCell ref="Q248:Q250"/>
    <mergeCell ref="R248:R250"/>
    <mergeCell ref="S248:S250"/>
    <mergeCell ref="T248:T250"/>
    <mergeCell ref="U248:U250"/>
    <mergeCell ref="AT242:AT244"/>
    <mergeCell ref="AU242:AU244"/>
    <mergeCell ref="W245:W247"/>
    <mergeCell ref="Q245:Q247"/>
    <mergeCell ref="R245:R247"/>
    <mergeCell ref="S245:S247"/>
    <mergeCell ref="T245:T247"/>
    <mergeCell ref="U245:U247"/>
    <mergeCell ref="V245:V247"/>
    <mergeCell ref="W248:W250"/>
    <mergeCell ref="Y248:Y250"/>
    <mergeCell ref="AN245:AN247"/>
    <mergeCell ref="AO245:AO247"/>
    <mergeCell ref="AP245:AP247"/>
    <mergeCell ref="AQ245:AQ247"/>
    <mergeCell ref="AR245:AR247"/>
    <mergeCell ref="AS245:AS247"/>
    <mergeCell ref="AT245:AT247"/>
    <mergeCell ref="V242:V244"/>
    <mergeCell ref="AD242:AD244"/>
    <mergeCell ref="AI242:AI244"/>
    <mergeCell ref="AN242:AN244"/>
    <mergeCell ref="AO242:AO244"/>
    <mergeCell ref="AP242:AP244"/>
    <mergeCell ref="AQ242:AQ244"/>
    <mergeCell ref="AR242:AR244"/>
    <mergeCell ref="AS242:AS244"/>
    <mergeCell ref="AS240:AS241"/>
    <mergeCell ref="AT240:AT241"/>
    <mergeCell ref="AU240:AU241"/>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U240:U241"/>
    <mergeCell ref="V240:V241"/>
    <mergeCell ref="AD240:AD241"/>
    <mergeCell ref="AI240:AI241"/>
    <mergeCell ref="AN240:AN241"/>
    <mergeCell ref="AO240:AO241"/>
    <mergeCell ref="AP240:AP241"/>
    <mergeCell ref="AR240:AR241"/>
    <mergeCell ref="AO236:AO237"/>
    <mergeCell ref="AP236:AP237"/>
    <mergeCell ref="AT236:AT237"/>
    <mergeCell ref="AU236:AU237"/>
    <mergeCell ref="A240:A241"/>
    <mergeCell ref="B240:B241"/>
    <mergeCell ref="C240:C241"/>
    <mergeCell ref="D240:D241"/>
    <mergeCell ref="E240:E241"/>
    <mergeCell ref="F240:F241"/>
    <mergeCell ref="G240:G241"/>
    <mergeCell ref="H240:H241"/>
    <mergeCell ref="I240:I241"/>
    <mergeCell ref="J240:J241"/>
    <mergeCell ref="K240:K241"/>
    <mergeCell ref="M240:M241"/>
    <mergeCell ref="N240:N241"/>
    <mergeCell ref="O240:O241"/>
    <mergeCell ref="P240:P241"/>
    <mergeCell ref="Q240:Q241"/>
    <mergeCell ref="R240:R241"/>
    <mergeCell ref="S240:S241"/>
    <mergeCell ref="T240:T241"/>
    <mergeCell ref="Y236:Y237"/>
    <mergeCell ref="Z236:Z237"/>
    <mergeCell ref="AA236:AA237"/>
    <mergeCell ref="AB236:AB237"/>
    <mergeCell ref="AC236:AC237"/>
    <mergeCell ref="AD236:AD237"/>
    <mergeCell ref="AI236:AI237"/>
    <mergeCell ref="AN236:AN237"/>
    <mergeCell ref="AU117:AU120"/>
    <mergeCell ref="A236:A237"/>
    <mergeCell ref="B236:B237"/>
    <mergeCell ref="C236:C237"/>
    <mergeCell ref="D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AD117:AD120"/>
    <mergeCell ref="AI117:AI120"/>
    <mergeCell ref="AN117:AN120"/>
    <mergeCell ref="AO117:AO120"/>
    <mergeCell ref="AP117:AP120"/>
    <mergeCell ref="AQ117:AQ120"/>
    <mergeCell ref="AR117:AR120"/>
    <mergeCell ref="AS117:AS120"/>
    <mergeCell ref="AT117:AT120"/>
    <mergeCell ref="AP113:AP116"/>
    <mergeCell ref="AQ113:AQ116"/>
    <mergeCell ref="AR113:AR116"/>
    <mergeCell ref="AS113:AS116"/>
    <mergeCell ref="AT113:AT116"/>
    <mergeCell ref="U126:U127"/>
    <mergeCell ref="V126:V127"/>
    <mergeCell ref="AD130:AD131"/>
    <mergeCell ref="AI130:AI131"/>
    <mergeCell ref="AN130:AN131"/>
    <mergeCell ref="AO130:AO131"/>
    <mergeCell ref="AP130:AP131"/>
    <mergeCell ref="AT130:AT131"/>
    <mergeCell ref="AT126:AT127"/>
    <mergeCell ref="AQ126:AQ127"/>
    <mergeCell ref="AI123:AI125"/>
    <mergeCell ref="AN123:AN125"/>
    <mergeCell ref="AO123:AO125"/>
    <mergeCell ref="AP123:AP125"/>
    <mergeCell ref="AT123:AT124"/>
    <mergeCell ref="AU113:AU116"/>
    <mergeCell ref="A117:A120"/>
    <mergeCell ref="B117:B120"/>
    <mergeCell ref="C117:C120"/>
    <mergeCell ref="D117:D120"/>
    <mergeCell ref="E117:E120"/>
    <mergeCell ref="F117:F120"/>
    <mergeCell ref="G117:G120"/>
    <mergeCell ref="L117:L120"/>
    <mergeCell ref="M117:M120"/>
    <mergeCell ref="N117:N120"/>
    <mergeCell ref="O117:O120"/>
    <mergeCell ref="P117:P120"/>
    <mergeCell ref="Q117:Q120"/>
    <mergeCell ref="R117:R120"/>
    <mergeCell ref="S117:S120"/>
    <mergeCell ref="T117:T120"/>
    <mergeCell ref="U117:U120"/>
    <mergeCell ref="V117:V120"/>
    <mergeCell ref="R113:R116"/>
    <mergeCell ref="S113:S116"/>
    <mergeCell ref="T113:T116"/>
    <mergeCell ref="U113:U116"/>
    <mergeCell ref="V113:V116"/>
    <mergeCell ref="AD113:AD116"/>
    <mergeCell ref="AI113:AI116"/>
    <mergeCell ref="AN113:AN116"/>
    <mergeCell ref="AO113:AO116"/>
    <mergeCell ref="A113:A116"/>
    <mergeCell ref="B113:B116"/>
    <mergeCell ref="C113:C116"/>
    <mergeCell ref="D113:D116"/>
    <mergeCell ref="E113:E116"/>
    <mergeCell ref="F113:F116"/>
    <mergeCell ref="G113:G116"/>
    <mergeCell ref="H113:H116"/>
    <mergeCell ref="I113:I116"/>
    <mergeCell ref="J113:J116"/>
    <mergeCell ref="K113:K116"/>
    <mergeCell ref="L113:L116"/>
    <mergeCell ref="M113:M116"/>
    <mergeCell ref="N113:N116"/>
    <mergeCell ref="O113:O116"/>
    <mergeCell ref="P113:P116"/>
    <mergeCell ref="Q113:Q116"/>
    <mergeCell ref="V40:V41"/>
    <mergeCell ref="A40:A41"/>
    <mergeCell ref="B40:B41"/>
    <mergeCell ref="C40:C41"/>
    <mergeCell ref="D40:D41"/>
    <mergeCell ref="E40:E41"/>
    <mergeCell ref="F40:F41"/>
    <mergeCell ref="G40:G41"/>
    <mergeCell ref="H40:H41"/>
    <mergeCell ref="I40:I41"/>
    <mergeCell ref="E50:E51"/>
    <mergeCell ref="F50:F51"/>
    <mergeCell ref="S40:S41"/>
    <mergeCell ref="U40:U41"/>
    <mergeCell ref="A93:A94"/>
    <mergeCell ref="B93:B94"/>
    <mergeCell ref="C93:C94"/>
    <mergeCell ref="D93:D94"/>
    <mergeCell ref="E93:E94"/>
    <mergeCell ref="AP40:AP41"/>
    <mergeCell ref="AQ40:AQ41"/>
    <mergeCell ref="AR40:AR41"/>
    <mergeCell ref="AS40:AS41"/>
    <mergeCell ref="AT40:AT41"/>
    <mergeCell ref="AU40:AU41"/>
    <mergeCell ref="AQ46:AQ48"/>
    <mergeCell ref="AQ49:AQ51"/>
    <mergeCell ref="J40:J41"/>
    <mergeCell ref="K40:K41"/>
    <mergeCell ref="L40:L41"/>
    <mergeCell ref="M40:M41"/>
    <mergeCell ref="N40:N41"/>
    <mergeCell ref="O40:O41"/>
    <mergeCell ref="P40:P41"/>
    <mergeCell ref="R40:R41"/>
    <mergeCell ref="T40:T41"/>
    <mergeCell ref="Q40:Q41"/>
    <mergeCell ref="AU11:AU12"/>
    <mergeCell ref="N11:N12"/>
    <mergeCell ref="M11:M12"/>
    <mergeCell ref="L11:L12"/>
    <mergeCell ref="K11:K12"/>
    <mergeCell ref="J11:J12"/>
    <mergeCell ref="I11:I12"/>
    <mergeCell ref="H11:H12"/>
    <mergeCell ref="G11:G12"/>
    <mergeCell ref="F11:F12"/>
    <mergeCell ref="AQ11:AQ12"/>
    <mergeCell ref="AP11:AP12"/>
    <mergeCell ref="AO11:AO12"/>
    <mergeCell ref="U11:U12"/>
    <mergeCell ref="T11:T12"/>
    <mergeCell ref="S11:S12"/>
    <mergeCell ref="AN11:AN12"/>
    <mergeCell ref="AI11:AI12"/>
    <mergeCell ref="AD11:AD12"/>
    <mergeCell ref="S7:S8"/>
    <mergeCell ref="T7:T8"/>
    <mergeCell ref="U7:U8"/>
    <mergeCell ref="V7:V8"/>
    <mergeCell ref="E11:E12"/>
    <mergeCell ref="D11:D12"/>
    <mergeCell ref="C11:C12"/>
    <mergeCell ref="B11:B12"/>
    <mergeCell ref="A11:A12"/>
    <mergeCell ref="AR11:AR12"/>
    <mergeCell ref="AS11:AS12"/>
    <mergeCell ref="AT11:AT12"/>
    <mergeCell ref="AO7:AO8"/>
    <mergeCell ref="AP7:AP8"/>
    <mergeCell ref="AQ7:AQ8"/>
    <mergeCell ref="AR7:AR8"/>
    <mergeCell ref="AP9:AP10"/>
    <mergeCell ref="AT13:AT15"/>
    <mergeCell ref="AU13:AU15"/>
    <mergeCell ref="AQ13:AQ15"/>
    <mergeCell ref="AS7:AS8"/>
    <mergeCell ref="N7:N8"/>
    <mergeCell ref="AQ9:AQ10"/>
    <mergeCell ref="AR9:AR10"/>
    <mergeCell ref="AS9:AS10"/>
    <mergeCell ref="AT9:AT10"/>
    <mergeCell ref="AU9:AU10"/>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AO9:AO10"/>
    <mergeCell ref="O7:O8"/>
    <mergeCell ref="P7:P8"/>
    <mergeCell ref="Q7:Q8"/>
    <mergeCell ref="R7:R8"/>
    <mergeCell ref="AR1:AU1"/>
    <mergeCell ref="AR2:AU2"/>
    <mergeCell ref="AR3:AU3"/>
    <mergeCell ref="A5:C5"/>
    <mergeCell ref="AR4:AU5"/>
    <mergeCell ref="A13:A15"/>
    <mergeCell ref="E13:E15"/>
    <mergeCell ref="F13:F15"/>
    <mergeCell ref="G13:G15"/>
    <mergeCell ref="L13:L15"/>
    <mergeCell ref="Q13:Q15"/>
    <mergeCell ref="D13:D15"/>
    <mergeCell ref="M13:M15"/>
    <mergeCell ref="N13:N15"/>
    <mergeCell ref="H13:H15"/>
    <mergeCell ref="I13:I15"/>
    <mergeCell ref="J13:J15"/>
    <mergeCell ref="K13:K15"/>
    <mergeCell ref="AP13:AP15"/>
    <mergeCell ref="T13:T15"/>
    <mergeCell ref="B13:B15"/>
    <mergeCell ref="C13:C15"/>
    <mergeCell ref="AR13:AR15"/>
    <mergeCell ref="AS13:AS15"/>
    <mergeCell ref="AT7:AT8"/>
    <mergeCell ref="AU7:AU8"/>
    <mergeCell ref="X7:X8"/>
    <mergeCell ref="Y7:Y8"/>
    <mergeCell ref="Z7:Z8"/>
    <mergeCell ref="AA7:AA8"/>
    <mergeCell ref="AB7:AB8"/>
    <mergeCell ref="AC7:AC8"/>
    <mergeCell ref="AR6:AS6"/>
    <mergeCell ref="AI13:AI15"/>
    <mergeCell ref="AN13:AN15"/>
    <mergeCell ref="P13:P15"/>
    <mergeCell ref="E533:E535"/>
    <mergeCell ref="F533:F535"/>
    <mergeCell ref="G533:G535"/>
    <mergeCell ref="H533:H535"/>
    <mergeCell ref="I533:I535"/>
    <mergeCell ref="J533:J535"/>
    <mergeCell ref="K533:K535"/>
    <mergeCell ref="L533:L535"/>
    <mergeCell ref="M533:M535"/>
    <mergeCell ref="N533:N535"/>
    <mergeCell ref="O533:O535"/>
    <mergeCell ref="P533:P535"/>
    <mergeCell ref="Q533:Q535"/>
    <mergeCell ref="R533:R535"/>
    <mergeCell ref="T126:T127"/>
    <mergeCell ref="L130:L131"/>
    <mergeCell ref="R123:R125"/>
    <mergeCell ref="S123:S125"/>
    <mergeCell ref="T123:T125"/>
    <mergeCell ref="U123:U125"/>
    <mergeCell ref="V123:V125"/>
    <mergeCell ref="AD123:AD125"/>
    <mergeCell ref="W7:W8"/>
    <mergeCell ref="AN9:AN10"/>
    <mergeCell ref="R9:R10"/>
    <mergeCell ref="S9:S10"/>
    <mergeCell ref="T9:T10"/>
    <mergeCell ref="Q11:Q12"/>
    <mergeCell ref="A1:C4"/>
    <mergeCell ref="D1:AQ1"/>
    <mergeCell ref="D2:AQ2"/>
    <mergeCell ref="D3:AQ3"/>
    <mergeCell ref="O13:O15"/>
    <mergeCell ref="R13:R15"/>
    <mergeCell ref="S13:S15"/>
    <mergeCell ref="V9:V10"/>
    <mergeCell ref="AD9:AD10"/>
    <mergeCell ref="AI9:AI10"/>
    <mergeCell ref="A7:A8"/>
    <mergeCell ref="B7:B8"/>
    <mergeCell ref="C7:C8"/>
    <mergeCell ref="D7:D8"/>
    <mergeCell ref="E7:G7"/>
    <mergeCell ref="H7:K7"/>
    <mergeCell ref="L7:L8"/>
    <mergeCell ref="M7:M8"/>
    <mergeCell ref="E6:AO6"/>
    <mergeCell ref="AO13:AO15"/>
    <mergeCell ref="U13:U15"/>
    <mergeCell ref="V13:V15"/>
    <mergeCell ref="AD13:AD15"/>
    <mergeCell ref="R11:R12"/>
    <mergeCell ref="P11:P12"/>
    <mergeCell ref="O11:O12"/>
    <mergeCell ref="U9:U10"/>
    <mergeCell ref="V11:V12"/>
    <mergeCell ref="AD7:AD8"/>
    <mergeCell ref="AE7:AE8"/>
    <mergeCell ref="AI7:AI8"/>
    <mergeCell ref="AN7:AN8"/>
    <mergeCell ref="AU536:AU538"/>
    <mergeCell ref="B539:B541"/>
    <mergeCell ref="C539:C541"/>
    <mergeCell ref="D539:D541"/>
    <mergeCell ref="E539:E541"/>
    <mergeCell ref="F539:F541"/>
    <mergeCell ref="G539:G541"/>
    <mergeCell ref="M539:M541"/>
    <mergeCell ref="N539:N541"/>
    <mergeCell ref="O539:O541"/>
    <mergeCell ref="P539:P541"/>
    <mergeCell ref="Q539:Q541"/>
    <mergeCell ref="R539:R541"/>
    <mergeCell ref="S539:S541"/>
    <mergeCell ref="T539:T541"/>
    <mergeCell ref="U539:U541"/>
    <mergeCell ref="V539:V541"/>
    <mergeCell ref="AO539:AO541"/>
    <mergeCell ref="AP539:AP541"/>
    <mergeCell ref="AQ539:AQ541"/>
    <mergeCell ref="AR539:AR541"/>
    <mergeCell ref="AS539:AS541"/>
    <mergeCell ref="AU539:AU541"/>
    <mergeCell ref="B536:B538"/>
    <mergeCell ref="C536:C538"/>
    <mergeCell ref="D536:D538"/>
    <mergeCell ref="E536:E538"/>
    <mergeCell ref="F536:F538"/>
    <mergeCell ref="G536:G538"/>
    <mergeCell ref="M536:M538"/>
    <mergeCell ref="N536:N538"/>
    <mergeCell ref="O536:O538"/>
    <mergeCell ref="C542:C544"/>
    <mergeCell ref="D542:D544"/>
    <mergeCell ref="E542:E544"/>
    <mergeCell ref="F542:F544"/>
    <mergeCell ref="G542:G544"/>
    <mergeCell ref="H542:H544"/>
    <mergeCell ref="I542:I544"/>
    <mergeCell ref="J542:J544"/>
    <mergeCell ref="K542:K544"/>
    <mergeCell ref="L542:L544"/>
    <mergeCell ref="M542:M544"/>
    <mergeCell ref="N542:N544"/>
    <mergeCell ref="O542:O544"/>
    <mergeCell ref="P542:P544"/>
    <mergeCell ref="Q542:Q544"/>
    <mergeCell ref="R542:R544"/>
    <mergeCell ref="S542:S544"/>
    <mergeCell ref="AI542:AI544"/>
    <mergeCell ref="AN542:AN544"/>
    <mergeCell ref="AT542:AT544"/>
    <mergeCell ref="AT539:AT541"/>
    <mergeCell ref="AP536:AP538"/>
    <mergeCell ref="AQ536:AQ538"/>
    <mergeCell ref="AR536:AR538"/>
    <mergeCell ref="AS536:AS538"/>
    <mergeCell ref="AT536:AT538"/>
    <mergeCell ref="S533:S535"/>
    <mergeCell ref="T533:T535"/>
    <mergeCell ref="U533:U535"/>
    <mergeCell ref="V533:V535"/>
    <mergeCell ref="T542:T544"/>
    <mergeCell ref="U542:U544"/>
    <mergeCell ref="V542:V544"/>
    <mergeCell ref="W542:W544"/>
    <mergeCell ref="X542:X544"/>
    <mergeCell ref="Y542:Y544"/>
    <mergeCell ref="Z542:Z544"/>
    <mergeCell ref="AD542:AD544"/>
    <mergeCell ref="AO542:AO544"/>
    <mergeCell ref="AP542:AP544"/>
    <mergeCell ref="AD533:AD535"/>
    <mergeCell ref="AI533:AI535"/>
    <mergeCell ref="AN533:AN535"/>
    <mergeCell ref="AO533:AO535"/>
    <mergeCell ref="AP533:AP535"/>
    <mergeCell ref="M123:M125"/>
    <mergeCell ref="N123:N125"/>
    <mergeCell ref="O123:O125"/>
    <mergeCell ref="P123:P125"/>
    <mergeCell ref="Q123:Q125"/>
    <mergeCell ref="AT533:AT535"/>
    <mergeCell ref="A536:A538"/>
    <mergeCell ref="L536:L538"/>
    <mergeCell ref="AD536:AD538"/>
    <mergeCell ref="AI536:AI538"/>
    <mergeCell ref="AN536:AN538"/>
    <mergeCell ref="A539:A541"/>
    <mergeCell ref="L539:L541"/>
    <mergeCell ref="AD539:AD541"/>
    <mergeCell ref="AI539:AI541"/>
    <mergeCell ref="AN539:AN541"/>
    <mergeCell ref="A533:A535"/>
    <mergeCell ref="B533:B535"/>
    <mergeCell ref="C533:C535"/>
    <mergeCell ref="D533:D535"/>
    <mergeCell ref="W236:W237"/>
    <mergeCell ref="U157:U158"/>
    <mergeCell ref="V157:V158"/>
    <mergeCell ref="AD157:AD158"/>
    <mergeCell ref="AI157:AI158"/>
    <mergeCell ref="AN157:AN158"/>
    <mergeCell ref="AO157:AO158"/>
    <mergeCell ref="P536:P538"/>
    <mergeCell ref="Q536:Q538"/>
    <mergeCell ref="R536:R538"/>
    <mergeCell ref="U160:U163"/>
    <mergeCell ref="X236:X237"/>
    <mergeCell ref="AU123:AU124"/>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A123:A125"/>
    <mergeCell ref="B123:B125"/>
    <mergeCell ref="C123:C125"/>
    <mergeCell ref="D123:D125"/>
    <mergeCell ref="E123:E125"/>
    <mergeCell ref="F123:F125"/>
    <mergeCell ref="G123:G125"/>
    <mergeCell ref="H123:H125"/>
    <mergeCell ref="I123:I125"/>
    <mergeCell ref="J123:J125"/>
    <mergeCell ref="K123:K125"/>
    <mergeCell ref="L123:L125"/>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M130:M131"/>
    <mergeCell ref="N130:N131"/>
    <mergeCell ref="O130:O131"/>
    <mergeCell ref="P130:P131"/>
    <mergeCell ref="Q130:Q131"/>
    <mergeCell ref="A132:A133"/>
    <mergeCell ref="B132:B133"/>
    <mergeCell ref="C132:C133"/>
    <mergeCell ref="D132:D133"/>
    <mergeCell ref="E132:E133"/>
    <mergeCell ref="F132:F133"/>
    <mergeCell ref="G132:G133"/>
    <mergeCell ref="H132:H133"/>
    <mergeCell ref="I132:I133"/>
    <mergeCell ref="J132:J133"/>
    <mergeCell ref="K132:K133"/>
    <mergeCell ref="M132:M133"/>
    <mergeCell ref="N132:N133"/>
    <mergeCell ref="O132:O133"/>
    <mergeCell ref="P132:P133"/>
    <mergeCell ref="Q132:Q133"/>
    <mergeCell ref="A130:A131"/>
    <mergeCell ref="B130:B131"/>
    <mergeCell ref="C130:C131"/>
    <mergeCell ref="D130:D131"/>
    <mergeCell ref="E130:E131"/>
    <mergeCell ref="F130:F131"/>
    <mergeCell ref="G130:G131"/>
    <mergeCell ref="H130:H131"/>
    <mergeCell ref="I130:I131"/>
    <mergeCell ref="J130:J131"/>
    <mergeCell ref="K130:K131"/>
    <mergeCell ref="R157:R158"/>
    <mergeCell ref="S157:S158"/>
    <mergeCell ref="T157:T158"/>
    <mergeCell ref="R132:R133"/>
    <mergeCell ref="S132:S133"/>
    <mergeCell ref="T132:T133"/>
    <mergeCell ref="U132:U133"/>
    <mergeCell ref="V132:V133"/>
    <mergeCell ref="AD132:AD133"/>
    <mergeCell ref="AI132:AI133"/>
    <mergeCell ref="AN132:AN133"/>
    <mergeCell ref="AO132:AO133"/>
    <mergeCell ref="AP132:AP133"/>
    <mergeCell ref="AD126:AD127"/>
    <mergeCell ref="AI126:AI127"/>
    <mergeCell ref="AN126:AN127"/>
    <mergeCell ref="AO126:AO127"/>
    <mergeCell ref="AP126:AP127"/>
    <mergeCell ref="R128:R129"/>
    <mergeCell ref="S128:S129"/>
    <mergeCell ref="T128:T129"/>
    <mergeCell ref="U128:U129"/>
    <mergeCell ref="V128:V129"/>
    <mergeCell ref="AD128:AD129"/>
    <mergeCell ref="AI128:AI129"/>
    <mergeCell ref="AN128:AN129"/>
    <mergeCell ref="AO128:AO129"/>
    <mergeCell ref="AP128:AP129"/>
    <mergeCell ref="R130:R131"/>
    <mergeCell ref="S130:S131"/>
    <mergeCell ref="T130:T131"/>
    <mergeCell ref="U130:U131"/>
    <mergeCell ref="A157:A158"/>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O157:O158"/>
    <mergeCell ref="P157:P158"/>
    <mergeCell ref="Q157:Q158"/>
    <mergeCell ref="V160:V163"/>
    <mergeCell ref="AD160:AD163"/>
    <mergeCell ref="AI160:AI163"/>
    <mergeCell ref="AN160:AN163"/>
    <mergeCell ref="AO160:AO163"/>
    <mergeCell ref="AU126:AU127"/>
    <mergeCell ref="AR126:AR127"/>
    <mergeCell ref="AS126:AS127"/>
    <mergeCell ref="AQ128:AQ129"/>
    <mergeCell ref="AR128:AR129"/>
    <mergeCell ref="AS128:AS129"/>
    <mergeCell ref="AT128:AT129"/>
    <mergeCell ref="AU128:AU129"/>
    <mergeCell ref="AR132:AR133"/>
    <mergeCell ref="AS132:AS133"/>
    <mergeCell ref="AT132:AT133"/>
    <mergeCell ref="AU132:AU133"/>
    <mergeCell ref="V130:V131"/>
    <mergeCell ref="V145:V146"/>
    <mergeCell ref="AD145:AD146"/>
    <mergeCell ref="AI145:AI146"/>
    <mergeCell ref="AN145:AN146"/>
    <mergeCell ref="AO145:AO146"/>
    <mergeCell ref="AP145:AP146"/>
    <mergeCell ref="AQ145:AQ146"/>
    <mergeCell ref="AR145:AR146"/>
    <mergeCell ref="AS145:AS146"/>
    <mergeCell ref="AT145:AT146"/>
    <mergeCell ref="AU145:AU146"/>
    <mergeCell ref="V147:V148"/>
    <mergeCell ref="AD147:AD148"/>
    <mergeCell ref="AI147:AI148"/>
    <mergeCell ref="U164:U166"/>
    <mergeCell ref="V164:V166"/>
    <mergeCell ref="AD164:AD166"/>
    <mergeCell ref="AI164:AI166"/>
    <mergeCell ref="AN164:AN166"/>
    <mergeCell ref="AO164:AO166"/>
    <mergeCell ref="AP157:AP158"/>
    <mergeCell ref="AQ157:AQ158"/>
    <mergeCell ref="AR157:AR158"/>
    <mergeCell ref="AS157:AS158"/>
    <mergeCell ref="AT157:AT158"/>
    <mergeCell ref="AU157:AU158"/>
    <mergeCell ref="A160:A163"/>
    <mergeCell ref="B160:B163"/>
    <mergeCell ref="C160:C163"/>
    <mergeCell ref="D160:D163"/>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7:U168"/>
    <mergeCell ref="V167:V168"/>
    <mergeCell ref="AD167:AD168"/>
    <mergeCell ref="AI167:AI168"/>
    <mergeCell ref="AN167:AN168"/>
    <mergeCell ref="AO167:AO168"/>
    <mergeCell ref="AP160:AP163"/>
    <mergeCell ref="AQ160:AQ163"/>
    <mergeCell ref="AR160:AR163"/>
    <mergeCell ref="AS160:AS163"/>
    <mergeCell ref="AT160:AT163"/>
    <mergeCell ref="AU160:AU163"/>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9:U170"/>
    <mergeCell ref="V169:V170"/>
    <mergeCell ref="AD169:AD170"/>
    <mergeCell ref="AI169:AI170"/>
    <mergeCell ref="AN169:AN170"/>
    <mergeCell ref="AO169:AO170"/>
    <mergeCell ref="AP164:AP166"/>
    <mergeCell ref="AQ164:AQ166"/>
    <mergeCell ref="AR164:AR166"/>
    <mergeCell ref="AS164:AS166"/>
    <mergeCell ref="AT164:AT166"/>
    <mergeCell ref="AU164:AU166"/>
    <mergeCell ref="A167:A168"/>
    <mergeCell ref="B167:B168"/>
    <mergeCell ref="C167:C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71:U172"/>
    <mergeCell ref="V171:V172"/>
    <mergeCell ref="W171:W172"/>
    <mergeCell ref="X171:X172"/>
    <mergeCell ref="Y171:Y172"/>
    <mergeCell ref="Z171:Z172"/>
    <mergeCell ref="AP167:AP168"/>
    <mergeCell ref="AQ167:AQ168"/>
    <mergeCell ref="AR167:AR168"/>
    <mergeCell ref="AS167:AS168"/>
    <mergeCell ref="AT167:AT168"/>
    <mergeCell ref="AU167:AU168"/>
    <mergeCell ref="A169:A170"/>
    <mergeCell ref="B169:B170"/>
    <mergeCell ref="C169:C170"/>
    <mergeCell ref="D169:D170"/>
    <mergeCell ref="E169:E170"/>
    <mergeCell ref="F169:F170"/>
    <mergeCell ref="G169:G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R173:R175"/>
    <mergeCell ref="S173:S175"/>
    <mergeCell ref="T173:T175"/>
    <mergeCell ref="U173:U175"/>
    <mergeCell ref="V173:V175"/>
    <mergeCell ref="AD173:AD175"/>
    <mergeCell ref="AP169:AP170"/>
    <mergeCell ref="AQ169:AQ170"/>
    <mergeCell ref="AR169:AR170"/>
    <mergeCell ref="AS169:AS170"/>
    <mergeCell ref="AT169:AT170"/>
    <mergeCell ref="AU169:AU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A173:A175"/>
    <mergeCell ref="B173:B175"/>
    <mergeCell ref="C173:C175"/>
    <mergeCell ref="D173:D175"/>
    <mergeCell ref="E173:E175"/>
    <mergeCell ref="F173:F175"/>
    <mergeCell ref="G173:G175"/>
    <mergeCell ref="H173:H175"/>
    <mergeCell ref="I173:I175"/>
    <mergeCell ref="J173:J175"/>
    <mergeCell ref="K173:K175"/>
    <mergeCell ref="L173:L175"/>
    <mergeCell ref="M173:M175"/>
    <mergeCell ref="N173:N175"/>
    <mergeCell ref="O173:O175"/>
    <mergeCell ref="P173:P175"/>
    <mergeCell ref="Q173:Q175"/>
    <mergeCell ref="AI173:AI175"/>
    <mergeCell ref="AN173:AN175"/>
    <mergeCell ref="AO173:AO175"/>
    <mergeCell ref="AP173:AP175"/>
    <mergeCell ref="AQ173:AQ175"/>
    <mergeCell ref="AR173:AR175"/>
    <mergeCell ref="AS173:AS175"/>
    <mergeCell ref="AT173:AT175"/>
    <mergeCell ref="AU173:AU175"/>
    <mergeCell ref="AA171:AA172"/>
    <mergeCell ref="AB171:AB172"/>
    <mergeCell ref="AC171:AC172"/>
    <mergeCell ref="AD171:AD172"/>
    <mergeCell ref="AI171:AI172"/>
    <mergeCell ref="AN171:AN172"/>
    <mergeCell ref="AO171:AO172"/>
    <mergeCell ref="AP171:AP172"/>
    <mergeCell ref="AT171:AT172"/>
    <mergeCell ref="L180:L186"/>
    <mergeCell ref="M180:M186"/>
    <mergeCell ref="L187:L190"/>
    <mergeCell ref="M187:M190"/>
    <mergeCell ref="AD176:AD177"/>
    <mergeCell ref="AD178:AD179"/>
    <mergeCell ref="A180:A186"/>
    <mergeCell ref="B180:B186"/>
    <mergeCell ref="C180:C186"/>
    <mergeCell ref="D180:D186"/>
    <mergeCell ref="N180:N186"/>
    <mergeCell ref="O180:O186"/>
    <mergeCell ref="N176:N177"/>
    <mergeCell ref="O176:O177"/>
    <mergeCell ref="L178:L179"/>
    <mergeCell ref="M178:M179"/>
    <mergeCell ref="N178:N179"/>
    <mergeCell ref="O178:O179"/>
    <mergeCell ref="A176:A177"/>
    <mergeCell ref="B176:B177"/>
    <mergeCell ref="C176:C177"/>
    <mergeCell ref="D176:D177"/>
    <mergeCell ref="A178:A179"/>
    <mergeCell ref="B178:B179"/>
    <mergeCell ref="C178:C179"/>
    <mergeCell ref="D178:D179"/>
    <mergeCell ref="L176:L177"/>
    <mergeCell ref="M176:M177"/>
    <mergeCell ref="S187:S190"/>
    <mergeCell ref="T187:T190"/>
    <mergeCell ref="U187:U190"/>
    <mergeCell ref="V187:V190"/>
    <mergeCell ref="P191:P194"/>
    <mergeCell ref="Q191:Q194"/>
    <mergeCell ref="R191:R194"/>
    <mergeCell ref="S191:S194"/>
    <mergeCell ref="T191:T194"/>
    <mergeCell ref="U191:U194"/>
    <mergeCell ref="V191:V194"/>
    <mergeCell ref="A187:A190"/>
    <mergeCell ref="B187:B190"/>
    <mergeCell ref="C187:C190"/>
    <mergeCell ref="D187:D190"/>
    <mergeCell ref="A191:A194"/>
    <mergeCell ref="B191:B194"/>
    <mergeCell ref="C191:C194"/>
    <mergeCell ref="D191:D194"/>
    <mergeCell ref="A195:A198"/>
    <mergeCell ref="B195:B198"/>
    <mergeCell ref="C195:C198"/>
    <mergeCell ref="D195:D198"/>
    <mergeCell ref="L195:L198"/>
    <mergeCell ref="M195:M198"/>
    <mergeCell ref="N195:N198"/>
    <mergeCell ref="O195:O198"/>
    <mergeCell ref="P187:P190"/>
    <mergeCell ref="Q187:Q190"/>
    <mergeCell ref="N187:N190"/>
    <mergeCell ref="O187:O190"/>
    <mergeCell ref="L191:L194"/>
    <mergeCell ref="M191:M194"/>
    <mergeCell ref="N191:N194"/>
    <mergeCell ref="O191:O194"/>
    <mergeCell ref="R187:R190"/>
    <mergeCell ref="U206:U208"/>
    <mergeCell ref="V206:V208"/>
    <mergeCell ref="P209:P210"/>
    <mergeCell ref="Q209:Q210"/>
    <mergeCell ref="L199:L202"/>
    <mergeCell ref="M199:M202"/>
    <mergeCell ref="N199:N202"/>
    <mergeCell ref="O199:O202"/>
    <mergeCell ref="L203:L205"/>
    <mergeCell ref="M203:M205"/>
    <mergeCell ref="N203:N205"/>
    <mergeCell ref="O203:O205"/>
    <mergeCell ref="A199:A202"/>
    <mergeCell ref="B199:B202"/>
    <mergeCell ref="C199:C202"/>
    <mergeCell ref="D199:D202"/>
    <mergeCell ref="A203:A205"/>
    <mergeCell ref="B203:B205"/>
    <mergeCell ref="C203:C205"/>
    <mergeCell ref="D203:D205"/>
    <mergeCell ref="A206:A208"/>
    <mergeCell ref="B206:B208"/>
    <mergeCell ref="C206:C208"/>
    <mergeCell ref="D206:D208"/>
    <mergeCell ref="A209:A210"/>
    <mergeCell ref="B209:B210"/>
    <mergeCell ref="C209:C210"/>
    <mergeCell ref="D209:D210"/>
    <mergeCell ref="R209:R210"/>
    <mergeCell ref="S209:S210"/>
    <mergeCell ref="T209:T210"/>
    <mergeCell ref="U209:U210"/>
    <mergeCell ref="A219:A221"/>
    <mergeCell ref="B219:B221"/>
    <mergeCell ref="C219:C221"/>
    <mergeCell ref="D219:D221"/>
    <mergeCell ref="A222:A223"/>
    <mergeCell ref="B222:B223"/>
    <mergeCell ref="C222:C223"/>
    <mergeCell ref="D222:D223"/>
    <mergeCell ref="L219:L221"/>
    <mergeCell ref="M219:M221"/>
    <mergeCell ref="N219:N221"/>
    <mergeCell ref="O219:O221"/>
    <mergeCell ref="AD206:AD208"/>
    <mergeCell ref="AD209:AD210"/>
    <mergeCell ref="A211:A212"/>
    <mergeCell ref="B211:B212"/>
    <mergeCell ref="C211:C212"/>
    <mergeCell ref="D211:D212"/>
    <mergeCell ref="L211:L212"/>
    <mergeCell ref="M211:M212"/>
    <mergeCell ref="N211:N212"/>
    <mergeCell ref="O211:O212"/>
    <mergeCell ref="L206:L208"/>
    <mergeCell ref="M206:M208"/>
    <mergeCell ref="N206:N208"/>
    <mergeCell ref="O206:O208"/>
    <mergeCell ref="L209:L210"/>
    <mergeCell ref="M209:M210"/>
    <mergeCell ref="N209:N210"/>
    <mergeCell ref="O209:O210"/>
    <mergeCell ref="P206:P208"/>
    <mergeCell ref="Q206:Q208"/>
    <mergeCell ref="L213:L215"/>
    <mergeCell ref="M213:M215"/>
    <mergeCell ref="N213:N215"/>
    <mergeCell ref="O213:O215"/>
    <mergeCell ref="L216:L218"/>
    <mergeCell ref="M216:M218"/>
    <mergeCell ref="N216:N218"/>
    <mergeCell ref="O216:O218"/>
    <mergeCell ref="AD211:AD212"/>
    <mergeCell ref="A213:A215"/>
    <mergeCell ref="B213:B215"/>
    <mergeCell ref="C213:C215"/>
    <mergeCell ref="D213:D215"/>
    <mergeCell ref="A216:A218"/>
    <mergeCell ref="B216:B218"/>
    <mergeCell ref="C216:C218"/>
    <mergeCell ref="D216:D218"/>
    <mergeCell ref="L222:L223"/>
    <mergeCell ref="M222:M223"/>
    <mergeCell ref="N222:N223"/>
    <mergeCell ref="O222:O223"/>
    <mergeCell ref="L224:L226"/>
    <mergeCell ref="M224:M226"/>
    <mergeCell ref="N224:N226"/>
    <mergeCell ref="O224:O226"/>
    <mergeCell ref="P224:P226"/>
    <mergeCell ref="Q224:Q226"/>
    <mergeCell ref="R224:R226"/>
    <mergeCell ref="S224:S226"/>
    <mergeCell ref="T224:T226"/>
    <mergeCell ref="U224:U226"/>
    <mergeCell ref="V224:V226"/>
    <mergeCell ref="A224:A226"/>
    <mergeCell ref="B224:B226"/>
    <mergeCell ref="C224:C226"/>
    <mergeCell ref="D224:D226"/>
    <mergeCell ref="AD222:AD223"/>
    <mergeCell ref="AD224:AD226"/>
    <mergeCell ref="P176:P177"/>
    <mergeCell ref="Q176:Q177"/>
    <mergeCell ref="R176:R177"/>
    <mergeCell ref="S176:S177"/>
    <mergeCell ref="T176:T177"/>
    <mergeCell ref="U176:U177"/>
    <mergeCell ref="V176:V177"/>
    <mergeCell ref="P178:P179"/>
    <mergeCell ref="Q178:Q179"/>
    <mergeCell ref="R178:R179"/>
    <mergeCell ref="S178:S179"/>
    <mergeCell ref="T178:T179"/>
    <mergeCell ref="U178:U179"/>
    <mergeCell ref="V178:V179"/>
    <mergeCell ref="P180:P186"/>
    <mergeCell ref="Q180:Q186"/>
    <mergeCell ref="R180:R186"/>
    <mergeCell ref="S180:S186"/>
    <mergeCell ref="T180:T186"/>
    <mergeCell ref="U180:U186"/>
    <mergeCell ref="V180:V186"/>
    <mergeCell ref="AD213:AD215"/>
    <mergeCell ref="AD216:AD218"/>
    <mergeCell ref="AD219:AD221"/>
    <mergeCell ref="AD195:AD198"/>
    <mergeCell ref="AD199:AD202"/>
    <mergeCell ref="AD203:AD205"/>
    <mergeCell ref="R206:R208"/>
    <mergeCell ref="S206:S208"/>
    <mergeCell ref="T206:T208"/>
    <mergeCell ref="P195:P198"/>
    <mergeCell ref="Q195:Q198"/>
    <mergeCell ref="R195:R198"/>
    <mergeCell ref="S195:S198"/>
    <mergeCell ref="T195:T198"/>
    <mergeCell ref="U195:U198"/>
    <mergeCell ref="V195:V198"/>
    <mergeCell ref="P199:P202"/>
    <mergeCell ref="Q199:Q202"/>
    <mergeCell ref="R199:R202"/>
    <mergeCell ref="S199:S202"/>
    <mergeCell ref="T199:T202"/>
    <mergeCell ref="U199:U202"/>
    <mergeCell ref="V199:V202"/>
    <mergeCell ref="P203:P205"/>
    <mergeCell ref="Q203:Q205"/>
    <mergeCell ref="R203:R205"/>
    <mergeCell ref="S203:S205"/>
    <mergeCell ref="T203:T205"/>
    <mergeCell ref="U203:U205"/>
    <mergeCell ref="V203:V205"/>
    <mergeCell ref="V209:V210"/>
    <mergeCell ref="P211:P212"/>
    <mergeCell ref="Q211:Q212"/>
    <mergeCell ref="R211:R212"/>
    <mergeCell ref="S211:S212"/>
    <mergeCell ref="T211:T212"/>
    <mergeCell ref="U211:U212"/>
    <mergeCell ref="V211:V212"/>
    <mergeCell ref="P213:P215"/>
    <mergeCell ref="Q213:Q215"/>
    <mergeCell ref="R213:R215"/>
    <mergeCell ref="S213:S215"/>
    <mergeCell ref="T213:T215"/>
    <mergeCell ref="U213:U215"/>
    <mergeCell ref="V213:V215"/>
    <mergeCell ref="P216:P218"/>
    <mergeCell ref="Q216:Q218"/>
    <mergeCell ref="R216:R218"/>
    <mergeCell ref="S216:S218"/>
    <mergeCell ref="T216:T218"/>
    <mergeCell ref="U216:U218"/>
    <mergeCell ref="V216:V218"/>
    <mergeCell ref="P219:P221"/>
    <mergeCell ref="Q219:Q221"/>
    <mergeCell ref="R219:R221"/>
    <mergeCell ref="S219:S221"/>
    <mergeCell ref="T219:T221"/>
    <mergeCell ref="U219:U221"/>
    <mergeCell ref="V219:V221"/>
    <mergeCell ref="P222:P223"/>
    <mergeCell ref="Q222:Q223"/>
    <mergeCell ref="R222:R223"/>
    <mergeCell ref="S222:S223"/>
    <mergeCell ref="T222:T223"/>
    <mergeCell ref="U222:U223"/>
    <mergeCell ref="V222:V223"/>
    <mergeCell ref="AI180:AI186"/>
    <mergeCell ref="AP180:AP186"/>
    <mergeCell ref="AQ182:AQ183"/>
    <mergeCell ref="AQ184:AQ185"/>
    <mergeCell ref="AP187:AP190"/>
    <mergeCell ref="AQ187:AQ190"/>
    <mergeCell ref="AI219:AI221"/>
    <mergeCell ref="AI216:AI218"/>
    <mergeCell ref="AI211:AI212"/>
    <mergeCell ref="AI203:AI205"/>
    <mergeCell ref="AI206:AI208"/>
    <mergeCell ref="AI191:AI194"/>
    <mergeCell ref="AI195:AI198"/>
    <mergeCell ref="AI199:AI202"/>
    <mergeCell ref="AN211:AN212"/>
    <mergeCell ref="AO211:AO212"/>
    <mergeCell ref="AP211:AP212"/>
    <mergeCell ref="AI213:AI215"/>
    <mergeCell ref="AI176:AI177"/>
    <mergeCell ref="AI178:AI179"/>
    <mergeCell ref="AD180:AD186"/>
    <mergeCell ref="AD187:AD190"/>
    <mergeCell ref="AI187:AI190"/>
    <mergeCell ref="AD191:AD194"/>
    <mergeCell ref="AN191:AN194"/>
    <mergeCell ref="AO191:AO194"/>
    <mergeCell ref="AP191:AP194"/>
    <mergeCell ref="AQ191:AQ194"/>
    <mergeCell ref="AI209:AI210"/>
    <mergeCell ref="AN195:AN198"/>
    <mergeCell ref="AO195:AO198"/>
    <mergeCell ref="AP195:AP198"/>
    <mergeCell ref="AQ195:AQ198"/>
    <mergeCell ref="AN199:AN202"/>
    <mergeCell ref="AO199:AO202"/>
    <mergeCell ref="AP199:AP202"/>
    <mergeCell ref="AQ199:AQ202"/>
    <mergeCell ref="AN203:AN205"/>
    <mergeCell ref="AO203:AO205"/>
    <mergeCell ref="AP203:AP205"/>
    <mergeCell ref="AQ203:AQ205"/>
    <mergeCell ref="AN206:AN208"/>
    <mergeCell ref="AO206:AO208"/>
    <mergeCell ref="AP206:AP208"/>
    <mergeCell ref="AQ206:AQ208"/>
    <mergeCell ref="AN209:AN210"/>
    <mergeCell ref="AO209:AO210"/>
    <mergeCell ref="AP209:AP210"/>
    <mergeCell ref="AI222:AI223"/>
    <mergeCell ref="AI224:AI226"/>
    <mergeCell ref="AN213:AN215"/>
    <mergeCell ref="AO213:AO215"/>
    <mergeCell ref="AP213:AP215"/>
    <mergeCell ref="AN216:AN218"/>
    <mergeCell ref="AO216:AO218"/>
    <mergeCell ref="AP216:AP218"/>
    <mergeCell ref="AQ216:AQ218"/>
    <mergeCell ref="AN219:AN221"/>
    <mergeCell ref="AO219:AO221"/>
    <mergeCell ref="AP219:AP221"/>
    <mergeCell ref="AQ219:AQ221"/>
    <mergeCell ref="AN222:AN223"/>
    <mergeCell ref="AO222:AO223"/>
    <mergeCell ref="AP222:AP223"/>
    <mergeCell ref="AN224:AN226"/>
    <mergeCell ref="AO224:AO226"/>
    <mergeCell ref="AP224:AP226"/>
    <mergeCell ref="AR176:AR177"/>
    <mergeCell ref="AS176:AS177"/>
    <mergeCell ref="AT176:AT177"/>
    <mergeCell ref="AU176:AU177"/>
    <mergeCell ref="AR178:AR179"/>
    <mergeCell ref="AS178:AS179"/>
    <mergeCell ref="AT178:AT179"/>
    <mergeCell ref="AU178:AU179"/>
    <mergeCell ref="AN180:AN186"/>
    <mergeCell ref="AO180:AO186"/>
    <mergeCell ref="AT180:AT186"/>
    <mergeCell ref="AU182:AU183"/>
    <mergeCell ref="AU184:AU185"/>
    <mergeCell ref="AN187:AN190"/>
    <mergeCell ref="AO187:AO190"/>
    <mergeCell ref="AT187:AT190"/>
    <mergeCell ref="AU187:AU190"/>
    <mergeCell ref="AN176:AN177"/>
    <mergeCell ref="AO176:AO177"/>
    <mergeCell ref="AP176:AP177"/>
    <mergeCell ref="AQ176:AQ177"/>
    <mergeCell ref="AN178:AN179"/>
    <mergeCell ref="AO178:AO179"/>
    <mergeCell ref="AP178:AP179"/>
    <mergeCell ref="AQ178:AQ179"/>
    <mergeCell ref="AR191:AR194"/>
    <mergeCell ref="AS191:AS194"/>
    <mergeCell ref="AT191:AT194"/>
    <mergeCell ref="AU191:AU194"/>
    <mergeCell ref="AR195:AR198"/>
    <mergeCell ref="AS195:AS198"/>
    <mergeCell ref="AT195:AT198"/>
    <mergeCell ref="AU195:AU198"/>
    <mergeCell ref="AR199:AR202"/>
    <mergeCell ref="AS199:AS202"/>
    <mergeCell ref="AT199:AT202"/>
    <mergeCell ref="AU199:AU202"/>
    <mergeCell ref="AR203:AR205"/>
    <mergeCell ref="AS203:AS205"/>
    <mergeCell ref="AT203:AT205"/>
    <mergeCell ref="AU203:AU205"/>
    <mergeCell ref="AR206:AR208"/>
    <mergeCell ref="AS206:AS208"/>
    <mergeCell ref="AT206:AT208"/>
    <mergeCell ref="AU206:AU208"/>
    <mergeCell ref="AR222:AR223"/>
    <mergeCell ref="AS222:AS223"/>
    <mergeCell ref="AT222:AT223"/>
    <mergeCell ref="AU222:AU223"/>
    <mergeCell ref="AR224:AR226"/>
    <mergeCell ref="AS224:AS226"/>
    <mergeCell ref="AT224:AT226"/>
    <mergeCell ref="AU224:AU226"/>
    <mergeCell ref="AQ225:AQ226"/>
    <mergeCell ref="AR209:AR210"/>
    <mergeCell ref="AS209:AS210"/>
    <mergeCell ref="AT209:AT210"/>
    <mergeCell ref="AU209:AU210"/>
    <mergeCell ref="AR211:AR212"/>
    <mergeCell ref="AS211:AS212"/>
    <mergeCell ref="AT211:AT212"/>
    <mergeCell ref="AU211:AU212"/>
    <mergeCell ref="AR213:AR215"/>
    <mergeCell ref="AS213:AS215"/>
    <mergeCell ref="AT213:AT215"/>
    <mergeCell ref="AU213:AU215"/>
    <mergeCell ref="AR216:AR218"/>
    <mergeCell ref="AS216:AS218"/>
    <mergeCell ref="AT216:AT218"/>
    <mergeCell ref="AU216:AU218"/>
    <mergeCell ref="AR219:AR221"/>
    <mergeCell ref="AS219:AS221"/>
    <mergeCell ref="AT219:AT221"/>
    <mergeCell ref="AU219:AU221"/>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AD134:AD136"/>
    <mergeCell ref="AI134:AI136"/>
    <mergeCell ref="AN134:AN136"/>
    <mergeCell ref="AO134:AO136"/>
    <mergeCell ref="AP134:AP136"/>
    <mergeCell ref="AQ134:AQ136"/>
    <mergeCell ref="AR134:AR136"/>
    <mergeCell ref="AS134:AS136"/>
    <mergeCell ref="AT134:AT136"/>
    <mergeCell ref="AU134:AU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V137:V139"/>
    <mergeCell ref="AD137:AD139"/>
    <mergeCell ref="AI137:AI139"/>
    <mergeCell ref="AN137:AN139"/>
    <mergeCell ref="AO137:AO139"/>
    <mergeCell ref="AP137:AP139"/>
    <mergeCell ref="AQ137:AQ139"/>
    <mergeCell ref="AR137:AR139"/>
    <mergeCell ref="AS137:AS139"/>
    <mergeCell ref="AT137:AT139"/>
    <mergeCell ref="AU137:AU139"/>
    <mergeCell ref="A140:A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AD140:AD141"/>
    <mergeCell ref="AI140:AI141"/>
    <mergeCell ref="AN140:AN141"/>
    <mergeCell ref="AO140:AO141"/>
    <mergeCell ref="AP140:AP141"/>
    <mergeCell ref="AQ140:AQ141"/>
    <mergeCell ref="AR140:AR141"/>
    <mergeCell ref="AS140:AS141"/>
    <mergeCell ref="AT140:AT141"/>
    <mergeCell ref="AU140:AU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AD142:AD144"/>
    <mergeCell ref="AI142:AI144"/>
    <mergeCell ref="AN142:AN144"/>
    <mergeCell ref="AO142:AO144"/>
    <mergeCell ref="AP142:AP144"/>
    <mergeCell ref="AQ142:AQ144"/>
    <mergeCell ref="AR142:AR144"/>
    <mergeCell ref="AS142:AS144"/>
    <mergeCell ref="AT142:AT144"/>
    <mergeCell ref="AU142:AU144"/>
    <mergeCell ref="A145:A146"/>
    <mergeCell ref="B145:B146"/>
    <mergeCell ref="C145:C146"/>
    <mergeCell ref="D145:D146"/>
    <mergeCell ref="E145:E146"/>
    <mergeCell ref="F145:F146"/>
    <mergeCell ref="G145:G146"/>
    <mergeCell ref="L145:L146"/>
    <mergeCell ref="M145:M146"/>
    <mergeCell ref="N145:N146"/>
    <mergeCell ref="O145:O146"/>
    <mergeCell ref="P145:P146"/>
    <mergeCell ref="Q145:Q146"/>
    <mergeCell ref="R145:R146"/>
    <mergeCell ref="S145:S146"/>
    <mergeCell ref="T145:T146"/>
    <mergeCell ref="U145:U146"/>
    <mergeCell ref="AD149:AD150"/>
    <mergeCell ref="AI149:AI150"/>
    <mergeCell ref="AN149:AN150"/>
    <mergeCell ref="AO149:AO150"/>
    <mergeCell ref="AP149:AP150"/>
    <mergeCell ref="AQ149:AQ150"/>
    <mergeCell ref="A147:A148"/>
    <mergeCell ref="B147:B148"/>
    <mergeCell ref="C147:C148"/>
    <mergeCell ref="D147:D148"/>
    <mergeCell ref="E147:E148"/>
    <mergeCell ref="F147:F148"/>
    <mergeCell ref="G147:G148"/>
    <mergeCell ref="L147:L148"/>
    <mergeCell ref="M147:M148"/>
    <mergeCell ref="N147:N148"/>
    <mergeCell ref="O147:O148"/>
    <mergeCell ref="P147:P148"/>
    <mergeCell ref="Q147:Q148"/>
    <mergeCell ref="R147:R148"/>
    <mergeCell ref="S147:S148"/>
    <mergeCell ref="T147:T148"/>
    <mergeCell ref="U147:U148"/>
    <mergeCell ref="AD151:AD153"/>
    <mergeCell ref="AI151:AI153"/>
    <mergeCell ref="AN151:AN153"/>
    <mergeCell ref="AO151:AO153"/>
    <mergeCell ref="AP151:AP153"/>
    <mergeCell ref="AQ151:AQ153"/>
    <mergeCell ref="AN147:AN148"/>
    <mergeCell ref="AO147:AO148"/>
    <mergeCell ref="AP147:AP148"/>
    <mergeCell ref="AQ147:AQ148"/>
    <mergeCell ref="AR147:AR148"/>
    <mergeCell ref="AS147:AS148"/>
    <mergeCell ref="AT147:AT148"/>
    <mergeCell ref="AU147:AU148"/>
    <mergeCell ref="A149:A150"/>
    <mergeCell ref="B149:B150"/>
    <mergeCell ref="C149:C150"/>
    <mergeCell ref="D149:D150"/>
    <mergeCell ref="E149:E150"/>
    <mergeCell ref="F149:F150"/>
    <mergeCell ref="G149:G150"/>
    <mergeCell ref="L149:L150"/>
    <mergeCell ref="M149:M150"/>
    <mergeCell ref="N149:N150"/>
    <mergeCell ref="O149:O150"/>
    <mergeCell ref="P149:P150"/>
    <mergeCell ref="Q149:Q150"/>
    <mergeCell ref="R149:R150"/>
    <mergeCell ref="S149:S150"/>
    <mergeCell ref="T149:T150"/>
    <mergeCell ref="U149:U150"/>
    <mergeCell ref="V149:V150"/>
    <mergeCell ref="Y154:Y156"/>
    <mergeCell ref="Z154:Z156"/>
    <mergeCell ref="AA154:AA156"/>
    <mergeCell ref="AB154:AB156"/>
    <mergeCell ref="AC154:AC156"/>
    <mergeCell ref="AD154:AD156"/>
    <mergeCell ref="AR149:AR150"/>
    <mergeCell ref="AS149:AS150"/>
    <mergeCell ref="AT149:AT150"/>
    <mergeCell ref="AU149:AU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R151:R153"/>
    <mergeCell ref="S151:S153"/>
    <mergeCell ref="T151:T153"/>
    <mergeCell ref="U151:U153"/>
    <mergeCell ref="V151:V153"/>
    <mergeCell ref="AI154:AI156"/>
    <mergeCell ref="AN154:AN156"/>
    <mergeCell ref="AO154:AO156"/>
    <mergeCell ref="AP154:AP156"/>
    <mergeCell ref="AQ154:AQ156"/>
    <mergeCell ref="AR154:AR156"/>
    <mergeCell ref="AS154:AS156"/>
    <mergeCell ref="AT154:AT156"/>
    <mergeCell ref="AU154:AU156"/>
    <mergeCell ref="AR151:AR153"/>
    <mergeCell ref="AS151:AS153"/>
    <mergeCell ref="AT151:AT153"/>
    <mergeCell ref="AU151:AU153"/>
    <mergeCell ref="A154:A156"/>
    <mergeCell ref="B154:B156"/>
    <mergeCell ref="C154:C156"/>
    <mergeCell ref="D154:D156"/>
    <mergeCell ref="E154:E156"/>
    <mergeCell ref="F154:F156"/>
    <mergeCell ref="G154:G156"/>
    <mergeCell ref="L154:L156"/>
    <mergeCell ref="M154:M156"/>
    <mergeCell ref="N154:N156"/>
    <mergeCell ref="O154:O156"/>
    <mergeCell ref="P154:P156"/>
    <mergeCell ref="Q154:Q156"/>
    <mergeCell ref="R154:R156"/>
    <mergeCell ref="S154:S156"/>
    <mergeCell ref="T154:T156"/>
    <mergeCell ref="U154:U156"/>
    <mergeCell ref="V154:V156"/>
    <mergeCell ref="X154:X156"/>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T24:T26"/>
    <mergeCell ref="U24:U26"/>
    <mergeCell ref="V24:V26"/>
    <mergeCell ref="AD24:AD26"/>
    <mergeCell ref="AI24:AI26"/>
    <mergeCell ref="AN24:AN26"/>
    <mergeCell ref="AO24:AO26"/>
    <mergeCell ref="AP24:AP26"/>
    <mergeCell ref="AQ24:AQ26"/>
    <mergeCell ref="AR24:AR26"/>
    <mergeCell ref="AS24:AS26"/>
    <mergeCell ref="AT24:AT26"/>
    <mergeCell ref="AU24:AU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R27:R29"/>
    <mergeCell ref="S27:S29"/>
    <mergeCell ref="T27:T29"/>
    <mergeCell ref="U27:U29"/>
    <mergeCell ref="V27:V29"/>
    <mergeCell ref="AD27:AD29"/>
    <mergeCell ref="AI27:AI29"/>
    <mergeCell ref="AN27:AN29"/>
    <mergeCell ref="AO27:AO29"/>
    <mergeCell ref="AP27:AP29"/>
    <mergeCell ref="AQ27:AQ29"/>
    <mergeCell ref="AR27:AR29"/>
    <mergeCell ref="AS27:AS29"/>
    <mergeCell ref="AT27:AT29"/>
    <mergeCell ref="AU27:AU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AD30:AD32"/>
    <mergeCell ref="AI30:AI32"/>
    <mergeCell ref="AN30:AN32"/>
    <mergeCell ref="AO30:AO32"/>
    <mergeCell ref="AP30:AP32"/>
    <mergeCell ref="AQ30:AQ32"/>
    <mergeCell ref="AR30:AR32"/>
    <mergeCell ref="AS30:AS32"/>
    <mergeCell ref="AT30:AT32"/>
    <mergeCell ref="AU30:AU32"/>
    <mergeCell ref="A33:A35"/>
    <mergeCell ref="B33:B35"/>
    <mergeCell ref="C33:C35"/>
    <mergeCell ref="D33:D35"/>
    <mergeCell ref="E33:E35"/>
    <mergeCell ref="F33:F35"/>
    <mergeCell ref="G33:G35"/>
    <mergeCell ref="H33:H35"/>
    <mergeCell ref="I33:I35"/>
    <mergeCell ref="J33:J35"/>
    <mergeCell ref="K33:K35"/>
    <mergeCell ref="L33:L35"/>
    <mergeCell ref="M33:M35"/>
    <mergeCell ref="N33:N35"/>
    <mergeCell ref="O33:O35"/>
    <mergeCell ref="P33:P35"/>
    <mergeCell ref="Q33:Q35"/>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Q36:Q38"/>
    <mergeCell ref="S36:S38"/>
    <mergeCell ref="T36:T38"/>
    <mergeCell ref="U36:U38"/>
    <mergeCell ref="V36:V38"/>
    <mergeCell ref="AD36:AD38"/>
    <mergeCell ref="AI36:AI38"/>
    <mergeCell ref="AN36:AN38"/>
    <mergeCell ref="AO36:AO38"/>
    <mergeCell ref="AP36:AP38"/>
    <mergeCell ref="AT36:AT38"/>
    <mergeCell ref="R33:R35"/>
    <mergeCell ref="S33:S35"/>
    <mergeCell ref="T33:T35"/>
    <mergeCell ref="U33:U35"/>
    <mergeCell ref="V33:V35"/>
    <mergeCell ref="AD33:AD35"/>
    <mergeCell ref="AI33:AI35"/>
    <mergeCell ref="AN33:AN35"/>
    <mergeCell ref="AO33:AO35"/>
    <mergeCell ref="AP33:AP35"/>
    <mergeCell ref="AQ33:AQ35"/>
    <mergeCell ref="AR33:AR35"/>
    <mergeCell ref="AS33:AS35"/>
    <mergeCell ref="AT33:AT35"/>
    <mergeCell ref="AS36:AS38"/>
    <mergeCell ref="AU33:AU35"/>
    <mergeCell ref="AQ36:AQ38"/>
    <mergeCell ref="AR36:AR38"/>
    <mergeCell ref="A692:A697"/>
    <mergeCell ref="B692:B697"/>
    <mergeCell ref="C692:C697"/>
    <mergeCell ref="D692:D697"/>
    <mergeCell ref="E692:E697"/>
    <mergeCell ref="F692:F697"/>
    <mergeCell ref="G692:G697"/>
    <mergeCell ref="H692:H697"/>
    <mergeCell ref="I692:I697"/>
    <mergeCell ref="J692:J697"/>
    <mergeCell ref="K692:K697"/>
    <mergeCell ref="L692:L697"/>
    <mergeCell ref="M692:M697"/>
    <mergeCell ref="N692:N697"/>
    <mergeCell ref="O692:O697"/>
    <mergeCell ref="P692:P697"/>
    <mergeCell ref="Q692:Q697"/>
    <mergeCell ref="R692:R697"/>
    <mergeCell ref="S692:S697"/>
    <mergeCell ref="T692:T697"/>
    <mergeCell ref="U692:U697"/>
    <mergeCell ref="V692:V697"/>
    <mergeCell ref="AD692:AD697"/>
    <mergeCell ref="AI692:AI697"/>
    <mergeCell ref="AN692:AN697"/>
    <mergeCell ref="AO692:AO697"/>
    <mergeCell ref="AP692:AP697"/>
    <mergeCell ref="AT692:AT697"/>
    <mergeCell ref="R36:R38"/>
    <mergeCell ref="A698:A701"/>
    <mergeCell ref="B698:B701"/>
    <mergeCell ref="C698:C701"/>
    <mergeCell ref="D698:D701"/>
    <mergeCell ref="E698:E701"/>
    <mergeCell ref="F698:F701"/>
    <mergeCell ref="G698:G701"/>
    <mergeCell ref="H698:H701"/>
    <mergeCell ref="I698:I701"/>
    <mergeCell ref="J698:J701"/>
    <mergeCell ref="K698:K701"/>
    <mergeCell ref="L698:L701"/>
    <mergeCell ref="M698:M701"/>
    <mergeCell ref="N698:N701"/>
    <mergeCell ref="O698:O701"/>
    <mergeCell ref="P698:P701"/>
    <mergeCell ref="Q698:Q701"/>
    <mergeCell ref="A702:A703"/>
    <mergeCell ref="B702:B703"/>
    <mergeCell ref="C702:C703"/>
    <mergeCell ref="D702:D703"/>
    <mergeCell ref="E702:E703"/>
    <mergeCell ref="F702:F703"/>
    <mergeCell ref="G702:G703"/>
    <mergeCell ref="H702:H703"/>
    <mergeCell ref="I702:I703"/>
    <mergeCell ref="J702:J703"/>
    <mergeCell ref="K702:K703"/>
    <mergeCell ref="L702:L703"/>
    <mergeCell ref="M702:M703"/>
    <mergeCell ref="N702:N703"/>
    <mergeCell ref="O702:O703"/>
    <mergeCell ref="P702:P703"/>
    <mergeCell ref="Q702:Q703"/>
    <mergeCell ref="V702:V703"/>
    <mergeCell ref="AD702:AD703"/>
    <mergeCell ref="AI702:AI703"/>
    <mergeCell ref="AN702:AN703"/>
    <mergeCell ref="AO702:AO703"/>
    <mergeCell ref="AP702:AP703"/>
    <mergeCell ref="AQ702:AQ703"/>
    <mergeCell ref="AR702:AR703"/>
    <mergeCell ref="AS702:AS703"/>
    <mergeCell ref="AT702:AT703"/>
    <mergeCell ref="AU702:AU703"/>
    <mergeCell ref="R698:R701"/>
    <mergeCell ref="S698:S701"/>
    <mergeCell ref="T698:T701"/>
    <mergeCell ref="U698:U701"/>
    <mergeCell ref="V698:V701"/>
    <mergeCell ref="AD698:AD701"/>
    <mergeCell ref="AI698:AI701"/>
    <mergeCell ref="AN698:AN701"/>
    <mergeCell ref="AO698:AO701"/>
    <mergeCell ref="AP698:AP701"/>
    <mergeCell ref="AT698:AT701"/>
    <mergeCell ref="R702:R703"/>
    <mergeCell ref="S702:S703"/>
    <mergeCell ref="T702:T703"/>
    <mergeCell ref="U702:U703"/>
    <mergeCell ref="A227:A230"/>
    <mergeCell ref="B227:B230"/>
    <mergeCell ref="C227:C230"/>
    <mergeCell ref="D227:D230"/>
    <mergeCell ref="E227:E230"/>
    <mergeCell ref="F227:F230"/>
    <mergeCell ref="G227:G230"/>
    <mergeCell ref="H227:H230"/>
    <mergeCell ref="I227:I230"/>
    <mergeCell ref="J227:J230"/>
    <mergeCell ref="K227:K230"/>
    <mergeCell ref="L227:L230"/>
    <mergeCell ref="M227:M230"/>
    <mergeCell ref="N227:N230"/>
    <mergeCell ref="O227:O230"/>
    <mergeCell ref="P227:P230"/>
    <mergeCell ref="Q227:Q230"/>
    <mergeCell ref="A231:A234"/>
    <mergeCell ref="B231:B234"/>
    <mergeCell ref="C231:C234"/>
    <mergeCell ref="D231:D234"/>
    <mergeCell ref="E231:E234"/>
    <mergeCell ref="F231:F234"/>
    <mergeCell ref="G231:G234"/>
    <mergeCell ref="H231:H234"/>
    <mergeCell ref="I231:I234"/>
    <mergeCell ref="J231:J234"/>
    <mergeCell ref="K231:K234"/>
    <mergeCell ref="L231:L234"/>
    <mergeCell ref="M231:M234"/>
    <mergeCell ref="N231:N234"/>
    <mergeCell ref="O231:O234"/>
    <mergeCell ref="P231:P234"/>
    <mergeCell ref="Q231:Q234"/>
    <mergeCell ref="AD231:AD234"/>
    <mergeCell ref="AI231:AI234"/>
    <mergeCell ref="AN231:AN234"/>
    <mergeCell ref="AO231:AO234"/>
    <mergeCell ref="AP231:AP234"/>
    <mergeCell ref="AQ231:AQ234"/>
    <mergeCell ref="AR231:AR234"/>
    <mergeCell ref="AS231:AS234"/>
    <mergeCell ref="AT231:AT234"/>
    <mergeCell ref="AU231:AU234"/>
    <mergeCell ref="R227:R230"/>
    <mergeCell ref="S227:S230"/>
    <mergeCell ref="T227:T230"/>
    <mergeCell ref="U227:U230"/>
    <mergeCell ref="V227:V230"/>
    <mergeCell ref="AD227:AD230"/>
    <mergeCell ref="AI227:AI230"/>
    <mergeCell ref="AN227:AN230"/>
    <mergeCell ref="AO227:AO230"/>
    <mergeCell ref="AP227:AP230"/>
    <mergeCell ref="R231:R234"/>
    <mergeCell ref="S231:S234"/>
    <mergeCell ref="T231:T234"/>
    <mergeCell ref="U231:U234"/>
    <mergeCell ref="V231:V234"/>
    <mergeCell ref="U347:U349"/>
    <mergeCell ref="V347:V349"/>
    <mergeCell ref="AD347:AD349"/>
    <mergeCell ref="AI347:AI349"/>
    <mergeCell ref="AN347:AN349"/>
    <mergeCell ref="AO347:AO349"/>
    <mergeCell ref="AP347:AP349"/>
    <mergeCell ref="AQ347:AQ349"/>
    <mergeCell ref="AR347:AR349"/>
    <mergeCell ref="AS347:AS349"/>
    <mergeCell ref="AT347:AT349"/>
    <mergeCell ref="AU347:AU349"/>
    <mergeCell ref="A556:A558"/>
    <mergeCell ref="A611:A613"/>
    <mergeCell ref="A680:A682"/>
    <mergeCell ref="B347:B349"/>
    <mergeCell ref="C347:C349"/>
    <mergeCell ref="A347:A349"/>
    <mergeCell ref="D347:D349"/>
    <mergeCell ref="E347:E349"/>
    <mergeCell ref="F347:F349"/>
    <mergeCell ref="G347:G349"/>
    <mergeCell ref="L347:L349"/>
    <mergeCell ref="M347:M349"/>
    <mergeCell ref="N347:N349"/>
    <mergeCell ref="O347:O349"/>
    <mergeCell ref="P347:P349"/>
    <mergeCell ref="Q347:Q349"/>
    <mergeCell ref="R347:R349"/>
    <mergeCell ref="S347:S349"/>
    <mergeCell ref="T347:T349"/>
    <mergeCell ref="B542:B544"/>
  </mergeCells>
  <phoneticPr fontId="44" type="noConversion"/>
  <conditionalFormatting sqref="G396">
    <cfRule type="containsText" dxfId="839" priority="671" operator="containsText" text="Alto">
      <formula>NOT(ISERROR(SEARCH("Alto",G396)))</formula>
    </cfRule>
    <cfRule type="containsText" dxfId="838" priority="669" operator="containsText" text="Bajo">
      <formula>NOT(ISERROR(SEARCH("Bajo",G396)))</formula>
    </cfRule>
    <cfRule type="containsText" dxfId="837" priority="670" operator="containsText" text="Moderado">
      <formula>NOT(ISERROR(SEARCH("Moderado",G396)))</formula>
    </cfRule>
    <cfRule type="containsText" dxfId="836" priority="672" operator="containsText" text="Extremo">
      <formula>NOT(ISERROR(SEARCH("Extremo",G396)))</formula>
    </cfRule>
  </conditionalFormatting>
  <conditionalFormatting sqref="V9 V11 V13 V513">
    <cfRule type="containsText" dxfId="835" priority="936" operator="containsText" text="Extremo">
      <formula>NOT(ISERROR(SEARCH("Extremo",V9)))</formula>
    </cfRule>
    <cfRule type="containsText" dxfId="834" priority="934" operator="containsText" text="Moderado">
      <formula>NOT(ISERROR(SEARCH("Moderado",V9)))</formula>
    </cfRule>
    <cfRule type="containsText" dxfId="833" priority="933" operator="containsText" text="Bajo">
      <formula>NOT(ISERROR(SEARCH("Bajo",V9)))</formula>
    </cfRule>
    <cfRule type="containsText" dxfId="832" priority="935" operator="containsText" text="Alto">
      <formula>NOT(ISERROR(SEARCH("Alto",V9)))</formula>
    </cfRule>
  </conditionalFormatting>
  <conditionalFormatting sqref="V16:V21">
    <cfRule type="containsText" dxfId="831" priority="102" operator="containsText" text="Moderado">
      <formula>NOT(ISERROR(SEARCH("Moderado",V16)))</formula>
    </cfRule>
    <cfRule type="containsText" dxfId="830" priority="101" operator="containsText" text="Bajo">
      <formula>NOT(ISERROR(SEARCH("Bajo",V16)))</formula>
    </cfRule>
    <cfRule type="containsText" dxfId="829" priority="103" operator="containsText" text="Alto">
      <formula>NOT(ISERROR(SEARCH("Alto",V16)))</formula>
    </cfRule>
    <cfRule type="containsText" dxfId="828" priority="104" operator="containsText" text="Extremo">
      <formula>NOT(ISERROR(SEARCH("Extremo",V16)))</formula>
    </cfRule>
  </conditionalFormatting>
  <conditionalFormatting sqref="V23:V24 V27 V30 V33 V39:V40">
    <cfRule type="containsText" dxfId="827" priority="37" operator="containsText" text="Bajo">
      <formula>NOT(ISERROR(SEARCH("Bajo",V23)))</formula>
    </cfRule>
    <cfRule type="containsText" dxfId="826" priority="38" operator="containsText" text="Moderado">
      <formula>NOT(ISERROR(SEARCH("Moderado",V23)))</formula>
    </cfRule>
    <cfRule type="containsText" dxfId="825" priority="39" operator="containsText" text="Alto">
      <formula>NOT(ISERROR(SEARCH("Alto",V23)))</formula>
    </cfRule>
    <cfRule type="containsText" dxfId="824" priority="40" operator="containsText" text="Extremo">
      <formula>NOT(ISERROR(SEARCH("Extremo",V23)))</formula>
    </cfRule>
  </conditionalFormatting>
  <conditionalFormatting sqref="V36:V37">
    <cfRule type="containsText" dxfId="823" priority="29" operator="containsText" text="Bajo">
      <formula>NOT(ISERROR(SEARCH("Bajo",V36)))</formula>
    </cfRule>
    <cfRule type="containsText" dxfId="822" priority="30" operator="containsText" text="Moderado">
      <formula>NOT(ISERROR(SEARCH("Moderado",V36)))</formula>
    </cfRule>
    <cfRule type="containsText" dxfId="821" priority="31" operator="containsText" text="Alto">
      <formula>NOT(ISERROR(SEARCH("Alto",V36)))</formula>
    </cfRule>
    <cfRule type="containsText" dxfId="820" priority="32" operator="containsText" text="Extremo">
      <formula>NOT(ISERROR(SEARCH("Extremo",V36)))</formula>
    </cfRule>
  </conditionalFormatting>
  <conditionalFormatting sqref="V42:V44">
    <cfRule type="containsText" dxfId="819" priority="911" operator="containsText" text="Alto">
      <formula>NOT(ISERROR(SEARCH("Alto",V42)))</formula>
    </cfRule>
    <cfRule type="containsText" dxfId="818" priority="910" operator="containsText" text="Moderado">
      <formula>NOT(ISERROR(SEARCH("Moderado",V42)))</formula>
    </cfRule>
    <cfRule type="containsText" dxfId="817" priority="909" operator="containsText" text="Bajo">
      <formula>NOT(ISERROR(SEARCH("Bajo",V42)))</formula>
    </cfRule>
    <cfRule type="containsText" dxfId="816" priority="912" operator="containsText" text="Extremo">
      <formula>NOT(ISERROR(SEARCH("Extremo",V42)))</formula>
    </cfRule>
  </conditionalFormatting>
  <conditionalFormatting sqref="V91:V93 V95 V97 V99 V102:V103 V105 V107 V109:V110">
    <cfRule type="containsText" dxfId="815" priority="129" operator="containsText" text="Bajo">
      <formula>NOT(ISERROR(SEARCH("Bajo",V91)))</formula>
    </cfRule>
    <cfRule type="containsText" dxfId="814" priority="130" operator="containsText" text="Moderado">
      <formula>NOT(ISERROR(SEARCH("Moderado",V91)))</formula>
    </cfRule>
    <cfRule type="containsText" dxfId="813" priority="131" operator="containsText" text="Alto">
      <formula>NOT(ISERROR(SEARCH("Alto",V91)))</formula>
    </cfRule>
    <cfRule type="containsText" dxfId="812" priority="132" operator="containsText" text="Extremo">
      <formula>NOT(ISERROR(SEARCH("Extremo",V91)))</formula>
    </cfRule>
  </conditionalFormatting>
  <conditionalFormatting sqref="V113 G399">
    <cfRule type="containsText" dxfId="811" priority="668" operator="containsText" text="Extremo">
      <formula>NOT(ISERROR(SEARCH("Extremo",G113)))</formula>
    </cfRule>
    <cfRule type="containsText" dxfId="810" priority="667" operator="containsText" text="Alto">
      <formula>NOT(ISERROR(SEARCH("Alto",G113)))</formula>
    </cfRule>
    <cfRule type="containsText" dxfId="809" priority="665" operator="containsText" text="Bajo">
      <formula>NOT(ISERROR(SEARCH("Bajo",G113)))</formula>
    </cfRule>
    <cfRule type="containsText" dxfId="808" priority="666" operator="containsText" text="Moderado">
      <formula>NOT(ISERROR(SEARCH("Moderado",G113)))</formula>
    </cfRule>
  </conditionalFormatting>
  <conditionalFormatting sqref="V117">
    <cfRule type="containsText" dxfId="807" priority="900" operator="containsText" text="Extremo">
      <formula>NOT(ISERROR(SEARCH("Extremo",V117)))</formula>
    </cfRule>
    <cfRule type="containsText" dxfId="806" priority="899" operator="containsText" text="Alto">
      <formula>NOT(ISERROR(SEARCH("Alto",V117)))</formula>
    </cfRule>
    <cfRule type="containsText" dxfId="805" priority="898" operator="containsText" text="Moderado">
      <formula>NOT(ISERROR(SEARCH("Moderado",V117)))</formula>
    </cfRule>
    <cfRule type="containsText" dxfId="804" priority="897" operator="containsText" text="Bajo">
      <formula>NOT(ISERROR(SEARCH("Bajo",V117)))</formula>
    </cfRule>
  </conditionalFormatting>
  <conditionalFormatting sqref="V121:V123 V126 V128 V130 V132">
    <cfRule type="containsText" dxfId="803" priority="391" operator="containsText" text="Alto">
      <formula>NOT(ISERROR(SEARCH("Alto",V121)))</formula>
    </cfRule>
    <cfRule type="containsText" dxfId="802" priority="389" operator="containsText" text="Bajo">
      <formula>NOT(ISERROR(SEARCH("Bajo",V121)))</formula>
    </cfRule>
    <cfRule type="containsText" dxfId="801" priority="390" operator="containsText" text="Moderado">
      <formula>NOT(ISERROR(SEARCH("Moderado",V121)))</formula>
    </cfRule>
    <cfRule type="containsText" dxfId="800" priority="392" operator="containsText" text="Extremo">
      <formula>NOT(ISERROR(SEARCH("Extremo",V121)))</formula>
    </cfRule>
  </conditionalFormatting>
  <conditionalFormatting sqref="V134">
    <cfRule type="containsText" dxfId="799" priority="92" operator="containsText" text="Extremo">
      <formula>NOT(ISERROR(SEARCH("Extremo",V134)))</formula>
    </cfRule>
    <cfRule type="containsText" dxfId="798" priority="89" operator="containsText" text="Bajo">
      <formula>NOT(ISERROR(SEARCH("Bajo",V134)))</formula>
    </cfRule>
    <cfRule type="containsText" dxfId="797" priority="90" operator="containsText" text="Moderado">
      <formula>NOT(ISERROR(SEARCH("Moderado",V134)))</formula>
    </cfRule>
    <cfRule type="containsText" dxfId="796" priority="91" operator="containsText" text="Alto">
      <formula>NOT(ISERROR(SEARCH("Alto",V134)))</formula>
    </cfRule>
  </conditionalFormatting>
  <conditionalFormatting sqref="V137 V140 V142 V145 V147 V149">
    <cfRule type="containsText" dxfId="795" priority="85" operator="containsText" text="Bajo">
      <formula>NOT(ISERROR(SEARCH("Bajo",V137)))</formula>
    </cfRule>
    <cfRule type="containsText" dxfId="794" priority="86" operator="containsText" text="Moderado">
      <formula>NOT(ISERROR(SEARCH("Moderado",V137)))</formula>
    </cfRule>
    <cfRule type="containsText" dxfId="793" priority="87" operator="containsText" text="Alto">
      <formula>NOT(ISERROR(SEARCH("Alto",V137)))</formula>
    </cfRule>
    <cfRule type="containsText" dxfId="792" priority="88" operator="containsText" text="Extremo">
      <formula>NOT(ISERROR(SEARCH("Extremo",V137)))</formula>
    </cfRule>
  </conditionalFormatting>
  <conditionalFormatting sqref="V151">
    <cfRule type="containsText" dxfId="791" priority="80" operator="containsText" text="Extremo">
      <formula>NOT(ISERROR(SEARCH("Extremo",V151)))</formula>
    </cfRule>
    <cfRule type="containsText" dxfId="790" priority="77" operator="containsText" text="Bajo">
      <formula>NOT(ISERROR(SEARCH("Bajo",V151)))</formula>
    </cfRule>
    <cfRule type="containsText" dxfId="789" priority="78" operator="containsText" text="Moderado">
      <formula>NOT(ISERROR(SEARCH("Moderado",V151)))</formula>
    </cfRule>
    <cfRule type="containsText" dxfId="788" priority="79" operator="containsText" text="Alto">
      <formula>NOT(ISERROR(SEARCH("Alto",V151)))</formula>
    </cfRule>
  </conditionalFormatting>
  <conditionalFormatting sqref="V157:V160 V164 V167 V169">
    <cfRule type="containsText" dxfId="787" priority="381" operator="containsText" text="Bajo">
      <formula>NOT(ISERROR(SEARCH("Bajo",V157)))</formula>
    </cfRule>
    <cfRule type="containsText" dxfId="786" priority="382" operator="containsText" text="Moderado">
      <formula>NOT(ISERROR(SEARCH("Moderado",V157)))</formula>
    </cfRule>
    <cfRule type="containsText" dxfId="785" priority="384" operator="containsText" text="Extremo">
      <formula>NOT(ISERROR(SEARCH("Extremo",V157)))</formula>
    </cfRule>
    <cfRule type="containsText" dxfId="784" priority="383" operator="containsText" text="Alto">
      <formula>NOT(ISERROR(SEARCH("Alto",V157)))</formula>
    </cfRule>
  </conditionalFormatting>
  <conditionalFormatting sqref="V171">
    <cfRule type="containsText" dxfId="783" priority="372" operator="containsText" text="Extremo">
      <formula>NOT(ISERROR(SEARCH("Extremo",V171)))</formula>
    </cfRule>
    <cfRule type="containsText" dxfId="782" priority="370" operator="containsText" text="Moderado">
      <formula>NOT(ISERROR(SEARCH("Moderado",V171)))</formula>
    </cfRule>
    <cfRule type="containsText" dxfId="781" priority="371" operator="containsText" text="Alto">
      <formula>NOT(ISERROR(SEARCH("Alto",V171)))</formula>
    </cfRule>
    <cfRule type="containsText" dxfId="780" priority="369" operator="containsText" text="Bajo">
      <formula>NOT(ISERROR(SEARCH("Bajo",V171)))</formula>
    </cfRule>
  </conditionalFormatting>
  <conditionalFormatting sqref="V173">
    <cfRule type="containsText" dxfId="779" priority="376" operator="containsText" text="Extremo">
      <formula>NOT(ISERROR(SEARCH("Extremo",V173)))</formula>
    </cfRule>
    <cfRule type="containsText" dxfId="778" priority="373" operator="containsText" text="Bajo">
      <formula>NOT(ISERROR(SEARCH("Bajo",V173)))</formula>
    </cfRule>
    <cfRule type="containsText" dxfId="777" priority="374" operator="containsText" text="Moderado">
      <formula>NOT(ISERROR(SEARCH("Moderado",V173)))</formula>
    </cfRule>
    <cfRule type="containsText" dxfId="776" priority="375" operator="containsText" text="Alto">
      <formula>NOT(ISERROR(SEARCH("Alto",V173)))</formula>
    </cfRule>
  </conditionalFormatting>
  <conditionalFormatting sqref="V176 V178 V180:V183 V187">
    <cfRule type="containsText" dxfId="775" priority="236" operator="containsText" text="Extremo">
      <formula>NOT(ISERROR(SEARCH("Extremo",V176)))</formula>
    </cfRule>
    <cfRule type="containsText" dxfId="774" priority="233" operator="containsText" text="Bajo">
      <formula>NOT(ISERROR(SEARCH("Bajo",V176)))</formula>
    </cfRule>
    <cfRule type="containsText" dxfId="773" priority="234" operator="containsText" text="Moderado">
      <formula>NOT(ISERROR(SEARCH("Moderado",V176)))</formula>
    </cfRule>
    <cfRule type="containsText" dxfId="772" priority="235" operator="containsText" text="Alto">
      <formula>NOT(ISERROR(SEARCH("Alto",V176)))</formula>
    </cfRule>
  </conditionalFormatting>
  <conditionalFormatting sqref="V191">
    <cfRule type="containsText" dxfId="771" priority="232" operator="containsText" text="Extremo">
      <formula>NOT(ISERROR(SEARCH("Extremo",V191)))</formula>
    </cfRule>
    <cfRule type="containsText" dxfId="770" priority="231" operator="containsText" text="Alto">
      <formula>NOT(ISERROR(SEARCH("Alto",V191)))</formula>
    </cfRule>
    <cfRule type="containsText" dxfId="769" priority="229" operator="containsText" text="Bajo">
      <formula>NOT(ISERROR(SEARCH("Bajo",V191)))</formula>
    </cfRule>
    <cfRule type="containsText" dxfId="768" priority="230" operator="containsText" text="Moderado">
      <formula>NOT(ISERROR(SEARCH("Moderado",V191)))</formula>
    </cfRule>
  </conditionalFormatting>
  <conditionalFormatting sqref="V195">
    <cfRule type="containsText" dxfId="767" priority="214" operator="containsText" text="Moderado">
      <formula>NOT(ISERROR(SEARCH("Moderado",V195)))</formula>
    </cfRule>
    <cfRule type="containsText" dxfId="766" priority="216" operator="containsText" text="Extremo">
      <formula>NOT(ISERROR(SEARCH("Extremo",V195)))</formula>
    </cfRule>
    <cfRule type="containsText" dxfId="765" priority="213" operator="containsText" text="Bajo">
      <formula>NOT(ISERROR(SEARCH("Bajo",V195)))</formula>
    </cfRule>
    <cfRule type="containsText" dxfId="764" priority="215" operator="containsText" text="Alto">
      <formula>NOT(ISERROR(SEARCH("Alto",V195)))</formula>
    </cfRule>
  </conditionalFormatting>
  <conditionalFormatting sqref="V199">
    <cfRule type="containsText" dxfId="763" priority="218" operator="containsText" text="Moderado">
      <formula>NOT(ISERROR(SEARCH("Moderado",V199)))</formula>
    </cfRule>
    <cfRule type="containsText" dxfId="762" priority="217" operator="containsText" text="Bajo">
      <formula>NOT(ISERROR(SEARCH("Bajo",V199)))</formula>
    </cfRule>
    <cfRule type="containsText" dxfId="761" priority="220" operator="containsText" text="Extremo">
      <formula>NOT(ISERROR(SEARCH("Extremo",V199)))</formula>
    </cfRule>
    <cfRule type="containsText" dxfId="760" priority="219" operator="containsText" text="Alto">
      <formula>NOT(ISERROR(SEARCH("Alto",V199)))</formula>
    </cfRule>
  </conditionalFormatting>
  <conditionalFormatting sqref="V203">
    <cfRule type="containsText" dxfId="759" priority="223" operator="containsText" text="Alto">
      <formula>NOT(ISERROR(SEARCH("Alto",V203)))</formula>
    </cfRule>
    <cfRule type="containsText" dxfId="758" priority="224" operator="containsText" text="Extremo">
      <formula>NOT(ISERROR(SEARCH("Extremo",V203)))</formula>
    </cfRule>
    <cfRule type="containsText" dxfId="757" priority="222" operator="containsText" text="Moderado">
      <formula>NOT(ISERROR(SEARCH("Moderado",V203)))</formula>
    </cfRule>
    <cfRule type="containsText" dxfId="756" priority="221" operator="containsText" text="Bajo">
      <formula>NOT(ISERROR(SEARCH("Bajo",V203)))</formula>
    </cfRule>
  </conditionalFormatting>
  <conditionalFormatting sqref="V206">
    <cfRule type="containsText" dxfId="755" priority="227" operator="containsText" text="Alto">
      <formula>NOT(ISERROR(SEARCH("Alto",V206)))</formula>
    </cfRule>
    <cfRule type="containsText" dxfId="754" priority="225" operator="containsText" text="Bajo">
      <formula>NOT(ISERROR(SEARCH("Bajo",V206)))</formula>
    </cfRule>
    <cfRule type="containsText" dxfId="753" priority="228" operator="containsText" text="Extremo">
      <formula>NOT(ISERROR(SEARCH("Extremo",V206)))</formula>
    </cfRule>
    <cfRule type="containsText" dxfId="752" priority="226" operator="containsText" text="Moderado">
      <formula>NOT(ISERROR(SEARCH("Moderado",V206)))</formula>
    </cfRule>
  </conditionalFormatting>
  <conditionalFormatting sqref="V209">
    <cfRule type="containsText" dxfId="751" priority="209" operator="containsText" text="Bajo">
      <formula>NOT(ISERROR(SEARCH("Bajo",V209)))</formula>
    </cfRule>
    <cfRule type="containsText" dxfId="750" priority="212" operator="containsText" text="Extremo">
      <formula>NOT(ISERROR(SEARCH("Extremo",V209)))</formula>
    </cfRule>
    <cfRule type="containsText" dxfId="749" priority="211" operator="containsText" text="Alto">
      <formula>NOT(ISERROR(SEARCH("Alto",V209)))</formula>
    </cfRule>
    <cfRule type="containsText" dxfId="748" priority="210" operator="containsText" text="Moderado">
      <formula>NOT(ISERROR(SEARCH("Moderado",V209)))</formula>
    </cfRule>
  </conditionalFormatting>
  <conditionalFormatting sqref="V211">
    <cfRule type="containsText" dxfId="747" priority="206" operator="containsText" text="Moderado">
      <formula>NOT(ISERROR(SEARCH("Moderado",V211)))</formula>
    </cfRule>
    <cfRule type="containsText" dxfId="746" priority="207" operator="containsText" text="Alto">
      <formula>NOT(ISERROR(SEARCH("Alto",V211)))</formula>
    </cfRule>
    <cfRule type="containsText" dxfId="745" priority="205" operator="containsText" text="Bajo">
      <formula>NOT(ISERROR(SEARCH("Bajo",V211)))</formula>
    </cfRule>
    <cfRule type="containsText" dxfId="744" priority="208" operator="containsText" text="Extremo">
      <formula>NOT(ISERROR(SEARCH("Extremo",V211)))</formula>
    </cfRule>
  </conditionalFormatting>
  <conditionalFormatting sqref="V213">
    <cfRule type="containsText" dxfId="743" priority="201" operator="containsText" text="Bajo">
      <formula>NOT(ISERROR(SEARCH("Bajo",V213)))</formula>
    </cfRule>
    <cfRule type="containsText" dxfId="742" priority="202" operator="containsText" text="Moderado">
      <formula>NOT(ISERROR(SEARCH("Moderado",V213)))</formula>
    </cfRule>
    <cfRule type="containsText" dxfId="741" priority="203" operator="containsText" text="Alto">
      <formula>NOT(ISERROR(SEARCH("Alto",V213)))</formula>
    </cfRule>
    <cfRule type="containsText" dxfId="740" priority="204" operator="containsText" text="Extremo">
      <formula>NOT(ISERROR(SEARCH("Extremo",V213)))</formula>
    </cfRule>
  </conditionalFormatting>
  <conditionalFormatting sqref="V216">
    <cfRule type="containsText" dxfId="739" priority="198" operator="containsText" text="Moderado">
      <formula>NOT(ISERROR(SEARCH("Moderado",V216)))</formula>
    </cfRule>
    <cfRule type="containsText" dxfId="738" priority="197" operator="containsText" text="Bajo">
      <formula>NOT(ISERROR(SEARCH("Bajo",V216)))</formula>
    </cfRule>
    <cfRule type="containsText" dxfId="737" priority="199" operator="containsText" text="Alto">
      <formula>NOT(ISERROR(SEARCH("Alto",V216)))</formula>
    </cfRule>
    <cfRule type="containsText" dxfId="736" priority="200" operator="containsText" text="Extremo">
      <formula>NOT(ISERROR(SEARCH("Extremo",V216)))</formula>
    </cfRule>
  </conditionalFormatting>
  <conditionalFormatting sqref="V219">
    <cfRule type="containsText" dxfId="735" priority="194" operator="containsText" text="Moderado">
      <formula>NOT(ISERROR(SEARCH("Moderado",V219)))</formula>
    </cfRule>
    <cfRule type="containsText" dxfId="734" priority="195" operator="containsText" text="Alto">
      <formula>NOT(ISERROR(SEARCH("Alto",V219)))</formula>
    </cfRule>
    <cfRule type="containsText" dxfId="733" priority="196" operator="containsText" text="Extremo">
      <formula>NOT(ISERROR(SEARCH("Extremo",V219)))</formula>
    </cfRule>
    <cfRule type="containsText" dxfId="732" priority="193" operator="containsText" text="Bajo">
      <formula>NOT(ISERROR(SEARCH("Bajo",V219)))</formula>
    </cfRule>
  </conditionalFormatting>
  <conditionalFormatting sqref="V222">
    <cfRule type="containsText" dxfId="731" priority="191" operator="containsText" text="Alto">
      <formula>NOT(ISERROR(SEARCH("Alto",V222)))</formula>
    </cfRule>
    <cfRule type="containsText" dxfId="730" priority="190" operator="containsText" text="Moderado">
      <formula>NOT(ISERROR(SEARCH("Moderado",V222)))</formula>
    </cfRule>
    <cfRule type="containsText" dxfId="729" priority="189" operator="containsText" text="Bajo">
      <formula>NOT(ISERROR(SEARCH("Bajo",V222)))</formula>
    </cfRule>
    <cfRule type="containsText" dxfId="728" priority="192" operator="containsText" text="Extremo">
      <formula>NOT(ISERROR(SEARCH("Extremo",V222)))</formula>
    </cfRule>
  </conditionalFormatting>
  <conditionalFormatting sqref="V224">
    <cfRule type="containsText" dxfId="727" priority="188" operator="containsText" text="Extremo">
      <formula>NOT(ISERROR(SEARCH("Extremo",V224)))</formula>
    </cfRule>
    <cfRule type="containsText" dxfId="726" priority="187" operator="containsText" text="Alto">
      <formula>NOT(ISERROR(SEARCH("Alto",V224)))</formula>
    </cfRule>
    <cfRule type="containsText" dxfId="725" priority="186" operator="containsText" text="Moderado">
      <formula>NOT(ISERROR(SEARCH("Moderado",V224)))</formula>
    </cfRule>
    <cfRule type="containsText" dxfId="724" priority="185" operator="containsText" text="Bajo">
      <formula>NOT(ISERROR(SEARCH("Bajo",V224)))</formula>
    </cfRule>
  </conditionalFormatting>
  <conditionalFormatting sqref="V227 V231">
    <cfRule type="containsText" dxfId="723" priority="13" operator="containsText" text="Bajo">
      <formula>NOT(ISERROR(SEARCH("Bajo",V227)))</formula>
    </cfRule>
    <cfRule type="containsText" dxfId="722" priority="14" operator="containsText" text="Moderado">
      <formula>NOT(ISERROR(SEARCH("Moderado",V227)))</formula>
    </cfRule>
    <cfRule type="containsText" dxfId="721" priority="15" operator="containsText" text="Alto">
      <formula>NOT(ISERROR(SEARCH("Alto",V227)))</formula>
    </cfRule>
    <cfRule type="containsText" dxfId="720" priority="16" operator="containsText" text="Extremo">
      <formula>NOT(ISERROR(SEARCH("Extremo",V227)))</formula>
    </cfRule>
  </conditionalFormatting>
  <conditionalFormatting sqref="V235:V236 G393 V504:V506">
    <cfRule type="containsText" dxfId="719" priority="675" operator="containsText" text="Alto">
      <formula>NOT(ISERROR(SEARCH("Alto",G235)))</formula>
    </cfRule>
    <cfRule type="containsText" dxfId="718" priority="674" operator="containsText" text="Moderado">
      <formula>NOT(ISERROR(SEARCH("Moderado",G235)))</formula>
    </cfRule>
    <cfRule type="containsText" dxfId="717" priority="673" operator="containsText" text="Bajo">
      <formula>NOT(ISERROR(SEARCH("Bajo",G235)))</formula>
    </cfRule>
    <cfRule type="containsText" dxfId="716" priority="676" operator="containsText" text="Extremo">
      <formula>NOT(ISERROR(SEARCH("Extremo",G235)))</formula>
    </cfRule>
  </conditionalFormatting>
  <conditionalFormatting sqref="V238:V240">
    <cfRule type="containsText" dxfId="715" priority="876" operator="containsText" text="Extremo">
      <formula>NOT(ISERROR(SEARCH("Extremo",V238)))</formula>
    </cfRule>
    <cfRule type="containsText" dxfId="714" priority="875" operator="containsText" text="Alto">
      <formula>NOT(ISERROR(SEARCH("Alto",V238)))</formula>
    </cfRule>
    <cfRule type="containsText" dxfId="713" priority="873" operator="containsText" text="Bajo">
      <formula>NOT(ISERROR(SEARCH("Bajo",V238)))</formula>
    </cfRule>
    <cfRule type="containsText" dxfId="712" priority="874" operator="containsText" text="Moderado">
      <formula>NOT(ISERROR(SEARCH("Moderado",V238)))</formula>
    </cfRule>
  </conditionalFormatting>
  <conditionalFormatting sqref="V242 V245 V248 V251 V254 V257 V259:V261">
    <cfRule type="containsText" dxfId="711" priority="859" operator="containsText" text="Alto">
      <formula>NOT(ISERROR(SEARCH("Alto",V242)))</formula>
    </cfRule>
    <cfRule type="containsText" dxfId="710" priority="860" operator="containsText" text="Extremo">
      <formula>NOT(ISERROR(SEARCH("Extremo",V242)))</formula>
    </cfRule>
    <cfRule type="containsText" dxfId="709" priority="857" operator="containsText" text="Bajo">
      <formula>NOT(ISERROR(SEARCH("Bajo",V242)))</formula>
    </cfRule>
    <cfRule type="containsText" dxfId="708" priority="858" operator="containsText" text="Moderado">
      <formula>NOT(ISERROR(SEARCH("Moderado",V242)))</formula>
    </cfRule>
  </conditionalFormatting>
  <conditionalFormatting sqref="V263">
    <cfRule type="containsText" dxfId="707" priority="868" operator="containsText" text="Extremo">
      <formula>NOT(ISERROR(SEARCH("Extremo",V263)))</formula>
    </cfRule>
    <cfRule type="containsText" dxfId="706" priority="865" operator="containsText" text="Bajo">
      <formula>NOT(ISERROR(SEARCH("Bajo",V263)))</formula>
    </cfRule>
    <cfRule type="containsText" dxfId="705" priority="866" operator="containsText" text="Moderado">
      <formula>NOT(ISERROR(SEARCH("Moderado",V263)))</formula>
    </cfRule>
    <cfRule type="containsText" dxfId="704" priority="867" operator="containsText" text="Alto">
      <formula>NOT(ISERROR(SEARCH("Alto",V263)))</formula>
    </cfRule>
  </conditionalFormatting>
  <conditionalFormatting sqref="V265 V268">
    <cfRule type="containsText" dxfId="703" priority="456" operator="containsText" text="Extremo">
      <formula>NOT(ISERROR(SEARCH("Extremo",V265)))</formula>
    </cfRule>
    <cfRule type="containsText" dxfId="702" priority="453" operator="containsText" text="Bajo">
      <formula>NOT(ISERROR(SEARCH("Bajo",V265)))</formula>
    </cfRule>
    <cfRule type="containsText" dxfId="701" priority="454" operator="containsText" text="Moderado">
      <formula>NOT(ISERROR(SEARCH("Moderado",V265)))</formula>
    </cfRule>
    <cfRule type="containsText" dxfId="700" priority="455" operator="containsText" text="Alto">
      <formula>NOT(ISERROR(SEARCH("Alto",V265)))</formula>
    </cfRule>
  </conditionalFormatting>
  <conditionalFormatting sqref="V270">
    <cfRule type="containsText" dxfId="699" priority="448" operator="containsText" text="Extremo">
      <formula>NOT(ISERROR(SEARCH("Extremo",V270)))</formula>
    </cfRule>
    <cfRule type="containsText" dxfId="698" priority="447" operator="containsText" text="Alto">
      <formula>NOT(ISERROR(SEARCH("Alto",V270)))</formula>
    </cfRule>
    <cfRule type="containsText" dxfId="697" priority="446" operator="containsText" text="Moderado">
      <formula>NOT(ISERROR(SEARCH("Moderado",V270)))</formula>
    </cfRule>
    <cfRule type="containsText" dxfId="696" priority="445" operator="containsText" text="Bajo">
      <formula>NOT(ISERROR(SEARCH("Bajo",V270)))</formula>
    </cfRule>
  </conditionalFormatting>
  <conditionalFormatting sqref="V273">
    <cfRule type="containsText" dxfId="695" priority="517" operator="containsText" text="Bajo">
      <formula>NOT(ISERROR(SEARCH("Bajo",V273)))</formula>
    </cfRule>
    <cfRule type="containsText" dxfId="694" priority="518" operator="containsText" text="Moderado">
      <formula>NOT(ISERROR(SEARCH("Moderado",V273)))</formula>
    </cfRule>
    <cfRule type="containsText" dxfId="693" priority="519" operator="containsText" text="Alto">
      <formula>NOT(ISERROR(SEARCH("Alto",V273)))</formula>
    </cfRule>
    <cfRule type="containsText" dxfId="692" priority="520" operator="containsText" text="Extremo">
      <formula>NOT(ISERROR(SEARCH("Extremo",V273)))</formula>
    </cfRule>
  </conditionalFormatting>
  <conditionalFormatting sqref="V277">
    <cfRule type="containsText" dxfId="691" priority="512" operator="containsText" text="Extremo">
      <formula>NOT(ISERROR(SEARCH("Extremo",V277)))</formula>
    </cfRule>
    <cfRule type="containsText" dxfId="690" priority="511" operator="containsText" text="Alto">
      <formula>NOT(ISERROR(SEARCH("Alto",V277)))</formula>
    </cfRule>
    <cfRule type="containsText" dxfId="689" priority="509" operator="containsText" text="Bajo">
      <formula>NOT(ISERROR(SEARCH("Bajo",V277)))</formula>
    </cfRule>
    <cfRule type="containsText" dxfId="688" priority="510" operator="containsText" text="Moderado">
      <formula>NOT(ISERROR(SEARCH("Moderado",V277)))</formula>
    </cfRule>
  </conditionalFormatting>
  <conditionalFormatting sqref="V280 V283 V286 V290 V293 V295">
    <cfRule type="containsText" dxfId="687" priority="535" operator="containsText" text="Alto">
      <formula>NOT(ISERROR(SEARCH("Alto",V280)))</formula>
    </cfRule>
    <cfRule type="containsText" dxfId="686" priority="534" operator="containsText" text="Moderado">
      <formula>NOT(ISERROR(SEARCH("Moderado",V280)))</formula>
    </cfRule>
    <cfRule type="containsText" dxfId="685" priority="533" operator="containsText" text="Bajo">
      <formula>NOT(ISERROR(SEARCH("Bajo",V280)))</formula>
    </cfRule>
    <cfRule type="containsText" dxfId="684" priority="536" operator="containsText" text="Extremo">
      <formula>NOT(ISERROR(SEARCH("Extremo",V280)))</formula>
    </cfRule>
  </conditionalFormatting>
  <conditionalFormatting sqref="V298">
    <cfRule type="containsText" dxfId="683" priority="528" operator="containsText" text="Extremo">
      <formula>NOT(ISERROR(SEARCH("Extremo",V298)))</formula>
    </cfRule>
    <cfRule type="containsText" dxfId="682" priority="527" operator="containsText" text="Alto">
      <formula>NOT(ISERROR(SEARCH("Alto",V298)))</formula>
    </cfRule>
    <cfRule type="containsText" dxfId="681" priority="526" operator="containsText" text="Moderado">
      <formula>NOT(ISERROR(SEARCH("Moderado",V298)))</formula>
    </cfRule>
    <cfRule type="containsText" dxfId="680" priority="525" operator="containsText" text="Bajo">
      <formula>NOT(ISERROR(SEARCH("Bajo",V298)))</formula>
    </cfRule>
  </conditionalFormatting>
  <conditionalFormatting sqref="V301:V302 V305 V308:V309 V312:V314 V316 V319 V322 V325 V327:V328">
    <cfRule type="containsText" dxfId="679" priority="422" operator="containsText" text="Moderado">
      <formula>NOT(ISERROR(SEARCH("Moderado",V301)))</formula>
    </cfRule>
    <cfRule type="containsText" dxfId="678" priority="424" operator="containsText" text="Extremo">
      <formula>NOT(ISERROR(SEARCH("Extremo",V301)))</formula>
    </cfRule>
    <cfRule type="containsText" dxfId="677" priority="423" operator="containsText" text="Alto">
      <formula>NOT(ISERROR(SEARCH("Alto",V301)))</formula>
    </cfRule>
    <cfRule type="containsText" dxfId="676" priority="421" operator="containsText" text="Bajo">
      <formula>NOT(ISERROR(SEARCH("Bajo",V301)))</formula>
    </cfRule>
  </conditionalFormatting>
  <conditionalFormatting sqref="V330:V331 V334 V337 V341 V343 V345 V350:V351">
    <cfRule type="containsText" dxfId="675" priority="415" operator="containsText" text="Alto">
      <formula>NOT(ISERROR(SEARCH("Alto",V330)))</formula>
    </cfRule>
    <cfRule type="containsText" dxfId="674" priority="416" operator="containsText" text="Extremo">
      <formula>NOT(ISERROR(SEARCH("Extremo",V330)))</formula>
    </cfRule>
    <cfRule type="containsText" dxfId="673" priority="413" operator="containsText" text="Bajo">
      <formula>NOT(ISERROR(SEARCH("Bajo",V330)))</formula>
    </cfRule>
    <cfRule type="containsText" dxfId="672" priority="414" operator="containsText" text="Moderado">
      <formula>NOT(ISERROR(SEARCH("Moderado",V330)))</formula>
    </cfRule>
  </conditionalFormatting>
  <conditionalFormatting sqref="V354 V358 V360">
    <cfRule type="containsText" dxfId="671" priority="504" operator="containsText" text="Extremo">
      <formula>NOT(ISERROR(SEARCH("Extremo",V354)))</formula>
    </cfRule>
    <cfRule type="containsText" dxfId="670" priority="503" operator="containsText" text="Alto">
      <formula>NOT(ISERROR(SEARCH("Alto",V354)))</formula>
    </cfRule>
    <cfRule type="containsText" dxfId="669" priority="501" operator="containsText" text="Bajo">
      <formula>NOT(ISERROR(SEARCH("Bajo",V354)))</formula>
    </cfRule>
    <cfRule type="containsText" dxfId="668" priority="502" operator="containsText" text="Moderado">
      <formula>NOT(ISERROR(SEARCH("Moderado",V354)))</formula>
    </cfRule>
  </conditionalFormatting>
  <conditionalFormatting sqref="V363">
    <cfRule type="containsText" dxfId="667" priority="496" operator="containsText" text="Extremo">
      <formula>NOT(ISERROR(SEARCH("Extremo",V363)))</formula>
    </cfRule>
    <cfRule type="containsText" dxfId="666" priority="495" operator="containsText" text="Alto">
      <formula>NOT(ISERROR(SEARCH("Alto",V363)))</formula>
    </cfRule>
    <cfRule type="containsText" dxfId="665" priority="494" operator="containsText" text="Moderado">
      <formula>NOT(ISERROR(SEARCH("Moderado",V363)))</formula>
    </cfRule>
    <cfRule type="containsText" dxfId="664" priority="493" operator="containsText" text="Bajo">
      <formula>NOT(ISERROR(SEARCH("Bajo",V363)))</formula>
    </cfRule>
  </conditionalFormatting>
  <conditionalFormatting sqref="V366">
    <cfRule type="containsText" dxfId="663" priority="662" operator="containsText" text="Moderado">
      <formula>NOT(ISERROR(SEARCH("Moderado",V366)))</formula>
    </cfRule>
    <cfRule type="containsText" dxfId="662" priority="663" operator="containsText" text="Alto">
      <formula>NOT(ISERROR(SEARCH("Alto",V366)))</formula>
    </cfRule>
    <cfRule type="containsText" dxfId="661" priority="664" operator="containsText" text="Extremo">
      <formula>NOT(ISERROR(SEARCH("Extremo",V366)))</formula>
    </cfRule>
    <cfRule type="containsText" dxfId="660" priority="661" operator="containsText" text="Bajo">
      <formula>NOT(ISERROR(SEARCH("Bajo",V366)))</formula>
    </cfRule>
  </conditionalFormatting>
  <conditionalFormatting sqref="V368">
    <cfRule type="containsText" dxfId="659" priority="657" operator="containsText" text="Bajo">
      <formula>NOT(ISERROR(SEARCH("Bajo",V368)))</formula>
    </cfRule>
    <cfRule type="containsText" dxfId="658" priority="658" operator="containsText" text="Moderado">
      <formula>NOT(ISERROR(SEARCH("Moderado",V368)))</formula>
    </cfRule>
    <cfRule type="containsText" dxfId="657" priority="659" operator="containsText" text="Alto">
      <formula>NOT(ISERROR(SEARCH("Alto",V368)))</formula>
    </cfRule>
    <cfRule type="containsText" dxfId="656" priority="660" operator="containsText" text="Extremo">
      <formula>NOT(ISERROR(SEARCH("Extremo",V368)))</formula>
    </cfRule>
  </conditionalFormatting>
  <conditionalFormatting sqref="V370">
    <cfRule type="containsText" dxfId="655" priority="655" operator="containsText" text="Alto">
      <formula>NOT(ISERROR(SEARCH("Alto",V370)))</formula>
    </cfRule>
    <cfRule type="containsText" dxfId="654" priority="656" operator="containsText" text="Extremo">
      <formula>NOT(ISERROR(SEARCH("Extremo",V370)))</formula>
    </cfRule>
    <cfRule type="containsText" dxfId="653" priority="654" operator="containsText" text="Moderado">
      <formula>NOT(ISERROR(SEARCH("Moderado",V370)))</formula>
    </cfRule>
    <cfRule type="containsText" dxfId="652" priority="653" operator="containsText" text="Bajo">
      <formula>NOT(ISERROR(SEARCH("Bajo",V370)))</formula>
    </cfRule>
  </conditionalFormatting>
  <conditionalFormatting sqref="V372">
    <cfRule type="containsText" dxfId="651" priority="652" operator="containsText" text="Extremo">
      <formula>NOT(ISERROR(SEARCH("Extremo",V372)))</formula>
    </cfRule>
    <cfRule type="containsText" dxfId="650" priority="651" operator="containsText" text="Alto">
      <formula>NOT(ISERROR(SEARCH("Alto",V372)))</formula>
    </cfRule>
    <cfRule type="containsText" dxfId="649" priority="649" operator="containsText" text="Bajo">
      <formula>NOT(ISERROR(SEARCH("Bajo",V372)))</formula>
    </cfRule>
    <cfRule type="containsText" dxfId="648" priority="650" operator="containsText" text="Moderado">
      <formula>NOT(ISERROR(SEARCH("Moderado",V372)))</formula>
    </cfRule>
  </conditionalFormatting>
  <conditionalFormatting sqref="V375">
    <cfRule type="containsText" dxfId="647" priority="645" operator="containsText" text="Bajo">
      <formula>NOT(ISERROR(SEARCH("Bajo",V375)))</formula>
    </cfRule>
    <cfRule type="containsText" dxfId="646" priority="648" operator="containsText" text="Extremo">
      <formula>NOT(ISERROR(SEARCH("Extremo",V375)))</formula>
    </cfRule>
    <cfRule type="containsText" dxfId="645" priority="647" operator="containsText" text="Alto">
      <formula>NOT(ISERROR(SEARCH("Alto",V375)))</formula>
    </cfRule>
    <cfRule type="containsText" dxfId="644" priority="646" operator="containsText" text="Moderado">
      <formula>NOT(ISERROR(SEARCH("Moderado",V375)))</formula>
    </cfRule>
  </conditionalFormatting>
  <conditionalFormatting sqref="V377">
    <cfRule type="containsText" dxfId="643" priority="644" operator="containsText" text="Extremo">
      <formula>NOT(ISERROR(SEARCH("Extremo",V377)))</formula>
    </cfRule>
    <cfRule type="containsText" dxfId="642" priority="641" operator="containsText" text="Bajo">
      <formula>NOT(ISERROR(SEARCH("Bajo",V377)))</formula>
    </cfRule>
    <cfRule type="containsText" dxfId="641" priority="642" operator="containsText" text="Moderado">
      <formula>NOT(ISERROR(SEARCH("Moderado",V377)))</formula>
    </cfRule>
    <cfRule type="containsText" dxfId="640" priority="643" operator="containsText" text="Alto">
      <formula>NOT(ISERROR(SEARCH("Alto",V377)))</formula>
    </cfRule>
  </conditionalFormatting>
  <conditionalFormatting sqref="V380">
    <cfRule type="containsText" dxfId="639" priority="640" operator="containsText" text="Extremo">
      <formula>NOT(ISERROR(SEARCH("Extremo",V380)))</formula>
    </cfRule>
    <cfRule type="containsText" dxfId="638" priority="637" operator="containsText" text="Bajo">
      <formula>NOT(ISERROR(SEARCH("Bajo",V380)))</formula>
    </cfRule>
    <cfRule type="containsText" dxfId="637" priority="638" operator="containsText" text="Moderado">
      <formula>NOT(ISERROR(SEARCH("Moderado",V380)))</formula>
    </cfRule>
    <cfRule type="containsText" dxfId="636" priority="639" operator="containsText" text="Alto">
      <formula>NOT(ISERROR(SEARCH("Alto",V380)))</formula>
    </cfRule>
  </conditionalFormatting>
  <conditionalFormatting sqref="V383">
    <cfRule type="containsText" dxfId="635" priority="633" operator="containsText" text="Bajo">
      <formula>NOT(ISERROR(SEARCH("Bajo",V383)))</formula>
    </cfRule>
    <cfRule type="containsText" dxfId="634" priority="634" operator="containsText" text="Moderado">
      <formula>NOT(ISERROR(SEARCH("Moderado",V383)))</formula>
    </cfRule>
    <cfRule type="containsText" dxfId="633" priority="635" operator="containsText" text="Alto">
      <formula>NOT(ISERROR(SEARCH("Alto",V383)))</formula>
    </cfRule>
    <cfRule type="containsText" dxfId="632" priority="636" operator="containsText" text="Extremo">
      <formula>NOT(ISERROR(SEARCH("Extremo",V383)))</formula>
    </cfRule>
  </conditionalFormatting>
  <conditionalFormatting sqref="V386">
    <cfRule type="containsText" dxfId="631" priority="629" operator="containsText" text="Bajo">
      <formula>NOT(ISERROR(SEARCH("Bajo",V386)))</formula>
    </cfRule>
    <cfRule type="containsText" dxfId="630" priority="630" operator="containsText" text="Moderado">
      <formula>NOT(ISERROR(SEARCH("Moderado",V386)))</formula>
    </cfRule>
    <cfRule type="containsText" dxfId="629" priority="631" operator="containsText" text="Alto">
      <formula>NOT(ISERROR(SEARCH("Alto",V386)))</formula>
    </cfRule>
    <cfRule type="containsText" dxfId="628" priority="632" operator="containsText" text="Extremo">
      <formula>NOT(ISERROR(SEARCH("Extremo",V386)))</formula>
    </cfRule>
  </conditionalFormatting>
  <conditionalFormatting sqref="V389">
    <cfRule type="containsText" dxfId="627" priority="628" operator="containsText" text="Extremo">
      <formula>NOT(ISERROR(SEARCH("Extremo",V389)))</formula>
    </cfRule>
    <cfRule type="containsText" dxfId="626" priority="627" operator="containsText" text="Alto">
      <formula>NOT(ISERROR(SEARCH("Alto",V389)))</formula>
    </cfRule>
    <cfRule type="containsText" dxfId="625" priority="626" operator="containsText" text="Moderado">
      <formula>NOT(ISERROR(SEARCH("Moderado",V389)))</formula>
    </cfRule>
    <cfRule type="containsText" dxfId="624" priority="625" operator="containsText" text="Bajo">
      <formula>NOT(ISERROR(SEARCH("Bajo",V389)))</formula>
    </cfRule>
  </conditionalFormatting>
  <conditionalFormatting sqref="V391">
    <cfRule type="containsText" dxfId="623" priority="624" operator="containsText" text="Extremo">
      <formula>NOT(ISERROR(SEARCH("Extremo",V391)))</formula>
    </cfRule>
    <cfRule type="containsText" dxfId="622" priority="623" operator="containsText" text="Alto">
      <formula>NOT(ISERROR(SEARCH("Alto",V391)))</formula>
    </cfRule>
    <cfRule type="containsText" dxfId="621" priority="622" operator="containsText" text="Moderado">
      <formula>NOT(ISERROR(SEARCH("Moderado",V391)))</formula>
    </cfRule>
    <cfRule type="containsText" dxfId="620" priority="621" operator="containsText" text="Bajo">
      <formula>NOT(ISERROR(SEARCH("Bajo",V391)))</formula>
    </cfRule>
  </conditionalFormatting>
  <conditionalFormatting sqref="V393">
    <cfRule type="containsText" dxfId="619" priority="618" operator="containsText" text="Moderado">
      <formula>NOT(ISERROR(SEARCH("Moderado",V393)))</formula>
    </cfRule>
    <cfRule type="containsText" dxfId="618" priority="617" operator="containsText" text="Bajo">
      <formula>NOT(ISERROR(SEARCH("Bajo",V393)))</formula>
    </cfRule>
    <cfRule type="containsText" dxfId="617" priority="620" operator="containsText" text="Extremo">
      <formula>NOT(ISERROR(SEARCH("Extremo",V393)))</formula>
    </cfRule>
    <cfRule type="containsText" dxfId="616" priority="619" operator="containsText" text="Alto">
      <formula>NOT(ISERROR(SEARCH("Alto",V393)))</formula>
    </cfRule>
  </conditionalFormatting>
  <conditionalFormatting sqref="V396">
    <cfRule type="containsText" dxfId="615" priority="614" operator="containsText" text="Moderado">
      <formula>NOT(ISERROR(SEARCH("Moderado",V396)))</formula>
    </cfRule>
    <cfRule type="containsText" dxfId="614" priority="613" operator="containsText" text="Bajo">
      <formula>NOT(ISERROR(SEARCH("Bajo",V396)))</formula>
    </cfRule>
    <cfRule type="containsText" dxfId="613" priority="615" operator="containsText" text="Alto">
      <formula>NOT(ISERROR(SEARCH("Alto",V396)))</formula>
    </cfRule>
    <cfRule type="containsText" dxfId="612" priority="616" operator="containsText" text="Extremo">
      <formula>NOT(ISERROR(SEARCH("Extremo",V396)))</formula>
    </cfRule>
  </conditionalFormatting>
  <conditionalFormatting sqref="V399">
    <cfRule type="containsText" dxfId="611" priority="610" operator="containsText" text="Moderado">
      <formula>NOT(ISERROR(SEARCH("Moderado",V399)))</formula>
    </cfRule>
    <cfRule type="containsText" dxfId="610" priority="609" operator="containsText" text="Bajo">
      <formula>NOT(ISERROR(SEARCH("Bajo",V399)))</formula>
    </cfRule>
    <cfRule type="containsText" dxfId="609" priority="612" operator="containsText" text="Extremo">
      <formula>NOT(ISERROR(SEARCH("Extremo",V399)))</formula>
    </cfRule>
    <cfRule type="containsText" dxfId="608" priority="611" operator="containsText" text="Alto">
      <formula>NOT(ISERROR(SEARCH("Alto",V399)))</formula>
    </cfRule>
  </conditionalFormatting>
  <conditionalFormatting sqref="V402">
    <cfRule type="containsText" dxfId="607" priority="605" operator="containsText" text="Bajo">
      <formula>NOT(ISERROR(SEARCH("Bajo",V402)))</formula>
    </cfRule>
    <cfRule type="containsText" dxfId="606" priority="606" operator="containsText" text="Moderado">
      <formula>NOT(ISERROR(SEARCH("Moderado",V402)))</formula>
    </cfRule>
    <cfRule type="containsText" dxfId="605" priority="607" operator="containsText" text="Alto">
      <formula>NOT(ISERROR(SEARCH("Alto",V402)))</formula>
    </cfRule>
    <cfRule type="containsText" dxfId="604" priority="608" operator="containsText" text="Extremo">
      <formula>NOT(ISERROR(SEARCH("Extremo",V402)))</formula>
    </cfRule>
  </conditionalFormatting>
  <conditionalFormatting sqref="V405">
    <cfRule type="containsText" dxfId="603" priority="602" operator="containsText" text="Moderado">
      <formula>NOT(ISERROR(SEARCH("Moderado",V405)))</formula>
    </cfRule>
    <cfRule type="containsText" dxfId="602" priority="604" operator="containsText" text="Extremo">
      <formula>NOT(ISERROR(SEARCH("Extremo",V405)))</formula>
    </cfRule>
    <cfRule type="containsText" dxfId="601" priority="601" operator="containsText" text="Bajo">
      <formula>NOT(ISERROR(SEARCH("Bajo",V405)))</formula>
    </cfRule>
    <cfRule type="containsText" dxfId="600" priority="603" operator="containsText" text="Alto">
      <formula>NOT(ISERROR(SEARCH("Alto",V405)))</formula>
    </cfRule>
  </conditionalFormatting>
  <conditionalFormatting sqref="V408 V414">
    <cfRule type="containsText" dxfId="599" priority="850" operator="containsText" text="Moderado">
      <formula>NOT(ISERROR(SEARCH("Moderado",V408)))</formula>
    </cfRule>
    <cfRule type="containsText" dxfId="598" priority="849" operator="containsText" text="Bajo">
      <formula>NOT(ISERROR(SEARCH("Bajo",V408)))</formula>
    </cfRule>
    <cfRule type="containsText" dxfId="597" priority="852" operator="containsText" text="Extremo">
      <formula>NOT(ISERROR(SEARCH("Extremo",V408)))</formula>
    </cfRule>
    <cfRule type="containsText" dxfId="596" priority="851" operator="containsText" text="Alto">
      <formula>NOT(ISERROR(SEARCH("Alto",V408)))</formula>
    </cfRule>
  </conditionalFormatting>
  <conditionalFormatting sqref="V410">
    <cfRule type="containsText" dxfId="595" priority="237" operator="containsText" text="Bajo">
      <formula>NOT(ISERROR(SEARCH("Bajo",V410)))</formula>
    </cfRule>
    <cfRule type="containsText" dxfId="594" priority="238" operator="containsText" text="Moderado">
      <formula>NOT(ISERROR(SEARCH("Moderado",V410)))</formula>
    </cfRule>
    <cfRule type="containsText" dxfId="593" priority="240" operator="containsText" text="Extremo">
      <formula>NOT(ISERROR(SEARCH("Extremo",V410)))</formula>
    </cfRule>
    <cfRule type="containsText" dxfId="592" priority="239" operator="containsText" text="Alto">
      <formula>NOT(ISERROR(SEARCH("Alto",V410)))</formula>
    </cfRule>
  </conditionalFormatting>
  <conditionalFormatting sqref="V412">
    <cfRule type="containsText" dxfId="591" priority="839" operator="containsText" text="Alto">
      <formula>NOT(ISERROR(SEARCH("Alto",V412)))</formula>
    </cfRule>
    <cfRule type="containsText" dxfId="590" priority="838" operator="containsText" text="Moderado">
      <formula>NOT(ISERROR(SEARCH("Moderado",V412)))</formula>
    </cfRule>
    <cfRule type="containsText" dxfId="589" priority="837" operator="containsText" text="Bajo">
      <formula>NOT(ISERROR(SEARCH("Bajo",V412)))</formula>
    </cfRule>
    <cfRule type="containsText" dxfId="588" priority="840" operator="containsText" text="Extremo">
      <formula>NOT(ISERROR(SEARCH("Extremo",V412)))</formula>
    </cfRule>
  </conditionalFormatting>
  <conditionalFormatting sqref="V416:V417 V420 V423 V426 V428">
    <cfRule type="containsText" dxfId="587" priority="346" operator="containsText" text="Moderado">
      <formula>NOT(ISERROR(SEARCH("Moderado",V416)))</formula>
    </cfRule>
    <cfRule type="containsText" dxfId="586" priority="347" operator="containsText" text="Alto">
      <formula>NOT(ISERROR(SEARCH("Alto",V416)))</formula>
    </cfRule>
    <cfRule type="containsText" dxfId="585" priority="348" operator="containsText" text="Extremo">
      <formula>NOT(ISERROR(SEARCH("Extremo",V416)))</formula>
    </cfRule>
    <cfRule type="containsText" dxfId="584" priority="345" operator="containsText" text="Bajo">
      <formula>NOT(ISERROR(SEARCH("Bajo",V416)))</formula>
    </cfRule>
  </conditionalFormatting>
  <conditionalFormatting sqref="V479">
    <cfRule type="containsText" dxfId="583" priority="337" operator="containsText" text="Bajo">
      <formula>NOT(ISERROR(SEARCH("Bajo",V479)))</formula>
    </cfRule>
    <cfRule type="containsText" dxfId="582" priority="338" operator="containsText" text="Moderado">
      <formula>NOT(ISERROR(SEARCH("Moderado",V479)))</formula>
    </cfRule>
    <cfRule type="containsText" dxfId="581" priority="339" operator="containsText" text="Alto">
      <formula>NOT(ISERROR(SEARCH("Alto",V479)))</formula>
    </cfRule>
    <cfRule type="containsText" dxfId="580" priority="340" operator="containsText" text="Extremo">
      <formula>NOT(ISERROR(SEARCH("Extremo",V479)))</formula>
    </cfRule>
  </conditionalFormatting>
  <conditionalFormatting sqref="V481">
    <cfRule type="containsText" dxfId="579" priority="330" operator="containsText" text="Moderado">
      <formula>NOT(ISERROR(SEARCH("Moderado",V481)))</formula>
    </cfRule>
    <cfRule type="containsText" dxfId="578" priority="329" operator="containsText" text="Bajo">
      <formula>NOT(ISERROR(SEARCH("Bajo",V481)))</formula>
    </cfRule>
    <cfRule type="containsText" dxfId="577" priority="331" operator="containsText" text="Alto">
      <formula>NOT(ISERROR(SEARCH("Alto",V481)))</formula>
    </cfRule>
    <cfRule type="containsText" dxfId="576" priority="332" operator="containsText" text="Extremo">
      <formula>NOT(ISERROR(SEARCH("Extremo",V481)))</formula>
    </cfRule>
  </conditionalFormatting>
  <conditionalFormatting sqref="V484">
    <cfRule type="containsText" dxfId="575" priority="321" operator="containsText" text="Bajo">
      <formula>NOT(ISERROR(SEARCH("Bajo",V484)))</formula>
    </cfRule>
    <cfRule type="containsText" dxfId="574" priority="324" operator="containsText" text="Extremo">
      <formula>NOT(ISERROR(SEARCH("Extremo",V484)))</formula>
    </cfRule>
    <cfRule type="containsText" dxfId="573" priority="323" operator="containsText" text="Alto">
      <formula>NOT(ISERROR(SEARCH("Alto",V484)))</formula>
    </cfRule>
    <cfRule type="containsText" dxfId="572" priority="322" operator="containsText" text="Moderado">
      <formula>NOT(ISERROR(SEARCH("Moderado",V484)))</formula>
    </cfRule>
  </conditionalFormatting>
  <conditionalFormatting sqref="V487">
    <cfRule type="containsText" dxfId="571" priority="311" operator="containsText" text="Alto">
      <formula>NOT(ISERROR(SEARCH("Alto",V487)))</formula>
    </cfRule>
    <cfRule type="containsText" dxfId="570" priority="309" operator="containsText" text="Bajo">
      <formula>NOT(ISERROR(SEARCH("Bajo",V487)))</formula>
    </cfRule>
    <cfRule type="containsText" dxfId="569" priority="310" operator="containsText" text="Moderado">
      <formula>NOT(ISERROR(SEARCH("Moderado",V487)))</formula>
    </cfRule>
    <cfRule type="containsText" dxfId="568" priority="312" operator="containsText" text="Extremo">
      <formula>NOT(ISERROR(SEARCH("Extremo",V487)))</formula>
    </cfRule>
  </conditionalFormatting>
  <conditionalFormatting sqref="V489">
    <cfRule type="containsText" dxfId="567" priority="308" operator="containsText" text="Extremo">
      <formula>NOT(ISERROR(SEARCH("Extremo",V489)))</formula>
    </cfRule>
    <cfRule type="containsText" dxfId="566" priority="306" operator="containsText" text="Moderado">
      <formula>NOT(ISERROR(SEARCH("Moderado",V489)))</formula>
    </cfRule>
    <cfRule type="containsText" dxfId="565" priority="305" operator="containsText" text="Bajo">
      <formula>NOT(ISERROR(SEARCH("Bajo",V489)))</formula>
    </cfRule>
    <cfRule type="containsText" dxfId="564" priority="307" operator="containsText" text="Alto">
      <formula>NOT(ISERROR(SEARCH("Alto",V489)))</formula>
    </cfRule>
  </conditionalFormatting>
  <conditionalFormatting sqref="V491:V492">
    <cfRule type="containsText" dxfId="563" priority="297" operator="containsText" text="Bajo">
      <formula>NOT(ISERROR(SEARCH("Bajo",V491)))</formula>
    </cfRule>
    <cfRule type="containsText" dxfId="562" priority="298" operator="containsText" text="Moderado">
      <formula>NOT(ISERROR(SEARCH("Moderado",V491)))</formula>
    </cfRule>
    <cfRule type="containsText" dxfId="561" priority="299" operator="containsText" text="Alto">
      <formula>NOT(ISERROR(SEARCH("Alto",V491)))</formula>
    </cfRule>
    <cfRule type="containsText" dxfId="560" priority="300" operator="containsText" text="Extremo">
      <formula>NOT(ISERROR(SEARCH("Extremo",V491)))</formula>
    </cfRule>
  </conditionalFormatting>
  <conditionalFormatting sqref="V508">
    <cfRule type="containsText" dxfId="559" priority="706" operator="containsText" text="Moderado">
      <formula>NOT(ISERROR(SEARCH("Moderado",V508)))</formula>
    </cfRule>
    <cfRule type="containsText" dxfId="558" priority="708" operator="containsText" text="Extremo">
      <formula>NOT(ISERROR(SEARCH("Extremo",V508)))</formula>
    </cfRule>
    <cfRule type="containsText" dxfId="557" priority="705" operator="containsText" text="Bajo">
      <formula>NOT(ISERROR(SEARCH("Bajo",V508)))</formula>
    </cfRule>
    <cfRule type="containsText" dxfId="556" priority="707" operator="containsText" text="Alto">
      <formula>NOT(ISERROR(SEARCH("Alto",V508)))</formula>
    </cfRule>
  </conditionalFormatting>
  <conditionalFormatting sqref="V510">
    <cfRule type="containsText" dxfId="555" priority="697" operator="containsText" text="Bajo">
      <formula>NOT(ISERROR(SEARCH("Bajo",V510)))</formula>
    </cfRule>
    <cfRule type="containsText" dxfId="554" priority="698" operator="containsText" text="Moderado">
      <formula>NOT(ISERROR(SEARCH("Moderado",V510)))</formula>
    </cfRule>
    <cfRule type="containsText" dxfId="553" priority="699" operator="containsText" text="Alto">
      <formula>NOT(ISERROR(SEARCH("Alto",V510)))</formula>
    </cfRule>
    <cfRule type="containsText" dxfId="552" priority="700" operator="containsText" text="Extremo">
      <formula>NOT(ISERROR(SEARCH("Extremo",V510)))</formula>
    </cfRule>
  </conditionalFormatting>
  <conditionalFormatting sqref="V516 V519 V521">
    <cfRule type="containsText" dxfId="551" priority="835" operator="containsText" text="Alto">
      <formula>NOT(ISERROR(SEARCH("Alto",V516)))</formula>
    </cfRule>
    <cfRule type="containsText" dxfId="550" priority="833" operator="containsText" text="Bajo">
      <formula>NOT(ISERROR(SEARCH("Bajo",V516)))</formula>
    </cfRule>
    <cfRule type="containsText" dxfId="549" priority="834" operator="containsText" text="Moderado">
      <formula>NOT(ISERROR(SEARCH("Moderado",V516)))</formula>
    </cfRule>
    <cfRule type="containsText" dxfId="548" priority="836" operator="containsText" text="Extremo">
      <formula>NOT(ISERROR(SEARCH("Extremo",V516)))</formula>
    </cfRule>
  </conditionalFormatting>
  <conditionalFormatting sqref="V523">
    <cfRule type="containsText" dxfId="547" priority="825" operator="containsText" text="Bajo">
      <formula>NOT(ISERROR(SEARCH("Bajo",V523)))</formula>
    </cfRule>
    <cfRule type="containsText" dxfId="546" priority="827" operator="containsText" text="Alto">
      <formula>NOT(ISERROR(SEARCH("Alto",V523)))</formula>
    </cfRule>
    <cfRule type="containsText" dxfId="545" priority="828" operator="containsText" text="Extremo">
      <formula>NOT(ISERROR(SEARCH("Extremo",V523)))</formula>
    </cfRule>
    <cfRule type="containsText" dxfId="544" priority="826" operator="containsText" text="Moderado">
      <formula>NOT(ISERROR(SEARCH("Moderado",V523)))</formula>
    </cfRule>
  </conditionalFormatting>
  <conditionalFormatting sqref="V526:V531">
    <cfRule type="containsText" dxfId="543" priority="113" operator="containsText" text="Bajo">
      <formula>NOT(ISERROR(SEARCH("Bajo",V526)))</formula>
    </cfRule>
    <cfRule type="containsText" dxfId="542" priority="116" operator="containsText" text="Extremo">
      <formula>NOT(ISERROR(SEARCH("Extremo",V526)))</formula>
    </cfRule>
    <cfRule type="containsText" dxfId="541" priority="115" operator="containsText" text="Alto">
      <formula>NOT(ISERROR(SEARCH("Alto",V526)))</formula>
    </cfRule>
    <cfRule type="containsText" dxfId="540" priority="114" operator="containsText" text="Moderado">
      <formula>NOT(ISERROR(SEARCH("Moderado",V526)))</formula>
    </cfRule>
  </conditionalFormatting>
  <conditionalFormatting sqref="V533">
    <cfRule type="containsText" dxfId="539" priority="729" operator="containsText" text="Bajo">
      <formula>NOT(ISERROR(SEARCH("Bajo",V533)))</formula>
    </cfRule>
    <cfRule type="containsText" dxfId="538" priority="732" operator="containsText" text="Extremo">
      <formula>NOT(ISERROR(SEARCH("Extremo",V533)))</formula>
    </cfRule>
    <cfRule type="containsText" dxfId="537" priority="731" operator="containsText" text="Alto">
      <formula>NOT(ISERROR(SEARCH("Alto",V533)))</formula>
    </cfRule>
    <cfRule type="containsText" dxfId="536" priority="730" operator="containsText" text="Moderado">
      <formula>NOT(ISERROR(SEARCH("Moderado",V533)))</formula>
    </cfRule>
  </conditionalFormatting>
  <conditionalFormatting sqref="V536 V539">
    <cfRule type="containsText" dxfId="535" priority="722" operator="containsText" text="Moderado">
      <formula>NOT(ISERROR(SEARCH("Moderado",V536)))</formula>
    </cfRule>
    <cfRule type="containsText" dxfId="534" priority="723" operator="containsText" text="Alto">
      <formula>NOT(ISERROR(SEARCH("Alto",V536)))</formula>
    </cfRule>
    <cfRule type="containsText" dxfId="533" priority="724" operator="containsText" text="Extremo">
      <formula>NOT(ISERROR(SEARCH("Extremo",V536)))</formula>
    </cfRule>
    <cfRule type="containsText" dxfId="532" priority="721" operator="containsText" text="Bajo">
      <formula>NOT(ISERROR(SEARCH("Bajo",V536)))</formula>
    </cfRule>
  </conditionalFormatting>
  <conditionalFormatting sqref="V542">
    <cfRule type="containsText" dxfId="531" priority="716" operator="containsText" text="Extremo">
      <formula>NOT(ISERROR(SEARCH("Extremo",V542)))</formula>
    </cfRule>
    <cfRule type="containsText" dxfId="530" priority="715" operator="containsText" text="Alto">
      <formula>NOT(ISERROR(SEARCH("Alto",V542)))</formula>
    </cfRule>
    <cfRule type="containsText" dxfId="529" priority="714" operator="containsText" text="Moderado">
      <formula>NOT(ISERROR(SEARCH("Moderado",V542)))</formula>
    </cfRule>
    <cfRule type="containsText" dxfId="528" priority="713" operator="containsText" text="Bajo">
      <formula>NOT(ISERROR(SEARCH("Bajo",V542)))</formula>
    </cfRule>
  </conditionalFormatting>
  <conditionalFormatting sqref="V545 V547 V549 V551 V554">
    <cfRule type="containsText" dxfId="527" priority="437" operator="containsText" text="Bajo">
      <formula>NOT(ISERROR(SEARCH("Bajo",V545)))</formula>
    </cfRule>
    <cfRule type="containsText" dxfId="526" priority="440" operator="containsText" text="Extremo">
      <formula>NOT(ISERROR(SEARCH("Extremo",V545)))</formula>
    </cfRule>
    <cfRule type="containsText" dxfId="525" priority="439" operator="containsText" text="Alto">
      <formula>NOT(ISERROR(SEARCH("Alto",V545)))</formula>
    </cfRule>
    <cfRule type="containsText" dxfId="524" priority="438" operator="containsText" text="Moderado">
      <formula>NOT(ISERROR(SEARCH("Moderado",V545)))</formula>
    </cfRule>
  </conditionalFormatting>
  <conditionalFormatting sqref="V556">
    <cfRule type="containsText" dxfId="523" priority="431" operator="containsText" text="Alto">
      <formula>NOT(ISERROR(SEARCH("Alto",V556)))</formula>
    </cfRule>
    <cfRule type="containsText" dxfId="522" priority="432" operator="containsText" text="Extremo">
      <formula>NOT(ISERROR(SEARCH("Extremo",V556)))</formula>
    </cfRule>
    <cfRule type="containsText" dxfId="521" priority="430" operator="containsText" text="Moderado">
      <formula>NOT(ISERROR(SEARCH("Moderado",V556)))</formula>
    </cfRule>
    <cfRule type="containsText" dxfId="520" priority="429" operator="containsText" text="Bajo">
      <formula>NOT(ISERROR(SEARCH("Bajo",V556)))</formula>
    </cfRule>
  </conditionalFormatting>
  <conditionalFormatting sqref="V559 V562 V565 V568">
    <cfRule type="containsText" dxfId="519" priority="290" operator="containsText" text="Moderado">
      <formula>NOT(ISERROR(SEARCH("Moderado",V559)))</formula>
    </cfRule>
    <cfRule type="containsText" dxfId="518" priority="289" operator="containsText" text="Bajo">
      <formula>NOT(ISERROR(SEARCH("Bajo",V559)))</formula>
    </cfRule>
    <cfRule type="containsText" dxfId="517" priority="291" operator="containsText" text="Alto">
      <formula>NOT(ISERROR(SEARCH("Alto",V559)))</formula>
    </cfRule>
    <cfRule type="containsText" dxfId="516" priority="292" operator="containsText" text="Extremo">
      <formula>NOT(ISERROR(SEARCH("Extremo",V559)))</formula>
    </cfRule>
  </conditionalFormatting>
  <conditionalFormatting sqref="V570:V571">
    <cfRule type="containsText" dxfId="515" priority="281" operator="containsText" text="Bajo">
      <formula>NOT(ISERROR(SEARCH("Bajo",V570)))</formula>
    </cfRule>
    <cfRule type="containsText" dxfId="514" priority="284" operator="containsText" text="Extremo">
      <formula>NOT(ISERROR(SEARCH("Extremo",V570)))</formula>
    </cfRule>
    <cfRule type="containsText" dxfId="513" priority="282" operator="containsText" text="Moderado">
      <formula>NOT(ISERROR(SEARCH("Moderado",V570)))</formula>
    </cfRule>
    <cfRule type="containsText" dxfId="512" priority="283" operator="containsText" text="Alto">
      <formula>NOT(ISERROR(SEARCH("Alto",V570)))</formula>
    </cfRule>
  </conditionalFormatting>
  <conditionalFormatting sqref="V575:V576 V578">
    <cfRule type="containsText" dxfId="511" priority="692" operator="containsText" text="Extremo">
      <formula>NOT(ISERROR(SEARCH("Extremo",V575)))</formula>
    </cfRule>
    <cfRule type="containsText" dxfId="510" priority="691" operator="containsText" text="Alto">
      <formula>NOT(ISERROR(SEARCH("Alto",V575)))</formula>
    </cfRule>
    <cfRule type="containsText" dxfId="509" priority="690" operator="containsText" text="Moderado">
      <formula>NOT(ISERROR(SEARCH("Moderado",V575)))</formula>
    </cfRule>
    <cfRule type="containsText" dxfId="508" priority="689" operator="containsText" text="Bajo">
      <formula>NOT(ISERROR(SEARCH("Bajo",V575)))</formula>
    </cfRule>
  </conditionalFormatting>
  <conditionalFormatting sqref="V580">
    <cfRule type="containsText" dxfId="507" priority="681" operator="containsText" text="Bajo">
      <formula>NOT(ISERROR(SEARCH("Bajo",V580)))</formula>
    </cfRule>
    <cfRule type="containsText" dxfId="506" priority="684" operator="containsText" text="Extremo">
      <formula>NOT(ISERROR(SEARCH("Extremo",V580)))</formula>
    </cfRule>
    <cfRule type="containsText" dxfId="505" priority="683" operator="containsText" text="Alto">
      <formula>NOT(ISERROR(SEARCH("Alto",V580)))</formula>
    </cfRule>
    <cfRule type="containsText" dxfId="504" priority="682" operator="containsText" text="Moderado">
      <formula>NOT(ISERROR(SEARCH("Moderado",V580)))</formula>
    </cfRule>
  </conditionalFormatting>
  <conditionalFormatting sqref="V583 V585 V587 V589 V592">
    <cfRule type="containsText" dxfId="503" priority="817" operator="containsText" text="Bajo">
      <formula>NOT(ISERROR(SEARCH("Bajo",V583)))</formula>
    </cfRule>
    <cfRule type="containsText" dxfId="502" priority="818" operator="containsText" text="Moderado">
      <formula>NOT(ISERROR(SEARCH("Moderado",V583)))</formula>
    </cfRule>
    <cfRule type="containsText" dxfId="501" priority="819" operator="containsText" text="Alto">
      <formula>NOT(ISERROR(SEARCH("Alto",V583)))</formula>
    </cfRule>
    <cfRule type="containsText" dxfId="500" priority="820" operator="containsText" text="Extremo">
      <formula>NOT(ISERROR(SEARCH("Extremo",V583)))</formula>
    </cfRule>
  </conditionalFormatting>
  <conditionalFormatting sqref="V596:V597 V599">
    <cfRule type="containsText" dxfId="499" priority="488" operator="containsText" text="Extremo">
      <formula>NOT(ISERROR(SEARCH("Extremo",V596)))</formula>
    </cfRule>
    <cfRule type="containsText" dxfId="498" priority="487" operator="containsText" text="Alto">
      <formula>NOT(ISERROR(SEARCH("Alto",V596)))</formula>
    </cfRule>
    <cfRule type="containsText" dxfId="497" priority="486" operator="containsText" text="Moderado">
      <formula>NOT(ISERROR(SEARCH("Moderado",V596)))</formula>
    </cfRule>
    <cfRule type="containsText" dxfId="496" priority="485" operator="containsText" text="Bajo">
      <formula>NOT(ISERROR(SEARCH("Bajo",V596)))</formula>
    </cfRule>
  </conditionalFormatting>
  <conditionalFormatting sqref="V601:V603">
    <cfRule type="containsText" dxfId="495" priority="478" operator="containsText" text="Moderado">
      <formula>NOT(ISERROR(SEARCH("Moderado",V601)))</formula>
    </cfRule>
    <cfRule type="containsText" dxfId="494" priority="477" operator="containsText" text="Bajo">
      <formula>NOT(ISERROR(SEARCH("Bajo",V601)))</formula>
    </cfRule>
    <cfRule type="containsText" dxfId="493" priority="480" operator="containsText" text="Extremo">
      <formula>NOT(ISERROR(SEARCH("Extremo",V601)))</formula>
    </cfRule>
    <cfRule type="containsText" dxfId="492" priority="479" operator="containsText" text="Alto">
      <formula>NOT(ISERROR(SEARCH("Alto",V601)))</formula>
    </cfRule>
  </conditionalFormatting>
  <conditionalFormatting sqref="V606">
    <cfRule type="containsText" dxfId="491" priority="69" operator="containsText" text="Bajo">
      <formula>NOT(ISERROR(SEARCH("Bajo",V606)))</formula>
    </cfRule>
    <cfRule type="containsText" dxfId="490" priority="70" operator="containsText" text="Moderado">
      <formula>NOT(ISERROR(SEARCH("Moderado",V606)))</formula>
    </cfRule>
    <cfRule type="containsText" dxfId="489" priority="71" operator="containsText" text="Alto">
      <formula>NOT(ISERROR(SEARCH("Alto",V606)))</formula>
    </cfRule>
    <cfRule type="containsText" dxfId="488" priority="72" operator="containsText" text="Extremo">
      <formula>NOT(ISERROR(SEARCH("Extremo",V606)))</formula>
    </cfRule>
  </conditionalFormatting>
  <conditionalFormatting sqref="V608">
    <cfRule type="containsText" dxfId="487" priority="61" operator="containsText" text="Bajo">
      <formula>NOT(ISERROR(SEARCH("Bajo",V608)))</formula>
    </cfRule>
    <cfRule type="containsText" dxfId="486" priority="64" operator="containsText" text="Extremo">
      <formula>NOT(ISERROR(SEARCH("Extremo",V608)))</formula>
    </cfRule>
    <cfRule type="containsText" dxfId="485" priority="63" operator="containsText" text="Alto">
      <formula>NOT(ISERROR(SEARCH("Alto",V608)))</formula>
    </cfRule>
    <cfRule type="containsText" dxfId="484" priority="62" operator="containsText" text="Moderado">
      <formula>NOT(ISERROR(SEARCH("Moderado",V608)))</formula>
    </cfRule>
  </conditionalFormatting>
  <conditionalFormatting sqref="V610:V611">
    <cfRule type="containsText" dxfId="483" priority="56" operator="containsText" text="Extremo">
      <formula>NOT(ISERROR(SEARCH("Extremo",V610)))</formula>
    </cfRule>
    <cfRule type="containsText" dxfId="482" priority="54" operator="containsText" text="Moderado">
      <formula>NOT(ISERROR(SEARCH("Moderado",V610)))</formula>
    </cfRule>
    <cfRule type="containsText" dxfId="481" priority="53" operator="containsText" text="Bajo">
      <formula>NOT(ISERROR(SEARCH("Bajo",V610)))</formula>
    </cfRule>
    <cfRule type="containsText" dxfId="480" priority="55" operator="containsText" text="Alto">
      <formula>NOT(ISERROR(SEARCH("Alto",V610)))</formula>
    </cfRule>
  </conditionalFormatting>
  <conditionalFormatting sqref="V614">
    <cfRule type="containsText" dxfId="479" priority="811" operator="containsText" text="Alto">
      <formula>NOT(ISERROR(SEARCH("Alto",V614)))</formula>
    </cfRule>
    <cfRule type="containsText" dxfId="478" priority="810" operator="containsText" text="Moderado">
      <formula>NOT(ISERROR(SEARCH("Moderado",V614)))</formula>
    </cfRule>
    <cfRule type="containsText" dxfId="477" priority="812" operator="containsText" text="Extremo">
      <formula>NOT(ISERROR(SEARCH("Extremo",V614)))</formula>
    </cfRule>
    <cfRule type="containsText" dxfId="476" priority="809" operator="containsText" text="Bajo">
      <formula>NOT(ISERROR(SEARCH("Bajo",V614)))</formula>
    </cfRule>
  </conditionalFormatting>
  <conditionalFormatting sqref="V617 V619 V622">
    <cfRule type="containsText" dxfId="475" priority="804" operator="containsText" text="Extremo">
      <formula>NOT(ISERROR(SEARCH("Extremo",V617)))</formula>
    </cfRule>
    <cfRule type="containsText" dxfId="474" priority="803" operator="containsText" text="Alto">
      <formula>NOT(ISERROR(SEARCH("Alto",V617)))</formula>
    </cfRule>
    <cfRule type="containsText" dxfId="473" priority="802" operator="containsText" text="Moderado">
      <formula>NOT(ISERROR(SEARCH("Moderado",V617)))</formula>
    </cfRule>
    <cfRule type="containsText" dxfId="472" priority="801" operator="containsText" text="Bajo">
      <formula>NOT(ISERROR(SEARCH("Bajo",V617)))</formula>
    </cfRule>
  </conditionalFormatting>
  <conditionalFormatting sqref="V625">
    <cfRule type="containsText" dxfId="471" priority="795" operator="containsText" text="Alto">
      <formula>NOT(ISERROR(SEARCH("Alto",V625)))</formula>
    </cfRule>
    <cfRule type="containsText" dxfId="470" priority="796" operator="containsText" text="Extremo">
      <formula>NOT(ISERROR(SEARCH("Extremo",V625)))</formula>
    </cfRule>
    <cfRule type="containsText" dxfId="469" priority="793" operator="containsText" text="Bajo">
      <formula>NOT(ISERROR(SEARCH("Bajo",V625)))</formula>
    </cfRule>
    <cfRule type="containsText" dxfId="468" priority="794" operator="containsText" text="Moderado">
      <formula>NOT(ISERROR(SEARCH("Moderado",V625)))</formula>
    </cfRule>
  </conditionalFormatting>
  <conditionalFormatting sqref="V630 V632">
    <cfRule type="containsText" dxfId="467" priority="361" operator="containsText" text="Bajo">
      <formula>NOT(ISERROR(SEARCH("Bajo",V630)))</formula>
    </cfRule>
    <cfRule type="containsText" dxfId="466" priority="362" operator="containsText" text="Moderado">
      <formula>NOT(ISERROR(SEARCH("Moderado",V630)))</formula>
    </cfRule>
    <cfRule type="containsText" dxfId="465" priority="363" operator="containsText" text="Alto">
      <formula>NOT(ISERROR(SEARCH("Alto",V630)))</formula>
    </cfRule>
    <cfRule type="containsText" dxfId="464" priority="364" operator="containsText" text="Extremo">
      <formula>NOT(ISERROR(SEARCH("Extremo",V630)))</formula>
    </cfRule>
  </conditionalFormatting>
  <conditionalFormatting sqref="V634">
    <cfRule type="containsText" dxfId="463" priority="353" operator="containsText" text="Bajo">
      <formula>NOT(ISERROR(SEARCH("Bajo",V634)))</formula>
    </cfRule>
    <cfRule type="containsText" dxfId="462" priority="354" operator="containsText" text="Moderado">
      <formula>NOT(ISERROR(SEARCH("Moderado",V634)))</formula>
    </cfRule>
    <cfRule type="containsText" dxfId="461" priority="355" operator="containsText" text="Alto">
      <formula>NOT(ISERROR(SEARCH("Alto",V634)))</formula>
    </cfRule>
    <cfRule type="containsText" dxfId="460" priority="356" operator="containsText" text="Extremo">
      <formula>NOT(ISERROR(SEARCH("Extremo",V634)))</formula>
    </cfRule>
  </conditionalFormatting>
  <conditionalFormatting sqref="V637 V639:V640 V642 V644">
    <cfRule type="containsText" dxfId="459" priority="47" operator="containsText" text="Alto">
      <formula>NOT(ISERROR(SEARCH("Alto",V637)))</formula>
    </cfRule>
    <cfRule type="containsText" dxfId="458" priority="48" operator="containsText" text="Extremo">
      <formula>NOT(ISERROR(SEARCH("Extremo",V637)))</formula>
    </cfRule>
    <cfRule type="containsText" dxfId="457" priority="46" operator="containsText" text="Moderado">
      <formula>NOT(ISERROR(SEARCH("Moderado",V637)))</formula>
    </cfRule>
    <cfRule type="containsText" dxfId="456" priority="45" operator="containsText" text="Bajo">
      <formula>NOT(ISERROR(SEARCH("Bajo",V637)))</formula>
    </cfRule>
  </conditionalFormatting>
  <conditionalFormatting sqref="V647:V651">
    <cfRule type="containsText" dxfId="455" priority="788" operator="containsText" text="Extremo">
      <formula>NOT(ISERROR(SEARCH("Extremo",V647)))</formula>
    </cfRule>
    <cfRule type="containsText" dxfId="454" priority="785" operator="containsText" text="Bajo">
      <formula>NOT(ISERROR(SEARCH("Bajo",V647)))</formula>
    </cfRule>
    <cfRule type="containsText" dxfId="453" priority="786" operator="containsText" text="Moderado">
      <formula>NOT(ISERROR(SEARCH("Moderado",V647)))</formula>
    </cfRule>
    <cfRule type="containsText" dxfId="452" priority="787" operator="containsText" text="Alto">
      <formula>NOT(ISERROR(SEARCH("Alto",V647)))</formula>
    </cfRule>
  </conditionalFormatting>
  <conditionalFormatting sqref="V654:V658">
    <cfRule type="containsText" dxfId="451" priority="780" operator="containsText" text="Extremo">
      <formula>NOT(ISERROR(SEARCH("Extremo",V654)))</formula>
    </cfRule>
    <cfRule type="containsText" dxfId="450" priority="779" operator="containsText" text="Alto">
      <formula>NOT(ISERROR(SEARCH("Alto",V654)))</formula>
    </cfRule>
    <cfRule type="containsText" dxfId="449" priority="778" operator="containsText" text="Moderado">
      <formula>NOT(ISERROR(SEARCH("Moderado",V654)))</formula>
    </cfRule>
    <cfRule type="containsText" dxfId="448" priority="777" operator="containsText" text="Bajo">
      <formula>NOT(ISERROR(SEARCH("Bajo",V654)))</formula>
    </cfRule>
  </conditionalFormatting>
  <conditionalFormatting sqref="V661:V664">
    <cfRule type="containsText" dxfId="447" priority="273" operator="containsText" text="Bajo">
      <formula>NOT(ISERROR(SEARCH("Bajo",V661)))</formula>
    </cfRule>
    <cfRule type="containsText" dxfId="446" priority="274" operator="containsText" text="Moderado">
      <formula>NOT(ISERROR(SEARCH("Moderado",V661)))</formula>
    </cfRule>
    <cfRule type="containsText" dxfId="445" priority="275" operator="containsText" text="Alto">
      <formula>NOT(ISERROR(SEARCH("Alto",V661)))</formula>
    </cfRule>
    <cfRule type="containsText" dxfId="444" priority="276" operator="containsText" text="Extremo">
      <formula>NOT(ISERROR(SEARCH("Extremo",V661)))</formula>
    </cfRule>
  </conditionalFormatting>
  <conditionalFormatting sqref="V666:V667">
    <cfRule type="containsText" dxfId="443" priority="266" operator="containsText" text="Moderado">
      <formula>NOT(ISERROR(SEARCH("Moderado",V666)))</formula>
    </cfRule>
    <cfRule type="containsText" dxfId="442" priority="265" operator="containsText" text="Bajo">
      <formula>NOT(ISERROR(SEARCH("Bajo",V666)))</formula>
    </cfRule>
    <cfRule type="containsText" dxfId="441" priority="268" operator="containsText" text="Extremo">
      <formula>NOT(ISERROR(SEARCH("Extremo",V666)))</formula>
    </cfRule>
    <cfRule type="containsText" dxfId="440" priority="267" operator="containsText" text="Alto">
      <formula>NOT(ISERROR(SEARCH("Alto",V666)))</formula>
    </cfRule>
  </conditionalFormatting>
  <conditionalFormatting sqref="V670">
    <cfRule type="containsText" dxfId="439" priority="252" operator="containsText" text="Extremo">
      <formula>NOT(ISERROR(SEARCH("Extremo",V670)))</formula>
    </cfRule>
    <cfRule type="containsText" dxfId="438" priority="249" operator="containsText" text="Bajo">
      <formula>NOT(ISERROR(SEARCH("Bajo",V670)))</formula>
    </cfRule>
    <cfRule type="containsText" dxfId="437" priority="250" operator="containsText" text="Moderado">
      <formula>NOT(ISERROR(SEARCH("Moderado",V670)))</formula>
    </cfRule>
    <cfRule type="containsText" dxfId="436" priority="251" operator="containsText" text="Alto">
      <formula>NOT(ISERROR(SEARCH("Alto",V670)))</formula>
    </cfRule>
  </conditionalFormatting>
  <conditionalFormatting sqref="V672 V674 V677">
    <cfRule type="containsText" dxfId="435" priority="405" operator="containsText" text="Bajo">
      <formula>NOT(ISERROR(SEARCH("Bajo",V672)))</formula>
    </cfRule>
    <cfRule type="containsText" dxfId="434" priority="406" operator="containsText" text="Moderado">
      <formula>NOT(ISERROR(SEARCH("Moderado",V672)))</formula>
    </cfRule>
    <cfRule type="containsText" dxfId="433" priority="407" operator="containsText" text="Alto">
      <formula>NOT(ISERROR(SEARCH("Alto",V672)))</formula>
    </cfRule>
    <cfRule type="containsText" dxfId="432" priority="408" operator="containsText" text="Extremo">
      <formula>NOT(ISERROR(SEARCH("Extremo",V672)))</formula>
    </cfRule>
  </conditionalFormatting>
  <conditionalFormatting sqref="V680">
    <cfRule type="containsText" dxfId="431" priority="397" operator="containsText" text="Bajo">
      <formula>NOT(ISERROR(SEARCH("Bajo",V680)))</formula>
    </cfRule>
    <cfRule type="containsText" dxfId="430" priority="398" operator="containsText" text="Moderado">
      <formula>NOT(ISERROR(SEARCH("Moderado",V680)))</formula>
    </cfRule>
    <cfRule type="containsText" dxfId="429" priority="399" operator="containsText" text="Alto">
      <formula>NOT(ISERROR(SEARCH("Alto",V680)))</formula>
    </cfRule>
    <cfRule type="containsText" dxfId="428" priority="400" operator="containsText" text="Extremo">
      <formula>NOT(ISERROR(SEARCH("Extremo",V680)))</formula>
    </cfRule>
  </conditionalFormatting>
  <conditionalFormatting sqref="V689">
    <cfRule type="containsText" dxfId="427" priority="763" operator="containsText" text="Alto">
      <formula>NOT(ISERROR(SEARCH("Alto",V689)))</formula>
    </cfRule>
    <cfRule type="containsText" dxfId="426" priority="764" operator="containsText" text="Extremo">
      <formula>NOT(ISERROR(SEARCH("Extremo",V689)))</formula>
    </cfRule>
    <cfRule type="containsText" dxfId="425" priority="762" operator="containsText" text="Moderado">
      <formula>NOT(ISERROR(SEARCH("Moderado",V689)))</formula>
    </cfRule>
    <cfRule type="containsText" dxfId="424" priority="761" operator="containsText" text="Bajo">
      <formula>NOT(ISERROR(SEARCH("Bajo",V689)))</formula>
    </cfRule>
  </conditionalFormatting>
  <conditionalFormatting sqref="V692:V703">
    <cfRule type="containsText" dxfId="423" priority="21" operator="containsText" text="Bajo">
      <formula>NOT(ISERROR(SEARCH("Bajo",V692)))</formula>
    </cfRule>
    <cfRule type="containsText" dxfId="422" priority="22" operator="containsText" text="Moderado">
      <formula>NOT(ISERROR(SEARCH("Moderado",V692)))</formula>
    </cfRule>
    <cfRule type="containsText" dxfId="421" priority="23" operator="containsText" text="Alto">
      <formula>NOT(ISERROR(SEARCH("Alto",V692)))</formula>
    </cfRule>
    <cfRule type="containsText" dxfId="420" priority="24" operator="containsText" text="Extremo">
      <formula>NOT(ISERROR(SEARCH("Extremo",V692)))</formula>
    </cfRule>
  </conditionalFormatting>
  <conditionalFormatting sqref="V494:W494 V496:W496 V498:W499">
    <cfRule type="containsText" dxfId="419" priority="471" operator="containsText" text="Alto">
      <formula>NOT(ISERROR(SEARCH("Alto",V494)))</formula>
    </cfRule>
    <cfRule type="containsText" dxfId="418" priority="470" operator="containsText" text="Moderado">
      <formula>NOT(ISERROR(SEARCH("Moderado",V494)))</formula>
    </cfRule>
    <cfRule type="containsText" dxfId="417" priority="469" operator="containsText" text="Bajo">
      <formula>NOT(ISERROR(SEARCH("Bajo",V494)))</formula>
    </cfRule>
    <cfRule type="containsText" dxfId="416" priority="472" operator="containsText" text="Extremo">
      <formula>NOT(ISERROR(SEARCH("Extremo",V494)))</formula>
    </cfRule>
  </conditionalFormatting>
  <conditionalFormatting sqref="V501:W501">
    <cfRule type="containsText" dxfId="415" priority="464" operator="containsText" text="Extremo">
      <formula>NOT(ISERROR(SEARCH("Extremo",V501)))</formula>
    </cfRule>
    <cfRule type="containsText" dxfId="414" priority="461" operator="containsText" text="Bajo">
      <formula>NOT(ISERROR(SEARCH("Bajo",V501)))</formula>
    </cfRule>
    <cfRule type="containsText" dxfId="413" priority="462" operator="containsText" text="Moderado">
      <formula>NOT(ISERROR(SEARCH("Moderado",V501)))</formula>
    </cfRule>
    <cfRule type="containsText" dxfId="412" priority="463" operator="containsText" text="Alto">
      <formula>NOT(ISERROR(SEARCH("Alto",V501)))</formula>
    </cfRule>
  </conditionalFormatting>
  <conditionalFormatting sqref="AN9 AN11 AN13 AN113 AN235:AN236 AN504:AN506 AN513">
    <cfRule type="containsText" dxfId="411" priority="929" operator="containsText" text="Bajo">
      <formula>NOT(ISERROR(SEARCH("Bajo",AN9)))</formula>
    </cfRule>
    <cfRule type="containsText" dxfId="410" priority="930" operator="containsText" text="Moderado">
      <formula>NOT(ISERROR(SEARCH("Moderado",AN9)))</formula>
    </cfRule>
    <cfRule type="containsText" dxfId="409" priority="931" operator="containsText" text="Alto">
      <formula>NOT(ISERROR(SEARCH("Alto",AN9)))</formula>
    </cfRule>
    <cfRule type="containsText" dxfId="408" priority="932" operator="containsText" text="Extremo">
      <formula>NOT(ISERROR(SEARCH("Extremo",AN9)))</formula>
    </cfRule>
  </conditionalFormatting>
  <conditionalFormatting sqref="AN16:AN21">
    <cfRule type="containsText" dxfId="407" priority="107" operator="containsText" text="Alto">
      <formula>NOT(ISERROR(SEARCH("Alto",AN16)))</formula>
    </cfRule>
    <cfRule type="containsText" dxfId="406" priority="106" operator="containsText" text="Moderado">
      <formula>NOT(ISERROR(SEARCH("Moderado",AN16)))</formula>
    </cfRule>
    <cfRule type="containsText" dxfId="405" priority="105" operator="containsText" text="Bajo">
      <formula>NOT(ISERROR(SEARCH("Bajo",AN16)))</formula>
    </cfRule>
    <cfRule type="containsText" dxfId="404" priority="108" operator="containsText" text="Extremo">
      <formula>NOT(ISERROR(SEARCH("Extremo",AN16)))</formula>
    </cfRule>
  </conditionalFormatting>
  <conditionalFormatting sqref="AN23:AN24 AN27 AN30 AN33 AN39:AN44">
    <cfRule type="containsText" dxfId="403" priority="35" operator="containsText" text="Alto">
      <formula>NOT(ISERROR(SEARCH("Alto",AN23)))</formula>
    </cfRule>
    <cfRule type="containsText" dxfId="402" priority="36" operator="containsText" text="Extremo">
      <formula>NOT(ISERROR(SEARCH("Extremo",AN23)))</formula>
    </cfRule>
    <cfRule type="containsText" dxfId="401" priority="33" operator="containsText" text="Bajo">
      <formula>NOT(ISERROR(SEARCH("Bajo",AN23)))</formula>
    </cfRule>
    <cfRule type="containsText" dxfId="400" priority="34" operator="containsText" text="Moderado">
      <formula>NOT(ISERROR(SEARCH("Moderado",AN23)))</formula>
    </cfRule>
  </conditionalFormatting>
  <conditionalFormatting sqref="AN36:AN37">
    <cfRule type="containsText" dxfId="399" priority="28" operator="containsText" text="Extremo">
      <formula>NOT(ISERROR(SEARCH("Extremo",AN36)))</formula>
    </cfRule>
    <cfRule type="containsText" dxfId="398" priority="27" operator="containsText" text="Alto">
      <formula>NOT(ISERROR(SEARCH("Alto",AN36)))</formula>
    </cfRule>
    <cfRule type="containsText" dxfId="397" priority="26" operator="containsText" text="Moderado">
      <formula>NOT(ISERROR(SEARCH("Moderado",AN36)))</formula>
    </cfRule>
    <cfRule type="containsText" dxfId="396" priority="25" operator="containsText" text="Bajo">
      <formula>NOT(ISERROR(SEARCH("Bajo",AN36)))</formula>
    </cfRule>
  </conditionalFormatting>
  <conditionalFormatting sqref="AN91:AN93 AN95 AN97 AN99 AN102:AN103 AN105 AN107 AN109:AN110">
    <cfRule type="containsText" dxfId="395" priority="127" operator="containsText" text="Alto">
      <formula>NOT(ISERROR(SEARCH("Alto",AN91)))</formula>
    </cfRule>
    <cfRule type="containsText" dxfId="394" priority="126" operator="containsText" text="Moderado">
      <formula>NOT(ISERROR(SEARCH("Moderado",AN91)))</formula>
    </cfRule>
    <cfRule type="containsText" dxfId="393" priority="125" operator="containsText" text="Bajo">
      <formula>NOT(ISERROR(SEARCH("Bajo",AN91)))</formula>
    </cfRule>
    <cfRule type="containsText" dxfId="392" priority="128" operator="containsText" text="Extremo">
      <formula>NOT(ISERROR(SEARCH("Extremo",AN91)))</formula>
    </cfRule>
  </conditionalFormatting>
  <conditionalFormatting sqref="AN117">
    <cfRule type="containsText" dxfId="391" priority="895" operator="containsText" text="Alto">
      <formula>NOT(ISERROR(SEARCH("Alto",AN117)))</formula>
    </cfRule>
    <cfRule type="containsText" dxfId="390" priority="896" operator="containsText" text="Extremo">
      <formula>NOT(ISERROR(SEARCH("Extremo",AN117)))</formula>
    </cfRule>
    <cfRule type="containsText" dxfId="389" priority="894" operator="containsText" text="Moderado">
      <formula>NOT(ISERROR(SEARCH("Moderado",AN117)))</formula>
    </cfRule>
    <cfRule type="containsText" dxfId="388" priority="893" operator="containsText" text="Bajo">
      <formula>NOT(ISERROR(SEARCH("Bajo",AN117)))</formula>
    </cfRule>
  </conditionalFormatting>
  <conditionalFormatting sqref="AN121:AN123 AN126 AN128 AN130 AN132">
    <cfRule type="containsText" dxfId="387" priority="388" operator="containsText" text="Extremo">
      <formula>NOT(ISERROR(SEARCH("Extremo",AN121)))</formula>
    </cfRule>
    <cfRule type="containsText" dxfId="386" priority="387" operator="containsText" text="Alto">
      <formula>NOT(ISERROR(SEARCH("Alto",AN121)))</formula>
    </cfRule>
    <cfRule type="containsText" dxfId="385" priority="386" operator="containsText" text="Moderado">
      <formula>NOT(ISERROR(SEARCH("Moderado",AN121)))</formula>
    </cfRule>
    <cfRule type="containsText" dxfId="384" priority="385" operator="containsText" text="Bajo">
      <formula>NOT(ISERROR(SEARCH("Bajo",AN121)))</formula>
    </cfRule>
  </conditionalFormatting>
  <conditionalFormatting sqref="AN134">
    <cfRule type="containsText" dxfId="383" priority="96" operator="containsText" text="Extremo">
      <formula>NOT(ISERROR(SEARCH("Extremo",AN134)))</formula>
    </cfRule>
    <cfRule type="containsText" dxfId="382" priority="95" operator="containsText" text="Alto">
      <formula>NOT(ISERROR(SEARCH("Alto",AN134)))</formula>
    </cfRule>
    <cfRule type="containsText" dxfId="381" priority="94" operator="containsText" text="Moderado">
      <formula>NOT(ISERROR(SEARCH("Moderado",AN134)))</formula>
    </cfRule>
    <cfRule type="containsText" dxfId="380" priority="93" operator="containsText" text="Bajo">
      <formula>NOT(ISERROR(SEARCH("Bajo",AN134)))</formula>
    </cfRule>
  </conditionalFormatting>
  <conditionalFormatting sqref="AN137 AN140 AN142 AN145 AN147 AN149">
    <cfRule type="containsText" dxfId="379" priority="84" operator="containsText" text="Extremo">
      <formula>NOT(ISERROR(SEARCH("Extremo",AN137)))</formula>
    </cfRule>
    <cfRule type="containsText" dxfId="378" priority="83" operator="containsText" text="Alto">
      <formula>NOT(ISERROR(SEARCH("Alto",AN137)))</formula>
    </cfRule>
    <cfRule type="containsText" dxfId="377" priority="81" operator="containsText" text="Bajo">
      <formula>NOT(ISERROR(SEARCH("Bajo",AN137)))</formula>
    </cfRule>
    <cfRule type="containsText" dxfId="376" priority="82" operator="containsText" text="Moderado">
      <formula>NOT(ISERROR(SEARCH("Moderado",AN137)))</formula>
    </cfRule>
  </conditionalFormatting>
  <conditionalFormatting sqref="AN151">
    <cfRule type="containsText" dxfId="375" priority="74" operator="containsText" text="Moderado">
      <formula>NOT(ISERROR(SEARCH("Moderado",AN151)))</formula>
    </cfRule>
    <cfRule type="containsText" dxfId="374" priority="73" operator="containsText" text="Bajo">
      <formula>NOT(ISERROR(SEARCH("Bajo",AN151)))</formula>
    </cfRule>
    <cfRule type="containsText" dxfId="373" priority="76" operator="containsText" text="Extremo">
      <formula>NOT(ISERROR(SEARCH("Extremo",AN151)))</formula>
    </cfRule>
    <cfRule type="containsText" dxfId="372" priority="75" operator="containsText" text="Alto">
      <formula>NOT(ISERROR(SEARCH("Alto",AN151)))</formula>
    </cfRule>
  </conditionalFormatting>
  <conditionalFormatting sqref="AN157:AN160 AN164 AN167 AN169">
    <cfRule type="containsText" dxfId="371" priority="379" operator="containsText" text="Alto">
      <formula>NOT(ISERROR(SEARCH("Alto",AN157)))</formula>
    </cfRule>
    <cfRule type="containsText" dxfId="370" priority="378" operator="containsText" text="Moderado">
      <formula>NOT(ISERROR(SEARCH("Moderado",AN157)))</formula>
    </cfRule>
    <cfRule type="containsText" dxfId="369" priority="380" operator="containsText" text="Extremo">
      <formula>NOT(ISERROR(SEARCH("Extremo",AN157)))</formula>
    </cfRule>
    <cfRule type="containsText" dxfId="368" priority="377" operator="containsText" text="Bajo">
      <formula>NOT(ISERROR(SEARCH("Bajo",AN157)))</formula>
    </cfRule>
  </conditionalFormatting>
  <conditionalFormatting sqref="AN171 AN173">
    <cfRule type="containsText" dxfId="367" priority="366" operator="containsText" text="Moderado">
      <formula>NOT(ISERROR(SEARCH("Moderado",AN171)))</formula>
    </cfRule>
    <cfRule type="containsText" dxfId="366" priority="365" operator="containsText" text="Bajo">
      <formula>NOT(ISERROR(SEARCH("Bajo",AN171)))</formula>
    </cfRule>
    <cfRule type="containsText" dxfId="365" priority="368" operator="containsText" text="Extremo">
      <formula>NOT(ISERROR(SEARCH("Extremo",AN171)))</formula>
    </cfRule>
    <cfRule type="containsText" dxfId="364" priority="367" operator="containsText" text="Alto">
      <formula>NOT(ISERROR(SEARCH("Alto",AN171)))</formula>
    </cfRule>
  </conditionalFormatting>
  <conditionalFormatting sqref="AN176 AN178 AN180:AN183 AN187">
    <cfRule type="containsText" dxfId="363" priority="181" operator="containsText" text="Bajo">
      <formula>NOT(ISERROR(SEARCH("Bajo",AN176)))</formula>
    </cfRule>
    <cfRule type="containsText" dxfId="362" priority="182" operator="containsText" text="Moderado">
      <formula>NOT(ISERROR(SEARCH("Moderado",AN176)))</formula>
    </cfRule>
    <cfRule type="containsText" dxfId="361" priority="183" operator="containsText" text="Alto">
      <formula>NOT(ISERROR(SEARCH("Alto",AN176)))</formula>
    </cfRule>
    <cfRule type="containsText" dxfId="360" priority="184" operator="containsText" text="Extremo">
      <formula>NOT(ISERROR(SEARCH("Extremo",AN176)))</formula>
    </cfRule>
  </conditionalFormatting>
  <conditionalFormatting sqref="AN191">
    <cfRule type="containsText" dxfId="359" priority="178" operator="containsText" text="Moderado">
      <formula>NOT(ISERROR(SEARCH("Moderado",AN191)))</formula>
    </cfRule>
    <cfRule type="containsText" dxfId="358" priority="179" operator="containsText" text="Alto">
      <formula>NOT(ISERROR(SEARCH("Alto",AN191)))</formula>
    </cfRule>
    <cfRule type="containsText" dxfId="357" priority="177" operator="containsText" text="Bajo">
      <formula>NOT(ISERROR(SEARCH("Bajo",AN191)))</formula>
    </cfRule>
    <cfRule type="containsText" dxfId="356" priority="180" operator="containsText" text="Extremo">
      <formula>NOT(ISERROR(SEARCH("Extremo",AN191)))</formula>
    </cfRule>
  </conditionalFormatting>
  <conditionalFormatting sqref="AN195">
    <cfRule type="containsText" dxfId="355" priority="162" operator="containsText" text="Moderado">
      <formula>NOT(ISERROR(SEARCH("Moderado",AN195)))</formula>
    </cfRule>
    <cfRule type="containsText" dxfId="354" priority="161" operator="containsText" text="Bajo">
      <formula>NOT(ISERROR(SEARCH("Bajo",AN195)))</formula>
    </cfRule>
    <cfRule type="containsText" dxfId="353" priority="164" operator="containsText" text="Extremo">
      <formula>NOT(ISERROR(SEARCH("Extremo",AN195)))</formula>
    </cfRule>
    <cfRule type="containsText" dxfId="352" priority="163" operator="containsText" text="Alto">
      <formula>NOT(ISERROR(SEARCH("Alto",AN195)))</formula>
    </cfRule>
  </conditionalFormatting>
  <conditionalFormatting sqref="AN199">
    <cfRule type="containsText" dxfId="351" priority="166" operator="containsText" text="Moderado">
      <formula>NOT(ISERROR(SEARCH("Moderado",AN199)))</formula>
    </cfRule>
    <cfRule type="containsText" dxfId="350" priority="168" operator="containsText" text="Extremo">
      <formula>NOT(ISERROR(SEARCH("Extremo",AN199)))</formula>
    </cfRule>
    <cfRule type="containsText" dxfId="349" priority="167" operator="containsText" text="Alto">
      <formula>NOT(ISERROR(SEARCH("Alto",AN199)))</formula>
    </cfRule>
    <cfRule type="containsText" dxfId="348" priority="165" operator="containsText" text="Bajo">
      <formula>NOT(ISERROR(SEARCH("Bajo",AN199)))</formula>
    </cfRule>
  </conditionalFormatting>
  <conditionalFormatting sqref="AN203">
    <cfRule type="containsText" dxfId="347" priority="172" operator="containsText" text="Extremo">
      <formula>NOT(ISERROR(SEARCH("Extremo",AN203)))</formula>
    </cfRule>
    <cfRule type="containsText" dxfId="346" priority="169" operator="containsText" text="Bajo">
      <formula>NOT(ISERROR(SEARCH("Bajo",AN203)))</formula>
    </cfRule>
    <cfRule type="containsText" dxfId="345" priority="170" operator="containsText" text="Moderado">
      <formula>NOT(ISERROR(SEARCH("Moderado",AN203)))</formula>
    </cfRule>
    <cfRule type="containsText" dxfId="344" priority="171" operator="containsText" text="Alto">
      <formula>NOT(ISERROR(SEARCH("Alto",AN203)))</formula>
    </cfRule>
  </conditionalFormatting>
  <conditionalFormatting sqref="AN206">
    <cfRule type="containsText" dxfId="343" priority="176" operator="containsText" text="Extremo">
      <formula>NOT(ISERROR(SEARCH("Extremo",AN206)))</formula>
    </cfRule>
    <cfRule type="containsText" dxfId="342" priority="175" operator="containsText" text="Alto">
      <formula>NOT(ISERROR(SEARCH("Alto",AN206)))</formula>
    </cfRule>
    <cfRule type="containsText" dxfId="341" priority="174" operator="containsText" text="Moderado">
      <formula>NOT(ISERROR(SEARCH("Moderado",AN206)))</formula>
    </cfRule>
    <cfRule type="containsText" dxfId="340" priority="173" operator="containsText" text="Bajo">
      <formula>NOT(ISERROR(SEARCH("Bajo",AN206)))</formula>
    </cfRule>
  </conditionalFormatting>
  <conditionalFormatting sqref="AN209">
    <cfRule type="containsText" dxfId="339" priority="158" operator="containsText" text="Moderado">
      <formula>NOT(ISERROR(SEARCH("Moderado",AN209)))</formula>
    </cfRule>
    <cfRule type="containsText" dxfId="338" priority="157" operator="containsText" text="Bajo">
      <formula>NOT(ISERROR(SEARCH("Bajo",AN209)))</formula>
    </cfRule>
    <cfRule type="containsText" dxfId="337" priority="160" operator="containsText" text="Extremo">
      <formula>NOT(ISERROR(SEARCH("Extremo",AN209)))</formula>
    </cfRule>
    <cfRule type="containsText" dxfId="336" priority="159" operator="containsText" text="Alto">
      <formula>NOT(ISERROR(SEARCH("Alto",AN209)))</formula>
    </cfRule>
  </conditionalFormatting>
  <conditionalFormatting sqref="AN211">
    <cfRule type="containsText" dxfId="335" priority="156" operator="containsText" text="Extremo">
      <formula>NOT(ISERROR(SEARCH("Extremo",AN211)))</formula>
    </cfRule>
    <cfRule type="containsText" dxfId="334" priority="153" operator="containsText" text="Bajo">
      <formula>NOT(ISERROR(SEARCH("Bajo",AN211)))</formula>
    </cfRule>
    <cfRule type="containsText" dxfId="333" priority="155" operator="containsText" text="Alto">
      <formula>NOT(ISERROR(SEARCH("Alto",AN211)))</formula>
    </cfRule>
    <cfRule type="containsText" dxfId="332" priority="154" operator="containsText" text="Moderado">
      <formula>NOT(ISERROR(SEARCH("Moderado",AN211)))</formula>
    </cfRule>
  </conditionalFormatting>
  <conditionalFormatting sqref="AN213">
    <cfRule type="containsText" dxfId="331" priority="151" operator="containsText" text="Alto">
      <formula>NOT(ISERROR(SEARCH("Alto",AN213)))</formula>
    </cfRule>
    <cfRule type="containsText" dxfId="330" priority="152" operator="containsText" text="Extremo">
      <formula>NOT(ISERROR(SEARCH("Extremo",AN213)))</formula>
    </cfRule>
    <cfRule type="containsText" dxfId="329" priority="149" operator="containsText" text="Bajo">
      <formula>NOT(ISERROR(SEARCH("Bajo",AN213)))</formula>
    </cfRule>
    <cfRule type="containsText" dxfId="328" priority="150" operator="containsText" text="Moderado">
      <formula>NOT(ISERROR(SEARCH("Moderado",AN213)))</formula>
    </cfRule>
  </conditionalFormatting>
  <conditionalFormatting sqref="AN216">
    <cfRule type="containsText" dxfId="327" priority="145" operator="containsText" text="Bajo">
      <formula>NOT(ISERROR(SEARCH("Bajo",AN216)))</formula>
    </cfRule>
    <cfRule type="containsText" dxfId="326" priority="147" operator="containsText" text="Alto">
      <formula>NOT(ISERROR(SEARCH("Alto",AN216)))</formula>
    </cfRule>
    <cfRule type="containsText" dxfId="325" priority="148" operator="containsText" text="Extremo">
      <formula>NOT(ISERROR(SEARCH("Extremo",AN216)))</formula>
    </cfRule>
    <cfRule type="containsText" dxfId="324" priority="146" operator="containsText" text="Moderado">
      <formula>NOT(ISERROR(SEARCH("Moderado",AN216)))</formula>
    </cfRule>
  </conditionalFormatting>
  <conditionalFormatting sqref="AN219">
    <cfRule type="containsText" dxfId="323" priority="141" operator="containsText" text="Bajo">
      <formula>NOT(ISERROR(SEARCH("Bajo",AN219)))</formula>
    </cfRule>
    <cfRule type="containsText" dxfId="322" priority="142" operator="containsText" text="Moderado">
      <formula>NOT(ISERROR(SEARCH("Moderado",AN219)))</formula>
    </cfRule>
    <cfRule type="containsText" dxfId="321" priority="144" operator="containsText" text="Extremo">
      <formula>NOT(ISERROR(SEARCH("Extremo",AN219)))</formula>
    </cfRule>
    <cfRule type="containsText" dxfId="320" priority="143" operator="containsText" text="Alto">
      <formula>NOT(ISERROR(SEARCH("Alto",AN219)))</formula>
    </cfRule>
  </conditionalFormatting>
  <conditionalFormatting sqref="AN222">
    <cfRule type="containsText" dxfId="319" priority="140" operator="containsText" text="Extremo">
      <formula>NOT(ISERROR(SEARCH("Extremo",AN222)))</formula>
    </cfRule>
    <cfRule type="containsText" dxfId="318" priority="137" operator="containsText" text="Bajo">
      <formula>NOT(ISERROR(SEARCH("Bajo",AN222)))</formula>
    </cfRule>
    <cfRule type="containsText" dxfId="317" priority="138" operator="containsText" text="Moderado">
      <formula>NOT(ISERROR(SEARCH("Moderado",AN222)))</formula>
    </cfRule>
    <cfRule type="containsText" dxfId="316" priority="139" operator="containsText" text="Alto">
      <formula>NOT(ISERROR(SEARCH("Alto",AN222)))</formula>
    </cfRule>
  </conditionalFormatting>
  <conditionalFormatting sqref="AN224">
    <cfRule type="containsText" dxfId="315" priority="134" operator="containsText" text="Moderado">
      <formula>NOT(ISERROR(SEARCH("Moderado",AN224)))</formula>
    </cfRule>
    <cfRule type="containsText" dxfId="314" priority="136" operator="containsText" text="Extremo">
      <formula>NOT(ISERROR(SEARCH("Extremo",AN224)))</formula>
    </cfRule>
    <cfRule type="containsText" dxfId="313" priority="135" operator="containsText" text="Alto">
      <formula>NOT(ISERROR(SEARCH("Alto",AN224)))</formula>
    </cfRule>
    <cfRule type="containsText" dxfId="312" priority="133" operator="containsText" text="Bajo">
      <formula>NOT(ISERROR(SEARCH("Bajo",AN224)))</formula>
    </cfRule>
  </conditionalFormatting>
  <conditionalFormatting sqref="AN227">
    <cfRule type="containsText" dxfId="311" priority="9" operator="containsText" text="Bajo">
      <formula>NOT(ISERROR(SEARCH("Bajo",AN227)))</formula>
    </cfRule>
    <cfRule type="containsText" dxfId="310" priority="10" operator="containsText" text="Moderado">
      <formula>NOT(ISERROR(SEARCH("Moderado",AN227)))</formula>
    </cfRule>
    <cfRule type="containsText" dxfId="309" priority="11" operator="containsText" text="Alto">
      <formula>NOT(ISERROR(SEARCH("Alto",AN227)))</formula>
    </cfRule>
    <cfRule type="containsText" dxfId="308" priority="12" operator="containsText" text="Extremo">
      <formula>NOT(ISERROR(SEARCH("Extremo",AN227)))</formula>
    </cfRule>
  </conditionalFormatting>
  <conditionalFormatting sqref="AN231:AN232">
    <cfRule type="containsText" dxfId="307" priority="7" operator="containsText" text="Alto">
      <formula>NOT(ISERROR(SEARCH("Alto",AN231)))</formula>
    </cfRule>
    <cfRule type="containsText" dxfId="306" priority="8" operator="containsText" text="Extremo">
      <formula>NOT(ISERROR(SEARCH("Extremo",AN231)))</formula>
    </cfRule>
    <cfRule type="containsText" dxfId="305" priority="6" operator="containsText" text="Moderado">
      <formula>NOT(ISERROR(SEARCH("Moderado",AN231)))</formula>
    </cfRule>
    <cfRule type="containsText" dxfId="304" priority="5" operator="containsText" text="Bajo">
      <formula>NOT(ISERROR(SEARCH("Bajo",AN231)))</formula>
    </cfRule>
  </conditionalFormatting>
  <conditionalFormatting sqref="AN238:AN240">
    <cfRule type="containsText" dxfId="303" priority="870" operator="containsText" text="Moderado">
      <formula>NOT(ISERROR(SEARCH("Moderado",AN238)))</formula>
    </cfRule>
    <cfRule type="containsText" dxfId="302" priority="871" operator="containsText" text="Alto">
      <formula>NOT(ISERROR(SEARCH("Alto",AN238)))</formula>
    </cfRule>
    <cfRule type="containsText" dxfId="301" priority="872" operator="containsText" text="Extremo">
      <formula>NOT(ISERROR(SEARCH("Extremo",AN238)))</formula>
    </cfRule>
    <cfRule type="containsText" dxfId="300" priority="869" operator="containsText" text="Bajo">
      <formula>NOT(ISERROR(SEARCH("Bajo",AN238)))</formula>
    </cfRule>
  </conditionalFormatting>
  <conditionalFormatting sqref="AN242 AN245 AN248 AN251 AN254 AN257 AN259:AN261">
    <cfRule type="containsText" dxfId="299" priority="853" operator="containsText" text="Bajo">
      <formula>NOT(ISERROR(SEARCH("Bajo",AN242)))</formula>
    </cfRule>
    <cfRule type="containsText" dxfId="298" priority="854" operator="containsText" text="Moderado">
      <formula>NOT(ISERROR(SEARCH("Moderado",AN242)))</formula>
    </cfRule>
    <cfRule type="containsText" dxfId="297" priority="855" operator="containsText" text="Alto">
      <formula>NOT(ISERROR(SEARCH("Alto",AN242)))</formula>
    </cfRule>
    <cfRule type="containsText" dxfId="296" priority="856" operator="containsText" text="Extremo">
      <formula>NOT(ISERROR(SEARCH("Extremo",AN242)))</formula>
    </cfRule>
  </conditionalFormatting>
  <conditionalFormatting sqref="AN263">
    <cfRule type="containsText" dxfId="295" priority="862" operator="containsText" text="Moderado">
      <formula>NOT(ISERROR(SEARCH("Moderado",AN263)))</formula>
    </cfRule>
    <cfRule type="containsText" dxfId="294" priority="861" operator="containsText" text="Bajo">
      <formula>NOT(ISERROR(SEARCH("Bajo",AN263)))</formula>
    </cfRule>
    <cfRule type="containsText" dxfId="293" priority="863" operator="containsText" text="Alto">
      <formula>NOT(ISERROR(SEARCH("Alto",AN263)))</formula>
    </cfRule>
    <cfRule type="containsText" dxfId="292" priority="864" operator="containsText" text="Extremo">
      <formula>NOT(ISERROR(SEARCH("Extremo",AN263)))</formula>
    </cfRule>
  </conditionalFormatting>
  <conditionalFormatting sqref="AN265 AN268">
    <cfRule type="containsText" dxfId="291" priority="449" operator="containsText" text="Bajo">
      <formula>NOT(ISERROR(SEARCH("Bajo",AN265)))</formula>
    </cfRule>
    <cfRule type="containsText" dxfId="290" priority="450" operator="containsText" text="Moderado">
      <formula>NOT(ISERROR(SEARCH("Moderado",AN265)))</formula>
    </cfRule>
    <cfRule type="containsText" dxfId="289" priority="451" operator="containsText" text="Alto">
      <formula>NOT(ISERROR(SEARCH("Alto",AN265)))</formula>
    </cfRule>
    <cfRule type="containsText" dxfId="288" priority="452" operator="containsText" text="Extremo">
      <formula>NOT(ISERROR(SEARCH("Extremo",AN265)))</formula>
    </cfRule>
  </conditionalFormatting>
  <conditionalFormatting sqref="AN270">
    <cfRule type="containsText" dxfId="287" priority="442" operator="containsText" text="Moderado">
      <formula>NOT(ISERROR(SEARCH("Moderado",AN270)))</formula>
    </cfRule>
    <cfRule type="containsText" dxfId="286" priority="444" operator="containsText" text="Extremo">
      <formula>NOT(ISERROR(SEARCH("Extremo",AN270)))</formula>
    </cfRule>
    <cfRule type="containsText" dxfId="285" priority="441" operator="containsText" text="Bajo">
      <formula>NOT(ISERROR(SEARCH("Bajo",AN270)))</formula>
    </cfRule>
    <cfRule type="containsText" dxfId="284" priority="443" operator="containsText" text="Alto">
      <formula>NOT(ISERROR(SEARCH("Alto",AN270)))</formula>
    </cfRule>
  </conditionalFormatting>
  <conditionalFormatting sqref="AN273">
    <cfRule type="containsText" dxfId="283" priority="513" operator="containsText" text="Bajo">
      <formula>NOT(ISERROR(SEARCH("Bajo",AN273)))</formula>
    </cfRule>
    <cfRule type="containsText" dxfId="282" priority="514" operator="containsText" text="Moderado">
      <formula>NOT(ISERROR(SEARCH("Moderado",AN273)))</formula>
    </cfRule>
    <cfRule type="containsText" dxfId="281" priority="516" operator="containsText" text="Extremo">
      <formula>NOT(ISERROR(SEARCH("Extremo",AN273)))</formula>
    </cfRule>
    <cfRule type="containsText" dxfId="280" priority="515" operator="containsText" text="Alto">
      <formula>NOT(ISERROR(SEARCH("Alto",AN273)))</formula>
    </cfRule>
  </conditionalFormatting>
  <conditionalFormatting sqref="AN277">
    <cfRule type="containsText" dxfId="279" priority="505" operator="containsText" text="Bajo">
      <formula>NOT(ISERROR(SEARCH("Bajo",AN277)))</formula>
    </cfRule>
    <cfRule type="containsText" dxfId="278" priority="508" operator="containsText" text="Extremo">
      <formula>NOT(ISERROR(SEARCH("Extremo",AN277)))</formula>
    </cfRule>
    <cfRule type="containsText" dxfId="277" priority="507" operator="containsText" text="Alto">
      <formula>NOT(ISERROR(SEARCH("Alto",AN277)))</formula>
    </cfRule>
    <cfRule type="containsText" dxfId="276" priority="506" operator="containsText" text="Moderado">
      <formula>NOT(ISERROR(SEARCH("Moderado",AN277)))</formula>
    </cfRule>
  </conditionalFormatting>
  <conditionalFormatting sqref="AN280 AN283 AN286 AN290 AN293 AN295">
    <cfRule type="containsText" dxfId="275" priority="530" operator="containsText" text="Moderado">
      <formula>NOT(ISERROR(SEARCH("Moderado",AN280)))</formula>
    </cfRule>
    <cfRule type="containsText" dxfId="274" priority="531" operator="containsText" text="Alto">
      <formula>NOT(ISERROR(SEARCH("Alto",AN280)))</formula>
    </cfRule>
    <cfRule type="containsText" dxfId="273" priority="532" operator="containsText" text="Extremo">
      <formula>NOT(ISERROR(SEARCH("Extremo",AN280)))</formula>
    </cfRule>
    <cfRule type="containsText" dxfId="272" priority="529" operator="containsText" text="Bajo">
      <formula>NOT(ISERROR(SEARCH("Bajo",AN280)))</formula>
    </cfRule>
  </conditionalFormatting>
  <conditionalFormatting sqref="AN298">
    <cfRule type="containsText" dxfId="271" priority="521" operator="containsText" text="Bajo">
      <formula>NOT(ISERROR(SEARCH("Bajo",AN298)))</formula>
    </cfRule>
    <cfRule type="containsText" dxfId="270" priority="524" operator="containsText" text="Extremo">
      <formula>NOT(ISERROR(SEARCH("Extremo",AN298)))</formula>
    </cfRule>
    <cfRule type="containsText" dxfId="269" priority="523" operator="containsText" text="Alto">
      <formula>NOT(ISERROR(SEARCH("Alto",AN298)))</formula>
    </cfRule>
    <cfRule type="containsText" dxfId="268" priority="522" operator="containsText" text="Moderado">
      <formula>NOT(ISERROR(SEARCH("Moderado",AN298)))</formula>
    </cfRule>
  </conditionalFormatting>
  <conditionalFormatting sqref="AN301:AN302 AN305 AN308:AN309 AN312:AN314 AN316 AN319:AN320 AN322 AN325 AN327:AN328">
    <cfRule type="containsText" dxfId="267" priority="420" operator="containsText" text="Extremo">
      <formula>NOT(ISERROR(SEARCH("Extremo",AN301)))</formula>
    </cfRule>
    <cfRule type="containsText" dxfId="266" priority="418" operator="containsText" text="Moderado">
      <formula>NOT(ISERROR(SEARCH("Moderado",AN301)))</formula>
    </cfRule>
    <cfRule type="containsText" dxfId="265" priority="417" operator="containsText" text="Bajo">
      <formula>NOT(ISERROR(SEARCH("Bajo",AN301)))</formula>
    </cfRule>
    <cfRule type="containsText" dxfId="264" priority="419" operator="containsText" text="Alto">
      <formula>NOT(ISERROR(SEARCH("Alto",AN301)))</formula>
    </cfRule>
  </conditionalFormatting>
  <conditionalFormatting sqref="AN330:AN331 AN334 AN337 AN341 AN343 AN345 AN350:AN351">
    <cfRule type="containsText" dxfId="263" priority="409" operator="containsText" text="Bajo">
      <formula>NOT(ISERROR(SEARCH("Bajo",AN330)))</formula>
    </cfRule>
    <cfRule type="containsText" dxfId="262" priority="410" operator="containsText" text="Moderado">
      <formula>NOT(ISERROR(SEARCH("Moderado",AN330)))</formula>
    </cfRule>
    <cfRule type="containsText" dxfId="261" priority="411" operator="containsText" text="Alto">
      <formula>NOT(ISERROR(SEARCH("Alto",AN330)))</formula>
    </cfRule>
    <cfRule type="containsText" dxfId="260" priority="412" operator="containsText" text="Extremo">
      <formula>NOT(ISERROR(SEARCH("Extremo",AN330)))</formula>
    </cfRule>
  </conditionalFormatting>
  <conditionalFormatting sqref="AN347:AN348">
    <cfRule type="containsText" dxfId="259" priority="1" operator="containsText" text="Bajo">
      <formula>NOT(ISERROR(SEARCH("Bajo",AN347)))</formula>
    </cfRule>
    <cfRule type="containsText" dxfId="258" priority="2" operator="containsText" text="Moderado">
      <formula>NOT(ISERROR(SEARCH("Moderado",AN347)))</formula>
    </cfRule>
    <cfRule type="containsText" dxfId="257" priority="3" operator="containsText" text="Alto">
      <formula>NOT(ISERROR(SEARCH("Alto",AN347)))</formula>
    </cfRule>
    <cfRule type="containsText" dxfId="256" priority="4" operator="containsText" text="Extremo">
      <formula>NOT(ISERROR(SEARCH("Extremo",AN347)))</formula>
    </cfRule>
  </conditionalFormatting>
  <conditionalFormatting sqref="AN354 AN358 AN360">
    <cfRule type="containsText" dxfId="255" priority="499" operator="containsText" text="Alto">
      <formula>NOT(ISERROR(SEARCH("Alto",AN354)))</formula>
    </cfRule>
    <cfRule type="containsText" dxfId="254" priority="500" operator="containsText" text="Extremo">
      <formula>NOT(ISERROR(SEARCH("Extremo",AN354)))</formula>
    </cfRule>
    <cfRule type="containsText" dxfId="253" priority="497" operator="containsText" text="Bajo">
      <formula>NOT(ISERROR(SEARCH("Bajo",AN354)))</formula>
    </cfRule>
    <cfRule type="containsText" dxfId="252" priority="498" operator="containsText" text="Moderado">
      <formula>NOT(ISERROR(SEARCH("Moderado",AN354)))</formula>
    </cfRule>
  </conditionalFormatting>
  <conditionalFormatting sqref="AN363">
    <cfRule type="containsText" dxfId="251" priority="489" operator="containsText" text="Bajo">
      <formula>NOT(ISERROR(SEARCH("Bajo",AN363)))</formula>
    </cfRule>
    <cfRule type="containsText" dxfId="250" priority="492" operator="containsText" text="Extremo">
      <formula>NOT(ISERROR(SEARCH("Extremo",AN363)))</formula>
    </cfRule>
    <cfRule type="containsText" dxfId="249" priority="491" operator="containsText" text="Alto">
      <formula>NOT(ISERROR(SEARCH("Alto",AN363)))</formula>
    </cfRule>
    <cfRule type="containsText" dxfId="248" priority="490" operator="containsText" text="Moderado">
      <formula>NOT(ISERROR(SEARCH("Moderado",AN363)))</formula>
    </cfRule>
  </conditionalFormatting>
  <conditionalFormatting sqref="AN366">
    <cfRule type="containsText" dxfId="247" priority="600" operator="containsText" text="Extremo">
      <formula>NOT(ISERROR(SEARCH("Extremo",AN366)))</formula>
    </cfRule>
    <cfRule type="containsText" dxfId="246" priority="597" operator="containsText" text="Bajo">
      <formula>NOT(ISERROR(SEARCH("Bajo",AN366)))</formula>
    </cfRule>
    <cfRule type="containsText" dxfId="245" priority="598" operator="containsText" text="Moderado">
      <formula>NOT(ISERROR(SEARCH("Moderado",AN366)))</formula>
    </cfRule>
    <cfRule type="containsText" dxfId="244" priority="599" operator="containsText" text="Alto">
      <formula>NOT(ISERROR(SEARCH("Alto",AN366)))</formula>
    </cfRule>
  </conditionalFormatting>
  <conditionalFormatting sqref="AN368">
    <cfRule type="containsText" dxfId="243" priority="596" operator="containsText" text="Extremo">
      <formula>NOT(ISERROR(SEARCH("Extremo",AN368)))</formula>
    </cfRule>
    <cfRule type="containsText" dxfId="242" priority="595" operator="containsText" text="Alto">
      <formula>NOT(ISERROR(SEARCH("Alto",AN368)))</formula>
    </cfRule>
    <cfRule type="containsText" dxfId="241" priority="594" operator="containsText" text="Moderado">
      <formula>NOT(ISERROR(SEARCH("Moderado",AN368)))</formula>
    </cfRule>
    <cfRule type="containsText" dxfId="240" priority="593" operator="containsText" text="Bajo">
      <formula>NOT(ISERROR(SEARCH("Bajo",AN368)))</formula>
    </cfRule>
  </conditionalFormatting>
  <conditionalFormatting sqref="AN370">
    <cfRule type="containsText" dxfId="239" priority="591" operator="containsText" text="Alto">
      <formula>NOT(ISERROR(SEARCH("Alto",AN370)))</formula>
    </cfRule>
    <cfRule type="containsText" dxfId="238" priority="592" operator="containsText" text="Extremo">
      <formula>NOT(ISERROR(SEARCH("Extremo",AN370)))</formula>
    </cfRule>
    <cfRule type="containsText" dxfId="237" priority="590" operator="containsText" text="Moderado">
      <formula>NOT(ISERROR(SEARCH("Moderado",AN370)))</formula>
    </cfRule>
    <cfRule type="containsText" dxfId="236" priority="589" operator="containsText" text="Bajo">
      <formula>NOT(ISERROR(SEARCH("Bajo",AN370)))</formula>
    </cfRule>
  </conditionalFormatting>
  <conditionalFormatting sqref="AN372">
    <cfRule type="containsText" dxfId="235" priority="587" operator="containsText" text="Alto">
      <formula>NOT(ISERROR(SEARCH("Alto",AN372)))</formula>
    </cfRule>
    <cfRule type="containsText" dxfId="234" priority="585" operator="containsText" text="Bajo">
      <formula>NOT(ISERROR(SEARCH("Bajo",AN372)))</formula>
    </cfRule>
    <cfRule type="containsText" dxfId="233" priority="586" operator="containsText" text="Moderado">
      <formula>NOT(ISERROR(SEARCH("Moderado",AN372)))</formula>
    </cfRule>
    <cfRule type="containsText" dxfId="232" priority="588" operator="containsText" text="Extremo">
      <formula>NOT(ISERROR(SEARCH("Extremo",AN372)))</formula>
    </cfRule>
  </conditionalFormatting>
  <conditionalFormatting sqref="AN375">
    <cfRule type="containsText" dxfId="231" priority="582" operator="containsText" text="Moderado">
      <formula>NOT(ISERROR(SEARCH("Moderado",AN375)))</formula>
    </cfRule>
    <cfRule type="containsText" dxfId="230" priority="581" operator="containsText" text="Bajo">
      <formula>NOT(ISERROR(SEARCH("Bajo",AN375)))</formula>
    </cfRule>
    <cfRule type="containsText" dxfId="229" priority="584" operator="containsText" text="Extremo">
      <formula>NOT(ISERROR(SEARCH("Extremo",AN375)))</formula>
    </cfRule>
    <cfRule type="containsText" dxfId="228" priority="583" operator="containsText" text="Alto">
      <formula>NOT(ISERROR(SEARCH("Alto",AN375)))</formula>
    </cfRule>
  </conditionalFormatting>
  <conditionalFormatting sqref="AN377">
    <cfRule type="containsText" dxfId="227" priority="580" operator="containsText" text="Extremo">
      <formula>NOT(ISERROR(SEARCH("Extremo",AN377)))</formula>
    </cfRule>
    <cfRule type="containsText" dxfId="226" priority="579" operator="containsText" text="Alto">
      <formula>NOT(ISERROR(SEARCH("Alto",AN377)))</formula>
    </cfRule>
    <cfRule type="containsText" dxfId="225" priority="578" operator="containsText" text="Moderado">
      <formula>NOT(ISERROR(SEARCH("Moderado",AN377)))</formula>
    </cfRule>
    <cfRule type="containsText" dxfId="224" priority="577" operator="containsText" text="Bajo">
      <formula>NOT(ISERROR(SEARCH("Bajo",AN377)))</formula>
    </cfRule>
  </conditionalFormatting>
  <conditionalFormatting sqref="AN380">
    <cfRule type="containsText" dxfId="223" priority="576" operator="containsText" text="Extremo">
      <formula>NOT(ISERROR(SEARCH("Extremo",AN380)))</formula>
    </cfRule>
    <cfRule type="containsText" dxfId="222" priority="575" operator="containsText" text="Alto">
      <formula>NOT(ISERROR(SEARCH("Alto",AN380)))</formula>
    </cfRule>
    <cfRule type="containsText" dxfId="221" priority="574" operator="containsText" text="Moderado">
      <formula>NOT(ISERROR(SEARCH("Moderado",AN380)))</formula>
    </cfRule>
    <cfRule type="containsText" dxfId="220" priority="573" operator="containsText" text="Bajo">
      <formula>NOT(ISERROR(SEARCH("Bajo",AN380)))</formula>
    </cfRule>
  </conditionalFormatting>
  <conditionalFormatting sqref="AN383">
    <cfRule type="containsText" dxfId="219" priority="571" operator="containsText" text="Alto">
      <formula>NOT(ISERROR(SEARCH("Alto",AN383)))</formula>
    </cfRule>
    <cfRule type="containsText" dxfId="218" priority="570" operator="containsText" text="Moderado">
      <formula>NOT(ISERROR(SEARCH("Moderado",AN383)))</formula>
    </cfRule>
    <cfRule type="containsText" dxfId="217" priority="569" operator="containsText" text="Bajo">
      <formula>NOT(ISERROR(SEARCH("Bajo",AN383)))</formula>
    </cfRule>
    <cfRule type="containsText" dxfId="216" priority="572" operator="containsText" text="Extremo">
      <formula>NOT(ISERROR(SEARCH("Extremo",AN383)))</formula>
    </cfRule>
  </conditionalFormatting>
  <conditionalFormatting sqref="AN386">
    <cfRule type="containsText" dxfId="215" priority="567" operator="containsText" text="Alto">
      <formula>NOT(ISERROR(SEARCH("Alto",AN386)))</formula>
    </cfRule>
    <cfRule type="containsText" dxfId="214" priority="566" operator="containsText" text="Moderado">
      <formula>NOT(ISERROR(SEARCH("Moderado",AN386)))</formula>
    </cfRule>
    <cfRule type="containsText" dxfId="213" priority="565" operator="containsText" text="Bajo">
      <formula>NOT(ISERROR(SEARCH("Bajo",AN386)))</formula>
    </cfRule>
    <cfRule type="containsText" dxfId="212" priority="568" operator="containsText" text="Extremo">
      <formula>NOT(ISERROR(SEARCH("Extremo",AN386)))</formula>
    </cfRule>
  </conditionalFormatting>
  <conditionalFormatting sqref="AN389">
    <cfRule type="containsText" dxfId="211" priority="564" operator="containsText" text="Extremo">
      <formula>NOT(ISERROR(SEARCH("Extremo",AN389)))</formula>
    </cfRule>
    <cfRule type="containsText" dxfId="210" priority="563" operator="containsText" text="Alto">
      <formula>NOT(ISERROR(SEARCH("Alto",AN389)))</formula>
    </cfRule>
    <cfRule type="containsText" dxfId="209" priority="561" operator="containsText" text="Bajo">
      <formula>NOT(ISERROR(SEARCH("Bajo",AN389)))</formula>
    </cfRule>
    <cfRule type="containsText" dxfId="208" priority="562" operator="containsText" text="Moderado">
      <formula>NOT(ISERROR(SEARCH("Moderado",AN389)))</formula>
    </cfRule>
  </conditionalFormatting>
  <conditionalFormatting sqref="AN391">
    <cfRule type="containsText" dxfId="207" priority="559" operator="containsText" text="Alto">
      <formula>NOT(ISERROR(SEARCH("Alto",AN391)))</formula>
    </cfRule>
    <cfRule type="containsText" dxfId="206" priority="560" operator="containsText" text="Extremo">
      <formula>NOT(ISERROR(SEARCH("Extremo",AN391)))</formula>
    </cfRule>
    <cfRule type="containsText" dxfId="205" priority="558" operator="containsText" text="Moderado">
      <formula>NOT(ISERROR(SEARCH("Moderado",AN391)))</formula>
    </cfRule>
    <cfRule type="containsText" dxfId="204" priority="557" operator="containsText" text="Bajo">
      <formula>NOT(ISERROR(SEARCH("Bajo",AN391)))</formula>
    </cfRule>
  </conditionalFormatting>
  <conditionalFormatting sqref="AN393">
    <cfRule type="containsText" dxfId="203" priority="555" operator="containsText" text="Alto">
      <formula>NOT(ISERROR(SEARCH("Alto",AN393)))</formula>
    </cfRule>
    <cfRule type="containsText" dxfId="202" priority="556" operator="containsText" text="Extremo">
      <formula>NOT(ISERROR(SEARCH("Extremo",AN393)))</formula>
    </cfRule>
    <cfRule type="containsText" dxfId="201" priority="554" operator="containsText" text="Moderado">
      <formula>NOT(ISERROR(SEARCH("Moderado",AN393)))</formula>
    </cfRule>
    <cfRule type="containsText" dxfId="200" priority="553" operator="containsText" text="Bajo">
      <formula>NOT(ISERROR(SEARCH("Bajo",AN393)))</formula>
    </cfRule>
  </conditionalFormatting>
  <conditionalFormatting sqref="AN396">
    <cfRule type="containsText" dxfId="199" priority="552" operator="containsText" text="Extremo">
      <formula>NOT(ISERROR(SEARCH("Extremo",AN396)))</formula>
    </cfRule>
    <cfRule type="containsText" dxfId="198" priority="551" operator="containsText" text="Alto">
      <formula>NOT(ISERROR(SEARCH("Alto",AN396)))</formula>
    </cfRule>
    <cfRule type="containsText" dxfId="197" priority="550" operator="containsText" text="Moderado">
      <formula>NOT(ISERROR(SEARCH("Moderado",AN396)))</formula>
    </cfRule>
    <cfRule type="containsText" dxfId="196" priority="549" operator="containsText" text="Bajo">
      <formula>NOT(ISERROR(SEARCH("Bajo",AN396)))</formula>
    </cfRule>
  </conditionalFormatting>
  <conditionalFormatting sqref="AN399">
    <cfRule type="containsText" dxfId="195" priority="545" operator="containsText" text="Bajo">
      <formula>NOT(ISERROR(SEARCH("Bajo",AN399)))</formula>
    </cfRule>
    <cfRule type="containsText" dxfId="194" priority="548" operator="containsText" text="Extremo">
      <formula>NOT(ISERROR(SEARCH("Extremo",AN399)))</formula>
    </cfRule>
    <cfRule type="containsText" dxfId="193" priority="546" operator="containsText" text="Moderado">
      <formula>NOT(ISERROR(SEARCH("Moderado",AN399)))</formula>
    </cfRule>
    <cfRule type="containsText" dxfId="192" priority="547" operator="containsText" text="Alto">
      <formula>NOT(ISERROR(SEARCH("Alto",AN399)))</formula>
    </cfRule>
  </conditionalFormatting>
  <conditionalFormatting sqref="AN402">
    <cfRule type="containsText" dxfId="191" priority="542" operator="containsText" text="Moderado">
      <formula>NOT(ISERROR(SEARCH("Moderado",AN402)))</formula>
    </cfRule>
    <cfRule type="containsText" dxfId="190" priority="544" operator="containsText" text="Extremo">
      <formula>NOT(ISERROR(SEARCH("Extremo",AN402)))</formula>
    </cfRule>
    <cfRule type="containsText" dxfId="189" priority="543" operator="containsText" text="Alto">
      <formula>NOT(ISERROR(SEARCH("Alto",AN402)))</formula>
    </cfRule>
    <cfRule type="containsText" dxfId="188" priority="541" operator="containsText" text="Bajo">
      <formula>NOT(ISERROR(SEARCH("Bajo",AN402)))</formula>
    </cfRule>
  </conditionalFormatting>
  <conditionalFormatting sqref="AN405">
    <cfRule type="containsText" dxfId="187" priority="539" operator="containsText" text="Alto">
      <formula>NOT(ISERROR(SEARCH("Alto",AN405)))</formula>
    </cfRule>
    <cfRule type="containsText" dxfId="186" priority="537" operator="containsText" text="Bajo">
      <formula>NOT(ISERROR(SEARCH("Bajo",AN405)))</formula>
    </cfRule>
    <cfRule type="containsText" dxfId="185" priority="540" operator="containsText" text="Extremo">
      <formula>NOT(ISERROR(SEARCH("Extremo",AN405)))</formula>
    </cfRule>
    <cfRule type="containsText" dxfId="184" priority="538" operator="containsText" text="Moderado">
      <formula>NOT(ISERROR(SEARCH("Moderado",AN405)))</formula>
    </cfRule>
  </conditionalFormatting>
  <conditionalFormatting sqref="AN408 AN412 AN414">
    <cfRule type="containsText" dxfId="183" priority="845" operator="containsText" text="Bajo">
      <formula>NOT(ISERROR(SEARCH("Bajo",AN408)))</formula>
    </cfRule>
    <cfRule type="containsText" dxfId="182" priority="848" operator="containsText" text="Extremo">
      <formula>NOT(ISERROR(SEARCH("Extremo",AN408)))</formula>
    </cfRule>
    <cfRule type="containsText" dxfId="181" priority="847" operator="containsText" text="Alto">
      <formula>NOT(ISERROR(SEARCH("Alto",AN408)))</formula>
    </cfRule>
    <cfRule type="containsText" dxfId="180" priority="846" operator="containsText" text="Moderado">
      <formula>NOT(ISERROR(SEARCH("Moderado",AN408)))</formula>
    </cfRule>
  </conditionalFormatting>
  <conditionalFormatting sqref="AN410">
    <cfRule type="containsText" dxfId="179" priority="243" operator="containsText" text="Alto">
      <formula>NOT(ISERROR(SEARCH("Alto",AN410)))</formula>
    </cfRule>
    <cfRule type="containsText" dxfId="178" priority="242" operator="containsText" text="Moderado">
      <formula>NOT(ISERROR(SEARCH("Moderado",AN410)))</formula>
    </cfRule>
    <cfRule type="containsText" dxfId="177" priority="241" operator="containsText" text="Bajo">
      <formula>NOT(ISERROR(SEARCH("Bajo",AN410)))</formula>
    </cfRule>
    <cfRule type="containsText" dxfId="176" priority="244" operator="containsText" text="Extremo">
      <formula>NOT(ISERROR(SEARCH("Extremo",AN410)))</formula>
    </cfRule>
  </conditionalFormatting>
  <conditionalFormatting sqref="AN416:AN417 AN420 AN423 AN426 AN428">
    <cfRule type="containsText" dxfId="175" priority="344" operator="containsText" text="Extremo">
      <formula>NOT(ISERROR(SEARCH("Extremo",AN416)))</formula>
    </cfRule>
    <cfRule type="containsText" dxfId="174" priority="343" operator="containsText" text="Alto">
      <formula>NOT(ISERROR(SEARCH("Alto",AN416)))</formula>
    </cfRule>
    <cfRule type="containsText" dxfId="173" priority="341" operator="containsText" text="Bajo">
      <formula>NOT(ISERROR(SEARCH("Bajo",AN416)))</formula>
    </cfRule>
    <cfRule type="containsText" dxfId="172" priority="342" operator="containsText" text="Moderado">
      <formula>NOT(ISERROR(SEARCH("Moderado",AN416)))</formula>
    </cfRule>
  </conditionalFormatting>
  <conditionalFormatting sqref="AN479">
    <cfRule type="containsText" dxfId="171" priority="336" operator="containsText" text="Extremo">
      <formula>NOT(ISERROR(SEARCH("Extremo",AN479)))</formula>
    </cfRule>
    <cfRule type="containsText" dxfId="170" priority="333" operator="containsText" text="Bajo">
      <formula>NOT(ISERROR(SEARCH("Bajo",AN479)))</formula>
    </cfRule>
    <cfRule type="containsText" dxfId="169" priority="334" operator="containsText" text="Moderado">
      <formula>NOT(ISERROR(SEARCH("Moderado",AN479)))</formula>
    </cfRule>
    <cfRule type="containsText" dxfId="168" priority="335" operator="containsText" text="Alto">
      <formula>NOT(ISERROR(SEARCH("Alto",AN479)))</formula>
    </cfRule>
  </conditionalFormatting>
  <conditionalFormatting sqref="AN481">
    <cfRule type="containsText" dxfId="167" priority="327" operator="containsText" text="Alto">
      <formula>NOT(ISERROR(SEARCH("Alto",AN481)))</formula>
    </cfRule>
    <cfRule type="containsText" dxfId="166" priority="326" operator="containsText" text="Moderado">
      <formula>NOT(ISERROR(SEARCH("Moderado",AN481)))</formula>
    </cfRule>
    <cfRule type="containsText" dxfId="165" priority="328" operator="containsText" text="Extremo">
      <formula>NOT(ISERROR(SEARCH("Extremo",AN481)))</formula>
    </cfRule>
    <cfRule type="containsText" dxfId="164" priority="325" operator="containsText" text="Bajo">
      <formula>NOT(ISERROR(SEARCH("Bajo",AN481)))</formula>
    </cfRule>
  </conditionalFormatting>
  <conditionalFormatting sqref="AN484">
    <cfRule type="containsText" dxfId="163" priority="317" operator="containsText" text="Bajo">
      <formula>NOT(ISERROR(SEARCH("Bajo",AN484)))</formula>
    </cfRule>
    <cfRule type="containsText" dxfId="162" priority="318" operator="containsText" text="Moderado">
      <formula>NOT(ISERROR(SEARCH("Moderado",AN484)))</formula>
    </cfRule>
    <cfRule type="containsText" dxfId="161" priority="320" operator="containsText" text="Extremo">
      <formula>NOT(ISERROR(SEARCH("Extremo",AN484)))</formula>
    </cfRule>
    <cfRule type="containsText" dxfId="160" priority="319" operator="containsText" text="Alto">
      <formula>NOT(ISERROR(SEARCH("Alto",AN484)))</formula>
    </cfRule>
  </conditionalFormatting>
  <conditionalFormatting sqref="AN487">
    <cfRule type="containsText" dxfId="159" priority="314" operator="containsText" text="Moderado">
      <formula>NOT(ISERROR(SEARCH("Moderado",AN487)))</formula>
    </cfRule>
    <cfRule type="containsText" dxfId="158" priority="315" operator="containsText" text="Alto">
      <formula>NOT(ISERROR(SEARCH("Alto",AN487)))</formula>
    </cfRule>
    <cfRule type="containsText" dxfId="157" priority="316" operator="containsText" text="Extremo">
      <formula>NOT(ISERROR(SEARCH("Extremo",AN487)))</formula>
    </cfRule>
    <cfRule type="containsText" dxfId="156" priority="313" operator="containsText" text="Bajo">
      <formula>NOT(ISERROR(SEARCH("Bajo",AN487)))</formula>
    </cfRule>
  </conditionalFormatting>
  <conditionalFormatting sqref="AN489">
    <cfRule type="containsText" dxfId="155" priority="303" operator="containsText" text="Alto">
      <formula>NOT(ISERROR(SEARCH("Alto",AN489)))</formula>
    </cfRule>
    <cfRule type="containsText" dxfId="154" priority="304" operator="containsText" text="Extremo">
      <formula>NOT(ISERROR(SEARCH("Extremo",AN489)))</formula>
    </cfRule>
    <cfRule type="containsText" dxfId="153" priority="302" operator="containsText" text="Moderado">
      <formula>NOT(ISERROR(SEARCH("Moderado",AN489)))</formula>
    </cfRule>
    <cfRule type="containsText" dxfId="152" priority="301" operator="containsText" text="Bajo">
      <formula>NOT(ISERROR(SEARCH("Bajo",AN489)))</formula>
    </cfRule>
  </conditionalFormatting>
  <conditionalFormatting sqref="AN491:AN492">
    <cfRule type="containsText" dxfId="151" priority="294" operator="containsText" text="Moderado">
      <formula>NOT(ISERROR(SEARCH("Moderado",AN491)))</formula>
    </cfRule>
    <cfRule type="containsText" dxfId="150" priority="296" operator="containsText" text="Extremo">
      <formula>NOT(ISERROR(SEARCH("Extremo",AN491)))</formula>
    </cfRule>
    <cfRule type="containsText" dxfId="149" priority="295" operator="containsText" text="Alto">
      <formula>NOT(ISERROR(SEARCH("Alto",AN491)))</formula>
    </cfRule>
    <cfRule type="containsText" dxfId="148" priority="293" operator="containsText" text="Bajo">
      <formula>NOT(ISERROR(SEARCH("Bajo",AN491)))</formula>
    </cfRule>
  </conditionalFormatting>
  <conditionalFormatting sqref="AN508">
    <cfRule type="containsText" dxfId="147" priority="704" operator="containsText" text="Extremo">
      <formula>NOT(ISERROR(SEARCH("Extremo",AN508)))</formula>
    </cfRule>
    <cfRule type="containsText" dxfId="146" priority="703" operator="containsText" text="Alto">
      <formula>NOT(ISERROR(SEARCH("Alto",AN508)))</formula>
    </cfRule>
    <cfRule type="containsText" dxfId="145" priority="702" operator="containsText" text="Moderado">
      <formula>NOT(ISERROR(SEARCH("Moderado",AN508)))</formula>
    </cfRule>
    <cfRule type="containsText" dxfId="144" priority="701" operator="containsText" text="Bajo">
      <formula>NOT(ISERROR(SEARCH("Bajo",AN508)))</formula>
    </cfRule>
  </conditionalFormatting>
  <conditionalFormatting sqref="AN510">
    <cfRule type="containsText" dxfId="143" priority="696" operator="containsText" text="Extremo">
      <formula>NOT(ISERROR(SEARCH("Extremo",AN510)))</formula>
    </cfRule>
    <cfRule type="containsText" dxfId="142" priority="695" operator="containsText" text="Alto">
      <formula>NOT(ISERROR(SEARCH("Alto",AN510)))</formula>
    </cfRule>
    <cfRule type="containsText" dxfId="141" priority="694" operator="containsText" text="Moderado">
      <formula>NOT(ISERROR(SEARCH("Moderado",AN510)))</formula>
    </cfRule>
    <cfRule type="containsText" dxfId="140" priority="693" operator="containsText" text="Bajo">
      <formula>NOT(ISERROR(SEARCH("Bajo",AN510)))</formula>
    </cfRule>
  </conditionalFormatting>
  <conditionalFormatting sqref="AN516 AN519 AN521">
    <cfRule type="containsText" dxfId="139" priority="831" operator="containsText" text="Alto">
      <formula>NOT(ISERROR(SEARCH("Alto",AN516)))</formula>
    </cfRule>
    <cfRule type="containsText" dxfId="138" priority="832" operator="containsText" text="Extremo">
      <formula>NOT(ISERROR(SEARCH("Extremo",AN516)))</formula>
    </cfRule>
    <cfRule type="containsText" dxfId="137" priority="830" operator="containsText" text="Moderado">
      <formula>NOT(ISERROR(SEARCH("Moderado",AN516)))</formula>
    </cfRule>
    <cfRule type="containsText" dxfId="136" priority="829" operator="containsText" text="Bajo">
      <formula>NOT(ISERROR(SEARCH("Bajo",AN516)))</formula>
    </cfRule>
  </conditionalFormatting>
  <conditionalFormatting sqref="AN523">
    <cfRule type="containsText" dxfId="135" priority="821" operator="containsText" text="Bajo">
      <formula>NOT(ISERROR(SEARCH("Bajo",AN523)))</formula>
    </cfRule>
    <cfRule type="containsText" dxfId="134" priority="822" operator="containsText" text="Moderado">
      <formula>NOT(ISERROR(SEARCH("Moderado",AN523)))</formula>
    </cfRule>
    <cfRule type="containsText" dxfId="133" priority="823" operator="containsText" text="Alto">
      <formula>NOT(ISERROR(SEARCH("Alto",AN523)))</formula>
    </cfRule>
    <cfRule type="containsText" dxfId="132" priority="824" operator="containsText" text="Extremo">
      <formula>NOT(ISERROR(SEARCH("Extremo",AN523)))</formula>
    </cfRule>
  </conditionalFormatting>
  <conditionalFormatting sqref="AN526:AN531">
    <cfRule type="containsText" dxfId="131" priority="111" operator="containsText" text="Alto">
      <formula>NOT(ISERROR(SEARCH("Alto",AN526)))</formula>
    </cfRule>
    <cfRule type="containsText" dxfId="130" priority="109" operator="containsText" text="Bajo">
      <formula>NOT(ISERROR(SEARCH("Bajo",AN526)))</formula>
    </cfRule>
    <cfRule type="containsText" dxfId="129" priority="112" operator="containsText" text="Extremo">
      <formula>NOT(ISERROR(SEARCH("Extremo",AN526)))</formula>
    </cfRule>
    <cfRule type="containsText" dxfId="128" priority="110" operator="containsText" text="Moderado">
      <formula>NOT(ISERROR(SEARCH("Moderado",AN526)))</formula>
    </cfRule>
  </conditionalFormatting>
  <conditionalFormatting sqref="AN533">
    <cfRule type="containsText" dxfId="127" priority="727" operator="containsText" text="Alto">
      <formula>NOT(ISERROR(SEARCH("Alto",AN533)))</formula>
    </cfRule>
    <cfRule type="containsText" dxfId="126" priority="725" operator="containsText" text="Bajo">
      <formula>NOT(ISERROR(SEARCH("Bajo",AN533)))</formula>
    </cfRule>
    <cfRule type="containsText" dxfId="125" priority="726" operator="containsText" text="Moderado">
      <formula>NOT(ISERROR(SEARCH("Moderado",AN533)))</formula>
    </cfRule>
    <cfRule type="containsText" dxfId="124" priority="728" operator="containsText" text="Extremo">
      <formula>NOT(ISERROR(SEARCH("Extremo",AN533)))</formula>
    </cfRule>
  </conditionalFormatting>
  <conditionalFormatting sqref="AN536 AN539">
    <cfRule type="containsText" dxfId="123" priority="718" operator="containsText" text="Moderado">
      <formula>NOT(ISERROR(SEARCH("Moderado",AN536)))</formula>
    </cfRule>
    <cfRule type="containsText" dxfId="122" priority="719" operator="containsText" text="Alto">
      <formula>NOT(ISERROR(SEARCH("Alto",AN536)))</formula>
    </cfRule>
    <cfRule type="containsText" dxfId="121" priority="720" operator="containsText" text="Extremo">
      <formula>NOT(ISERROR(SEARCH("Extremo",AN536)))</formula>
    </cfRule>
    <cfRule type="containsText" dxfId="120" priority="717" operator="containsText" text="Bajo">
      <formula>NOT(ISERROR(SEARCH("Bajo",AN536)))</formula>
    </cfRule>
  </conditionalFormatting>
  <conditionalFormatting sqref="AN542">
    <cfRule type="containsText" dxfId="119" priority="712" operator="containsText" text="Extremo">
      <formula>NOT(ISERROR(SEARCH("Extremo",AN542)))</formula>
    </cfRule>
    <cfRule type="containsText" dxfId="118" priority="709" operator="containsText" text="Bajo">
      <formula>NOT(ISERROR(SEARCH("Bajo",AN542)))</formula>
    </cfRule>
    <cfRule type="containsText" dxfId="117" priority="710" operator="containsText" text="Moderado">
      <formula>NOT(ISERROR(SEARCH("Moderado",AN542)))</formula>
    </cfRule>
    <cfRule type="containsText" dxfId="116" priority="711" operator="containsText" text="Alto">
      <formula>NOT(ISERROR(SEARCH("Alto",AN542)))</formula>
    </cfRule>
  </conditionalFormatting>
  <conditionalFormatting sqref="AN545 AN547 AN549 AN551 AN554">
    <cfRule type="containsText" dxfId="115" priority="436" operator="containsText" text="Extremo">
      <formula>NOT(ISERROR(SEARCH("Extremo",AN545)))</formula>
    </cfRule>
    <cfRule type="containsText" dxfId="114" priority="434" operator="containsText" text="Moderado">
      <formula>NOT(ISERROR(SEARCH("Moderado",AN545)))</formula>
    </cfRule>
    <cfRule type="containsText" dxfId="113" priority="433" operator="containsText" text="Bajo">
      <formula>NOT(ISERROR(SEARCH("Bajo",AN545)))</formula>
    </cfRule>
    <cfRule type="containsText" dxfId="112" priority="435" operator="containsText" text="Alto">
      <formula>NOT(ISERROR(SEARCH("Alto",AN545)))</formula>
    </cfRule>
  </conditionalFormatting>
  <conditionalFormatting sqref="AN556">
    <cfRule type="containsText" dxfId="111" priority="428" operator="containsText" text="Extremo">
      <formula>NOT(ISERROR(SEARCH("Extremo",AN556)))</formula>
    </cfRule>
    <cfRule type="containsText" dxfId="110" priority="427" operator="containsText" text="Alto">
      <formula>NOT(ISERROR(SEARCH("Alto",AN556)))</formula>
    </cfRule>
    <cfRule type="containsText" dxfId="109" priority="426" operator="containsText" text="Moderado">
      <formula>NOT(ISERROR(SEARCH("Moderado",AN556)))</formula>
    </cfRule>
    <cfRule type="containsText" dxfId="108" priority="425" operator="containsText" text="Bajo">
      <formula>NOT(ISERROR(SEARCH("Bajo",AN556)))</formula>
    </cfRule>
  </conditionalFormatting>
  <conditionalFormatting sqref="AN559 AN562 AN565 AN568">
    <cfRule type="containsText" dxfId="107" priority="285" operator="containsText" text="Bajo">
      <formula>NOT(ISERROR(SEARCH("Bajo",AN559)))</formula>
    </cfRule>
    <cfRule type="containsText" dxfId="106" priority="288" operator="containsText" text="Extremo">
      <formula>NOT(ISERROR(SEARCH("Extremo",AN559)))</formula>
    </cfRule>
    <cfRule type="containsText" dxfId="105" priority="287" operator="containsText" text="Alto">
      <formula>NOT(ISERROR(SEARCH("Alto",AN559)))</formula>
    </cfRule>
    <cfRule type="containsText" dxfId="104" priority="286" operator="containsText" text="Moderado">
      <formula>NOT(ISERROR(SEARCH("Moderado",AN559)))</formula>
    </cfRule>
  </conditionalFormatting>
  <conditionalFormatting sqref="AN570:AN571">
    <cfRule type="containsText" dxfId="103" priority="280" operator="containsText" text="Extremo">
      <formula>NOT(ISERROR(SEARCH("Extremo",AN570)))</formula>
    </cfRule>
    <cfRule type="containsText" dxfId="102" priority="279" operator="containsText" text="Alto">
      <formula>NOT(ISERROR(SEARCH("Alto",AN570)))</formula>
    </cfRule>
    <cfRule type="containsText" dxfId="101" priority="278" operator="containsText" text="Moderado">
      <formula>NOT(ISERROR(SEARCH("Moderado",AN570)))</formula>
    </cfRule>
    <cfRule type="containsText" dxfId="100" priority="277" operator="containsText" text="Bajo">
      <formula>NOT(ISERROR(SEARCH("Bajo",AN570)))</formula>
    </cfRule>
  </conditionalFormatting>
  <conditionalFormatting sqref="AN575:AN576 AN578">
    <cfRule type="containsText" dxfId="99" priority="686" operator="containsText" text="Moderado">
      <formula>NOT(ISERROR(SEARCH("Moderado",AN575)))</formula>
    </cfRule>
    <cfRule type="containsText" dxfId="98" priority="687" operator="containsText" text="Alto">
      <formula>NOT(ISERROR(SEARCH("Alto",AN575)))</formula>
    </cfRule>
    <cfRule type="containsText" dxfId="97" priority="685" operator="containsText" text="Bajo">
      <formula>NOT(ISERROR(SEARCH("Bajo",AN575)))</formula>
    </cfRule>
    <cfRule type="containsText" dxfId="96" priority="688" operator="containsText" text="Extremo">
      <formula>NOT(ISERROR(SEARCH("Extremo",AN575)))</formula>
    </cfRule>
  </conditionalFormatting>
  <conditionalFormatting sqref="AN580">
    <cfRule type="containsText" dxfId="95" priority="679" operator="containsText" text="Alto">
      <formula>NOT(ISERROR(SEARCH("Alto",AN580)))</formula>
    </cfRule>
    <cfRule type="containsText" dxfId="94" priority="678" operator="containsText" text="Moderado">
      <formula>NOT(ISERROR(SEARCH("Moderado",AN580)))</formula>
    </cfRule>
    <cfRule type="containsText" dxfId="93" priority="680" operator="containsText" text="Extremo">
      <formula>NOT(ISERROR(SEARCH("Extremo",AN580)))</formula>
    </cfRule>
    <cfRule type="containsText" dxfId="92" priority="677" operator="containsText" text="Bajo">
      <formula>NOT(ISERROR(SEARCH("Bajo",AN580)))</formula>
    </cfRule>
  </conditionalFormatting>
  <conditionalFormatting sqref="AN583 AN585 AN587 AN589 AN592">
    <cfRule type="containsText" dxfId="91" priority="816" operator="containsText" text="Extremo">
      <formula>NOT(ISERROR(SEARCH("Extremo",AN583)))</formula>
    </cfRule>
    <cfRule type="containsText" dxfId="90" priority="815" operator="containsText" text="Alto">
      <formula>NOT(ISERROR(SEARCH("Alto",AN583)))</formula>
    </cfRule>
    <cfRule type="containsText" dxfId="89" priority="814" operator="containsText" text="Moderado">
      <formula>NOT(ISERROR(SEARCH("Moderado",AN583)))</formula>
    </cfRule>
    <cfRule type="containsText" dxfId="88" priority="813" operator="containsText" text="Bajo">
      <formula>NOT(ISERROR(SEARCH("Bajo",AN583)))</formula>
    </cfRule>
  </conditionalFormatting>
  <conditionalFormatting sqref="AN596:AN597 AN599">
    <cfRule type="containsText" dxfId="87" priority="482" operator="containsText" text="Moderado">
      <formula>NOT(ISERROR(SEARCH("Moderado",AN596)))</formula>
    </cfRule>
    <cfRule type="containsText" dxfId="86" priority="481" operator="containsText" text="Bajo">
      <formula>NOT(ISERROR(SEARCH("Bajo",AN596)))</formula>
    </cfRule>
    <cfRule type="containsText" dxfId="85" priority="483" operator="containsText" text="Alto">
      <formula>NOT(ISERROR(SEARCH("Alto",AN596)))</formula>
    </cfRule>
    <cfRule type="containsText" dxfId="84" priority="484" operator="containsText" text="Extremo">
      <formula>NOT(ISERROR(SEARCH("Extremo",AN596)))</formula>
    </cfRule>
  </conditionalFormatting>
  <conditionalFormatting sqref="AN601:AN603">
    <cfRule type="containsText" dxfId="83" priority="475" operator="containsText" text="Alto">
      <formula>NOT(ISERROR(SEARCH("Alto",AN601)))</formula>
    </cfRule>
    <cfRule type="containsText" dxfId="82" priority="476" operator="containsText" text="Extremo">
      <formula>NOT(ISERROR(SEARCH("Extremo",AN601)))</formula>
    </cfRule>
    <cfRule type="containsText" dxfId="81" priority="473" operator="containsText" text="Bajo">
      <formula>NOT(ISERROR(SEARCH("Bajo",AN601)))</formula>
    </cfRule>
    <cfRule type="containsText" dxfId="80" priority="474" operator="containsText" text="Moderado">
      <formula>NOT(ISERROR(SEARCH("Moderado",AN601)))</formula>
    </cfRule>
  </conditionalFormatting>
  <conditionalFormatting sqref="AN606">
    <cfRule type="containsText" dxfId="79" priority="68" operator="containsText" text="Extremo">
      <formula>NOT(ISERROR(SEARCH("Extremo",AN606)))</formula>
    </cfRule>
    <cfRule type="containsText" dxfId="78" priority="65" operator="containsText" text="Bajo">
      <formula>NOT(ISERROR(SEARCH("Bajo",AN606)))</formula>
    </cfRule>
    <cfRule type="containsText" dxfId="77" priority="66" operator="containsText" text="Moderado">
      <formula>NOT(ISERROR(SEARCH("Moderado",AN606)))</formula>
    </cfRule>
    <cfRule type="containsText" dxfId="76" priority="67" operator="containsText" text="Alto">
      <formula>NOT(ISERROR(SEARCH("Alto",AN606)))</formula>
    </cfRule>
  </conditionalFormatting>
  <conditionalFormatting sqref="AN608">
    <cfRule type="containsText" dxfId="75" priority="57" operator="containsText" text="Bajo">
      <formula>NOT(ISERROR(SEARCH("Bajo",AN608)))</formula>
    </cfRule>
    <cfRule type="containsText" dxfId="74" priority="58" operator="containsText" text="Moderado">
      <formula>NOT(ISERROR(SEARCH("Moderado",AN608)))</formula>
    </cfRule>
    <cfRule type="containsText" dxfId="73" priority="59" operator="containsText" text="Alto">
      <formula>NOT(ISERROR(SEARCH("Alto",AN608)))</formula>
    </cfRule>
    <cfRule type="containsText" dxfId="72" priority="60" operator="containsText" text="Extremo">
      <formula>NOT(ISERROR(SEARCH("Extremo",AN608)))</formula>
    </cfRule>
  </conditionalFormatting>
  <conditionalFormatting sqref="AN610:AN611">
    <cfRule type="containsText" dxfId="71" priority="49" operator="containsText" text="Bajo">
      <formula>NOT(ISERROR(SEARCH("Bajo",AN610)))</formula>
    </cfRule>
    <cfRule type="containsText" dxfId="70" priority="50" operator="containsText" text="Moderado">
      <formula>NOT(ISERROR(SEARCH("Moderado",AN610)))</formula>
    </cfRule>
    <cfRule type="containsText" dxfId="69" priority="51" operator="containsText" text="Alto">
      <formula>NOT(ISERROR(SEARCH("Alto",AN610)))</formula>
    </cfRule>
    <cfRule type="containsText" dxfId="68" priority="52" operator="containsText" text="Extremo">
      <formula>NOT(ISERROR(SEARCH("Extremo",AN610)))</formula>
    </cfRule>
  </conditionalFormatting>
  <conditionalFormatting sqref="AN614">
    <cfRule type="containsText" dxfId="67" priority="807" operator="containsText" text="Alto">
      <formula>NOT(ISERROR(SEARCH("Alto",AN614)))</formula>
    </cfRule>
    <cfRule type="containsText" dxfId="66" priority="806" operator="containsText" text="Moderado">
      <formula>NOT(ISERROR(SEARCH("Moderado",AN614)))</formula>
    </cfRule>
    <cfRule type="containsText" dxfId="65" priority="805" operator="containsText" text="Bajo">
      <formula>NOT(ISERROR(SEARCH("Bajo",AN614)))</formula>
    </cfRule>
    <cfRule type="containsText" dxfId="64" priority="808" operator="containsText" text="Extremo">
      <formula>NOT(ISERROR(SEARCH("Extremo",AN614)))</formula>
    </cfRule>
  </conditionalFormatting>
  <conditionalFormatting sqref="AN617 AN619 AN622">
    <cfRule type="containsText" dxfId="63" priority="799" operator="containsText" text="Alto">
      <formula>NOT(ISERROR(SEARCH("Alto",AN617)))</formula>
    </cfRule>
    <cfRule type="containsText" dxfId="62" priority="800" operator="containsText" text="Extremo">
      <formula>NOT(ISERROR(SEARCH("Extremo",AN617)))</formula>
    </cfRule>
    <cfRule type="containsText" dxfId="61" priority="798" operator="containsText" text="Moderado">
      <formula>NOT(ISERROR(SEARCH("Moderado",AN617)))</formula>
    </cfRule>
    <cfRule type="containsText" dxfId="60" priority="797" operator="containsText" text="Bajo">
      <formula>NOT(ISERROR(SEARCH("Bajo",AN617)))</formula>
    </cfRule>
  </conditionalFormatting>
  <conditionalFormatting sqref="AN625">
    <cfRule type="containsText" dxfId="59" priority="792" operator="containsText" text="Extremo">
      <formula>NOT(ISERROR(SEARCH("Extremo",AN625)))</formula>
    </cfRule>
    <cfRule type="containsText" dxfId="58" priority="791" operator="containsText" text="Alto">
      <formula>NOT(ISERROR(SEARCH("Alto",AN625)))</formula>
    </cfRule>
    <cfRule type="containsText" dxfId="57" priority="790" operator="containsText" text="Moderado">
      <formula>NOT(ISERROR(SEARCH("Moderado",AN625)))</formula>
    </cfRule>
    <cfRule type="containsText" dxfId="56" priority="789" operator="containsText" text="Bajo">
      <formula>NOT(ISERROR(SEARCH("Bajo",AN625)))</formula>
    </cfRule>
  </conditionalFormatting>
  <conditionalFormatting sqref="AN630 AN632">
    <cfRule type="containsText" dxfId="55" priority="359" operator="containsText" text="Alto">
      <formula>NOT(ISERROR(SEARCH("Alto",AN630)))</formula>
    </cfRule>
    <cfRule type="containsText" dxfId="54" priority="357" operator="containsText" text="Bajo">
      <formula>NOT(ISERROR(SEARCH("Bajo",AN630)))</formula>
    </cfRule>
    <cfRule type="containsText" dxfId="53" priority="358" operator="containsText" text="Moderado">
      <formula>NOT(ISERROR(SEARCH("Moderado",AN630)))</formula>
    </cfRule>
    <cfRule type="containsText" dxfId="52" priority="360" operator="containsText" text="Extremo">
      <formula>NOT(ISERROR(SEARCH("Extremo",AN630)))</formula>
    </cfRule>
  </conditionalFormatting>
  <conditionalFormatting sqref="AN634">
    <cfRule type="containsText" dxfId="51" priority="351" operator="containsText" text="Alto">
      <formula>NOT(ISERROR(SEARCH("Alto",AN634)))</formula>
    </cfRule>
    <cfRule type="containsText" dxfId="50" priority="350" operator="containsText" text="Moderado">
      <formula>NOT(ISERROR(SEARCH("Moderado",AN634)))</formula>
    </cfRule>
    <cfRule type="containsText" dxfId="49" priority="352" operator="containsText" text="Extremo">
      <formula>NOT(ISERROR(SEARCH("Extremo",AN634)))</formula>
    </cfRule>
    <cfRule type="containsText" dxfId="48" priority="349" operator="containsText" text="Bajo">
      <formula>NOT(ISERROR(SEARCH("Bajo",AN634)))</formula>
    </cfRule>
  </conditionalFormatting>
  <conditionalFormatting sqref="AN637 AN639:AN640 AN642 AN644">
    <cfRule type="containsText" dxfId="47" priority="44" operator="containsText" text="Extremo">
      <formula>NOT(ISERROR(SEARCH("Extremo",AN637)))</formula>
    </cfRule>
    <cfRule type="containsText" dxfId="46" priority="41" operator="containsText" text="Bajo">
      <formula>NOT(ISERROR(SEARCH("Bajo",AN637)))</formula>
    </cfRule>
    <cfRule type="containsText" dxfId="45" priority="42" operator="containsText" text="Moderado">
      <formula>NOT(ISERROR(SEARCH("Moderado",AN637)))</formula>
    </cfRule>
    <cfRule type="containsText" dxfId="44" priority="43" operator="containsText" text="Alto">
      <formula>NOT(ISERROR(SEARCH("Alto",AN637)))</formula>
    </cfRule>
  </conditionalFormatting>
  <conditionalFormatting sqref="AN647:AN651">
    <cfRule type="containsText" dxfId="43" priority="784" operator="containsText" text="Extremo">
      <formula>NOT(ISERROR(SEARCH("Extremo",AN647)))</formula>
    </cfRule>
    <cfRule type="containsText" dxfId="42" priority="783" operator="containsText" text="Alto">
      <formula>NOT(ISERROR(SEARCH("Alto",AN647)))</formula>
    </cfRule>
    <cfRule type="containsText" dxfId="41" priority="782" operator="containsText" text="Moderado">
      <formula>NOT(ISERROR(SEARCH("Moderado",AN647)))</formula>
    </cfRule>
    <cfRule type="containsText" dxfId="40" priority="781" operator="containsText" text="Bajo">
      <formula>NOT(ISERROR(SEARCH("Bajo",AN647)))</formula>
    </cfRule>
  </conditionalFormatting>
  <conditionalFormatting sqref="AN654:AN658">
    <cfRule type="containsText" dxfId="39" priority="775" operator="containsText" text="Alto">
      <formula>NOT(ISERROR(SEARCH("Alto",AN654)))</formula>
    </cfRule>
    <cfRule type="containsText" dxfId="38" priority="776" operator="containsText" text="Extremo">
      <formula>NOT(ISERROR(SEARCH("Extremo",AN654)))</formula>
    </cfRule>
    <cfRule type="containsText" dxfId="37" priority="773" operator="containsText" text="Bajo">
      <formula>NOT(ISERROR(SEARCH("Bajo",AN654)))</formula>
    </cfRule>
    <cfRule type="containsText" dxfId="36" priority="774" operator="containsText" text="Moderado">
      <formula>NOT(ISERROR(SEARCH("Moderado",AN654)))</formula>
    </cfRule>
  </conditionalFormatting>
  <conditionalFormatting sqref="AN661:AN664">
    <cfRule type="containsText" dxfId="35" priority="271" operator="containsText" text="Alto">
      <formula>NOT(ISERROR(SEARCH("Alto",AN661)))</formula>
    </cfRule>
    <cfRule type="containsText" dxfId="34" priority="270" operator="containsText" text="Moderado">
      <formula>NOT(ISERROR(SEARCH("Moderado",AN661)))</formula>
    </cfRule>
    <cfRule type="containsText" dxfId="33" priority="269" operator="containsText" text="Bajo">
      <formula>NOT(ISERROR(SEARCH("Bajo",AN661)))</formula>
    </cfRule>
    <cfRule type="containsText" dxfId="32" priority="272" operator="containsText" text="Extremo">
      <formula>NOT(ISERROR(SEARCH("Extremo",AN661)))</formula>
    </cfRule>
  </conditionalFormatting>
  <conditionalFormatting sqref="AN666:AN667">
    <cfRule type="containsText" dxfId="31" priority="263" operator="containsText" text="Alto">
      <formula>NOT(ISERROR(SEARCH("Alto",AN666)))</formula>
    </cfRule>
    <cfRule type="containsText" dxfId="30" priority="264" operator="containsText" text="Extremo">
      <formula>NOT(ISERROR(SEARCH("Extremo",AN666)))</formula>
    </cfRule>
    <cfRule type="containsText" dxfId="29" priority="261" operator="containsText" text="Bajo">
      <formula>NOT(ISERROR(SEARCH("Bajo",AN666)))</formula>
    </cfRule>
    <cfRule type="containsText" dxfId="28" priority="262" operator="containsText" text="Moderado">
      <formula>NOT(ISERROR(SEARCH("Moderado",AN666)))</formula>
    </cfRule>
  </conditionalFormatting>
  <conditionalFormatting sqref="AN670">
    <cfRule type="containsText" dxfId="27" priority="248" operator="containsText" text="Extremo">
      <formula>NOT(ISERROR(SEARCH("Extremo",AN670)))</formula>
    </cfRule>
    <cfRule type="containsText" dxfId="26" priority="245" operator="containsText" text="Bajo">
      <formula>NOT(ISERROR(SEARCH("Bajo",AN670)))</formula>
    </cfRule>
    <cfRule type="containsText" dxfId="25" priority="246" operator="containsText" text="Moderado">
      <formula>NOT(ISERROR(SEARCH("Moderado",AN670)))</formula>
    </cfRule>
    <cfRule type="containsText" dxfId="24" priority="247" operator="containsText" text="Alto">
      <formula>NOT(ISERROR(SEARCH("Alto",AN670)))</formula>
    </cfRule>
  </conditionalFormatting>
  <conditionalFormatting sqref="AN672 AN674 AN677">
    <cfRule type="containsText" dxfId="23" priority="403" operator="containsText" text="Alto">
      <formula>NOT(ISERROR(SEARCH("Alto",AN672)))</formula>
    </cfRule>
    <cfRule type="containsText" dxfId="22" priority="402" operator="containsText" text="Moderado">
      <formula>NOT(ISERROR(SEARCH("Moderado",AN672)))</formula>
    </cfRule>
    <cfRule type="containsText" dxfId="21" priority="401" operator="containsText" text="Bajo">
      <formula>NOT(ISERROR(SEARCH("Bajo",AN672)))</formula>
    </cfRule>
    <cfRule type="containsText" dxfId="20" priority="404" operator="containsText" text="Extremo">
      <formula>NOT(ISERROR(SEARCH("Extremo",AN672)))</formula>
    </cfRule>
  </conditionalFormatting>
  <conditionalFormatting sqref="AN680">
    <cfRule type="containsText" dxfId="19" priority="396" operator="containsText" text="Extremo">
      <formula>NOT(ISERROR(SEARCH("Extremo",AN680)))</formula>
    </cfRule>
    <cfRule type="containsText" dxfId="18" priority="395" operator="containsText" text="Alto">
      <formula>NOT(ISERROR(SEARCH("Alto",AN680)))</formula>
    </cfRule>
    <cfRule type="containsText" dxfId="17" priority="393" operator="containsText" text="Bajo">
      <formula>NOT(ISERROR(SEARCH("Bajo",AN680)))</formula>
    </cfRule>
    <cfRule type="containsText" dxfId="16" priority="394" operator="containsText" text="Moderado">
      <formula>NOT(ISERROR(SEARCH("Moderado",AN680)))</formula>
    </cfRule>
  </conditionalFormatting>
  <conditionalFormatting sqref="AN689">
    <cfRule type="containsText" dxfId="15" priority="758" operator="containsText" text="Moderado">
      <formula>NOT(ISERROR(SEARCH("Moderado",AN689)))</formula>
    </cfRule>
    <cfRule type="containsText" dxfId="14" priority="757" operator="containsText" text="Bajo">
      <formula>NOT(ISERROR(SEARCH("Bajo",AN689)))</formula>
    </cfRule>
    <cfRule type="containsText" dxfId="13" priority="759" operator="containsText" text="Alto">
      <formula>NOT(ISERROR(SEARCH("Alto",AN689)))</formula>
    </cfRule>
    <cfRule type="containsText" dxfId="12" priority="760" operator="containsText" text="Extremo">
      <formula>NOT(ISERROR(SEARCH("Extremo",AN689)))</formula>
    </cfRule>
  </conditionalFormatting>
  <conditionalFormatting sqref="AN698:AN703">
    <cfRule type="containsText" dxfId="11" priority="18" operator="containsText" text="Moderado">
      <formula>NOT(ISERROR(SEARCH("Moderado",AN698)))</formula>
    </cfRule>
    <cfRule type="containsText" dxfId="10" priority="19" operator="containsText" text="Alto">
      <formula>NOT(ISERROR(SEARCH("Alto",AN698)))</formula>
    </cfRule>
    <cfRule type="containsText" dxfId="9" priority="17" operator="containsText" text="Bajo">
      <formula>NOT(ISERROR(SEARCH("Bajo",AN698)))</formula>
    </cfRule>
    <cfRule type="containsText" dxfId="8" priority="20" operator="containsText" text="Extremo">
      <formula>NOT(ISERROR(SEARCH("Extremo",AN698)))</formula>
    </cfRule>
  </conditionalFormatting>
  <conditionalFormatting sqref="AN494:AO494 AN496:AO496 AN498:AO499">
    <cfRule type="containsText" dxfId="7" priority="467" operator="containsText" text="Alto">
      <formula>NOT(ISERROR(SEARCH("Alto",AN494)))</formula>
    </cfRule>
    <cfRule type="containsText" dxfId="6" priority="466" operator="containsText" text="Moderado">
      <formula>NOT(ISERROR(SEARCH("Moderado",AN494)))</formula>
    </cfRule>
    <cfRule type="containsText" dxfId="5" priority="465" operator="containsText" text="Bajo">
      <formula>NOT(ISERROR(SEARCH("Bajo",AN494)))</formula>
    </cfRule>
    <cfRule type="containsText" dxfId="4" priority="468" operator="containsText" text="Extremo">
      <formula>NOT(ISERROR(SEARCH("Extremo",AN494)))</formula>
    </cfRule>
  </conditionalFormatting>
  <conditionalFormatting sqref="AN501:AO501">
    <cfRule type="containsText" dxfId="3" priority="460" operator="containsText" text="Extremo">
      <formula>NOT(ISERROR(SEARCH("Extremo",AN501)))</formula>
    </cfRule>
    <cfRule type="containsText" dxfId="2" priority="458" operator="containsText" text="Moderado">
      <formula>NOT(ISERROR(SEARCH("Moderado",AN501)))</formula>
    </cfRule>
    <cfRule type="containsText" dxfId="1" priority="459" operator="containsText" text="Alto">
      <formula>NOT(ISERROR(SEARCH("Alto",AN501)))</formula>
    </cfRule>
    <cfRule type="containsText" dxfId="0" priority="457" operator="containsText" text="Bajo">
      <formula>NOT(ISERROR(SEARCH("Bajo",AN501)))</formula>
    </cfRule>
  </conditionalFormatting>
  <dataValidations count="342">
    <dataValidation type="list" allowBlank="1" showInputMessage="1" showErrorMessage="1" sqref="O13 T9 T11 T13 R9 R11 E9 E11 M9 M11 B9 B11 O9:P9 O11:P11 M157:M163 V9 AN9:AO9 V11 AN11:AO11 V13 AN13:AO13 Y236:AC236 E236 P236:P237 M236:M237 T236 R236 O236 Y240:AC245 P242:P260 O242 O257 O254 O251 O248 O245 O259:O260 T242 T257 T254 T251 T248 T245 V242 AN257:AO257 AN254:AO254 AN251:AO251 AN248:AO248 AN245:AO245 AN242:AO242 V257 AN259:AO261 V251 V248 V245 Y257:AC257 Y248:AC248 Y251:AC252 Y254:AC254 T259:T261 T263 V263 V259:V261 AN263:AO263 O261:P261 O263:P263 M242:M261 M263 E242:E261 E263 R242:R261 R263 O408 T412 O414 T408 AN412:AO412 T414 V408 V412 AN414:AO414 Y412:AC412 V414 AN408:AO408 Y658:AC658 O658 T658 V658 AN658:AO658 V363 E412:E416 P363:P365 O298 T298 V298 AN298:AO298 M363:M365 O293 O295 O290 O286 O283 O280 T295 T293 T290 T286 T283 T280 AN293:AO293 AN290:AO290 AN283:AO283 AN280:AO280 V295 V293 AN295 V286 V283 V280 E363:E365 R363:R365 E273:E286 AN273:AO273 O273 T273 V273 O277 T277 AN277:AO277 V277 M273:M286 P273:P286 R273:R286 AO286 Y363:AC365 O363 T363 AN363:AO363 Y259:AC264 O130 R121:R122 O121:P122 AN121:AO122 P412:P416 R412:R416 M412:M416 P658:P660 O416 T416 V416 AN416:AO416 Y414:AC416 O337 O345 O343 O341 E337 E343 E345 E341 R337 R341 R343 R345 P350:P353 AO327:AO328 AO312:AO314 O327:O328 O350:O351 O330:O331 O334 O301:O302 O305 O308:O309 O312:O314 O316 O322 O325 O319 R290:R302 R350:R351 R330:R331 R334 R305 R308:R309 R312:R314 R316 R325 R319 R327:R328 R322 T301:T302 T343 T350:T351 T337 T341 T330:T331 T334 T345 T308:T309 T312:T314 T316 T325 T319 T327:T328 T322 V301:V302 AN337:AO337 AN341:AO341 AN330:AN331 AN334 V343 V350:V351 V337 V345 V341 V330:V331 V334 AN301:AO302 AN305:AO305 AN308:AO309 AN343:AO343 AN316:AO316 AN325:AO325 AN350:AO351 AN322:AO322 AN345:AO345 V308:V309 V312:V314 V316 V325 V319 V327:V328 V322 E290:E302 E350:E351 E305 E308:E309 E312:E314 E316 E322 E325 E319 E327:E328 M290:M346 AO319 Y273:AC329 P290:P336 AO231 O169 O157:O160 O164 O167 T169 T157:T160 T164 T167 V157:V160 V164 V167 V169 P157:P170 AN169:AO169 AN164:AO164 AN167:AO167 AO157:AO160 AN159:AN160 O173 T173 T171 V171 V173 AN173 AN171:AO171 O171:P171 E167:E171 O412 R157:R171 M167:M171 Y9:AC15 V121:V123 AN123 V126 AN126 V128 AN128 V130 AN130 V132 AN132 T121:T123 T128 T126 T132 O132 O123 O126 O128 R658:R660 B654:B660 M408:M409 R408:R409 P408:P409 E408:E409 Y408:AC409 R173:R175 M173:M175 P173:P175 P13:P15 B13:B15 M13:M15 E13:E15 R13:R15 Y121:AC133 M121:M133 E121:E133 E157:E163 Y157:AC171 O227 O231 O178 T178 V176 P178:P194 O176:P176 T176 O191 T191 V191 O187 O180:O183 T187 T180:T183 V187 V180:V183 R180:R194 Y173:AC194 AN176:AO176 AN178:AO178 AN191:AO191 AN187:AO187 AN180:AN183 Z109:AC112 Y109:Y111 AO21 Y155:Y156 AC21:AC23 AA21:AA23 AC36:AC38 AA36:AA38 T227 T231 R227:R234 E173:E234 M227:M234 B227:B234 P227:P234 AN227:AO227 V227 Y233:Y234 V231 Z227:AC234 Y227:Y231 M350:M353 Y337:AC346 Y350:AC353 AC347:AC349" xr:uid="{00000000-0002-0000-0000-000000000000}">
      <formula1>#REF!</formula1>
    </dataValidation>
    <dataValidation type="list" allowBlank="1" showInputMessage="1" showErrorMessage="1" sqref="O542 O91:O92" xr:uid="{0BA081CF-D198-4DBE-AE6A-18FC91A26410}">
      <formula1>$L$41:$L$45</formula1>
    </dataValidation>
    <dataValidation type="list" allowBlank="1" showInputMessage="1" showErrorMessage="1" sqref="T542 T91 T481 T487" xr:uid="{DF2614D6-3977-4F2B-854F-50B5BE1CBC31}">
      <formula1>$O$46:$O$50</formula1>
    </dataValidation>
    <dataValidation type="list" allowBlank="1" showInputMessage="1" showErrorMessage="1" sqref="AN542 AN91:AN92 V542 V91 V481 V487 AN481" xr:uid="{C8FC4007-6678-46AF-AEBB-4B12A897E6CB}">
      <formula1>$R$46:$R$49</formula1>
    </dataValidation>
    <dataValidation type="list" allowBlank="1" showInputMessage="1" showErrorMessage="1" sqref="AO542 AO91:AO92 AO481" xr:uid="{6A3BCB87-EF37-499A-857D-995DAA272991}">
      <formula1>$O$51:$O$54</formula1>
    </dataValidation>
    <dataValidation type="list" allowBlank="1" showInputMessage="1" showErrorMessage="1" sqref="Y542 Y91:Y92 Y481" xr:uid="{56E78C79-993B-4BC7-A6F6-EE702DF8E3F1}">
      <formula1>$T$46:$T$48</formula1>
    </dataValidation>
    <dataValidation type="list" allowBlank="1" showInputMessage="1" showErrorMessage="1" sqref="Z542 Z91:Z92 AA634 Z481" xr:uid="{22FE4725-3794-4A5B-8E07-541339765999}">
      <formula1>$V$46:$V$47</formula1>
    </dataValidation>
    <dataValidation type="list" allowBlank="1" showInputMessage="1" showErrorMessage="1" sqref="Z213:Z221 Z531 AA91:AA92 AA542 AA481" xr:uid="{3C1BAC3F-3A99-4AFF-AB3A-145C21AB889A}">
      <formula1>$V$48:$V$49</formula1>
    </dataValidation>
    <dataValidation type="list" allowBlank="1" showInputMessage="1" showErrorMessage="1" sqref="AC481 AC91:AC92 AC542 AB222:AB226" xr:uid="{0688C3B8-C5D6-42FE-B2E9-9CBEFE55D745}">
      <formula1>$W$50:$W$51</formula1>
    </dataValidation>
    <dataValidation type="list" allowBlank="1" showInputMessage="1" showErrorMessage="1" sqref="AB542 AB91:AB92 AB481" xr:uid="{505A6CF5-74E4-4DE4-AB8A-F1B73A125E8D}">
      <formula1>$W$46:$W$47</formula1>
    </dataValidation>
    <dataValidation type="list" allowBlank="1" showInputMessage="1" showErrorMessage="1" sqref="P542:P544 P91:P92 P481:P484" xr:uid="{3FD03836-F6E8-4512-B241-873E99907990}">
      <formula1>$X$46:$X$53</formula1>
    </dataValidation>
    <dataValidation type="list" allowBlank="1" showInputMessage="1" showErrorMessage="1" sqref="R542:R544 R91:R92 R481:R483 R487" xr:uid="{9D67863E-6F5A-4A1B-90FA-3C7C0F7DDBD1}">
      <formula1>$L$46:$L$55</formula1>
    </dataValidation>
    <dataValidation type="list" allowBlank="1" showInputMessage="1" showErrorMessage="1" sqref="M542:M544 M91:M92" xr:uid="{888A44C8-02D8-48A6-91EF-ABA263214B7B}">
      <formula1>$M$11:$M$41</formula1>
    </dataValidation>
    <dataValidation type="list" allowBlank="1" showInputMessage="1" showErrorMessage="1" sqref="E542:E544 E91:E92" xr:uid="{2E7F62F6-0AE1-4BB3-A499-0194B9C1337E}">
      <formula1>$N$11:$N$42</formula1>
    </dataValidation>
    <dataValidation type="list" allowBlank="1" showInputMessage="1" showErrorMessage="1" sqref="B40 B91:B92 B42:B44 B625:B629" xr:uid="{A0D75B81-C918-4213-95EA-51ED9A6AAF9F}">
      <formula1>$E$44:$E$81</formula1>
    </dataValidation>
    <dataValidation type="list" allowBlank="1" showInputMessage="1" showErrorMessage="1" sqref="B113 B121:B122 B117 B513 B519 B516 B521" xr:uid="{72898693-31A6-4E80-9CF3-A5271F9838BE}">
      <formula1>$E$2064:$E$2101</formula1>
    </dataValidation>
    <dataValidation type="list" allowBlank="1" showInputMessage="1" showErrorMessage="1" sqref="B235:B236 B238:B240" xr:uid="{8408A250-3851-4038-84E0-2DBA2BE1C96A}">
      <formula1>$E$2061:$E$2098</formula1>
    </dataValidation>
    <dataValidation type="list" allowBlank="1" showInputMessage="1" showErrorMessage="1" sqref="B259:B261 B257 B254 B251 B248 B245 B242 B263" xr:uid="{CCD89AFE-4790-45C2-85DC-E7A074A72D04}">
      <formula1>$E$2077:$E$2114</formula1>
    </dataValidation>
    <dataValidation type="list" allowBlank="1" showInputMessage="1" showErrorMessage="1" sqref="B408 B416 B414 B412" xr:uid="{FBCFA32D-6F34-4B1F-85FD-88EAECF5B7C8}">
      <formula1>$E$2062:$E$2099</formula1>
    </dataValidation>
    <dataValidation type="list" allowBlank="1" showInputMessage="1" showErrorMessage="1" sqref="O523 O211 O209 O410 O651 O689 O510 O580 O603 O501 O680 O670" xr:uid="{562591C2-C2B7-44D2-85DA-97A712E84106}">
      <formula1>$L$42:$L$46</formula1>
    </dataValidation>
    <dataValidation type="list" allowBlank="1" showInputMessage="1" showErrorMessage="1" sqref="T523 T211 T209 T410 T651 T689 T510 T580 T603 T680 T670" xr:uid="{8E348847-74C4-4EEC-A712-80AE4C82A557}">
      <formula1>$O$47:$O$51</formula1>
    </dataValidation>
    <dataValidation type="list" allowBlank="1" showInputMessage="1" showErrorMessage="1" sqref="V523 AN211 AN209 V211 V209 V410 AN410 AN523 V651 AN651 V689 AN689 V510 AN510 V580 AN580 V603 AN603 V680 AN680 V670 AN670" xr:uid="{51160368-517C-4B82-904E-62E7B86D67D7}">
      <formula1>$R$47:$R$50</formula1>
    </dataValidation>
    <dataValidation type="list" allowBlank="1" showInputMessage="1" showErrorMessage="1" sqref="Y523 Y209:Y212 Y410:Y411 Y651 Y689 Y510 Y580 Y603 Y680 Y670" xr:uid="{032710BF-BBD9-44D8-AF06-E1DFA8FCBCAD}">
      <formula1>$T$47:$T$49</formula1>
    </dataValidation>
    <dataValidation type="list" allowBlank="1" showInputMessage="1" showErrorMessage="1" sqref="Z523 Z209:Z212 Z410:Z411 Z651 Z689 Z510 Z580 Z603 AA556 Z680 Z670" xr:uid="{83C8DF89-3D9D-43D4-8FE4-FABC4EC71BF8}">
      <formula1>$V$47:$V$48</formula1>
    </dataValidation>
    <dataValidation type="list" allowBlank="1" showInputMessage="1" showErrorMessage="1" sqref="AA523 AA209:AA212 AA410:AA411 Z625 AA651 AA689 AA510 AA580 AA603 AA680 AA670" xr:uid="{459F371D-292C-404C-AFDA-5AB0C65CAACA}">
      <formula1>$V$49:$V$50</formula1>
    </dataValidation>
    <dataValidation type="list" allowBlank="1" showInputMessage="1" showErrorMessage="1" sqref="AC523 AC209:AC212 AC410:AC411 AC651 AC689 AC510 AC580 AC603 AC680 AC670" xr:uid="{5E0A256A-5ABE-4918-9997-D9F1412380D3}">
      <formula1>$W$51:$W$52</formula1>
    </dataValidation>
    <dataValidation type="list" allowBlank="1" showInputMessage="1" showErrorMessage="1" sqref="AO523 AO211 AO209 AO410 AO651 AO689 AO510 AO580 AO603 AO680 AO670" xr:uid="{08FCC3F3-8BA5-4CE0-87E2-8A5941B0A54E}">
      <formula1>$O$52:$O$55</formula1>
    </dataValidation>
    <dataValidation type="list" allowBlank="1" showInputMessage="1" showErrorMessage="1" sqref="AB523 AB209:AB212 AB410:AB411 AB651 AB689 AB510 AB580 AB603 Z501 AB680 AB670" xr:uid="{FB5E54FE-CCD6-4862-9974-0409AB66AF87}">
      <formula1>$W$47:$W$48</formula1>
    </dataValidation>
    <dataValidation type="list" allowBlank="1" showInputMessage="1" showErrorMessage="1" sqref="P689:P691 P603:P605 P410:P411 P651:P653 P209:P212 P510:P512 P580:P582 P523:P525 P680:P682 P670:P671" xr:uid="{72F17907-7D85-4E30-96C9-03B910C70816}">
      <formula1>$X$47:$X$54</formula1>
    </dataValidation>
    <dataValidation type="list" allowBlank="1" showInputMessage="1" showErrorMessage="1" sqref="B689:B691 B603:B605 B410:B411 B651:B653 B209:B212 B510:B512 B580:B582 B523:B525 B501:B503 B680:B682 B670:B671" xr:uid="{99CA7987-6B65-4628-92E3-6DB50D935646}">
      <formula1>$E$42:$E$79</formula1>
    </dataValidation>
    <dataValidation type="list" allowBlank="1" showInputMessage="1" showErrorMessage="1" sqref="M689:M691 M603:M605 M651:M653 M510:M512 M580:M582 M523:M525 M680:M682 M670:M671" xr:uid="{DE43B91C-48C4-47AB-9878-40C7223D6B13}">
      <formula1>$M$12:$M$42</formula1>
    </dataValidation>
    <dataValidation type="list" allowBlank="1" showInputMessage="1" showErrorMessage="1" sqref="E689:E691 E613 E603:E605 E651:E653 E510:E512 E580:E582 E523:E525 E680:E682 E670:E671" xr:uid="{D1BF90AB-1CC9-4F53-BBBC-1439BFD7434E}">
      <formula1>$N$12:$N$43</formula1>
    </dataValidation>
    <dataValidation type="list" allowBlank="1" showInputMessage="1" showErrorMessage="1" sqref="R689:R691 R603:R605 R410:R411 R651:R653 R209:R212 R510:R512 R580:R582 R523:R525 R501 R680:R682 R670:R671" xr:uid="{75970733-50FE-4B81-9DC7-EF708062C93B}">
      <formula1>$L$47:$L$56</formula1>
    </dataValidation>
    <dataValidation type="list" allowBlank="1" showInputMessage="1" showErrorMessage="1" sqref="AO583 AO585 AO587 AO589 AO592" xr:uid="{66CB6B65-E33E-41B2-AEE5-5D5B72BCF1E7}">
      <formula1>$O$514:$O$517</formula1>
    </dataValidation>
    <dataValidation type="list" allowBlank="1" showInputMessage="1" showErrorMessage="1" sqref="V583 AN592 V592 AN589 V589 AN587 V587 AN585 V585 AN583" xr:uid="{0BF1784D-8A75-400F-A401-9537AD1D50E0}">
      <formula1>$R$413:$R$416</formula1>
    </dataValidation>
    <dataValidation type="list" allowBlank="1" showInputMessage="1" showErrorMessage="1" sqref="T583 T585 T587 T589 T592" xr:uid="{6C14BED9-C0E6-4DC1-B78F-0BCAF59B54C7}">
      <formula1>$O$413:$O$513</formula1>
    </dataValidation>
    <dataValidation type="list" allowBlank="1" showInputMessage="1" showErrorMessage="1" sqref="O583 O592 O589 O587 O585" xr:uid="{8C18D33C-0379-4666-9E1E-1C87CB94470F}">
      <formula1>$L$408:$L$412</formula1>
    </dataValidation>
    <dataValidation type="list" allowBlank="1" showInputMessage="1" showErrorMessage="1" sqref="O625" xr:uid="{2383793E-DB53-4358-8D71-11B73E0F233B}">
      <formula1>$L$44:$L$48</formula1>
    </dataValidation>
    <dataValidation type="list" allowBlank="1" showInputMessage="1" showErrorMessage="1" sqref="T625" xr:uid="{5F2B402D-BEB1-4D0C-93BD-B2CB72F2C2C6}">
      <formula1>$O$49:$O$53</formula1>
    </dataValidation>
    <dataValidation type="list" allowBlank="1" showInputMessage="1" showErrorMessage="1" sqref="V625 AN625" xr:uid="{07C24E69-BC87-4BF4-9749-1ED754E3F701}">
      <formula1>$R$49:$R$52</formula1>
    </dataValidation>
    <dataValidation type="list" allowBlank="1" showInputMessage="1" showErrorMessage="1" sqref="Y625" xr:uid="{B33BBC6C-25F0-4A4C-95C3-CB8CCA8493B6}">
      <formula1>$T$49:$T$51</formula1>
    </dataValidation>
    <dataValidation type="list" allowBlank="1" showInputMessage="1" showErrorMessage="1" sqref="AA625" xr:uid="{4F6D6EB6-B792-42A5-AD5D-594C79CAF3BF}">
      <formula1>$V$51:$V$52</formula1>
    </dataValidation>
    <dataValidation type="list" allowBlank="1" showInputMessage="1" showErrorMessage="1" sqref="AC625" xr:uid="{F1247CF4-FFA6-4353-9A52-30ACDB6CD41A}">
      <formula1>$W$53:$W$54</formula1>
    </dataValidation>
    <dataValidation type="list" allowBlank="1" showInputMessage="1" showErrorMessage="1" sqref="AO625" xr:uid="{1E611FE3-61E3-45F3-9892-3862C9DC5FFB}">
      <formula1>$O$54:$O$57</formula1>
    </dataValidation>
    <dataValidation type="list" allowBlank="1" showInputMessage="1" showErrorMessage="1" sqref="AB625 AA501 AC556" xr:uid="{12FC49EA-7D57-455B-95D4-944D1D7EA8C5}">
      <formula1>$W$49:$W$50</formula1>
    </dataValidation>
    <dataValidation type="list" allowBlank="1" showInputMessage="1" showErrorMessage="1" sqref="P625:P629" xr:uid="{95099E08-8D14-47D9-9A7C-9D87CC55D049}">
      <formula1>$X$49:$X$56</formula1>
    </dataValidation>
    <dataValidation type="list" allowBlank="1" showInputMessage="1" showErrorMessage="1" sqref="M625:M629" xr:uid="{6B0CF900-3095-4D5D-8526-D17128BB80C0}">
      <formula1>$M$14:$M$44</formula1>
    </dataValidation>
    <dataValidation type="list" allowBlank="1" showInputMessage="1" showErrorMessage="1" sqref="E625:E629" xr:uid="{4F806FC3-0B58-48EE-99C9-3CDD16D5D4DD}">
      <formula1>$N$14:$N$45</formula1>
    </dataValidation>
    <dataValidation type="list" allowBlank="1" showInputMessage="1" showErrorMessage="1" sqref="R625:R629" xr:uid="{A00B288E-F08F-4C57-A7C8-5EB9E0494A2A}">
      <formula1>$L$49:$L$58</formula1>
    </dataValidation>
    <dataValidation type="list" allowBlank="1" showInputMessage="1" showErrorMessage="1" sqref="B614 B619 B617 B622" xr:uid="{84B1AA57-A0A8-4339-A3A4-98E4F4D6DE0F}">
      <formula1>$E$2065:$E$2102</formula1>
    </dataValidation>
    <dataValidation type="list" allowBlank="1" showInputMessage="1" showErrorMessage="1" sqref="B647:B650" xr:uid="{05AC01B0-6D1E-4BFE-8BEB-17C321E0A1C2}">
      <formula1>$E$2058:$E$2095</formula1>
    </dataValidation>
    <dataValidation type="list" allowBlank="1" showInputMessage="1" showErrorMessage="1" sqref="E658:E660" xr:uid="{DAF264B6-23F8-4260-B3F0-E9F19A67EF3A}">
      <formula1>$N$12:$N$15</formula1>
    </dataValidation>
    <dataValidation type="list" allowBlank="1" showInputMessage="1" showErrorMessage="1" sqref="M658:M660 M634:M636" xr:uid="{1BF6C5E5-796C-4DD5-A9E7-724D14CB026F}">
      <formula1>$M$12:$M$15</formula1>
    </dataValidation>
    <dataValidation type="list" allowBlank="1" showInputMessage="1" showErrorMessage="1" sqref="B685 B683 B687" xr:uid="{1D6D9055-C3DA-4C5F-BF69-141642D3602E}">
      <formula1>$E$2060:$E$2097</formula1>
    </dataValidation>
    <dataValidation type="list" allowBlank="1" showInputMessage="1" showErrorMessage="1" sqref="B542:B544" xr:uid="{B2E8DAF4-A8FC-4854-99DF-3BD983665AD8}">
      <formula1>$E$41:$E$78</formula1>
    </dataValidation>
    <dataValidation type="list" allowBlank="1" showInputMessage="1" showErrorMessage="1" sqref="B533 B539 B536" xr:uid="{8601E54C-D689-4F84-8A80-B347DB88745C}">
      <formula1>$E$2017:$E$2054</formula1>
    </dataValidation>
    <dataValidation type="list" allowBlank="1" showInputMessage="1" showErrorMessage="1" sqref="R583:R595" xr:uid="{E6A60309-CB05-4C1C-A6B4-D0D1BBEB013A}">
      <formula1>$L$413:$L$518</formula1>
    </dataValidation>
    <dataValidation type="list" allowBlank="1" showInputMessage="1" showErrorMessage="1" sqref="E583:E595" xr:uid="{7EE7F35D-A52B-47B7-AF35-8447740334BE}">
      <formula1>$N$258:$N$409</formula1>
    </dataValidation>
    <dataValidation type="list" allowBlank="1" showInputMessage="1" showErrorMessage="1" sqref="M583:M595" xr:uid="{778065E2-B405-48E7-8895-0F9A0229E22D}">
      <formula1>$M$258:$M$408</formula1>
    </dataValidation>
    <dataValidation type="list" allowBlank="1" showInputMessage="1" showErrorMessage="1" sqref="B583:B595" xr:uid="{5876E3BE-45BE-431B-A5EC-2C6AA87DF2EA}">
      <formula1>$E$408:$E$595</formula1>
    </dataValidation>
    <dataValidation type="list" allowBlank="1" showInputMessage="1" showErrorMessage="1" sqref="P583:P595" xr:uid="{B801E3A3-9C6D-4F26-B232-3F798383B598}">
      <formula1>$X$413:$X$516</formula1>
    </dataValidation>
    <dataValidation type="list" allowBlank="1" showInputMessage="1" showErrorMessage="1" sqref="AB583:AB595" xr:uid="{32FA6ECC-954A-47FC-8BE6-56143252F88C}">
      <formula1>$W$413:$W$414</formula1>
    </dataValidation>
    <dataValidation type="list" allowBlank="1" showInputMessage="1" showErrorMessage="1" sqref="AC583:AC595" xr:uid="{ED1E773F-1B89-4918-9D7F-6B41A49EDEE3}">
      <formula1>$W$513:$W$514</formula1>
    </dataValidation>
    <dataValidation type="list" allowBlank="1" showInputMessage="1" showErrorMessage="1" sqref="AA583:AA595" xr:uid="{26C05139-D072-4623-95F0-CB87D44E7788}">
      <formula1>$V$415:$V$416</formula1>
    </dataValidation>
    <dataValidation type="list" allowBlank="1" showInputMessage="1" showErrorMessage="1" sqref="Z583:Z595" xr:uid="{B5D29E79-9DFE-4F29-952A-22CA34C4DB10}">
      <formula1>$V$413:$V$414</formula1>
    </dataValidation>
    <dataValidation type="list" allowBlank="1" showInputMessage="1" showErrorMessage="1" sqref="Y583:Y595" xr:uid="{2DEB25EF-3769-409E-B154-E405FF68B2F7}">
      <formula1>$T$413:$T$415</formula1>
    </dataValidation>
    <dataValidation type="list" allowBlank="1" showInputMessage="1" showErrorMessage="1" sqref="B508 B504:B506" xr:uid="{ECC354C5-12D7-4A8C-9A4F-766F6FCFB222}">
      <formula1>$E$2012:$E$2049</formula1>
    </dataValidation>
    <dataValidation type="list" allowBlank="1" showInputMessage="1" showErrorMessage="1" sqref="B575:B576 B578" xr:uid="{83AF6698-D39D-4053-A6A7-97DDF4E62480}">
      <formula1>$E$2023:$E$2060</formula1>
    </dataValidation>
    <dataValidation type="list" allowBlank="1" showInputMessage="1" showErrorMessage="1" sqref="AO383 AO366 AO386 AO399 AO380 AO396" xr:uid="{D0756CB1-7401-4693-B5F6-68C30F0EF65D}">
      <formula1>$K$368:$K$369</formula1>
    </dataValidation>
    <dataValidation type="list" allowBlank="1" showInputMessage="1" showErrorMessage="1" sqref="AO377 AO368 AO370 AO372 AO375" xr:uid="{E46EB619-6188-40BA-B34F-7B8EDE2A0134}">
      <formula1>$K$370:$K$371</formula1>
    </dataValidation>
    <dataValidation type="list" allowBlank="1" showInputMessage="1" showErrorMessage="1" sqref="AO393 AO402 AO389 AO391" xr:uid="{F91FDF29-4E61-480F-A54F-991DF4363548}">
      <formula1>$K$368:$K$370</formula1>
    </dataValidation>
    <dataValidation type="list" allowBlank="1" showInputMessage="1" showErrorMessage="1" sqref="M396:M398" xr:uid="{D023CC63-D042-43C8-9B5C-1D5C64FE5643}">
      <formula1>$I$254:$I$259</formula1>
    </dataValidation>
    <dataValidation type="list" allowBlank="1" showInputMessage="1" showErrorMessage="1" sqref="E405" xr:uid="{2B8B350A-F557-47E4-8E87-1930E3EB067F}">
      <formula1>$H$253:$H$255</formula1>
    </dataValidation>
    <dataValidation type="list" allowBlank="1" showInputMessage="1" showErrorMessage="1" sqref="E396 E389 E386 E402 E391 E399 E393 E383 E380" xr:uid="{65F53DA8-05C0-43D4-8611-79A946150AF3}">
      <formula1>$H$254:$H$256</formula1>
    </dataValidation>
    <dataValidation type="list" allowBlank="1" showInputMessage="1" showErrorMessage="1" sqref="E377 E368 E370 E372 E375 E366" xr:uid="{4DA3F631-3E19-4B9F-98DA-32C39C0015B4}">
      <formula1>$Y$263:$Y$366</formula1>
    </dataValidation>
    <dataValidation type="list" allowBlank="1" showInputMessage="1" showErrorMessage="1" sqref="M399:M407 M366:M395" xr:uid="{A8301835-FA16-4CA8-B3D0-66F234E01BE7}">
      <formula1>$M$251:$M$258</formula1>
    </dataValidation>
    <dataValidation type="list" allowBlank="1" showInputMessage="1" showErrorMessage="1" sqref="AO405" xr:uid="{1AD1ABFA-2A79-477D-BE69-6D38D335E5F9}">
      <formula1>$O$368:$O$370</formula1>
    </dataValidation>
    <dataValidation type="list" allowBlank="1" showInputMessage="1" showErrorMessage="1" sqref="Y366:Y407" xr:uid="{520B8065-7369-4005-9659-6D5FFBFC566B}">
      <formula1>$T$263:$T$366</formula1>
    </dataValidation>
    <dataValidation type="list" allowBlank="1" showInputMessage="1" showErrorMessage="1" sqref="AN405 V402 V366 V368 V370 V372 V375 V377 V380 V383 V386 V389 V391 V393 V396 V399 V405 AN366 AN368 AN370 AN372 AN375 AN377 AN380 AN383 AN386 AN389 AN402 AN393 AN396 AN399" xr:uid="{52860BF8-B902-4B20-BD6A-51629B8F0BE6}">
      <formula1>$R$263:$R$367</formula1>
    </dataValidation>
    <dataValidation type="list" allowBlank="1" showInputMessage="1" showErrorMessage="1" sqref="T405 T399 T396 T393 T391 T389 T386 T383 T380 T377 T375 T372 T370 T368 T366 T402" xr:uid="{C0DC9B21-1F0C-4FA6-80E0-6C8A4C7D547B}">
      <formula1>$O$263:$O$367</formula1>
    </dataValidation>
    <dataValidation type="list" allowBlank="1" showInputMessage="1" showErrorMessage="1" sqref="O402 O393 O375 O372 O370 O405 O396 O391 O389 O386 O383 O380 O377 O368 O366 O399" xr:uid="{A1C49767-369F-48C2-A16E-9A242567E4D2}">
      <formula1>$L$258:$L$262</formula1>
    </dataValidation>
    <dataValidation type="list" allowBlank="1" showInputMessage="1" showErrorMessage="1" sqref="R366:R407" xr:uid="{DC058BB1-E7F9-4C9D-AD0E-D03078DFA50D}">
      <formula1>$L$263:$L$371</formula1>
    </dataValidation>
    <dataValidation type="list" allowBlank="1" showInputMessage="1" showErrorMessage="1" sqref="B366:B407" xr:uid="{CE5E73C0-C872-455E-B9B9-7DBC15FE3B47}">
      <formula1>$E$258:$E$391</formula1>
    </dataValidation>
    <dataValidation type="list" allowBlank="1" showInputMessage="1" showErrorMessage="1" sqref="P366:P407" xr:uid="{3D47AA6A-1E2C-4B48-8533-528853A6CBF8}">
      <formula1>$X$263:$X$369</formula1>
    </dataValidation>
    <dataValidation type="list" allowBlank="1" showInputMessage="1" showErrorMessage="1" sqref="AB366:AB407" xr:uid="{01528E7A-826F-45FC-8B8C-4C22911684C4}">
      <formula1>$W$263:$W$264</formula1>
    </dataValidation>
    <dataValidation type="list" allowBlank="1" showInputMessage="1" showErrorMessage="1" sqref="AC366:AC407" xr:uid="{E9F5E93B-D3AE-48D2-8FE8-64A70071D83B}">
      <formula1>$W$368:$W$368</formula1>
    </dataValidation>
    <dataValidation type="list" allowBlank="1" showInputMessage="1" showErrorMessage="1" sqref="AA366:AA407" xr:uid="{FF7AA7D6-BDFF-494B-895E-D78563EA5057}">
      <formula1>$V$366:$V$367</formula1>
    </dataValidation>
    <dataValidation type="list" allowBlank="1" showInputMessage="1" showErrorMessage="1" sqref="Z366:Z407" xr:uid="{248F558B-7891-4567-A9D9-918C09663856}">
      <formula1>$V$263:$V$264</formula1>
    </dataValidation>
    <dataValidation type="list" allowBlank="1" showInputMessage="1" showErrorMessage="1" sqref="B273" xr:uid="{840F2B86-5503-419A-A45D-D8E1E2BAFA32}">
      <formula1>$E$1979:$E$2016</formula1>
    </dataValidation>
    <dataValidation type="list" allowBlank="1" showInputMessage="1" showErrorMessage="1" sqref="B277 B298 B295 B293 B290 B286 B283 B280" xr:uid="{C7DA12E8-BDD0-4154-B68A-79F3C2E182FC}">
      <formula1>$E$1976:$E$2013</formula1>
    </dataValidation>
    <dataValidation type="list" allowBlank="1" showInputMessage="1" showErrorMessage="1" sqref="B354 B358 B360 B363" xr:uid="{E2B1831B-5352-40FB-9822-F647180274C3}">
      <formula1>$E$1880:$E$1917</formula1>
    </dataValidation>
    <dataValidation type="list" allowBlank="1" showInputMessage="1" showErrorMessage="1" sqref="B599 B596:B597 B601:B602" xr:uid="{493BEC92-7C24-45C6-A1F8-D14C9AEFAF9C}">
      <formula1>$E$1890:$E$1927</formula1>
    </dataValidation>
    <dataValidation type="list" allowBlank="1" showInputMessage="1" showErrorMessage="1" sqref="T501" xr:uid="{40FA291A-7508-4FF5-91B3-17469D4E1B00}">
      <formula1>$P$47:$P$51</formula1>
    </dataValidation>
    <dataValidation type="list" allowBlank="1" showInputMessage="1" showErrorMessage="1" sqref="V501 AN501" xr:uid="{8BFCADF2-E18A-4147-BE92-DD3D858EE6B5}">
      <formula1>$S$47:$S$50</formula1>
    </dataValidation>
    <dataValidation type="list" allowBlank="1" showInputMessage="1" showErrorMessage="1" sqref="Y501" xr:uid="{334F310D-CA0E-466C-981F-A280B0F85362}">
      <formula1>$U$47:$U$49</formula1>
    </dataValidation>
    <dataValidation type="list" allowBlank="1" showInputMessage="1" showErrorMessage="1" sqref="AC501" xr:uid="{36351E2E-E24C-4116-95D9-72E7462636C5}">
      <formula1>$X$51:$X$52</formula1>
    </dataValidation>
    <dataValidation type="list" allowBlank="1" showInputMessage="1" showErrorMessage="1" sqref="AO501" xr:uid="{53FB55FD-B121-48F9-B574-3FFE6FC8410F}">
      <formula1>$P$52:$P$55</formula1>
    </dataValidation>
    <dataValidation type="list" allowBlank="1" showInputMessage="1" showErrorMessage="1" sqref="AB501" xr:uid="{E31616AC-B097-44C9-92C3-4C144B01E144}">
      <formula1>$X$47:$X$48</formula1>
    </dataValidation>
    <dataValidation type="list" allowBlank="1" showInputMessage="1" showErrorMessage="1" sqref="P501" xr:uid="{34D79E16-BA0F-41B4-BF2F-759750C7DAE1}">
      <formula1>$Y$47:$Y$54</formula1>
    </dataValidation>
    <dataValidation type="list" allowBlank="1" showInputMessage="1" showErrorMessage="1" sqref="M501 E481:E484" xr:uid="{7EE93DBE-6937-4F80-9431-2CD0C673F738}">
      <formula1>$N$12:$N$42</formula1>
    </dataValidation>
    <dataValidation type="list" allowBlank="1" showInputMessage="1" showErrorMessage="1" sqref="E501:E503" xr:uid="{5493D3F0-676C-4CDE-A327-CE85D76554AB}">
      <formula1>$O$12:$O$43</formula1>
    </dataValidation>
    <dataValidation type="list" allowBlank="1" showInputMessage="1" showErrorMessage="1" sqref="B494 B496 B498:B499" xr:uid="{5BF20C2C-9544-4BD2-88E8-4CE38129FB19}">
      <formula1>$E$1905:$E$1942</formula1>
    </dataValidation>
    <dataValidation type="list" allowBlank="1" showInputMessage="1" showErrorMessage="1" sqref="B265 B270 B268" xr:uid="{376E6A04-0A44-4222-8DCB-646A3791AAC4}">
      <formula1>$E$1891:$E$1928</formula1>
    </dataValidation>
    <dataValidation type="list" allowBlank="1" showInputMessage="1" showErrorMessage="1" sqref="O556" xr:uid="{8CFC4F6E-569E-475A-8C3F-FFF091C43429}">
      <formula1>$L$40:$L$44</formula1>
    </dataValidation>
    <dataValidation type="list" allowBlank="1" showInputMessage="1" showErrorMessage="1" sqref="T556" xr:uid="{A4E4B275-AE9D-4B51-BFFB-9D6AF3B1650E}">
      <formula1>$O$45:$O$49</formula1>
    </dataValidation>
    <dataValidation type="list" allowBlank="1" showInputMessage="1" showErrorMessage="1" sqref="V556 AN556 AN231:AN232" xr:uid="{CE160142-2164-47DB-AAEC-CCFBB8A02C15}">
      <formula1>$R$45:$R$48</formula1>
    </dataValidation>
    <dataValidation type="list" allowBlank="1" showInputMessage="1" showErrorMessage="1" sqref="Y556" xr:uid="{94A1D6E9-8B61-4290-B77A-3B863DA7943A}">
      <formula1>$T$45:$T$47</formula1>
    </dataValidation>
    <dataValidation type="list" allowBlank="1" showInputMessage="1" showErrorMessage="1" sqref="Z556" xr:uid="{45BA4F5A-5D21-442D-95E8-5057DBC7C1CC}">
      <formula1>$V$45:$V$46</formula1>
    </dataValidation>
    <dataValidation type="list" allowBlank="1" showInputMessage="1" showErrorMessage="1" sqref="AO556" xr:uid="{4B91D175-24D9-405B-855F-0A7C3A78AC03}">
      <formula1>$O$50:$O$53</formula1>
    </dataValidation>
    <dataValidation type="list" allowBlank="1" showInputMessage="1" showErrorMessage="1" sqref="AB556" xr:uid="{CA7528D5-E73A-44F0-A72C-0D5FD527741A}">
      <formula1>$W$45:$W$46</formula1>
    </dataValidation>
    <dataValidation type="list" allowBlank="1" showInputMessage="1" showErrorMessage="1" sqref="P556:P558" xr:uid="{0CA24936-68F0-4E2A-95D9-449C8847D455}">
      <formula1>$X$45:$X$52</formula1>
    </dataValidation>
    <dataValidation type="list" allowBlank="1" showInputMessage="1" showErrorMessage="1" sqref="B556:B558" xr:uid="{4FBC8FB6-F976-4CBF-B388-27AE9FC1C1C1}">
      <formula1>$E$40:$E$77</formula1>
    </dataValidation>
    <dataValidation type="list" allowBlank="1" showInputMessage="1" showErrorMessage="1" sqref="M556:M558" xr:uid="{00A8ABDF-3322-4AD8-A0D8-32A3CEAD70DC}">
      <formula1>$M$11:$M$40</formula1>
    </dataValidation>
    <dataValidation type="list" allowBlank="1" showInputMessage="1" showErrorMessage="1" sqref="E556:E558" xr:uid="{A44DC54C-333C-4F94-B2F5-B47F7A39DB7B}">
      <formula1>$N$11:$N$41</formula1>
    </dataValidation>
    <dataValidation type="list" allowBlank="1" showInputMessage="1" showErrorMessage="1" sqref="R556:R558" xr:uid="{93CAC549-9564-4D68-A7D5-7EC886D701E4}">
      <formula1>$L$45:$L$54</formula1>
    </dataValidation>
    <dataValidation type="list" allowBlank="1" showInputMessage="1" showErrorMessage="1" sqref="B545 B551 B554 B547 B549" xr:uid="{319B1D3F-7D95-467E-BA54-2BCF903E1A52}">
      <formula1>$E$1885:$E$1922</formula1>
    </dataValidation>
    <dataValidation type="list" allowBlank="1" showInputMessage="1" showErrorMessage="1" sqref="B305 B301 B312 B316 B319 B322 B325 B327:B328 B330 B350 B345 B343 B341 B337 B308 B347" xr:uid="{F7D6724E-D4D9-41B0-9111-E6F039C55EE8}">
      <formula1>$E$1765:$E$1802</formula1>
    </dataValidation>
    <dataValidation type="list" allowBlank="1" showInputMessage="1" showErrorMessage="1" sqref="B672 B677 B674" xr:uid="{CD73B3F4-E6D3-4FB6-BA05-D69C88514C29}">
      <formula1>$E$1840:$E$1877</formula1>
    </dataValidation>
    <dataValidation type="list" allowBlank="1" showInputMessage="1" showErrorMessage="1" sqref="B173 B157 B159:B160 B164 B167 B169 B171" xr:uid="{28D82D56-077C-4595-8DB1-750CBCB3FA70}">
      <formula1>$E$1794:$E$1831</formula1>
    </dataValidation>
    <dataValidation type="list" allowBlank="1" showInputMessage="1" showErrorMessage="1" sqref="AO132 AO130 AO128 AO126 AO123" xr:uid="{4BF8CBC2-397B-4C30-8004-ADF00B14A5C7}">
      <formula1>$O$235:$O$237</formula1>
    </dataValidation>
    <dataValidation type="list" allowBlank="1" showInputMessage="1" showErrorMessage="1" sqref="P123:P133" xr:uid="{7452DFA9-427E-4AA7-A10A-0695C4ED6E02}">
      <formula1>$X$235:$X$236</formula1>
    </dataValidation>
    <dataValidation type="list" allowBlank="1" showInputMessage="1" showErrorMessage="1" sqref="B123:B133" xr:uid="{5EE9F289-6B06-47FA-860F-2DA30C33D820}">
      <formula1>$E$235:$E$261</formula1>
    </dataValidation>
    <dataValidation type="list" allowBlank="1" showInputMessage="1" showErrorMessage="1" sqref="R123:R133" xr:uid="{31CAA83D-6A83-44AB-803B-45E3828E5581}">
      <formula1>$L$235:$L$238</formula1>
    </dataValidation>
    <dataValidation type="list" allowBlank="1" showInputMessage="1" showErrorMessage="1" sqref="E634:E636" xr:uid="{52665B40-AA54-41CD-8BCF-EA7D0B65D7B1}">
      <formula1>$N$12:$N$40</formula1>
    </dataValidation>
    <dataValidation type="list" allowBlank="1" showInputMessage="1" showErrorMessage="1" sqref="O634" xr:uid="{20AD338D-2920-4476-8858-3DAA2ADB89F7}">
      <formula1>$L$40:$L$43</formula1>
    </dataValidation>
    <dataValidation type="list" allowBlank="1" showInputMessage="1" showErrorMessage="1" sqref="T634" xr:uid="{5FAE28FF-847D-4090-BC0D-B68FA976B1C6}">
      <formula1>$O$44:$O$48</formula1>
    </dataValidation>
    <dataValidation type="list" allowBlank="1" showInputMessage="1" showErrorMessage="1" sqref="V634 AN634" xr:uid="{DA71ADA7-8E9C-4160-BF63-98F57B6B154F}">
      <formula1>$R$44:$R$47</formula1>
    </dataValidation>
    <dataValidation type="list" allowBlank="1" showInputMessage="1" showErrorMessage="1" sqref="Y634" xr:uid="{7CBBBBD7-61EA-4057-B8BF-3C863EC0ACBC}">
      <formula1>$T$44:$T$46</formula1>
    </dataValidation>
    <dataValidation type="list" allowBlank="1" showInputMessage="1" showErrorMessage="1" sqref="Z634" xr:uid="{F89DDA37-FD65-4A20-B290-B60229BF6050}">
      <formula1>$V$44:$V$45</formula1>
    </dataValidation>
    <dataValidation type="list" allowBlank="1" showInputMessage="1" showErrorMessage="1" sqref="AC634 AB531 AB213:AB221" xr:uid="{36B7AC6A-BCB9-44F6-AA65-148D35F31CAD}">
      <formula1>$W$48:$W$49</formula1>
    </dataValidation>
    <dataValidation type="list" allowBlank="1" showInputMessage="1" showErrorMessage="1" sqref="AO634" xr:uid="{DEA895B7-127E-4818-87E0-6FC950F0BA7E}">
      <formula1>$O$49:$O$52</formula1>
    </dataValidation>
    <dataValidation type="list" allowBlank="1" showInputMessage="1" showErrorMessage="1" sqref="AB634 AC611 AC154" xr:uid="{F61B3CDA-E6D2-4D40-8C0B-FC2A6CAC6770}">
      <formula1>$W$44:$W$45</formula1>
    </dataValidation>
    <dataValidation type="list" allowBlank="1" showInputMessage="1" showErrorMessage="1" sqref="P634:P636" xr:uid="{8DBAF1E7-5FFD-485A-BFEF-E37FED6D8E69}">
      <formula1>$X$44:$X$51</formula1>
    </dataValidation>
    <dataValidation type="list" allowBlank="1" showInputMessage="1" showErrorMessage="1" sqref="B634:B636" xr:uid="{8EAA3492-181C-41FA-8C73-C65D402CFC24}">
      <formula1>$E$40:$E$76</formula1>
    </dataValidation>
    <dataValidation type="list" allowBlank="1" showInputMessage="1" showErrorMessage="1" sqref="R634:R636" xr:uid="{E885CED1-C836-4A6F-B9F6-4274CC2B49B8}">
      <formula1>$L$44:$L$53</formula1>
    </dataValidation>
    <dataValidation type="list" allowBlank="1" showInputMessage="1" showErrorMessage="1" sqref="B632 B630" xr:uid="{C32C5968-0392-410B-B0CB-F9A3E700B6D9}">
      <formula1>$E$1797:$E$1834</formula1>
    </dataValidation>
    <dataValidation type="list" allowBlank="1" showInputMessage="1" showErrorMessage="1" sqref="O481" xr:uid="{21F69CE2-E10E-40B0-9A6D-0C8B68B0CFF8}">
      <formula1>$L$42:$L$45</formula1>
    </dataValidation>
    <dataValidation type="list" allowBlank="1" showInputMessage="1" showErrorMessage="1" sqref="B481:B483" xr:uid="{6DBFE2FC-EF1F-471B-8CB3-0A2897872227}">
      <formula1>$E$42:$E$78</formula1>
    </dataValidation>
    <dataValidation type="list" allowBlank="1" showInputMessage="1" showErrorMessage="1" sqref="M481:M483" xr:uid="{AA2183D4-CFC9-4527-BB54-8E0BBF0F9A69}">
      <formula1>$M$12:$M$41</formula1>
    </dataValidation>
    <dataValidation type="list" allowBlank="1" showInputMessage="1" showErrorMessage="1" sqref="B479:B480 B487:B492 B417:B429" xr:uid="{63E218E0-B9E7-4525-BFA9-D2FEE72CE040}">
      <formula1>$E$51:$E$88</formula1>
    </dataValidation>
    <dataValidation type="list" allowBlank="1" showInputMessage="1" showErrorMessage="1" sqref="AB559 AB562:AB574" xr:uid="{E28F0839-7CFE-4301-8A29-5BC0EAB1BC23}">
      <formula1>$W$238:$W$239</formula1>
    </dataValidation>
    <dataValidation type="list" allowBlank="1" showInputMessage="1" showErrorMessage="1" sqref="AC559 AC562:AC574" xr:uid="{8EAC320E-F006-4628-8648-4A866AC0A2AC}">
      <formula1>$W$242:$W$243</formula1>
    </dataValidation>
    <dataValidation type="list" allowBlank="1" showInputMessage="1" showErrorMessage="1" sqref="AA559 AA562:AA574" xr:uid="{E552E4C6-6F89-499C-9049-F410740FF3DE}">
      <formula1>$V$240:$V$241</formula1>
    </dataValidation>
    <dataValidation type="list" allowBlank="1" showInputMessage="1" showErrorMessage="1" sqref="Z559 Z562:Z574" xr:uid="{E1555D83-E6CF-4155-8E89-334293E5E61C}">
      <formula1>$V$238:$V$239</formula1>
    </dataValidation>
    <dataValidation type="list" allowBlank="1" showInputMessage="1" showErrorMessage="1" sqref="Y559 Y562:Y574" xr:uid="{031F1071-DCE0-48DB-B48E-30905201EFA5}">
      <formula1>$T$238:$T$240</formula1>
    </dataValidation>
    <dataValidation type="list" allowBlank="1" showInputMessage="1" showErrorMessage="1" sqref="R559:R568 R570" xr:uid="{AB87667D-1B28-4D1A-9130-863C435C1DAC}">
      <formula1>$L$238:$L$247</formula1>
    </dataValidation>
    <dataValidation type="list" allowBlank="1" showInputMessage="1" showErrorMessage="1" sqref="E559:E568 E570:E571" xr:uid="{C3A27657-46A8-4DA3-B81E-504D06DB3985}">
      <formula1>$N$167:$N$175</formula1>
    </dataValidation>
    <dataValidation type="list" allowBlank="1" showInputMessage="1" showErrorMessage="1" sqref="M559:M568 M570:M571" xr:uid="{2A67D6D1-87D1-4225-9497-9563ABC28DFB}">
      <formula1>$M$167:$M$174</formula1>
    </dataValidation>
    <dataValidation type="list" allowBlank="1" showInputMessage="1" showErrorMessage="1" sqref="B559:B568 B570:B571" xr:uid="{138CA219-BFCA-402E-AE05-5197C61CAE31}">
      <formula1>$E$174:$E$270</formula1>
    </dataValidation>
    <dataValidation type="list" allowBlank="1" showInputMessage="1" showErrorMessage="1" sqref="P559:P568 P570:P571" xr:uid="{9D7FE813-7928-4249-B14A-8C1C31036544}">
      <formula1>$X$238:$X$245</formula1>
    </dataValidation>
    <dataValidation type="list" allowBlank="1" showInputMessage="1" showErrorMessage="1" sqref="AO559 AO562 AO565 AO568 AO570:AO571" xr:uid="{4B6226B0-F032-4A9E-9BF0-CA8B25D5D18A}">
      <formula1>$O$243:$O$246</formula1>
    </dataValidation>
    <dataValidation type="list" allowBlank="1" showInputMessage="1" showErrorMessage="1" sqref="V559 V562 AN562 V565 AN565 V568 AN568 V570:V571 AN570:AN571" xr:uid="{A29E82FB-B009-498E-AB9C-FE6338C33078}">
      <formula1>$R$238:$R$241</formula1>
    </dataValidation>
    <dataValidation type="list" allowBlank="1" showInputMessage="1" showErrorMessage="1" sqref="T559 T562 T565 T568 T570:T571" xr:uid="{F3CF1FFF-FD3F-42C4-8BB6-6C7DAFE61BB3}">
      <formula1>$O$238:$O$242</formula1>
    </dataValidation>
    <dataValidation type="list" allowBlank="1" showInputMessage="1" showErrorMessage="1" sqref="O559 O562 O565 O568 O570:O571" xr:uid="{6CA82677-3472-4F17-B8EB-59737FAF3564}">
      <formula1>$L$174:$L$237</formula1>
    </dataValidation>
    <dataValidation type="list" allowBlank="1" showInputMessage="1" showErrorMessage="1" sqref="B666:B667 B661:B664" xr:uid="{597171B1-F4CC-42C9-8ADF-0240036AD350}">
      <formula1>$E$1656:$E$1693</formula1>
    </dataValidation>
    <dataValidation type="list" allowBlank="1" showInputMessage="1" showErrorMessage="1" sqref="E410:E411" xr:uid="{19A770CA-37BD-404F-A431-AC7C18DC0EA4}">
      <formula1>$N$11:$N$43</formula1>
    </dataValidation>
    <dataValidation type="list" allowBlank="1" showInputMessage="1" showErrorMessage="1" sqref="M410:M411 M209:M212" xr:uid="{DB7CB2F2-E1CB-4F8E-866D-2D199B2FA9B4}">
      <formula1>$M$11:$M$42</formula1>
    </dataValidation>
    <dataValidation type="list" allowBlank="1" showInputMessage="1" showErrorMessage="1" sqref="B178 B176 B180 B191 B187" xr:uid="{943A3DB4-E495-4504-9641-01B3B00BB775}">
      <formula1>$E$1464:$E$1501</formula1>
    </dataValidation>
    <dataValidation type="list" allowBlank="1" showInputMessage="1" showErrorMessage="1" sqref="M176 M178:M190" xr:uid="{2FCDC787-12F1-4C50-80C2-5157E9D05F86}">
      <formula1>$M$48:$M$48</formula1>
    </dataValidation>
    <dataValidation type="list" allowBlank="1" showInputMessage="1" showErrorMessage="1" sqref="M191:M194" xr:uid="{52D33CBF-C6B0-4B08-B4FC-84B25C2BDAD8}">
      <formula1>$M$54:$M$89</formula1>
    </dataValidation>
    <dataValidation type="list" allowBlank="1" showInputMessage="1" showErrorMessage="1" sqref="B195:B203 B206:B208" xr:uid="{98EC29D6-F6A3-474D-AC3D-981A1EE64199}">
      <formula1>$E$54:$E$91</formula1>
    </dataValidation>
    <dataValidation type="list" allowBlank="1" showInputMessage="1" showErrorMessage="1" sqref="O199 O203 O195 O206" xr:uid="{00BF251D-120E-408B-A6F0-9D21DEAB3C5B}">
      <formula1>$L$54:$L$58</formula1>
    </dataValidation>
    <dataValidation type="list" allowBlank="1" showInputMessage="1" showErrorMessage="1" sqref="T199 T203 T195 T206" xr:uid="{2276CFCF-B716-4562-937D-A1CF2A56A8DC}">
      <formula1>$O$59:$O$63</formula1>
    </dataValidation>
    <dataValidation type="list" allowBlank="1" showInputMessage="1" showErrorMessage="1" sqref="V199 AN199 AN203 AN195 AN206 V203 V195 V206" xr:uid="{5FD8A0ED-E18D-46E3-ACE0-60A0505CCEB3}">
      <formula1>$R$59:$R$62</formula1>
    </dataValidation>
    <dataValidation type="list" allowBlank="1" showInputMessage="1" showErrorMessage="1" sqref="Z195:Z208" xr:uid="{6407A0ED-FC1B-461C-BD27-62D4804210C1}">
      <formula1>$V$59:$V$60</formula1>
    </dataValidation>
    <dataValidation type="list" allowBlank="1" showInputMessage="1" showErrorMessage="1" sqref="P195:P203 P206:P208" xr:uid="{E6B83874-B5C1-405B-B8FF-674AA8DB3EFF}">
      <formula1>$X$59:$X$66</formula1>
    </dataValidation>
    <dataValidation type="list" allowBlank="1" showInputMessage="1" showErrorMessage="1" sqref="M206:M208 M195:M203" xr:uid="{8901D504-10D2-49ED-AB83-2DE8496420D3}">
      <formula1>$M$47:$M$54</formula1>
    </dataValidation>
    <dataValidation type="list" allowBlank="1" showInputMessage="1" showErrorMessage="1" sqref="R195:R203 R206:R208" xr:uid="{D3A4713F-99AC-4BCF-AF21-A073522A9622}">
      <formula1>$L$59:$L$68</formula1>
    </dataValidation>
    <dataValidation type="list" allowBlank="1" showInputMessage="1" showErrorMessage="1" sqref="AB195:AB208" xr:uid="{D074046F-E076-4575-8611-24F69813CB14}">
      <formula1>$W$59:$W$60</formula1>
    </dataValidation>
    <dataValidation type="list" allowBlank="1" showInputMessage="1" showErrorMessage="1" sqref="AC195:AC208" xr:uid="{790A9E86-FDA1-4816-8657-BCB43CE54944}">
      <formula1>$W$63:$W$64</formula1>
    </dataValidation>
    <dataValidation type="list" allowBlank="1" showInputMessage="1" showErrorMessage="1" sqref="AA195:AA208" xr:uid="{45224C88-C426-4C04-8416-408FB9A7C794}">
      <formula1>$V$61:$V$62</formula1>
    </dataValidation>
    <dataValidation type="list" allowBlank="1" showInputMessage="1" showErrorMessage="1" sqref="Y195:Y208" xr:uid="{DDC64408-7D36-428C-A304-E77871623CDD}">
      <formula1>$T$59:$T$61</formula1>
    </dataValidation>
    <dataValidation type="list" allowBlank="1" showInputMessage="1" showErrorMessage="1" sqref="AO199 AO203 AO195 AO206" xr:uid="{115A9949-8B65-4004-BB34-4BC74FDEBE17}">
      <formula1>$O$64:$O$67</formula1>
    </dataValidation>
    <dataValidation type="list" allowBlank="1" showInputMessage="1" showErrorMessage="1" sqref="B222 B224:B226" xr:uid="{3484BC2F-CDD3-4176-AB03-6FB27DC96891}">
      <formula1>$E$45:$E$82</formula1>
    </dataValidation>
    <dataValidation type="list" allowBlank="1" showInputMessage="1" showErrorMessage="1" sqref="B213:B221 B531:B532" xr:uid="{1EBD84C3-BE66-48BB-A224-2C55D0273398}">
      <formula1>$E$43:$E$80</formula1>
    </dataValidation>
    <dataValidation type="list" allowBlank="1" showInputMessage="1" showErrorMessage="1" sqref="O222 O224" xr:uid="{D579E979-4697-4CF0-99F5-F3E186ADEB73}">
      <formula1>$L$45:$L$49</formula1>
    </dataValidation>
    <dataValidation type="list" allowBlank="1" showInputMessage="1" showErrorMessage="1" sqref="T222 T224" xr:uid="{2FB1F89D-C824-45EB-9384-446FC0944916}">
      <formula1>$O$50:$O$54</formula1>
    </dataValidation>
    <dataValidation type="list" allowBlank="1" showInputMessage="1" showErrorMessage="1" sqref="V222 AN224 AN222 V224" xr:uid="{4C47DC73-8F55-4077-B1FB-173F9F864C2D}">
      <formula1>$R$50:$R$53</formula1>
    </dataValidation>
    <dataValidation type="list" allowBlank="1" showInputMessage="1" showErrorMessage="1" sqref="Y222:Y226" xr:uid="{2EF15827-C0BB-4AF8-822E-180FFE7A7B34}">
      <formula1>$T$50:$T$52</formula1>
    </dataValidation>
    <dataValidation type="list" allowBlank="1" showInputMessage="1" showErrorMessage="1" sqref="AA222:AA226" xr:uid="{B331DA05-DD8D-4667-A7F8-709E8836496C}">
      <formula1>$V$52:$V$53</formula1>
    </dataValidation>
    <dataValidation type="list" allowBlank="1" showInputMessage="1" showErrorMessage="1" sqref="AC222:AC226" xr:uid="{D0538782-5603-44A1-8CDB-D0EB6ACEB2D9}">
      <formula1>$W$54:$W$55</formula1>
    </dataValidation>
    <dataValidation type="list" allowBlank="1" showInputMessage="1" showErrorMessage="1" sqref="P222 P224:P226" xr:uid="{6AE6A324-D754-409B-ADF0-200B00EEBF60}">
      <formula1>$X$50:$X$57</formula1>
    </dataValidation>
    <dataValidation type="list" allowBlank="1" showInputMessage="1" showErrorMessage="1" sqref="M222 M224:M226" xr:uid="{CC0647C1-9358-48C0-AE68-07DCB7C464D2}">
      <formula1>$M$14:$M$45</formula1>
    </dataValidation>
    <dataValidation type="list" allowBlank="1" showInputMessage="1" showErrorMessage="1" sqref="R222 R224:R226" xr:uid="{37C9FD31-C719-4D3C-9156-D8B9EBA8FF46}">
      <formula1>$L$50:$L$59</formula1>
    </dataValidation>
    <dataValidation type="list" allowBlank="1" showInputMessage="1" showErrorMessage="1" sqref="O213 O531 O219 O216" xr:uid="{D1B34A09-951C-4F68-B8B2-DB7B3E30A632}">
      <formula1>$L$43:$L$47</formula1>
    </dataValidation>
    <dataValidation type="list" allowBlank="1" showInputMessage="1" showErrorMessage="1" sqref="T213 T531 T219 T216" xr:uid="{2C1E5AC4-CA4C-4B70-8D16-E398BD777B66}">
      <formula1>$O$48:$O$52</formula1>
    </dataValidation>
    <dataValidation type="list" allowBlank="1" showInputMessage="1" showErrorMessage="1" sqref="V213 AN531 V531 AN219 AN216 AN213 V219 V216" xr:uid="{98AC6B6A-9025-489B-A238-0AD621C46BC6}">
      <formula1>$R$48:$R$51</formula1>
    </dataValidation>
    <dataValidation type="list" allowBlank="1" showInputMessage="1" showErrorMessage="1" sqref="Y213:Y221 Y531" xr:uid="{DAAEF0B1-4C98-4EBE-B78B-1D8978DAB74F}">
      <formula1>$T$48:$T$50</formula1>
    </dataValidation>
    <dataValidation type="list" allowBlank="1" showInputMessage="1" showErrorMessage="1" sqref="AA213:AA221 AA531 Z222:Z226" xr:uid="{65863E57-AFC5-4E94-B26E-65FBC279994E}">
      <formula1>$V$50:$V$51</formula1>
    </dataValidation>
    <dataValidation type="list" allowBlank="1" showInputMessage="1" showErrorMessage="1" sqref="AC213:AC221 AC531" xr:uid="{C4ED4F3E-7300-49BD-8780-10E98C1F9BBB}">
      <formula1>$W$52:$W$53</formula1>
    </dataValidation>
    <dataValidation type="list" allowBlank="1" showInputMessage="1" showErrorMessage="1" sqref="P213:P221 P531:P532" xr:uid="{406B7CDA-D498-4D4C-A214-6C677F8228F9}">
      <formula1>$X$48:$X$55</formula1>
    </dataValidation>
    <dataValidation type="list" allowBlank="1" showInputMessage="1" showErrorMessage="1" sqref="M213:M221 M531:M532" xr:uid="{359C90D6-3006-4FBA-8AAA-273FE54F72D6}">
      <formula1>$M$12:$M$43</formula1>
    </dataValidation>
    <dataValidation type="list" allowBlank="1" showInputMessage="1" showErrorMessage="1" sqref="R213:R221 R531:R532" xr:uid="{B153E401-EE92-44C8-B14C-E5C744315B21}">
      <formula1>$L$48:$L$57</formula1>
    </dataValidation>
    <dataValidation type="list" allowBlank="1" showInputMessage="1" showErrorMessage="1" sqref="AO222 AO224" xr:uid="{9BEF751E-93FB-4434-AA97-17EDBA27EBD5}">
      <formula1>$O$55:$O$58</formula1>
    </dataValidation>
    <dataValidation type="list" allowBlank="1" showInputMessage="1" showErrorMessage="1" sqref="AO213 AO531 AO219 AO216" xr:uid="{F99DBF24-DEA8-4C8D-829B-6EE7180FDEE5}">
      <formula1>$O$53:$O$56</formula1>
    </dataValidation>
    <dataValidation type="list" allowBlank="1" showInputMessage="1" showErrorMessage="1" sqref="P112" xr:uid="{9609916F-DF53-4710-AB2F-CB3B180CFB02}">
      <formula1>$X$486:$X$493</formula1>
    </dataValidation>
    <dataValidation type="list" allowBlank="1" showInputMessage="1" showErrorMessage="1" sqref="AO93 AO102:AO103 AO105 AO97 AO95 AO99" xr:uid="{B62B3B2B-40D3-47BD-9867-6492E24FE68B}">
      <formula1>$O$1612:$O$1615</formula1>
    </dataValidation>
    <dataValidation type="list" allowBlank="1" showInputMessage="1" showErrorMessage="1" sqref="V109:V110 AN107 AN99 V99 AN102:AN103 V102:V103 AN97 V97 AN95 V95 AN93 V93 V107 AN105 AN109:AN110 V105" xr:uid="{61F60133-5A65-4C79-A223-91AB6F376DE4}">
      <formula1>$R$1607:$R$1610</formula1>
    </dataValidation>
    <dataValidation type="list" allowBlank="1" showInputMessage="1" showErrorMessage="1" sqref="T95 T93 T105 T97 T102:T103 T99" xr:uid="{E44C90ED-FE05-4829-A16D-E87EC5DB2F75}">
      <formula1>$O$1607:$O$1611</formula1>
    </dataValidation>
    <dataValidation type="list" allowBlank="1" showInputMessage="1" showErrorMessage="1" sqref="O93 O102:O103 O105 O97 O95 O99" xr:uid="{790F5B02-5C26-4639-8EF3-C66C3071F982}">
      <formula1>$L$1602:$L$1606</formula1>
    </dataValidation>
    <dataValidation type="list" allowBlank="1" showInputMessage="1" showErrorMessage="1" sqref="R93:R106" xr:uid="{AEA0A8BA-59E9-4C33-BC04-E54C9E08BDB1}">
      <formula1>$L$1607:$L$1616</formula1>
    </dataValidation>
    <dataValidation type="list" allowBlank="1" showInputMessage="1" showErrorMessage="1" sqref="E93:E106" xr:uid="{CEB5B34C-73A3-4D28-8FE2-7512AD9063F4}">
      <formula1>$N$1595:$N$1603</formula1>
    </dataValidation>
    <dataValidation type="list" allowBlank="1" showInputMessage="1" showErrorMessage="1" sqref="M93:M106" xr:uid="{9711B7B1-7FB6-422F-90A4-051676097D27}">
      <formula1>$M$1595:$M$1602</formula1>
    </dataValidation>
    <dataValidation type="list" allowBlank="1" showInputMessage="1" showErrorMessage="1" sqref="P93:P106" xr:uid="{56E22D8F-14EC-4055-8996-AA31F0CE7F9C}">
      <formula1>$X$1607:$X$1614</formula1>
    </dataValidation>
    <dataValidation type="list" allowBlank="1" showInputMessage="1" showErrorMessage="1" sqref="AB93:AB106" xr:uid="{668548B5-20FA-4CF0-AFE8-BE777D152AAB}">
      <formula1>$W$1607:$W$1608</formula1>
    </dataValidation>
    <dataValidation type="list" allowBlank="1" showInputMessage="1" showErrorMessage="1" sqref="AC93:AC106" xr:uid="{8167F8DA-C1F3-4A81-8241-78DF447ED324}">
      <formula1>$W$1611:$W$1612</formula1>
    </dataValidation>
    <dataValidation type="list" allowBlank="1" showInputMessage="1" showErrorMessage="1" sqref="Z93:Z106" xr:uid="{91B2C06A-171D-4E09-B656-77F5A673B42A}">
      <formula1>$V$1607:$V$1608</formula1>
    </dataValidation>
    <dataValidation type="list" allowBlank="1" showInputMessage="1" showErrorMessage="1" sqref="Y93:Y106" xr:uid="{F4B761A0-C6D1-45F3-97D9-7B7342EB15F7}">
      <formula1>$T$1607:$T$1609</formula1>
    </dataValidation>
    <dataValidation type="list" allowBlank="1" showInputMessage="1" showErrorMessage="1" sqref="AA93:AA106" xr:uid="{9FDC905E-9BB3-418F-8A0E-EB290501ACAA}">
      <formula1>$V$1609:$V$1610</formula1>
    </dataValidation>
    <dataValidation type="list" allowBlank="1" showInputMessage="1" showErrorMessage="1" sqref="B93:B112" xr:uid="{13ACE6BB-F5BE-41EE-88A6-706E35CBCF39}">
      <formula1>$E$1602:$E$1639</formula1>
    </dataValidation>
    <dataValidation type="list" allowBlank="1" showInputMessage="1" showErrorMessage="1" sqref="B526:B530" xr:uid="{3A479A9C-C05C-4355-8C86-3D846927C2DC}">
      <formula1>$E$2155:$E$2192</formula1>
    </dataValidation>
    <dataValidation type="list" allowBlank="1" showInputMessage="1" showErrorMessage="1" sqref="E531:E532" xr:uid="{3F24B9DA-CEA5-49C1-BB27-A2898DCD2A94}">
      <formula1>$N$12:$N$44</formula1>
    </dataValidation>
    <dataValidation type="list" allowBlank="1" showInputMessage="1" showErrorMessage="1" sqref="T21 T23" xr:uid="{DCD5B6EE-304F-42BC-A586-2EF4BF0924E5}">
      <formula1>$O$16:$O$16</formula1>
    </dataValidation>
    <dataValidation type="list" allowBlank="1" showInputMessage="1" showErrorMessage="1" sqref="V21 V23" xr:uid="{D2EA4074-8634-470C-BE6C-C324771D80B4}">
      <formula1>$R$16:$R$16</formula1>
    </dataValidation>
    <dataValidation type="list" allowBlank="1" showInputMessage="1" showErrorMessage="1" sqref="P21:P23" xr:uid="{CC923540-5D47-4D4A-80BB-5E98B574F994}">
      <formula1>$X$16:$X$16</formula1>
    </dataValidation>
    <dataValidation type="list" allowBlank="1" showInputMessage="1" showErrorMessage="1" sqref="R21:R23" xr:uid="{A6589582-5AE0-4BAB-8890-A3E860D5F4EC}">
      <formula1>$L$16:$L$16</formula1>
    </dataValidation>
    <dataValidation type="list" allowBlank="1" showInputMessage="1" showErrorMessage="1" sqref="Y21:Y23" xr:uid="{32EFBA10-235E-42F6-B0EA-8313A29FF0F9}">
      <formula1>$T$16:$T$16</formula1>
    </dataValidation>
    <dataValidation type="list" allowBlank="1" showInputMessage="1" showErrorMessage="1" sqref="Z21:Z23" xr:uid="{1BA169D2-C0E6-4C03-8727-9584A16506EB}">
      <formula1>$V$16:$V$16</formula1>
    </dataValidation>
    <dataValidation type="list" allowBlank="1" showInputMessage="1" showErrorMessage="1" sqref="AB21:AB23" xr:uid="{9D388385-312C-4F5D-BF1A-04F9EF8A0D7C}">
      <formula1>$W$16:$W$16</formula1>
    </dataValidation>
    <dataValidation type="list" allowBlank="1" showInputMessage="1" showErrorMessage="1" sqref="O21 O23" xr:uid="{41D888DF-63E6-4E2C-92BA-96A4F109D54A}">
      <formula1>$L$11:$L$15</formula1>
    </dataValidation>
    <dataValidation type="list" allowBlank="1" showInputMessage="1" showErrorMessage="1" sqref="M21:M23" xr:uid="{FBDE54FE-65F6-4C25-A29F-24246C456218}">
      <formula1>$M$9:$M$11</formula1>
    </dataValidation>
    <dataValidation type="list" allowBlank="1" showInputMessage="1" showErrorMessage="1" sqref="E23" xr:uid="{4A77B76A-E4B9-45AC-8588-4D90E9A4F35B}">
      <formula1>$N$9:$N$12</formula1>
    </dataValidation>
    <dataValidation type="list" allowBlank="1" showInputMessage="1" showErrorMessage="1" sqref="R16:R20" xr:uid="{F1AD659E-AD54-43FD-B18F-097F6F1554AC}">
      <formula1>$L$1616:$L$1625</formula1>
    </dataValidation>
    <dataValidation type="list" allowBlank="1" showInputMessage="1" showErrorMessage="1" sqref="E16:E21" xr:uid="{7A059277-A775-49DB-9526-F8C8243C9E64}">
      <formula1>$N$1604:$N$1612</formula1>
    </dataValidation>
    <dataValidation type="list" allowBlank="1" showInputMessage="1" showErrorMessage="1" sqref="M16:M20" xr:uid="{BB96C6D2-6DDD-40BB-A3AF-11481C5D0474}">
      <formula1>$M$1604:$M$1611</formula1>
    </dataValidation>
    <dataValidation type="list" allowBlank="1" showInputMessage="1" showErrorMessage="1" sqref="B16:B21 B23" xr:uid="{A135E8AF-65B0-4FE4-B4BE-3DB5C98B60A2}">
      <formula1>$E$1611:$E$1648</formula1>
    </dataValidation>
    <dataValidation type="list" allowBlank="1" showInputMessage="1" showErrorMessage="1" sqref="P16:P20" xr:uid="{031AE70D-073F-4104-B12C-8BF12A73326F}">
      <formula1>$X$1616:$X$1623</formula1>
    </dataValidation>
    <dataValidation type="list" allowBlank="1" showInputMessage="1" showErrorMessage="1" sqref="AB16:AB20" xr:uid="{98E86111-CABB-46C9-B50A-6B967FB0342A}">
      <formula1>$W$1616:$W$1617</formula1>
    </dataValidation>
    <dataValidation type="list" allowBlank="1" showInputMessage="1" showErrorMessage="1" sqref="AC16:AC20" xr:uid="{633F91A5-B2AD-46DE-A33D-F5D4DC5640AE}">
      <formula1>$W$1620:$W$1621</formula1>
    </dataValidation>
    <dataValidation type="list" allowBlank="1" showInputMessage="1" showErrorMessage="1" sqref="Z16:Z20" xr:uid="{DC792820-9E00-4C26-A786-BFEE2FF4DED0}">
      <formula1>$V$1616:$V$1617</formula1>
    </dataValidation>
    <dataValidation type="list" allowBlank="1" showInputMessage="1" showErrorMessage="1" sqref="Y16:Y20" xr:uid="{68446D4C-ADE2-41B2-B32E-F79368778DA1}">
      <formula1>$T$1616:$T$1618</formula1>
    </dataValidation>
    <dataValidation type="list" allowBlank="1" showInputMessage="1" showErrorMessage="1" sqref="AA16:AA20" xr:uid="{E3EF4245-60C7-4C0C-BB80-5692DDFF2BC4}">
      <formula1>$V$1618:$V$1619</formula1>
    </dataValidation>
    <dataValidation type="list" allowBlank="1" showInputMessage="1" showErrorMessage="1" sqref="AO16:AO20 AO23" xr:uid="{74FAF03F-AFB7-4B75-B4A3-383691685F02}">
      <formula1>$O$1621:$O$1624</formula1>
    </dataValidation>
    <dataValidation type="list" allowBlank="1" showInputMessage="1" showErrorMessage="1" sqref="AN16:AN21 V16:V20 AN23" xr:uid="{8D83D83F-2049-4DD7-99E6-68F742A683D1}">
      <formula1>$R$1616:$R$1619</formula1>
    </dataValidation>
    <dataValidation type="list" allowBlank="1" showInputMessage="1" showErrorMessage="1" sqref="T16:T20" xr:uid="{E9D3AC12-BB73-4B0C-8ED0-D191CB3C2A23}">
      <formula1>$O$1616:$O$1620</formula1>
    </dataValidation>
    <dataValidation type="list" allowBlank="1" showInputMessage="1" showErrorMessage="1" sqref="O16:O20" xr:uid="{5C2CDAC0-E5AD-402A-8096-4C370B978028}">
      <formula1>$L$1611:$L$1615</formula1>
    </dataValidation>
    <dataValidation type="list" allowBlank="1" showInputMessage="1" showErrorMessage="1" sqref="AO154" xr:uid="{78CEE6F1-8944-4E01-8728-DC95B3A15DED}">
      <formula1>$O$45:$O$48</formula1>
    </dataValidation>
    <dataValidation type="list" allowBlank="1" showInputMessage="1" showErrorMessage="1" sqref="AB154 AB611" xr:uid="{8EBA2559-05A5-4DA0-BFFB-99F705675610}">
      <formula1>$W$40:$W$41</formula1>
    </dataValidation>
    <dataValidation type="list" allowBlank="1" showInputMessage="1" showErrorMessage="1" sqref="AA154 AA611" xr:uid="{B8AA32EC-4DC7-4CDF-BBC0-4CF66C182259}">
      <formula1>$V$42:$V$43</formula1>
    </dataValidation>
    <dataValidation type="list" allowBlank="1" showInputMessage="1" showErrorMessage="1" sqref="Z154 Z611" xr:uid="{BC8820F3-19A1-47E0-A85F-9A5E5C6C7211}">
      <formula1>$V$40:$V$41</formula1>
    </dataValidation>
    <dataValidation type="list" allowBlank="1" showInputMessage="1" showErrorMessage="1" sqref="Y154 Y611" xr:uid="{B152DEC8-376E-4385-90DD-121EB3CEBF72}">
      <formula1>$T$40:$T$42</formula1>
    </dataValidation>
    <dataValidation type="list" allowBlank="1" showInputMessage="1" showErrorMessage="1" sqref="V154" xr:uid="{8AE2DC49-56AB-4EA1-B754-4005056947F7}">
      <formula1>$R$40:$R$43</formula1>
    </dataValidation>
    <dataValidation type="list" allowBlank="1" showInputMessage="1" showErrorMessage="1" sqref="P154:P156" xr:uid="{DB3419C8-0331-4D6C-8FBA-0FF87F1F0C7F}">
      <formula1>$X$482:$X$489</formula1>
    </dataValidation>
    <dataValidation type="list" allowBlank="1" showInputMessage="1" showErrorMessage="1" sqref="R154:R156" xr:uid="{6EF26E03-7D34-40D5-9C40-505D16F0D41E}">
      <formula1>$L$482:$L$491</formula1>
    </dataValidation>
    <dataValidation type="list" allowBlank="1" showInputMessage="1" showErrorMessage="1" sqref="AB155:AB156" xr:uid="{8C1FF0DF-8883-4D42-850B-5E8AC861BBF8}">
      <formula1>$W$475:$W$476</formula1>
    </dataValidation>
    <dataValidation type="list" allowBlank="1" showInputMessage="1" showErrorMessage="1" sqref="AC155:AC156" xr:uid="{FC2FE102-AD8C-47A6-97F9-C8A924699ADD}">
      <formula1>$W$479:$W$480</formula1>
    </dataValidation>
    <dataValidation type="list" allowBlank="1" showInputMessage="1" showErrorMessage="1" sqref="AA155:AA156" xr:uid="{DE0022BC-D3F8-4F1E-8F03-0FBBB901FC00}">
      <formula1>$V$477:$V$478</formula1>
    </dataValidation>
    <dataValidation type="list" allowBlank="1" showInputMessage="1" showErrorMessage="1" sqref="Z155:Z156" xr:uid="{466F2B51-296A-414D-8096-6FFFFFE3CDEC}">
      <formula1>$V$475:$V$476</formula1>
    </dataValidation>
    <dataValidation type="list" allowBlank="1" showInputMessage="1" showErrorMessage="1" sqref="B154:B156 B134 B137 B140 B142 B145 B147 B149 B151" xr:uid="{96D2502F-4DE4-456B-8059-CE1CA57FD106}">
      <formula1>$E$1591:$E$1628</formula1>
    </dataValidation>
    <dataValidation type="list" allowBlank="1" showInputMessage="1" showErrorMessage="1" sqref="O611" xr:uid="{82730F98-52BD-4D7C-8F52-08F2929A4123}">
      <formula1>$L$19:$L$23</formula1>
    </dataValidation>
    <dataValidation type="list" allowBlank="1" showInputMessage="1" showErrorMessage="1" sqref="P611:P613" xr:uid="{35FBCC78-E4AC-495C-B620-859B71ED1D33}">
      <formula1>$X$40:$X$47</formula1>
    </dataValidation>
    <dataValidation type="list" allowBlank="1" showInputMessage="1" showErrorMessage="1" sqref="M611:M613" xr:uid="{6827DB9D-7729-4BF4-9B5E-8FEF8565A2C1}">
      <formula1>$M$12:$M$19</formula1>
    </dataValidation>
    <dataValidation type="list" allowBlank="1" showInputMessage="1" showErrorMessage="1" sqref="E611:E612" xr:uid="{1B701CA2-C43D-4382-B859-01CB4684D090}">
      <formula1>$N$12:$N$20</formula1>
    </dataValidation>
    <dataValidation type="list" allowBlank="1" showInputMessage="1" showErrorMessage="1" sqref="B608 B606 B610" xr:uid="{82AA636F-BBAD-4459-95E0-3422E843A18F}">
      <formula1>$E$1569:$E$1606</formula1>
    </dataValidation>
    <dataValidation type="list" allowBlank="1" showInputMessage="1" showErrorMessage="1" sqref="AO644 AO637 AO639:AO640 AO642" xr:uid="{CA8D213E-6428-4542-9EEE-B62FEFAA742A}">
      <formula1>$O$135:$O$138</formula1>
    </dataValidation>
    <dataValidation type="list" allowBlank="1" showInputMessage="1" showErrorMessage="1" sqref="V637 AN637 V639:V640 AN639:AN640 V642 AN642 V644 AN644" xr:uid="{E11BBF16-425E-4706-8EC6-58DCC11CE0BF}">
      <formula1>$R$130:$R$133</formula1>
    </dataValidation>
    <dataValidation type="list" allowBlank="1" showInputMessage="1" showErrorMessage="1" sqref="T637 T639:T640 T642 T644" xr:uid="{DA35E49E-FCC8-4E78-BE6A-12C69135BEDB}">
      <formula1>$O$130:$O$134</formula1>
    </dataValidation>
    <dataValidation type="list" allowBlank="1" showInputMessage="1" showErrorMessage="1" sqref="O644 O637 O639:O640 O642" xr:uid="{28F910C7-F756-4604-8A32-89818DA4677F}">
      <formula1>$L$125:$L$129</formula1>
    </dataValidation>
    <dataValidation type="list" allowBlank="1" showInputMessage="1" showErrorMessage="1" sqref="R637:R646" xr:uid="{12728BF3-7A19-463C-A42C-8D900D41AFD9}">
      <formula1>$L$130:$L$139</formula1>
    </dataValidation>
    <dataValidation type="list" allowBlank="1" showInputMessage="1" showErrorMessage="1" sqref="E637:E646" xr:uid="{FEDF91F1-34FA-401F-99DD-20795F22A691}">
      <formula1>$N$118:$N$126</formula1>
    </dataValidation>
    <dataValidation type="list" allowBlank="1" showInputMessage="1" showErrorMessage="1" sqref="M637:M646" xr:uid="{1B6A0819-E182-487D-B0DC-A9139AC3685D}">
      <formula1>$M$118:$M$125</formula1>
    </dataValidation>
    <dataValidation type="list" allowBlank="1" showInputMessage="1" showErrorMessage="1" sqref="B637:B646" xr:uid="{EAC3DD5A-5E80-420D-9FE9-1D2B2CD79D85}">
      <formula1>$E$125:$E$162</formula1>
    </dataValidation>
    <dataValidation type="list" allowBlank="1" showInputMessage="1" showErrorMessage="1" sqref="P637:P646" xr:uid="{22D34F1A-B81E-4581-9043-1E748190E55C}">
      <formula1>$X$130:$X$137</formula1>
    </dataValidation>
    <dataValidation type="list" allowBlank="1" showInputMessage="1" showErrorMessage="1" sqref="AB637:AB644" xr:uid="{5D298F1C-EB2B-40B1-9B51-26DE5667D695}">
      <formula1>$W$130:$W$131</formula1>
    </dataValidation>
    <dataValidation type="list" allowBlank="1" showInputMessage="1" showErrorMessage="1" sqref="AC637:AC644" xr:uid="{0E01F316-C095-45F5-B01F-EC103D687036}">
      <formula1>$W$134:$W$135</formula1>
    </dataValidation>
    <dataValidation type="list" allowBlank="1" showInputMessage="1" showErrorMessage="1" sqref="AA637:AA644" xr:uid="{4D677D63-5A9A-4D9C-9416-A86E41E16A0C}">
      <formula1>$V$132:$V$133</formula1>
    </dataValidation>
    <dataValidation type="list" allowBlank="1" showInputMessage="1" showErrorMessage="1" sqref="Z637:Z644" xr:uid="{58095792-A45F-4F2A-9C67-2A67B7A88A10}">
      <formula1>$V$130:$V$131</formula1>
    </dataValidation>
    <dataValidation type="list" allowBlank="1" showInputMessage="1" showErrorMessage="1" sqref="Y637:Y644" xr:uid="{DB64081A-2411-4802-8ABB-802DACAF919B}">
      <formula1>$T$130:$T$132</formula1>
    </dataValidation>
    <dataValidation type="list" allowBlank="1" showInputMessage="1" showErrorMessage="1" sqref="R24:R35 R39" xr:uid="{07B71AC3-EC7A-4564-A978-FE13C0906347}">
      <formula1>$L$101:$L$110</formula1>
    </dataValidation>
    <dataValidation type="list" allowBlank="1" showInputMessage="1" showErrorMessage="1" sqref="E24:E35 E39" xr:uid="{1ABCA9CD-8AA9-4FC8-9F14-571D5A67044C}">
      <formula1>$N$89:$N$97</formula1>
    </dataValidation>
    <dataValidation type="list" allowBlank="1" showInputMessage="1" showErrorMessage="1" sqref="M24:M35 M39" xr:uid="{AA00B35A-A0DD-4CEB-90F7-5DF5003D4533}">
      <formula1>$M$89:$M$96</formula1>
    </dataValidation>
    <dataValidation type="list" allowBlank="1" showInputMessage="1" showErrorMessage="1" sqref="B24:B35 B39" xr:uid="{41244E87-617F-48F1-B8E7-5343D706281E}">
      <formula1>$E$96:$E$133</formula1>
    </dataValidation>
    <dataValidation type="list" allowBlank="1" showInputMessage="1" showErrorMessage="1" sqref="P24:P35 P39" xr:uid="{A2F95B64-C294-4D6A-A739-391180B03F83}">
      <formula1>$X$101:$X$108</formula1>
    </dataValidation>
    <dataValidation type="list" allowBlank="1" showInputMessage="1" showErrorMessage="1" sqref="AB24:AB35 AB39" xr:uid="{F9A7B802-16DB-4070-B690-2F999087AAE4}">
      <formula1>$W$101:$W$102</formula1>
    </dataValidation>
    <dataValidation type="list" allowBlank="1" showInputMessage="1" showErrorMessage="1" sqref="AC24:AC35 AC39" xr:uid="{375DD26B-6039-4942-A880-C532B936F920}">
      <formula1>$W$105:$W$106</formula1>
    </dataValidation>
    <dataValidation type="list" allowBlank="1" showInputMessage="1" showErrorMessage="1" sqref="AA24:AA35 AA39" xr:uid="{6EC8AFF3-F594-448A-9078-54BDE2AC1533}">
      <formula1>$V$103:$V$104</formula1>
    </dataValidation>
    <dataValidation type="list" allowBlank="1" showInputMessage="1" showErrorMessage="1" sqref="Z24:Z35 Z39" xr:uid="{FF4587AB-AD50-4ED5-9618-ACBED9C81A09}">
      <formula1>$V$101:$V$102</formula1>
    </dataValidation>
    <dataValidation type="list" allowBlank="1" showInputMessage="1" showErrorMessage="1" sqref="Y24:Y35 Y39" xr:uid="{8616E348-5414-4B20-AF82-70DFB709FFF2}">
      <formula1>$T$101:$T$103</formula1>
    </dataValidation>
    <dataValidation type="list" allowBlank="1" showInputMessage="1" showErrorMessage="1" sqref="AO33 AO24 AO27 AO30" xr:uid="{239552EF-A275-4D83-BD67-FD7621C284B7}">
      <formula1>$O$106:$O$109</formula1>
    </dataValidation>
    <dataValidation type="list" allowBlank="1" showInputMessage="1" showErrorMessage="1" sqref="V24 AN24 V27 AN27 V30 AN30 V33 AN33 V39 AN39" xr:uid="{5DE4F386-2E10-454A-916E-3AF96A388177}">
      <formula1>$R$101:$R$104</formula1>
    </dataValidation>
    <dataValidation type="list" allowBlank="1" showInputMessage="1" showErrorMessage="1" sqref="T24 T27 T30 T33 T39" xr:uid="{47D2DF35-7152-488B-A954-3CD5836A1791}">
      <formula1>$O$101:$O$105</formula1>
    </dataValidation>
    <dataValidation type="list" allowBlank="1" showInputMessage="1" showErrorMessage="1" sqref="O39 O24 O27 O30 O33" xr:uid="{A9C9743B-18A2-4A1C-8E03-50ABAA807027}">
      <formula1>$L$96:$L$100</formula1>
    </dataValidation>
    <dataValidation type="list" allowBlank="1" showInputMessage="1" showErrorMessage="1" sqref="B36:B38" xr:uid="{C01A4933-9A17-4A07-A711-B6DEAA79711C}">
      <formula1>$E$66:$E$74</formula1>
    </dataValidation>
    <dataValidation type="list" allowBlank="1" showInputMessage="1" showErrorMessage="1" sqref="R36:R38" xr:uid="{BAC72669-ADDB-48BB-8866-1C0C7515A3FB}">
      <formula1>$L$68:$L$68</formula1>
    </dataValidation>
    <dataValidation type="list" allowBlank="1" showInputMessage="1" showErrorMessage="1" sqref="P36:P38" xr:uid="{35394573-A9DE-4F19-BFE4-982DECD9286B}">
      <formula1>$X$68:$X$68</formula1>
    </dataValidation>
    <dataValidation type="list" allowBlank="1" showInputMessage="1" showErrorMessage="1" sqref="T36:T37" xr:uid="{2261348D-6429-4B16-9D0E-DD05858BB3A8}">
      <formula1>$O$68:$O$68</formula1>
    </dataValidation>
    <dataValidation type="list" allowBlank="1" showInputMessage="1" showErrorMessage="1" sqref="Y36:Y38" xr:uid="{3E2E590F-D8AE-4BB2-B372-76003E9DE36D}">
      <formula1>$T$68:$T$68</formula1>
    </dataValidation>
    <dataValidation type="list" allowBlank="1" showInputMessage="1" showErrorMessage="1" sqref="AN36:AN37 V36:V37" xr:uid="{FE90E160-F6CE-45BD-B55E-8D985F6EC6AC}">
      <formula1>$R$68:$R$68</formula1>
    </dataValidation>
    <dataValidation type="list" allowBlank="1" showInputMessage="1" showErrorMessage="1" sqref="Z36:Z38" xr:uid="{5DC39EDE-BB27-4619-8E04-2C5A084C492D}">
      <formula1>$V$68:$V$68</formula1>
    </dataValidation>
    <dataValidation type="list" allowBlank="1" showInputMessage="1" showErrorMessage="1" sqref="AB36:AB38" xr:uid="{65889F66-75A1-4CDA-BE3B-3E2371D199E5}">
      <formula1>$W$68:$W$68</formula1>
    </dataValidation>
    <dataValidation type="list" allowBlank="1" showInputMessage="1" showErrorMessage="1" sqref="E36:E38" xr:uid="{D0F33B3E-25CE-4F00-96E3-D82727BC23A2}">
      <formula1>$N$64:$N$65</formula1>
    </dataValidation>
    <dataValidation type="list" allowBlank="1" showInputMessage="1" showErrorMessage="1" sqref="O36:O37" xr:uid="{2C93F9E8-0575-4FC2-9559-25EF40C9AFA0}">
      <formula1>$L$66:$L$67</formula1>
    </dataValidation>
    <dataValidation type="list" allowBlank="1" showInputMessage="1" showErrorMessage="1" sqref="M36:M38" xr:uid="{8B4AEEE1-501F-4131-BAE7-308774F05861}">
      <formula1>$M$64:$M$65</formula1>
    </dataValidation>
    <dataValidation type="list" allowBlank="1" showInputMessage="1" showErrorMessage="1" sqref="AO702:AO703" xr:uid="{1EA07BF1-458E-43F3-A5BD-CB969553BA45}">
      <formula1>$K$117:$K$120</formula1>
    </dataValidation>
    <dataValidation type="list" allowBlank="1" showInputMessage="1" showErrorMessage="1" sqref="O702:O703" xr:uid="{170BEAE6-81EF-4D82-946B-00FF60827D06}">
      <formula1>$H$107:$H$111</formula1>
    </dataValidation>
    <dataValidation type="list" allowBlank="1" showInputMessage="1" showErrorMessage="1" sqref="R702:R703" xr:uid="{41404234-F0B0-4EC7-9A2D-8744B7A774EE}">
      <formula1>$H$112:$H$116</formula1>
    </dataValidation>
    <dataValidation type="list" allowBlank="1" showInputMessage="1" showErrorMessage="1" sqref="T702:T703" xr:uid="{198E439C-1EA8-413A-A7F4-0B31BFC03258}">
      <formula1>$K$112:$K$116</formula1>
    </dataValidation>
    <dataValidation type="list" allowBlank="1" showInputMessage="1" showErrorMessage="1" sqref="V702:V703 AN702:AN703" xr:uid="{03FAD2F1-00B7-4C43-9EA2-E8DF55393011}">
      <formula1>$N$112:$N$115</formula1>
    </dataValidation>
    <dataValidation type="list" allowBlank="1" showInputMessage="1" showErrorMessage="1" sqref="Y702:Y703" xr:uid="{D6460949-DF19-44FA-AC54-FFB5CA9E0A4C}">
      <formula1>$P$112:$P$114</formula1>
    </dataValidation>
    <dataValidation type="list" allowBlank="1" showInputMessage="1" showErrorMessage="1" sqref="Z702:Z703" xr:uid="{F2D0A998-DE0A-433F-B998-2CCFC869D1C9}">
      <formula1>$R$112:$R$113</formula1>
    </dataValidation>
    <dataValidation type="list" allowBlank="1" showInputMessage="1" showErrorMessage="1" sqref="AC702:AC703" xr:uid="{E8EC5DAF-AC7D-4E7D-80BB-DB79E02F9671}">
      <formula1>$S$116:$S$117</formula1>
    </dataValidation>
    <dataValidation type="list" allowBlank="1" showInputMessage="1" showErrorMessage="1" sqref="AB702:AB703" xr:uid="{513D8635-7733-4404-8764-562A78FAEB73}">
      <formula1>$S$112:$S$113</formula1>
    </dataValidation>
    <dataValidation type="list" allowBlank="1" showInputMessage="1" showErrorMessage="1" sqref="P702:P703" xr:uid="{968121A5-0D21-4EA3-A919-8D3B193F1A03}">
      <formula1>$T$112:$T$119</formula1>
    </dataValidation>
    <dataValidation type="list" allowBlank="1" showInputMessage="1" showErrorMessage="1" sqref="M702:M703" xr:uid="{A2450FCC-F61F-4749-991E-97232B4864F6}">
      <formula1>$I$100:$I$107</formula1>
    </dataValidation>
    <dataValidation type="list" allowBlank="1" showInputMessage="1" showErrorMessage="1" sqref="E702:E703" xr:uid="{292772F7-D831-4170-AC73-5DAC4B28EDFD}">
      <formula1>$J$100:$J$108</formula1>
    </dataValidation>
    <dataValidation type="list" allowBlank="1" showInputMessage="1" showErrorMessage="1" sqref="O698:O701" xr:uid="{669F3065-5C40-4F60-A976-EA781D8D01DA}">
      <formula1>$H$109:$H$113</formula1>
    </dataValidation>
    <dataValidation type="list" allowBlank="1" showInputMessage="1" showErrorMessage="1" sqref="R698:R701" xr:uid="{0550699B-EC61-4C0E-BFA4-210EDB6937BB}">
      <formula1>$H$114:$H$118</formula1>
    </dataValidation>
    <dataValidation type="list" allowBlank="1" showInputMessage="1" showErrorMessage="1" sqref="T698:T701" xr:uid="{76CF8D0E-DACA-44E8-8CAE-9C6CB6FD6DDA}">
      <formula1>$K$114:$K$118</formula1>
    </dataValidation>
    <dataValidation type="list" allowBlank="1" showInputMessage="1" showErrorMessage="1" sqref="V698:V701 AN698:AN701" xr:uid="{8F3696B1-EA44-4BE4-8F1D-9F31C6C68E4B}">
      <formula1>$N$114:$N$117</formula1>
    </dataValidation>
    <dataValidation type="list" allowBlank="1" showInputMessage="1" showErrorMessage="1" sqref="AO698:AO701" xr:uid="{914CA804-1CD7-40AA-B792-0A66933FBC45}">
      <formula1>$K$119:$K$122</formula1>
    </dataValidation>
    <dataValidation type="list" allowBlank="1" showInputMessage="1" showErrorMessage="1" sqref="Y698:Y701" xr:uid="{245A24E0-4561-4AE9-8828-D264226C1184}">
      <formula1>$P$114:$P$116</formula1>
    </dataValidation>
    <dataValidation type="list" allowBlank="1" showInputMessage="1" showErrorMessage="1" sqref="Z698:Z701 AA702:AA703" xr:uid="{47E48A34-84BF-4A9B-BA7D-DD7980605AE9}">
      <formula1>$R$114:$R$115</formula1>
    </dataValidation>
    <dataValidation type="list" allowBlank="1" showInputMessage="1" showErrorMessage="1" sqref="AA698:AA701" xr:uid="{45CFDE17-EFD4-455D-B2E3-ECDFFAEEDF53}">
      <formula1>$R$116:$R$117</formula1>
    </dataValidation>
    <dataValidation type="list" allowBlank="1" showInputMessage="1" showErrorMessage="1" sqref="AB698:AB701" xr:uid="{FCDA89D7-1A37-459B-B253-4E3B4829527E}">
      <formula1>$S$114:$S$115</formula1>
    </dataValidation>
    <dataValidation type="list" allowBlank="1" showInputMessage="1" showErrorMessage="1" sqref="P698:P701" xr:uid="{78F8280C-AF91-4F1A-9140-FF05A5131A88}">
      <formula1>$T$114:$T$121</formula1>
    </dataValidation>
    <dataValidation type="list" allowBlank="1" showInputMessage="1" showErrorMessage="1" sqref="M698:M701" xr:uid="{31DBE06E-CBF7-4A35-98FE-0E8C27F213C6}">
      <formula1>$I$102:$I$109</formula1>
    </dataValidation>
    <dataValidation type="list" allowBlank="1" showInputMessage="1" showErrorMessage="1" sqref="E698:E701" xr:uid="{F74FBD69-1822-431D-A903-3BC84A4FA9CC}">
      <formula1>$J$102:$J$110</formula1>
    </dataValidation>
    <dataValidation type="list" allowBlank="1" showInputMessage="1" showErrorMessage="1" sqref="O692:O697" xr:uid="{14F780B9-76F5-44AA-9EA2-B910057B1F8C}">
      <formula1>$H$115:$H$119</formula1>
    </dataValidation>
    <dataValidation type="list" allowBlank="1" showInputMessage="1" showErrorMessage="1" sqref="R692:R697" xr:uid="{06077CFB-49DD-4F26-8B3C-F2E6C4409A17}">
      <formula1>$H$120:$H$124</formula1>
    </dataValidation>
    <dataValidation type="list" allowBlank="1" showInputMessage="1" showErrorMessage="1" sqref="T692:T697" xr:uid="{0DBDC427-9EF6-433C-9333-C72D6BDA039D}">
      <formula1>$K$120:$K$124</formula1>
    </dataValidation>
    <dataValidation type="list" allowBlank="1" showInputMessage="1" showErrorMessage="1" sqref="V692:V697" xr:uid="{B28108DF-3AC2-46D2-A30A-8FA135161EEF}">
      <formula1>$N$120:$N$123</formula1>
    </dataValidation>
    <dataValidation type="list" allowBlank="1" showInputMessage="1" showErrorMessage="1" sqref="Y692:Y697" xr:uid="{3BB98E46-4994-4CC0-9C19-86E435D3DE68}">
      <formula1>$P$120:$P$122</formula1>
    </dataValidation>
    <dataValidation type="list" allowBlank="1" showInputMessage="1" showErrorMessage="1" sqref="AA692:AA697" xr:uid="{9253BEA1-721B-4152-8F7F-ECE8F1D831EE}">
      <formula1>$R$122:$R$123</formula1>
    </dataValidation>
    <dataValidation type="list" allowBlank="1" showInputMessage="1" showErrorMessage="1" sqref="AC692:AC697" xr:uid="{3EC193B0-02B9-475A-A1D7-C97C699F0FE0}">
      <formula1>$S$124:$S$125</formula1>
    </dataValidation>
    <dataValidation type="list" allowBlank="1" showInputMessage="1" showErrorMessage="1" sqref="AB692:AB697" xr:uid="{15B762AF-1BCF-497C-B610-B9D2D0F1A378}">
      <formula1>$S$120:$S$121</formula1>
    </dataValidation>
    <dataValidation type="list" allowBlank="1" showInputMessage="1" showErrorMessage="1" sqref="P692:P697" xr:uid="{9AFF3088-96AF-4E98-A5DF-02AEEB9AB4D3}">
      <formula1>$T$120:$T$127</formula1>
    </dataValidation>
    <dataValidation type="list" allowBlank="1" showInputMessage="1" showErrorMessage="1" sqref="M692:M697" xr:uid="{FF452D0F-56EF-43B1-8829-556F9B5E2A25}">
      <formula1>$I$108:$I$115</formula1>
    </dataValidation>
    <dataValidation type="list" allowBlank="1" showInputMessage="1" showErrorMessage="1" sqref="E692:E697" xr:uid="{E8CB95D6-3CF9-49F4-988E-F29B60EA70BE}">
      <formula1>$J$108:$J$116</formula1>
    </dataValidation>
    <dataValidation type="list" allowBlank="1" showInputMessage="1" showErrorMessage="1" sqref="AC698:AC701" xr:uid="{12C71244-23C0-4A74-9345-98B34B6C865A}">
      <formula1>$S$118:$S$119</formula1>
    </dataValidation>
    <dataValidation type="list" allowBlank="1" showInputMessage="1" showErrorMessage="1" sqref="Z692:Z697" xr:uid="{A3A45BC9-CEA6-4D0C-B371-63FEEEC49B37}">
      <formula1>$R$120:$R$121</formula1>
    </dataValidation>
    <dataValidation type="list" allowBlank="1" showInputMessage="1" showErrorMessage="1" sqref="Y232" xr:uid="{93B1F66A-A7D5-4844-BC35-9195A0070616}">
      <formula1>$T$38:$T$40</formula1>
    </dataValidation>
    <dataValidation type="list" allowBlank="1" showInputMessage="1" showErrorMessage="1" sqref="M112" xr:uid="{B4B7FC7B-DE1D-4F1C-BBA6-EE07BEA40BCF}">
      <formula1>$M$55:$M$481</formula1>
    </dataValidation>
    <dataValidation type="list" allowBlank="1" showInputMessage="1" showErrorMessage="1" sqref="E112" xr:uid="{B854247E-E442-41CA-9A20-807F186C1443}">
      <formula1>$N$55:$N$482</formula1>
    </dataValidation>
    <dataValidation type="list" allowBlank="1" showInputMessage="1" showErrorMessage="1" sqref="M154:M156" xr:uid="{EB7B7C23-0ECA-4FEE-ADFF-B74799A49457}">
      <formula1>$M$9:$M$477</formula1>
    </dataValidation>
    <dataValidation type="list" allowBlank="1" showInputMessage="1" showErrorMessage="1" sqref="E154:E156" xr:uid="{14D024FA-C602-4798-9F98-7F09B84D3803}">
      <formula1>$N$9:$N$478</formula1>
    </dataValidation>
    <dataValidation type="list" allowBlank="1" showInputMessage="1" showErrorMessage="1" sqref="E347:E349" xr:uid="{E43F0DB0-682B-41E1-BFDE-8284F88233A4}">
      <formula1>$N$9:$N$505</formula1>
    </dataValidation>
    <dataValidation type="list" allowBlank="1" showInputMessage="1" showErrorMessage="1" sqref="T347:T349" xr:uid="{210B3A68-48A5-491C-A0B3-7D37FE71201A}">
      <formula1>$X$509:$X$516</formula1>
    </dataValidation>
    <dataValidation type="list" allowBlank="1" showInputMessage="1" showErrorMessage="1" sqref="V347:V349" xr:uid="{4BCB65C0-5072-41E7-A969-897466A2A200}">
      <formula1>$L$509:$L$518</formula1>
    </dataValidation>
    <dataValidation type="list" allowBlank="1" showInputMessage="1" showErrorMessage="1" sqref="AF347:AF349" xr:uid="{A2324566-B6D7-45F4-90DE-426A35F5E94F}">
      <formula1>$W$502:$W$503</formula1>
    </dataValidation>
    <dataValidation type="list" allowBlank="1" showInputMessage="1" showErrorMessage="1" sqref="AG347:AG349" xr:uid="{2D192049-00E1-4184-B202-63BB5B2A3803}">
      <formula1>$W$506:$W$507</formula1>
    </dataValidation>
    <dataValidation type="list" allowBlank="1" showInputMessage="1" showErrorMessage="1" sqref="AE347:AE349" xr:uid="{C76977AC-E1AF-4DC1-8569-0C12A8AFE3B7}">
      <formula1>$V$504:$V$505</formula1>
    </dataValidation>
    <dataValidation type="list" allowBlank="1" showInputMessage="1" showErrorMessage="1" sqref="AD347:AD349" xr:uid="{416AC3FE-1066-492E-9158-5FB9F2E98AF8}">
      <formula1>$V$502:$V$503</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 right="0" top="0" bottom="0" header="0.31496062992125984" footer="0.31496062992125984"/>
  <pageSetup paperSize="9" scale="75" orientation="landscape" r:id="rId1"/>
  <ignoredErrors>
    <ignoredError sqref="AH1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C22" sqref="C22"/>
    </sheetView>
  </sheetViews>
  <sheetFormatPr baseColWidth="10" defaultColWidth="11.42578125" defaultRowHeight="15"/>
  <cols>
    <col min="2" max="2" width="17.42578125" bestFit="1" customWidth="1"/>
    <col min="3" max="3" width="122.42578125" bestFit="1" customWidth="1"/>
  </cols>
  <sheetData>
    <row r="1" spans="1:3">
      <c r="A1" s="629" t="s">
        <v>1443</v>
      </c>
      <c r="B1" s="629" t="s">
        <v>1444</v>
      </c>
      <c r="C1" s="629" t="s">
        <v>1445</v>
      </c>
    </row>
    <row r="2" spans="1:3" ht="15.75" thickBot="1">
      <c r="A2" s="630"/>
      <c r="B2" s="630"/>
      <c r="C2" s="630"/>
    </row>
    <row r="3" spans="1:3">
      <c r="A3" s="54" t="s">
        <v>1446</v>
      </c>
      <c r="B3" s="56">
        <v>41578</v>
      </c>
      <c r="C3" s="52" t="s">
        <v>1447</v>
      </c>
    </row>
    <row r="4" spans="1:3">
      <c r="A4" s="55" t="s">
        <v>1448</v>
      </c>
      <c r="B4" s="57">
        <v>42100</v>
      </c>
      <c r="C4" s="53" t="s">
        <v>1449</v>
      </c>
    </row>
    <row r="5" spans="1:3">
      <c r="A5" s="55" t="s">
        <v>1450</v>
      </c>
      <c r="B5" s="57">
        <v>42271</v>
      </c>
      <c r="C5" s="53" t="s">
        <v>1449</v>
      </c>
    </row>
    <row r="6" spans="1:3">
      <c r="A6" s="55" t="s">
        <v>1451</v>
      </c>
      <c r="B6" s="57">
        <v>42486</v>
      </c>
      <c r="C6" s="53" t="s">
        <v>1449</v>
      </c>
    </row>
    <row r="7" spans="1:3">
      <c r="A7" s="55" t="s">
        <v>1452</v>
      </c>
      <c r="B7" s="57">
        <v>42800</v>
      </c>
      <c r="C7" s="53" t="s">
        <v>1453</v>
      </c>
    </row>
    <row r="8" spans="1:3">
      <c r="A8" s="55" t="s">
        <v>1454</v>
      </c>
      <c r="B8" s="57">
        <v>43165</v>
      </c>
      <c r="C8" s="53" t="s">
        <v>1455</v>
      </c>
    </row>
    <row r="9" spans="1:3">
      <c r="A9" s="55" t="s">
        <v>1456</v>
      </c>
      <c r="B9" s="57">
        <v>43615</v>
      </c>
      <c r="C9" s="53" t="s">
        <v>1457</v>
      </c>
    </row>
    <row r="10" spans="1:3" ht="27.75" customHeight="1">
      <c r="A10" s="55" t="s">
        <v>1458</v>
      </c>
      <c r="B10" s="57">
        <v>44455</v>
      </c>
      <c r="C10" s="65" t="s">
        <v>1459</v>
      </c>
    </row>
    <row r="11" spans="1:3" ht="22.5" customHeight="1">
      <c r="A11" s="64" t="s">
        <v>1460</v>
      </c>
      <c r="B11" s="57">
        <v>44523</v>
      </c>
      <c r="C11" s="66" t="s">
        <v>1461</v>
      </c>
    </row>
    <row r="12" spans="1:3" ht="36" thickBot="1">
      <c r="A12" s="68" t="s">
        <v>1462</v>
      </c>
      <c r="B12" s="69" t="s">
        <v>1463</v>
      </c>
      <c r="C12" s="67" t="s">
        <v>1464</v>
      </c>
    </row>
    <row r="13" spans="1:3">
      <c r="A13" s="50"/>
      <c r="B13" s="50"/>
      <c r="C13" s="50"/>
    </row>
    <row r="14" spans="1:3">
      <c r="A14" s="51" t="s">
        <v>1465</v>
      </c>
      <c r="B14" s="50"/>
      <c r="C14" s="50"/>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631" t="s">
        <v>1466</v>
      </c>
      <c r="B1" s="631"/>
      <c r="C1" s="631"/>
    </row>
    <row r="2" spans="1:4" ht="18.75">
      <c r="A2" s="17" t="s">
        <v>1467</v>
      </c>
      <c r="B2" s="11" t="s">
        <v>117</v>
      </c>
      <c r="C2" s="17" t="s">
        <v>1468</v>
      </c>
    </row>
    <row r="3" spans="1:4" ht="36">
      <c r="A3" s="12">
        <v>1</v>
      </c>
      <c r="B3" s="13" t="s">
        <v>172</v>
      </c>
      <c r="C3" s="14" t="s">
        <v>1469</v>
      </c>
    </row>
    <row r="4" spans="1:4" ht="36">
      <c r="A4" s="12">
        <v>0.8</v>
      </c>
      <c r="B4" s="15" t="s">
        <v>175</v>
      </c>
      <c r="C4" s="14" t="s">
        <v>1470</v>
      </c>
    </row>
    <row r="5" spans="1:4" ht="36">
      <c r="A5" s="21">
        <v>0.6</v>
      </c>
      <c r="B5" s="22" t="s">
        <v>64</v>
      </c>
      <c r="C5" s="23" t="s">
        <v>1471</v>
      </c>
    </row>
    <row r="6" spans="1:4" ht="36">
      <c r="A6" s="12">
        <v>0.4</v>
      </c>
      <c r="B6" s="24" t="s">
        <v>126</v>
      </c>
      <c r="C6" s="23" t="s">
        <v>1472</v>
      </c>
    </row>
    <row r="7" spans="1:4" ht="36">
      <c r="A7" s="12">
        <v>0.2</v>
      </c>
      <c r="B7" s="25" t="s">
        <v>1473</v>
      </c>
      <c r="C7" s="23" t="s">
        <v>1474</v>
      </c>
    </row>
    <row r="9" spans="1:4">
      <c r="A9" s="632" t="s">
        <v>1475</v>
      </c>
      <c r="B9" s="632"/>
      <c r="C9" s="632"/>
      <c r="D9" s="632"/>
    </row>
    <row r="10" spans="1:4">
      <c r="A10" s="74" t="s">
        <v>1467</v>
      </c>
      <c r="B10" s="74" t="s">
        <v>117</v>
      </c>
      <c r="C10" s="74" t="s">
        <v>1468</v>
      </c>
      <c r="D10" s="74" t="s">
        <v>28</v>
      </c>
    </row>
    <row r="11" spans="1:4">
      <c r="A11" s="633">
        <v>1</v>
      </c>
      <c r="B11" s="634" t="s">
        <v>353</v>
      </c>
      <c r="C11" s="635" t="s">
        <v>1476</v>
      </c>
      <c r="D11" s="636" t="s">
        <v>1477</v>
      </c>
    </row>
    <row r="12" spans="1:4">
      <c r="A12" s="633"/>
      <c r="B12" s="634"/>
      <c r="C12" s="635"/>
      <c r="D12" s="637"/>
    </row>
    <row r="13" spans="1:4">
      <c r="A13" s="633">
        <v>0.8</v>
      </c>
      <c r="B13" s="640" t="s">
        <v>390</v>
      </c>
      <c r="C13" s="635" t="s">
        <v>1478</v>
      </c>
      <c r="D13" s="636" t="s">
        <v>1479</v>
      </c>
    </row>
    <row r="14" spans="1:4">
      <c r="A14" s="633"/>
      <c r="B14" s="640"/>
      <c r="C14" s="635"/>
      <c r="D14" s="637"/>
    </row>
    <row r="15" spans="1:4">
      <c r="A15" s="633">
        <v>0.6</v>
      </c>
      <c r="B15" s="641" t="s">
        <v>88</v>
      </c>
      <c r="C15" s="635" t="s">
        <v>1480</v>
      </c>
      <c r="D15" s="636" t="s">
        <v>1481</v>
      </c>
    </row>
    <row r="16" spans="1:4">
      <c r="A16" s="633"/>
      <c r="B16" s="641"/>
      <c r="C16" s="635"/>
      <c r="D16" s="637"/>
    </row>
    <row r="17" spans="1:4">
      <c r="A17" s="633">
        <v>0.4</v>
      </c>
      <c r="B17" s="638" t="s">
        <v>140</v>
      </c>
      <c r="C17" s="635" t="s">
        <v>1480</v>
      </c>
      <c r="D17" s="636" t="s">
        <v>1482</v>
      </c>
    </row>
    <row r="18" spans="1:4">
      <c r="A18" s="633"/>
      <c r="B18" s="638"/>
      <c r="C18" s="635"/>
      <c r="D18" s="637"/>
    </row>
    <row r="19" spans="1:4">
      <c r="A19" s="633">
        <v>0.2</v>
      </c>
      <c r="B19" s="639" t="s">
        <v>871</v>
      </c>
      <c r="C19" s="635" t="s">
        <v>1483</v>
      </c>
      <c r="D19" s="636" t="s">
        <v>1484</v>
      </c>
    </row>
    <row r="20" spans="1:4" ht="18.75" customHeight="1">
      <c r="A20" s="633"/>
      <c r="B20" s="639"/>
      <c r="C20" s="635"/>
      <c r="D20" s="637"/>
    </row>
  </sheetData>
  <mergeCells count="2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 ref="A1:C1"/>
    <mergeCell ref="A9:D9"/>
    <mergeCell ref="A11:A12"/>
    <mergeCell ref="B11:B12"/>
    <mergeCell ref="C11:C12"/>
    <mergeCell ref="D11:D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sqref="A1:D1"/>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631" t="s">
        <v>1485</v>
      </c>
      <c r="B1" s="631"/>
      <c r="C1" s="631"/>
      <c r="D1" s="631"/>
    </row>
    <row r="2" spans="1:14" ht="37.5">
      <c r="A2" s="17" t="s">
        <v>1467</v>
      </c>
      <c r="B2" s="17" t="s">
        <v>40</v>
      </c>
      <c r="C2" s="17" t="s">
        <v>1486</v>
      </c>
      <c r="D2" s="17" t="s">
        <v>1487</v>
      </c>
    </row>
    <row r="3" spans="1:14" ht="54">
      <c r="A3" s="26">
        <v>1</v>
      </c>
      <c r="B3" s="27" t="s">
        <v>141</v>
      </c>
      <c r="C3" s="23" t="s">
        <v>1488</v>
      </c>
      <c r="D3" s="23" t="s">
        <v>1489</v>
      </c>
    </row>
    <row r="4" spans="1:14" ht="54">
      <c r="A4" s="26">
        <v>0.8</v>
      </c>
      <c r="B4" s="28" t="s">
        <v>65</v>
      </c>
      <c r="C4" s="23" t="s">
        <v>1490</v>
      </c>
      <c r="D4" s="23" t="s">
        <v>1491</v>
      </c>
    </row>
    <row r="5" spans="1:14" ht="54">
      <c r="A5" s="26">
        <v>0.6</v>
      </c>
      <c r="B5" s="29" t="s">
        <v>73</v>
      </c>
      <c r="C5" s="23" t="s">
        <v>1492</v>
      </c>
      <c r="D5" s="23" t="s">
        <v>1493</v>
      </c>
    </row>
    <row r="6" spans="1:14" ht="54.75" customHeight="1">
      <c r="A6" s="26">
        <v>0.4</v>
      </c>
      <c r="B6" s="24" t="s">
        <v>114</v>
      </c>
      <c r="C6" s="23" t="s">
        <v>1494</v>
      </c>
      <c r="D6" s="23" t="s">
        <v>1495</v>
      </c>
    </row>
    <row r="7" spans="1:14" ht="44.25" customHeight="1">
      <c r="A7" s="26">
        <v>0.2</v>
      </c>
      <c r="B7" s="25" t="s">
        <v>127</v>
      </c>
      <c r="C7" s="23" t="s">
        <v>1496</v>
      </c>
      <c r="D7" s="23" t="s">
        <v>1497</v>
      </c>
    </row>
    <row r="10" spans="1:14">
      <c r="A10" s="642"/>
      <c r="B10" s="643"/>
      <c r="C10" s="643"/>
      <c r="D10" s="644"/>
      <c r="F10" s="642"/>
      <c r="G10" s="643"/>
      <c r="H10" s="643"/>
      <c r="I10" s="644"/>
      <c r="K10" s="642"/>
      <c r="L10" s="643"/>
      <c r="M10" s="643"/>
      <c r="N10" s="644"/>
    </row>
    <row r="11" spans="1:14">
      <c r="A11" s="645" t="s">
        <v>1498</v>
      </c>
      <c r="B11" s="645" t="s">
        <v>1499</v>
      </c>
      <c r="C11" s="645" t="s">
        <v>1500</v>
      </c>
      <c r="D11" s="645"/>
      <c r="F11" s="645" t="s">
        <v>1498</v>
      </c>
      <c r="G11" s="645" t="s">
        <v>1499</v>
      </c>
      <c r="H11" s="645" t="s">
        <v>1500</v>
      </c>
      <c r="I11" s="645"/>
      <c r="K11" s="645" t="s">
        <v>1498</v>
      </c>
      <c r="L11" s="645" t="s">
        <v>1499</v>
      </c>
      <c r="M11" s="645" t="s">
        <v>1500</v>
      </c>
      <c r="N11" s="645"/>
    </row>
    <row r="12" spans="1:14" ht="31.5" customHeight="1">
      <c r="A12" s="646"/>
      <c r="B12" s="646"/>
      <c r="C12" s="35" t="s">
        <v>1501</v>
      </c>
      <c r="D12" s="35" t="s">
        <v>1502</v>
      </c>
      <c r="F12" s="646"/>
      <c r="G12" s="646"/>
      <c r="H12" s="35" t="s">
        <v>1501</v>
      </c>
      <c r="I12" s="35" t="s">
        <v>1502</v>
      </c>
      <c r="K12" s="646"/>
      <c r="L12" s="646"/>
      <c r="M12" s="35" t="s">
        <v>1501</v>
      </c>
      <c r="N12" s="35" t="s">
        <v>1502</v>
      </c>
    </row>
    <row r="13" spans="1:14" ht="38.25">
      <c r="A13" s="36">
        <v>1</v>
      </c>
      <c r="B13" s="47" t="s">
        <v>1503</v>
      </c>
      <c r="C13" s="38"/>
      <c r="D13" s="38"/>
      <c r="F13" s="36">
        <v>1</v>
      </c>
      <c r="G13" s="37" t="s">
        <v>1503</v>
      </c>
      <c r="H13" s="38"/>
      <c r="I13" s="38"/>
      <c r="K13" s="36">
        <v>1</v>
      </c>
      <c r="L13" s="37" t="s">
        <v>1503</v>
      </c>
      <c r="M13" s="38"/>
      <c r="N13" s="38"/>
    </row>
    <row r="14" spans="1:14" ht="51">
      <c r="A14" s="39">
        <v>2</v>
      </c>
      <c r="B14" s="48" t="s">
        <v>1504</v>
      </c>
      <c r="C14" s="41"/>
      <c r="D14" s="41"/>
      <c r="F14" s="39">
        <v>2</v>
      </c>
      <c r="G14" s="40" t="s">
        <v>1504</v>
      </c>
      <c r="H14" s="41"/>
      <c r="I14" s="41"/>
      <c r="K14" s="39">
        <v>2</v>
      </c>
      <c r="L14" s="40" t="s">
        <v>1504</v>
      </c>
      <c r="M14" s="41"/>
      <c r="N14" s="41"/>
    </row>
    <row r="15" spans="1:14" ht="38.25">
      <c r="A15" s="36">
        <v>3</v>
      </c>
      <c r="B15" s="47" t="s">
        <v>1505</v>
      </c>
      <c r="C15" s="38"/>
      <c r="D15" s="38"/>
      <c r="F15" s="36">
        <v>3</v>
      </c>
      <c r="G15" s="37" t="s">
        <v>1505</v>
      </c>
      <c r="H15" s="38"/>
      <c r="I15" s="38"/>
      <c r="K15" s="36">
        <v>3</v>
      </c>
      <c r="L15" s="37" t="s">
        <v>1505</v>
      </c>
      <c r="M15" s="38"/>
      <c r="N15" s="38"/>
    </row>
    <row r="16" spans="1:14" ht="63.75">
      <c r="A16" s="39">
        <v>4</v>
      </c>
      <c r="B16" s="48" t="s">
        <v>1506</v>
      </c>
      <c r="C16" s="41"/>
      <c r="D16" s="41"/>
      <c r="F16" s="39">
        <v>4</v>
      </c>
      <c r="G16" s="40" t="s">
        <v>1506</v>
      </c>
      <c r="H16" s="41"/>
      <c r="I16" s="41"/>
      <c r="K16" s="39">
        <v>4</v>
      </c>
      <c r="L16" s="40" t="s">
        <v>1506</v>
      </c>
      <c r="M16" s="41"/>
      <c r="N16" s="41"/>
    </row>
    <row r="17" spans="1:14" ht="51">
      <c r="A17" s="36">
        <v>5</v>
      </c>
      <c r="B17" s="47" t="s">
        <v>1507</v>
      </c>
      <c r="C17" s="38"/>
      <c r="D17" s="38"/>
      <c r="F17" s="36">
        <v>5</v>
      </c>
      <c r="G17" s="37" t="s">
        <v>1507</v>
      </c>
      <c r="H17" s="38"/>
      <c r="I17" s="38"/>
      <c r="K17" s="36">
        <v>5</v>
      </c>
      <c r="L17" s="37" t="s">
        <v>1507</v>
      </c>
      <c r="M17" s="38"/>
      <c r="N17" s="38"/>
    </row>
    <row r="18" spans="1:14" ht="25.5">
      <c r="A18" s="39">
        <v>6</v>
      </c>
      <c r="B18" s="46" t="s">
        <v>1508</v>
      </c>
      <c r="C18" s="41"/>
      <c r="D18" s="41"/>
      <c r="F18" s="39">
        <v>6</v>
      </c>
      <c r="G18" s="40" t="s">
        <v>1508</v>
      </c>
      <c r="H18" s="41"/>
      <c r="I18" s="41"/>
      <c r="K18" s="39">
        <v>6</v>
      </c>
      <c r="L18" s="40" t="s">
        <v>1508</v>
      </c>
      <c r="M18" s="41"/>
      <c r="N18" s="41"/>
    </row>
    <row r="19" spans="1:14" ht="51">
      <c r="A19" s="36">
        <v>7</v>
      </c>
      <c r="B19" s="47" t="s">
        <v>1509</v>
      </c>
      <c r="C19" s="38"/>
      <c r="D19" s="38"/>
      <c r="F19" s="36">
        <v>7</v>
      </c>
      <c r="G19" s="37" t="s">
        <v>1509</v>
      </c>
      <c r="H19" s="38"/>
      <c r="I19" s="38"/>
      <c r="K19" s="36">
        <v>7</v>
      </c>
      <c r="L19" s="37" t="s">
        <v>1509</v>
      </c>
      <c r="M19" s="38"/>
      <c r="N19" s="38"/>
    </row>
    <row r="20" spans="1:14" ht="89.25">
      <c r="A20" s="39">
        <v>8</v>
      </c>
      <c r="B20" s="46" t="s">
        <v>1510</v>
      </c>
      <c r="C20" s="41"/>
      <c r="D20" s="41"/>
      <c r="F20" s="39">
        <v>8</v>
      </c>
      <c r="G20" s="40" t="s">
        <v>1510</v>
      </c>
      <c r="H20" s="41"/>
      <c r="I20" s="41"/>
      <c r="K20" s="39">
        <v>8</v>
      </c>
      <c r="L20" s="40" t="s">
        <v>1510</v>
      </c>
      <c r="M20" s="41"/>
      <c r="N20" s="41"/>
    </row>
    <row r="21" spans="1:14" ht="38.25">
      <c r="A21" s="36">
        <v>9</v>
      </c>
      <c r="B21" s="45" t="s">
        <v>1511</v>
      </c>
      <c r="C21" s="38"/>
      <c r="D21" s="38"/>
      <c r="F21" s="36">
        <v>9</v>
      </c>
      <c r="G21" s="37" t="s">
        <v>1511</v>
      </c>
      <c r="H21" s="38"/>
      <c r="I21" s="38"/>
      <c r="K21" s="36">
        <v>9</v>
      </c>
      <c r="L21" s="37" t="s">
        <v>1511</v>
      </c>
      <c r="M21" s="38"/>
      <c r="N21" s="38"/>
    </row>
    <row r="22" spans="1:14" ht="51">
      <c r="A22" s="39">
        <v>10</v>
      </c>
      <c r="B22" s="46" t="s">
        <v>1512</v>
      </c>
      <c r="C22" s="41"/>
      <c r="D22" s="41"/>
      <c r="F22" s="39">
        <v>10</v>
      </c>
      <c r="G22" s="40" t="s">
        <v>1512</v>
      </c>
      <c r="H22" s="41"/>
      <c r="I22" s="41"/>
      <c r="K22" s="39">
        <v>10</v>
      </c>
      <c r="L22" s="40" t="s">
        <v>1512</v>
      </c>
      <c r="M22" s="41"/>
      <c r="N22" s="41"/>
    </row>
    <row r="23" spans="1:14" ht="25.5">
      <c r="A23" s="36">
        <v>11</v>
      </c>
      <c r="B23" s="45" t="s">
        <v>1513</v>
      </c>
      <c r="C23" s="38"/>
      <c r="D23" s="38"/>
      <c r="F23" s="36">
        <v>11</v>
      </c>
      <c r="G23" s="37" t="s">
        <v>1513</v>
      </c>
      <c r="H23" s="38"/>
      <c r="I23" s="38"/>
      <c r="K23" s="36">
        <v>11</v>
      </c>
      <c r="L23" s="37" t="s">
        <v>1513</v>
      </c>
      <c r="M23" s="38"/>
      <c r="N23" s="38"/>
    </row>
    <row r="24" spans="1:14" ht="25.5">
      <c r="A24" s="39">
        <v>12</v>
      </c>
      <c r="B24" s="46" t="s">
        <v>1514</v>
      </c>
      <c r="C24" s="41"/>
      <c r="D24" s="41"/>
      <c r="F24" s="39">
        <v>12</v>
      </c>
      <c r="G24" s="40" t="s">
        <v>1514</v>
      </c>
      <c r="H24" s="41"/>
      <c r="I24" s="41"/>
      <c r="K24" s="39">
        <v>12</v>
      </c>
      <c r="L24" s="40" t="s">
        <v>1514</v>
      </c>
      <c r="M24" s="41"/>
      <c r="N24" s="41"/>
    </row>
    <row r="25" spans="1:14" ht="25.5">
      <c r="A25" s="36">
        <v>13</v>
      </c>
      <c r="B25" s="45" t="s">
        <v>1515</v>
      </c>
      <c r="C25" s="38"/>
      <c r="D25" s="38"/>
      <c r="F25" s="36">
        <v>13</v>
      </c>
      <c r="G25" s="37" t="s">
        <v>1515</v>
      </c>
      <c r="H25" s="38"/>
      <c r="I25" s="38"/>
      <c r="K25" s="36">
        <v>13</v>
      </c>
      <c r="L25" s="37" t="s">
        <v>1515</v>
      </c>
      <c r="M25" s="38"/>
      <c r="N25" s="38"/>
    </row>
    <row r="26" spans="1:14" ht="25.5">
      <c r="A26" s="39">
        <v>14</v>
      </c>
      <c r="B26" s="46" t="s">
        <v>1516</v>
      </c>
      <c r="C26" s="41"/>
      <c r="D26" s="41"/>
      <c r="F26" s="39">
        <v>14</v>
      </c>
      <c r="G26" s="40" t="s">
        <v>1516</v>
      </c>
      <c r="H26" s="41"/>
      <c r="I26" s="41"/>
      <c r="K26" s="39">
        <v>14</v>
      </c>
      <c r="L26" s="40" t="s">
        <v>1516</v>
      </c>
      <c r="M26" s="41"/>
      <c r="N26" s="41"/>
    </row>
    <row r="27" spans="1:14" ht="38.25">
      <c r="A27" s="36">
        <v>15</v>
      </c>
      <c r="B27" s="45" t="s">
        <v>1517</v>
      </c>
      <c r="C27" s="38"/>
      <c r="D27" s="38"/>
      <c r="F27" s="36">
        <v>15</v>
      </c>
      <c r="G27" s="37" t="s">
        <v>1517</v>
      </c>
      <c r="H27" s="38"/>
      <c r="I27" s="38"/>
      <c r="K27" s="36">
        <v>15</v>
      </c>
      <c r="L27" s="37" t="s">
        <v>1517</v>
      </c>
      <c r="M27" s="38"/>
      <c r="N27" s="38"/>
    </row>
    <row r="28" spans="1:14" ht="42.75" customHeight="1">
      <c r="A28" s="39">
        <v>16</v>
      </c>
      <c r="B28" s="46" t="s">
        <v>1518</v>
      </c>
      <c r="C28" s="41"/>
      <c r="D28" s="41"/>
      <c r="F28" s="39">
        <v>16</v>
      </c>
      <c r="G28" s="40" t="s">
        <v>1518</v>
      </c>
      <c r="H28" s="41"/>
      <c r="I28" s="41"/>
      <c r="K28" s="39">
        <v>16</v>
      </c>
      <c r="L28" s="40" t="s">
        <v>1518</v>
      </c>
      <c r="M28" s="41"/>
      <c r="N28" s="41"/>
    </row>
    <row r="29" spans="1:14" ht="25.5">
      <c r="A29" s="36">
        <v>17</v>
      </c>
      <c r="B29" s="47" t="s">
        <v>1519</v>
      </c>
      <c r="C29" s="38"/>
      <c r="D29" s="38"/>
      <c r="F29" s="36">
        <v>17</v>
      </c>
      <c r="G29" s="37" t="s">
        <v>1519</v>
      </c>
      <c r="H29" s="38"/>
      <c r="I29" s="38"/>
      <c r="K29" s="36">
        <v>17</v>
      </c>
      <c r="L29" s="37" t="s">
        <v>1519</v>
      </c>
      <c r="M29" s="38"/>
      <c r="N29" s="38"/>
    </row>
    <row r="30" spans="1:14" ht="25.5">
      <c r="A30" s="39">
        <v>18</v>
      </c>
      <c r="B30" s="48" t="s">
        <v>1520</v>
      </c>
      <c r="C30" s="41"/>
      <c r="D30" s="41"/>
      <c r="F30" s="39">
        <v>18</v>
      </c>
      <c r="G30" s="40" t="s">
        <v>1520</v>
      </c>
      <c r="H30" s="41"/>
      <c r="I30" s="41"/>
      <c r="K30" s="39">
        <v>18</v>
      </c>
      <c r="L30" s="40" t="s">
        <v>1520</v>
      </c>
      <c r="M30" s="41"/>
      <c r="N30" s="41"/>
    </row>
    <row r="31" spans="1:14" ht="25.5">
      <c r="A31" s="36">
        <v>19</v>
      </c>
      <c r="B31" s="47" t="s">
        <v>1521</v>
      </c>
      <c r="C31" s="38"/>
      <c r="D31" s="38"/>
      <c r="F31" s="36">
        <v>19</v>
      </c>
      <c r="G31" s="37" t="s">
        <v>1521</v>
      </c>
      <c r="H31" s="38"/>
      <c r="I31" s="38"/>
      <c r="K31" s="36">
        <v>19</v>
      </c>
      <c r="L31" s="37" t="s">
        <v>1521</v>
      </c>
      <c r="M31" s="38"/>
      <c r="N31" s="38"/>
    </row>
    <row r="34" spans="1:4" ht="25.5">
      <c r="A34" s="42" t="s">
        <v>1467</v>
      </c>
      <c r="B34" s="43" t="s">
        <v>1522</v>
      </c>
      <c r="C34" s="43" t="s">
        <v>40</v>
      </c>
      <c r="D34" s="43" t="s">
        <v>1468</v>
      </c>
    </row>
    <row r="35" spans="1:4" ht="25.5">
      <c r="A35" s="648">
        <v>0.6</v>
      </c>
      <c r="B35" s="649" t="s">
        <v>1523</v>
      </c>
      <c r="C35" s="650" t="s">
        <v>73</v>
      </c>
      <c r="D35" s="44" t="s">
        <v>1524</v>
      </c>
    </row>
    <row r="36" spans="1:4" ht="25.5">
      <c r="A36" s="648"/>
      <c r="B36" s="649"/>
      <c r="C36" s="650"/>
      <c r="D36" s="44" t="s">
        <v>1525</v>
      </c>
    </row>
    <row r="37" spans="1:4">
      <c r="A37" s="648">
        <v>0.8</v>
      </c>
      <c r="B37" s="652" t="s">
        <v>1526</v>
      </c>
      <c r="C37" s="651" t="s">
        <v>65</v>
      </c>
      <c r="D37" s="44" t="s">
        <v>1527</v>
      </c>
    </row>
    <row r="38" spans="1:4" ht="25.5">
      <c r="A38" s="648"/>
      <c r="B38" s="652"/>
      <c r="C38" s="651"/>
      <c r="D38" s="44" t="s">
        <v>1528</v>
      </c>
    </row>
    <row r="39" spans="1:4">
      <c r="A39" s="648">
        <v>1</v>
      </c>
      <c r="B39" s="649" t="s">
        <v>1529</v>
      </c>
      <c r="C39" s="647" t="s">
        <v>141</v>
      </c>
      <c r="D39" s="44" t="s">
        <v>1530</v>
      </c>
    </row>
    <row r="40" spans="1:4" ht="25.5">
      <c r="A40" s="648"/>
      <c r="B40" s="649"/>
      <c r="C40" s="647"/>
      <c r="D40" s="44" t="s">
        <v>1531</v>
      </c>
    </row>
  </sheetData>
  <mergeCells count="22">
    <mergeCell ref="A1:D1"/>
    <mergeCell ref="A11:A12"/>
    <mergeCell ref="B11:B12"/>
    <mergeCell ref="C11:D11"/>
    <mergeCell ref="A10:D10"/>
    <mergeCell ref="A39:A40"/>
    <mergeCell ref="B39:B40"/>
    <mergeCell ref="F10:I10"/>
    <mergeCell ref="F11:F12"/>
    <mergeCell ref="G11:G12"/>
    <mergeCell ref="H11:I11"/>
    <mergeCell ref="C35:C36"/>
    <mergeCell ref="A35:A36"/>
    <mergeCell ref="B35:B36"/>
    <mergeCell ref="C37:C38"/>
    <mergeCell ref="A37:A38"/>
    <mergeCell ref="B37:B38"/>
    <mergeCell ref="K10:N10"/>
    <mergeCell ref="K11:K12"/>
    <mergeCell ref="L11:L12"/>
    <mergeCell ref="M11:N11"/>
    <mergeCell ref="C39:C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1532</v>
      </c>
      <c r="C2" s="3"/>
      <c r="D2" s="3"/>
      <c r="E2" s="3"/>
      <c r="F2" s="3"/>
      <c r="G2" s="4"/>
      <c r="J2" s="34"/>
    </row>
    <row r="3" spans="2:18" ht="65.25" customHeight="1">
      <c r="B3" s="2" t="s">
        <v>1533</v>
      </c>
      <c r="C3" s="5"/>
      <c r="D3" s="5"/>
      <c r="E3" s="3"/>
      <c r="F3" s="3"/>
      <c r="G3" s="4"/>
      <c r="K3" s="10"/>
      <c r="L3" s="653"/>
      <c r="M3" s="653"/>
      <c r="N3" s="653"/>
      <c r="O3" s="653"/>
      <c r="P3" s="653"/>
      <c r="Q3" s="653"/>
      <c r="R3" s="653"/>
    </row>
    <row r="4" spans="2:18" ht="65.25" customHeight="1">
      <c r="B4" s="2" t="s">
        <v>1534</v>
      </c>
      <c r="C4" s="5"/>
      <c r="D4" s="5"/>
      <c r="E4" s="5"/>
      <c r="F4" s="3"/>
      <c r="G4" s="4"/>
      <c r="K4" s="10"/>
      <c r="L4" s="653"/>
      <c r="M4" s="653"/>
      <c r="N4" s="653"/>
      <c r="O4" s="653"/>
      <c r="P4" s="653"/>
      <c r="Q4" s="653"/>
      <c r="R4" s="653"/>
    </row>
    <row r="5" spans="2:18" ht="65.25" customHeight="1">
      <c r="B5" s="2" t="s">
        <v>1535</v>
      </c>
      <c r="C5" s="6"/>
      <c r="D5" s="5"/>
      <c r="E5" s="5"/>
      <c r="F5" s="3"/>
      <c r="G5" s="4"/>
      <c r="K5" s="10"/>
      <c r="L5" s="653"/>
      <c r="M5" s="653"/>
      <c r="N5" s="653"/>
      <c r="O5" s="653"/>
      <c r="P5" s="653"/>
      <c r="Q5" s="653"/>
      <c r="R5" s="653"/>
    </row>
    <row r="6" spans="2:18" ht="65.25" customHeight="1">
      <c r="B6" s="2" t="s">
        <v>1536</v>
      </c>
      <c r="C6" s="6"/>
      <c r="D6" s="6"/>
      <c r="E6" s="5"/>
      <c r="F6" s="3"/>
      <c r="G6" s="4"/>
      <c r="K6" s="10"/>
      <c r="L6" s="653"/>
      <c r="M6" s="653"/>
      <c r="N6" s="653"/>
      <c r="O6" s="653"/>
      <c r="P6" s="653"/>
      <c r="Q6" s="653"/>
      <c r="R6" s="653"/>
    </row>
    <row r="8" spans="2:18" ht="30">
      <c r="C8" s="2" t="s">
        <v>1537</v>
      </c>
      <c r="D8" s="2" t="s">
        <v>1538</v>
      </c>
      <c r="E8" s="2" t="s">
        <v>1539</v>
      </c>
      <c r="F8" s="2" t="s">
        <v>1540</v>
      </c>
      <c r="G8" s="2" t="s">
        <v>1541</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9"/>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654" t="s">
        <v>1542</v>
      </c>
      <c r="B1" s="654" t="s">
        <v>1543</v>
      </c>
    </row>
    <row r="2" spans="1:2" ht="15" customHeight="1">
      <c r="A2" s="654"/>
      <c r="B2" s="654"/>
    </row>
    <row r="3" spans="1:2" ht="15" customHeight="1">
      <c r="A3" s="654"/>
      <c r="B3" s="654"/>
    </row>
    <row r="4" spans="1:2" ht="38.25">
      <c r="A4" s="18" t="s">
        <v>173</v>
      </c>
      <c r="B4" s="20" t="s">
        <v>1544</v>
      </c>
    </row>
    <row r="5" spans="1:2" ht="30.75" customHeight="1">
      <c r="A5" s="19" t="s">
        <v>176</v>
      </c>
      <c r="B5" s="20" t="s">
        <v>1545</v>
      </c>
    </row>
    <row r="6" spans="1:2" ht="31.5">
      <c r="A6" s="18" t="s">
        <v>62</v>
      </c>
      <c r="B6" s="20" t="s">
        <v>1546</v>
      </c>
    </row>
    <row r="7" spans="1:2" ht="31.5" customHeight="1">
      <c r="A7" s="19" t="s">
        <v>180</v>
      </c>
      <c r="B7" s="20" t="s">
        <v>1547</v>
      </c>
    </row>
    <row r="8" spans="1:2" ht="30" customHeight="1">
      <c r="A8" s="18" t="s">
        <v>99</v>
      </c>
      <c r="B8" s="20" t="s">
        <v>1548</v>
      </c>
    </row>
    <row r="9" spans="1:2" ht="51">
      <c r="A9" s="18" t="s">
        <v>87</v>
      </c>
      <c r="B9" s="20" t="s">
        <v>1549</v>
      </c>
    </row>
    <row r="10" spans="1:2" ht="47.25">
      <c r="A10" s="18" t="s">
        <v>186</v>
      </c>
      <c r="B10" s="20" t="s">
        <v>1550</v>
      </c>
    </row>
    <row r="11" spans="1:2" ht="45.75" customHeight="1">
      <c r="A11" s="18" t="s">
        <v>188</v>
      </c>
      <c r="B11" s="20" t="s">
        <v>1551</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Alexander Hernandez Zorro</cp:lastModifiedBy>
  <cp:revision/>
  <dcterms:created xsi:type="dcterms:W3CDTF">2020-08-21T21:53:20Z</dcterms:created>
  <dcterms:modified xsi:type="dcterms:W3CDTF">2025-04-04T15:29:03Z</dcterms:modified>
  <cp:category/>
  <cp:contentStatus/>
</cp:coreProperties>
</file>