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alexander.zorro\OneDrive - Unidad de Victimas\Escritorio\"/>
    </mc:Choice>
  </mc:AlternateContent>
  <xr:revisionPtr revIDLastSave="0" documentId="13_ncr:1_{AFCA8182-CBE3-4833-A559-4C6F4649D370}" xr6:coauthVersionLast="47" xr6:coauthVersionMax="47" xr10:uidLastSave="{00000000-0000-0000-0000-000000000000}"/>
  <bookViews>
    <workbookView showSheetTabs="0" xWindow="-120" yWindow="-120" windowWidth="21840" windowHeight="1314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 i="1" l="1"/>
  <c r="AF18" i="1"/>
  <c r="AE18" i="1"/>
  <c r="X18" i="1"/>
  <c r="AK18" i="1" s="1"/>
  <c r="AJ17" i="1"/>
  <c r="AF17" i="1"/>
  <c r="AE17" i="1"/>
  <c r="X17" i="1"/>
  <c r="AK17" i="1" s="1"/>
  <c r="AJ16" i="1"/>
  <c r="AF16" i="1"/>
  <c r="AE16" i="1"/>
  <c r="X16" i="1"/>
  <c r="AK16" i="1" s="1"/>
  <c r="U16" i="1"/>
  <c r="S16" i="1"/>
  <c r="L16" i="1"/>
  <c r="AG18" i="1" l="1"/>
  <c r="AG16" i="1"/>
  <c r="AH16" i="1" s="1"/>
  <c r="AG17" i="1" s="1"/>
  <c r="AH17" i="1" s="1"/>
  <c r="AL16" i="1"/>
  <c r="AM16" i="1" s="1"/>
  <c r="AH18" i="1" l="1"/>
  <c r="AD16" i="1" s="1"/>
  <c r="AJ238" i="1"/>
  <c r="AF238" i="1"/>
  <c r="AE238" i="1"/>
  <c r="X238" i="1"/>
  <c r="AK238" i="1" s="1"/>
  <c r="AJ237" i="1"/>
  <c r="AF237" i="1"/>
  <c r="AE237" i="1"/>
  <c r="X237" i="1"/>
  <c r="AK237" i="1" s="1"/>
  <c r="U237" i="1"/>
  <c r="S237" i="1"/>
  <c r="L237" i="1"/>
  <c r="AG237" i="1" l="1"/>
  <c r="AL237" i="1"/>
  <c r="AK231" i="1" l="1"/>
  <c r="AJ231" i="1"/>
  <c r="AF231" i="1"/>
  <c r="AE231" i="1"/>
  <c r="AK230" i="1"/>
  <c r="AJ230" i="1"/>
  <c r="AF230" i="1"/>
  <c r="AE230" i="1"/>
  <c r="AG230" i="1" l="1"/>
  <c r="AH230" i="1" s="1"/>
  <c r="AG231" i="1" s="1"/>
  <c r="AH231" i="1" s="1"/>
  <c r="AD230" i="1" s="1"/>
  <c r="AL230" i="1"/>
  <c r="AM230" i="1" s="1"/>
  <c r="AL231" i="1" s="1"/>
  <c r="AM231" i="1" s="1"/>
  <c r="AI230" i="1" s="1"/>
  <c r="AK77" i="1" l="1"/>
  <c r="AJ77" i="1"/>
  <c r="AF77" i="1"/>
  <c r="AE77" i="1"/>
  <c r="AK76" i="1"/>
  <c r="AJ76" i="1"/>
  <c r="AF76" i="1"/>
  <c r="AE76" i="1"/>
  <c r="AK75" i="1"/>
  <c r="AJ75" i="1"/>
  <c r="AF75" i="1"/>
  <c r="AE75" i="1"/>
  <c r="AG75" i="1" l="1"/>
  <c r="AH75" i="1" s="1"/>
  <c r="AG76" i="1" s="1"/>
  <c r="AH76" i="1" s="1"/>
  <c r="AL75" i="1"/>
  <c r="AM75" i="1" s="1"/>
  <c r="AL76" i="1" s="1"/>
  <c r="AM76" i="1" s="1"/>
  <c r="AL77" i="1" l="1"/>
  <c r="AM77" i="1" s="1"/>
  <c r="AI75" i="1" s="1"/>
  <c r="AG77" i="1"/>
  <c r="AH77" i="1" s="1"/>
  <c r="AD75" i="1" s="1"/>
  <c r="AJ15" i="1" l="1"/>
  <c r="AF15" i="1"/>
  <c r="AE15" i="1"/>
  <c r="X15" i="1"/>
  <c r="AK15" i="1" s="1"/>
  <c r="U15" i="1"/>
  <c r="S15" i="1"/>
  <c r="L15" i="1"/>
  <c r="AJ14" i="1"/>
  <c r="AF14" i="1"/>
  <c r="AE14" i="1"/>
  <c r="X14" i="1"/>
  <c r="AK14" i="1" s="1"/>
  <c r="U14" i="1"/>
  <c r="S14" i="1"/>
  <c r="L14" i="1"/>
  <c r="AM237" i="1"/>
  <c r="AL238" i="1" s="1"/>
  <c r="AH237" i="1"/>
  <c r="AG238" i="1" s="1"/>
  <c r="AG14" i="1" l="1"/>
  <c r="AH14" i="1" s="1"/>
  <c r="AL14" i="1"/>
  <c r="AM14" i="1" s="1"/>
  <c r="AD14" i="1" l="1"/>
  <c r="AI14" i="1"/>
  <c r="AK216" i="1"/>
  <c r="AJ216" i="1"/>
  <c r="AF216" i="1"/>
  <c r="AE216" i="1"/>
  <c r="AL216" i="1" l="1"/>
  <c r="AM216" i="1" s="1"/>
  <c r="AG216" i="1"/>
  <c r="AH216" i="1" s="1"/>
  <c r="AJ68" i="1" l="1"/>
  <c r="AF68" i="1"/>
  <c r="AE68" i="1"/>
  <c r="X68" i="1"/>
  <c r="AK68" i="1" s="1"/>
  <c r="AJ67" i="1"/>
  <c r="AF67" i="1"/>
  <c r="AE67" i="1"/>
  <c r="X67" i="1"/>
  <c r="AK67" i="1" s="1"/>
  <c r="AJ66" i="1"/>
  <c r="AF66" i="1"/>
  <c r="AE66" i="1"/>
  <c r="X66" i="1"/>
  <c r="AK66" i="1" s="1"/>
  <c r="U66" i="1"/>
  <c r="S66" i="1"/>
  <c r="L66" i="1"/>
  <c r="AL68" i="1" l="1"/>
  <c r="AG66" i="1"/>
  <c r="AH66" i="1" s="1"/>
  <c r="AG67" i="1" s="1"/>
  <c r="AL66" i="1"/>
  <c r="AM66" i="1" s="1"/>
  <c r="AL67" i="1"/>
  <c r="AF90" i="1" l="1"/>
  <c r="AE90" i="1"/>
  <c r="AF89" i="1"/>
  <c r="AE89" i="1"/>
  <c r="AF88" i="1"/>
  <c r="AE88" i="1"/>
  <c r="AF87" i="1"/>
  <c r="AE87" i="1"/>
  <c r="AK90" i="1"/>
  <c r="AJ90" i="1"/>
  <c r="AK89" i="1"/>
  <c r="AJ89" i="1"/>
  <c r="AK88" i="1"/>
  <c r="AJ88" i="1"/>
  <c r="AK87" i="1"/>
  <c r="AJ87" i="1"/>
  <c r="AK86" i="1"/>
  <c r="AJ86" i="1"/>
  <c r="AK85" i="1"/>
  <c r="AJ85" i="1"/>
  <c r="AK84" i="1"/>
  <c r="AJ84" i="1"/>
  <c r="AK83" i="1"/>
  <c r="AJ83" i="1"/>
  <c r="AF86" i="1"/>
  <c r="AE86" i="1"/>
  <c r="AF85" i="1"/>
  <c r="AE85" i="1"/>
  <c r="AF84" i="1"/>
  <c r="AE84" i="1"/>
  <c r="AF83" i="1"/>
  <c r="AE83" i="1"/>
  <c r="AG83" i="1" l="1"/>
  <c r="AH83" i="1" s="1"/>
  <c r="AG84" i="1" s="1"/>
  <c r="AH84" i="1" s="1"/>
  <c r="AL83" i="1"/>
  <c r="AM83" i="1" s="1"/>
  <c r="AL84" i="1" s="1"/>
  <c r="AM84" i="1" s="1"/>
  <c r="AL87" i="1"/>
  <c r="AM87" i="1" s="1"/>
  <c r="AL88" i="1" s="1"/>
  <c r="AM88" i="1" s="1"/>
  <c r="AG87" i="1"/>
  <c r="AH87" i="1" s="1"/>
  <c r="AG88" i="1" s="1"/>
  <c r="AH88" i="1" s="1"/>
  <c r="AG89" i="1" l="1"/>
  <c r="AH89" i="1" s="1"/>
  <c r="AL89" i="1"/>
  <c r="AM89" i="1" s="1"/>
  <c r="AL85" i="1"/>
  <c r="AM85" i="1" s="1"/>
  <c r="AG85" i="1"/>
  <c r="AH85" i="1" s="1"/>
  <c r="AG90" i="1" l="1"/>
  <c r="AH90" i="1" s="1"/>
  <c r="AL90" i="1"/>
  <c r="AM90" i="1" s="1"/>
  <c r="AL86" i="1"/>
  <c r="AM86" i="1" s="1"/>
  <c r="AG86" i="1"/>
  <c r="AH86" i="1" s="1"/>
  <c r="AK242" i="1" l="1"/>
  <c r="AJ242" i="1"/>
  <c r="AF242" i="1"/>
  <c r="AE242" i="1"/>
  <c r="AK241" i="1"/>
  <c r="AJ241" i="1"/>
  <c r="AF241" i="1"/>
  <c r="AE241" i="1"/>
  <c r="AK240" i="1"/>
  <c r="AJ240" i="1"/>
  <c r="AF240" i="1"/>
  <c r="AE240" i="1"/>
  <c r="AL240" i="1" l="1"/>
  <c r="AM240" i="1" s="1"/>
  <c r="AL241" i="1" s="1"/>
  <c r="AM241" i="1" s="1"/>
  <c r="AG240" i="1"/>
  <c r="AH240" i="1" s="1"/>
  <c r="AG241" i="1" s="1"/>
  <c r="AH241" i="1" s="1"/>
  <c r="AL242" i="1" l="1"/>
  <c r="AM242" i="1" s="1"/>
  <c r="AI240" i="1" s="1"/>
  <c r="AG242" i="1"/>
  <c r="AH242" i="1" s="1"/>
  <c r="AD240" i="1" s="1"/>
  <c r="AK222" i="1" l="1"/>
  <c r="AJ222" i="1"/>
  <c r="AF222" i="1"/>
  <c r="AE222" i="1"/>
  <c r="AK221" i="1"/>
  <c r="AJ221" i="1"/>
  <c r="AF221" i="1"/>
  <c r="AE221" i="1"/>
  <c r="AK220" i="1"/>
  <c r="AJ220" i="1"/>
  <c r="AF220" i="1"/>
  <c r="AE220" i="1"/>
  <c r="U220" i="1"/>
  <c r="S220" i="1"/>
  <c r="AG220" i="1" l="1"/>
  <c r="AH220" i="1" s="1"/>
  <c r="AL220" i="1"/>
  <c r="AM220" i="1" s="1"/>
  <c r="AL221" i="1" l="1"/>
  <c r="AM221" i="1" s="1"/>
  <c r="AL222" i="1" s="1"/>
  <c r="AM222" i="1" s="1"/>
  <c r="AI220" i="1" s="1"/>
  <c r="AG221" i="1"/>
  <c r="AH221" i="1" s="1"/>
  <c r="AG222" i="1" l="1"/>
  <c r="AH222" i="1" s="1"/>
  <c r="AD220" i="1" s="1"/>
  <c r="AJ205" i="1" l="1"/>
  <c r="AK205" i="1"/>
  <c r="AJ206" i="1"/>
  <c r="AK206" i="1"/>
  <c r="AK207" i="1"/>
  <c r="AJ207" i="1"/>
  <c r="AF207" i="1"/>
  <c r="AE207" i="1"/>
  <c r="AF206" i="1"/>
  <c r="AE206" i="1"/>
  <c r="AF205" i="1"/>
  <c r="AE205" i="1"/>
  <c r="AK204" i="1"/>
  <c r="AJ204" i="1"/>
  <c r="AF204" i="1"/>
  <c r="AE204" i="1"/>
  <c r="AK154" i="1"/>
  <c r="AJ154" i="1"/>
  <c r="AF154" i="1"/>
  <c r="AE154" i="1"/>
  <c r="AK153" i="1"/>
  <c r="AJ153" i="1"/>
  <c r="AF153" i="1"/>
  <c r="AE153" i="1"/>
  <c r="AK152" i="1"/>
  <c r="AJ152" i="1"/>
  <c r="AF152" i="1"/>
  <c r="AE152" i="1"/>
  <c r="AK151" i="1"/>
  <c r="AJ151" i="1"/>
  <c r="AF151" i="1"/>
  <c r="AE151" i="1"/>
  <c r="AK150" i="1"/>
  <c r="AJ150" i="1"/>
  <c r="AF150" i="1"/>
  <c r="AE150" i="1"/>
  <c r="AK149" i="1"/>
  <c r="AJ149" i="1"/>
  <c r="AF149" i="1"/>
  <c r="AE149" i="1"/>
  <c r="AK148" i="1"/>
  <c r="AJ148" i="1"/>
  <c r="AF148" i="1"/>
  <c r="AE148" i="1"/>
  <c r="AK147" i="1"/>
  <c r="AJ147" i="1"/>
  <c r="AF147" i="1"/>
  <c r="AE147" i="1"/>
  <c r="AL204" i="1" l="1"/>
  <c r="AM204" i="1" s="1"/>
  <c r="AL205" i="1" s="1"/>
  <c r="AM205" i="1" s="1"/>
  <c r="AL206" i="1" s="1"/>
  <c r="AM206" i="1" s="1"/>
  <c r="AI204" i="1" s="1"/>
  <c r="AL207" i="1"/>
  <c r="AM207" i="1" s="1"/>
  <c r="AL147" i="1"/>
  <c r="AM147" i="1" s="1"/>
  <c r="AL148" i="1" s="1"/>
  <c r="AM148" i="1" s="1"/>
  <c r="AL150" i="1"/>
  <c r="AM150" i="1" s="1"/>
  <c r="AL151" i="1" s="1"/>
  <c r="AM151" i="1" s="1"/>
  <c r="AG150" i="1"/>
  <c r="AH150" i="1" s="1"/>
  <c r="AG151" i="1" s="1"/>
  <c r="AH151" i="1" s="1"/>
  <c r="AG147" i="1"/>
  <c r="AH147" i="1" s="1"/>
  <c r="AG204" i="1"/>
  <c r="AH204" i="1" s="1"/>
  <c r="AG205" i="1" s="1"/>
  <c r="AH205" i="1" s="1"/>
  <c r="AG153" i="1"/>
  <c r="AH153" i="1" s="1"/>
  <c r="AG154" i="1" s="1"/>
  <c r="AH154" i="1" s="1"/>
  <c r="AL153" i="1"/>
  <c r="AM153" i="1" s="1"/>
  <c r="AL154" i="1" s="1"/>
  <c r="AM154" i="1" s="1"/>
  <c r="AG207" i="1"/>
  <c r="AH207" i="1" s="1"/>
  <c r="AG148" i="1" l="1"/>
  <c r="AH148" i="1" s="1"/>
  <c r="AI207" i="1"/>
  <c r="AD207" i="1"/>
  <c r="AL152" i="1"/>
  <c r="AM152" i="1" s="1"/>
  <c r="AI150" i="1" s="1"/>
  <c r="AG152" i="1"/>
  <c r="AH152" i="1" s="1"/>
  <c r="AD150" i="1" s="1"/>
  <c r="AG206" i="1"/>
  <c r="AH206" i="1" s="1"/>
  <c r="AD204" i="1" s="1"/>
  <c r="AL149" i="1"/>
  <c r="AM149" i="1" s="1"/>
  <c r="AI147" i="1" s="1"/>
  <c r="AG149" i="1" l="1"/>
  <c r="AH149" i="1" s="1"/>
  <c r="AD147" i="1" s="1"/>
  <c r="AK236" i="1"/>
  <c r="AJ236" i="1"/>
  <c r="AF236" i="1"/>
  <c r="AE236" i="1"/>
  <c r="AK235" i="1"/>
  <c r="AJ235" i="1"/>
  <c r="AF235" i="1"/>
  <c r="AE235" i="1"/>
  <c r="AJ82" i="1"/>
  <c r="AF82" i="1"/>
  <c r="AE82" i="1"/>
  <c r="X82" i="1"/>
  <c r="AK82" i="1" s="1"/>
  <c r="AJ81" i="1"/>
  <c r="AF81" i="1"/>
  <c r="AE81" i="1"/>
  <c r="X81" i="1"/>
  <c r="AK81" i="1" s="1"/>
  <c r="U81" i="1"/>
  <c r="S81" i="1"/>
  <c r="L81" i="1"/>
  <c r="AJ80" i="1"/>
  <c r="AF80" i="1"/>
  <c r="AE80" i="1"/>
  <c r="X80" i="1"/>
  <c r="AK80" i="1" s="1"/>
  <c r="AJ79" i="1"/>
  <c r="AF79" i="1"/>
  <c r="AE79" i="1"/>
  <c r="X79" i="1"/>
  <c r="AK79" i="1" s="1"/>
  <c r="AJ78" i="1"/>
  <c r="AF78" i="1"/>
  <c r="AE78" i="1"/>
  <c r="X78" i="1"/>
  <c r="AK78" i="1" s="1"/>
  <c r="U78" i="1"/>
  <c r="S78" i="1"/>
  <c r="L78" i="1"/>
  <c r="AG235" i="1" l="1"/>
  <c r="AH235" i="1" s="1"/>
  <c r="AG236" i="1" s="1"/>
  <c r="AH236" i="1" s="1"/>
  <c r="AD235" i="1" s="1"/>
  <c r="AL235" i="1"/>
  <c r="AM235" i="1" s="1"/>
  <c r="AL236" i="1" s="1"/>
  <c r="AM236" i="1" s="1"/>
  <c r="AI235" i="1" s="1"/>
  <c r="AG78" i="1"/>
  <c r="AH78" i="1" s="1"/>
  <c r="AG79" i="1" s="1"/>
  <c r="AH79" i="1" s="1"/>
  <c r="AL78" i="1"/>
  <c r="AM78" i="1" s="1"/>
  <c r="AL81" i="1"/>
  <c r="AM81" i="1" s="1"/>
  <c r="AG81" i="1"/>
  <c r="AH81" i="1" s="1"/>
  <c r="AG80" i="1" l="1"/>
  <c r="AH80" i="1" s="1"/>
  <c r="AD78" i="1" s="1"/>
  <c r="AG82" i="1"/>
  <c r="AH82" i="1" s="1"/>
  <c r="AD81" i="1" s="1"/>
  <c r="AL79" i="1"/>
  <c r="AM79" i="1" s="1"/>
  <c r="AL82" i="1"/>
  <c r="AM82" i="1" s="1"/>
  <c r="AI81" i="1" s="1"/>
  <c r="AL80" i="1" l="1"/>
  <c r="AM80" i="1" s="1"/>
  <c r="AI78" i="1" s="1"/>
  <c r="AJ74" i="1" l="1"/>
  <c r="AF74" i="1"/>
  <c r="AE74" i="1"/>
  <c r="X74" i="1"/>
  <c r="AK74" i="1" s="1"/>
  <c r="AJ73" i="1"/>
  <c r="AF73" i="1"/>
  <c r="AE73" i="1"/>
  <c r="X73" i="1"/>
  <c r="AK73" i="1" s="1"/>
  <c r="U73" i="1"/>
  <c r="S73" i="1"/>
  <c r="L73" i="1"/>
  <c r="AG73" i="1" l="1"/>
  <c r="AH73" i="1" s="1"/>
  <c r="AG74" i="1" s="1"/>
  <c r="AL73" i="1"/>
  <c r="AM73" i="1" s="1"/>
  <c r="AL74" i="1" l="1"/>
  <c r="AL17" i="1"/>
  <c r="AM17" i="1" s="1"/>
  <c r="AK245" i="1"/>
  <c r="AJ245" i="1"/>
  <c r="AF245" i="1"/>
  <c r="AE245" i="1"/>
  <c r="AK244" i="1"/>
  <c r="AJ244" i="1"/>
  <c r="AF244" i="1"/>
  <c r="AE244" i="1"/>
  <c r="AK243" i="1"/>
  <c r="AJ243" i="1"/>
  <c r="AF243" i="1"/>
  <c r="AE243" i="1"/>
  <c r="AL18" i="1" l="1"/>
  <c r="AM18" i="1" s="1"/>
  <c r="AI16" i="1" s="1"/>
  <c r="AL243" i="1"/>
  <c r="AM243" i="1" s="1"/>
  <c r="AL244" i="1" s="1"/>
  <c r="AM244" i="1" s="1"/>
  <c r="AG243" i="1"/>
  <c r="AH243" i="1" s="1"/>
  <c r="AG244" i="1" s="1"/>
  <c r="AH244" i="1" s="1"/>
  <c r="AL245" i="1" l="1"/>
  <c r="AM245" i="1" s="1"/>
  <c r="AI243" i="1" s="1"/>
  <c r="AG245" i="1"/>
  <c r="AH245" i="1" s="1"/>
  <c r="AD243" i="1" s="1"/>
  <c r="AJ126" i="1" l="1"/>
  <c r="AF126" i="1"/>
  <c r="AE126" i="1"/>
  <c r="X126" i="1"/>
  <c r="AK126" i="1" s="1"/>
  <c r="AJ125" i="1"/>
  <c r="AF125" i="1"/>
  <c r="AE125" i="1"/>
  <c r="X125" i="1"/>
  <c r="AK125" i="1" s="1"/>
  <c r="U125" i="1"/>
  <c r="S125" i="1"/>
  <c r="AJ124" i="1"/>
  <c r="AF124" i="1"/>
  <c r="AE124" i="1"/>
  <c r="X124" i="1"/>
  <c r="AK124" i="1" s="1"/>
  <c r="AJ123" i="1"/>
  <c r="AF123" i="1"/>
  <c r="AE123" i="1"/>
  <c r="X123" i="1"/>
  <c r="AK123" i="1" s="1"/>
  <c r="U123" i="1"/>
  <c r="S123" i="1"/>
  <c r="AJ122" i="1"/>
  <c r="AF122" i="1"/>
  <c r="AE122" i="1"/>
  <c r="X122" i="1"/>
  <c r="AK122" i="1" s="1"/>
  <c r="AJ121" i="1"/>
  <c r="AF121" i="1"/>
  <c r="AE121" i="1"/>
  <c r="X121" i="1"/>
  <c r="AK121" i="1" s="1"/>
  <c r="U121" i="1"/>
  <c r="S121" i="1"/>
  <c r="AJ120" i="1"/>
  <c r="AF120" i="1"/>
  <c r="AE120" i="1"/>
  <c r="X120" i="1"/>
  <c r="AK120" i="1" s="1"/>
  <c r="AJ118" i="1"/>
  <c r="AF118" i="1"/>
  <c r="AE118" i="1"/>
  <c r="X118" i="1"/>
  <c r="AK118" i="1" s="1"/>
  <c r="AJ117" i="1"/>
  <c r="AF117" i="1"/>
  <c r="AE117" i="1"/>
  <c r="X117" i="1"/>
  <c r="AK117" i="1" s="1"/>
  <c r="U117" i="1"/>
  <c r="S117" i="1"/>
  <c r="Q117" i="1"/>
  <c r="AJ116" i="1"/>
  <c r="AF116" i="1"/>
  <c r="AE116" i="1"/>
  <c r="X116" i="1"/>
  <c r="AK116" i="1" s="1"/>
  <c r="AJ115" i="1"/>
  <c r="AF115" i="1"/>
  <c r="AE115" i="1"/>
  <c r="X115" i="1"/>
  <c r="AK115" i="1" s="1"/>
  <c r="AJ114" i="1"/>
  <c r="AF114" i="1"/>
  <c r="AE114" i="1"/>
  <c r="X114" i="1"/>
  <c r="AK114" i="1" s="1"/>
  <c r="U114" i="1"/>
  <c r="S114" i="1"/>
  <c r="AJ113" i="1"/>
  <c r="AF113" i="1"/>
  <c r="AE113" i="1"/>
  <c r="X113" i="1"/>
  <c r="AK113" i="1" s="1"/>
  <c r="AJ112" i="1"/>
  <c r="AF112" i="1"/>
  <c r="AE112" i="1"/>
  <c r="X112" i="1"/>
  <c r="AK112" i="1" s="1"/>
  <c r="AK111" i="1"/>
  <c r="AJ111" i="1"/>
  <c r="AF111" i="1"/>
  <c r="AE111" i="1"/>
  <c r="AJ110" i="1"/>
  <c r="AF110" i="1"/>
  <c r="AE110" i="1"/>
  <c r="X110" i="1"/>
  <c r="AK110" i="1" s="1"/>
  <c r="U110" i="1"/>
  <c r="S110" i="1"/>
  <c r="AG123" i="1" l="1"/>
  <c r="AH123" i="1" s="1"/>
  <c r="AG110" i="1"/>
  <c r="AH110" i="1" s="1"/>
  <c r="AL125" i="1"/>
  <c r="AM125" i="1" s="1"/>
  <c r="AL126" i="1" s="1"/>
  <c r="AM126" i="1" s="1"/>
  <c r="AI125" i="1" s="1"/>
  <c r="AL123" i="1"/>
  <c r="AM123" i="1" s="1"/>
  <c r="AL124" i="1" s="1"/>
  <c r="AM124" i="1" s="1"/>
  <c r="AI123" i="1" s="1"/>
  <c r="AG125" i="1"/>
  <c r="AH125" i="1" s="1"/>
  <c r="AL121" i="1"/>
  <c r="AM121" i="1" s="1"/>
  <c r="AL114" i="1"/>
  <c r="AM114" i="1" s="1"/>
  <c r="AL117" i="1"/>
  <c r="AM117" i="1" s="1"/>
  <c r="AL110" i="1"/>
  <c r="AM110" i="1" s="1"/>
  <c r="AG121" i="1"/>
  <c r="AH121" i="1" s="1"/>
  <c r="AG114" i="1"/>
  <c r="AH114" i="1" s="1"/>
  <c r="AG117" i="1"/>
  <c r="AH117" i="1" s="1"/>
  <c r="AG111" i="1" l="1"/>
  <c r="AH111" i="1" s="1"/>
  <c r="AG112" i="1" s="1"/>
  <c r="AH112" i="1" s="1"/>
  <c r="AL111" i="1"/>
  <c r="AM111" i="1" s="1"/>
  <c r="AL118" i="1"/>
  <c r="AM118" i="1" s="1"/>
  <c r="AL122" i="1"/>
  <c r="AM122" i="1" s="1"/>
  <c r="AI121" i="1" s="1"/>
  <c r="AG115" i="1"/>
  <c r="AH115" i="1" s="1"/>
  <c r="AG126" i="1"/>
  <c r="AH126" i="1" s="1"/>
  <c r="AD125" i="1" s="1"/>
  <c r="AL115" i="1"/>
  <c r="AM115" i="1" s="1"/>
  <c r="AG118" i="1"/>
  <c r="AH118" i="1" s="1"/>
  <c r="AG122" i="1"/>
  <c r="AH122" i="1" s="1"/>
  <c r="AD121" i="1" s="1"/>
  <c r="AG124" i="1"/>
  <c r="AH124" i="1" s="1"/>
  <c r="AD123" i="1" s="1"/>
  <c r="AG116" i="1" l="1"/>
  <c r="AH116" i="1" s="1"/>
  <c r="AD114" i="1" s="1"/>
  <c r="AL116" i="1"/>
  <c r="AM116" i="1" s="1"/>
  <c r="AI114" i="1" s="1"/>
  <c r="AL120" i="1"/>
  <c r="AM120" i="1" s="1"/>
  <c r="AI117" i="1" s="1"/>
  <c r="AL112" i="1"/>
  <c r="AM112" i="1" s="1"/>
  <c r="AG113" i="1"/>
  <c r="AH113" i="1" s="1"/>
  <c r="AD110" i="1" s="1"/>
  <c r="AG120" i="1"/>
  <c r="AH120" i="1" s="1"/>
  <c r="AD117" i="1" s="1"/>
  <c r="AL113" i="1" l="1"/>
  <c r="AM113" i="1" s="1"/>
  <c r="AI110" i="1" s="1"/>
  <c r="AK98" i="1" l="1"/>
  <c r="AJ98" i="1"/>
  <c r="AF98" i="1"/>
  <c r="AE98" i="1"/>
  <c r="AK97" i="1"/>
  <c r="AJ97" i="1"/>
  <c r="AF97" i="1"/>
  <c r="AE97" i="1"/>
  <c r="AK96" i="1"/>
  <c r="AJ96" i="1"/>
  <c r="AF96" i="1"/>
  <c r="AE96" i="1"/>
  <c r="AL97" i="1" l="1"/>
  <c r="AM97" i="1" s="1"/>
  <c r="AL98" i="1" s="1"/>
  <c r="AM98" i="1" s="1"/>
  <c r="AI97" i="1" s="1"/>
  <c r="AG97" i="1"/>
  <c r="AH97" i="1" s="1"/>
  <c r="AG98" i="1" s="1"/>
  <c r="AH98" i="1" s="1"/>
  <c r="AD97" i="1" s="1"/>
  <c r="AG96" i="1" l="1"/>
  <c r="AH96" i="1" s="1"/>
  <c r="AL96" i="1"/>
  <c r="AM96" i="1" s="1"/>
  <c r="AK209" i="1" l="1"/>
  <c r="AJ209" i="1"/>
  <c r="AF209" i="1"/>
  <c r="AE209" i="1"/>
  <c r="AK208" i="1"/>
  <c r="AJ208" i="1"/>
  <c r="AF208" i="1"/>
  <c r="AE208" i="1"/>
  <c r="AL208" i="1" l="1"/>
  <c r="AM208" i="1" s="1"/>
  <c r="AL209" i="1" s="1"/>
  <c r="AM209" i="1" s="1"/>
  <c r="AG208" i="1"/>
  <c r="AH208" i="1" s="1"/>
  <c r="AG209" i="1" s="1"/>
  <c r="AH209" i="1" s="1"/>
  <c r="AD208" i="1" s="1"/>
  <c r="AI208" i="1" l="1"/>
  <c r="AE228" i="1"/>
  <c r="AF228" i="1"/>
  <c r="AE229" i="1"/>
  <c r="AF229" i="1"/>
  <c r="AK229" i="1"/>
  <c r="AJ229" i="1"/>
  <c r="AK228" i="1"/>
  <c r="AJ228" i="1"/>
  <c r="AL228" i="1" l="1"/>
  <c r="AM228" i="1" s="1"/>
  <c r="AL229" i="1" s="1"/>
  <c r="AM229" i="1" s="1"/>
  <c r="AI228" i="1" s="1"/>
  <c r="AG228" i="1"/>
  <c r="AH228" i="1" s="1"/>
  <c r="AG229" i="1" s="1"/>
  <c r="AH229" i="1" s="1"/>
  <c r="AD228" i="1" s="1"/>
  <c r="AK129" i="1" l="1"/>
  <c r="AJ129" i="1"/>
  <c r="AF129" i="1"/>
  <c r="AE129" i="1"/>
  <c r="AK128" i="1"/>
  <c r="AJ128" i="1"/>
  <c r="AF128" i="1"/>
  <c r="AE128" i="1"/>
  <c r="AK127" i="1"/>
  <c r="AJ127" i="1"/>
  <c r="AF127" i="1"/>
  <c r="AE127" i="1"/>
  <c r="AL127" i="1" l="1"/>
  <c r="AM127" i="1" s="1"/>
  <c r="AL128" i="1" s="1"/>
  <c r="AM128" i="1" s="1"/>
  <c r="AG127" i="1"/>
  <c r="AH127" i="1" s="1"/>
  <c r="AG128" i="1" s="1"/>
  <c r="AH128" i="1" s="1"/>
  <c r="AG129" i="1" l="1"/>
  <c r="AH129" i="1" s="1"/>
  <c r="AD127" i="1" s="1"/>
  <c r="AL129" i="1"/>
  <c r="AM129" i="1" s="1"/>
  <c r="AI127" i="1" s="1"/>
  <c r="AJ109" i="1" l="1"/>
  <c r="AF109" i="1"/>
  <c r="AE109" i="1"/>
  <c r="X109" i="1"/>
  <c r="AK109" i="1" s="1"/>
  <c r="AJ108" i="1"/>
  <c r="AF108" i="1"/>
  <c r="AE108" i="1"/>
  <c r="X108" i="1"/>
  <c r="AK108" i="1" s="1"/>
  <c r="AJ107" i="1"/>
  <c r="AF107" i="1"/>
  <c r="AE107" i="1"/>
  <c r="X107" i="1"/>
  <c r="AK107" i="1" s="1"/>
  <c r="U107" i="1"/>
  <c r="S107" i="1"/>
  <c r="L107" i="1"/>
  <c r="AJ106" i="1"/>
  <c r="AF106" i="1"/>
  <c r="AE106" i="1"/>
  <c r="X106" i="1"/>
  <c r="AK106" i="1" s="1"/>
  <c r="AJ105" i="1"/>
  <c r="AF105" i="1"/>
  <c r="AE105" i="1"/>
  <c r="X105" i="1"/>
  <c r="AK105" i="1" s="1"/>
  <c r="U105" i="1"/>
  <c r="S105" i="1"/>
  <c r="L105" i="1"/>
  <c r="AJ104" i="1"/>
  <c r="AF104" i="1"/>
  <c r="AE104" i="1"/>
  <c r="X104" i="1"/>
  <c r="AK104" i="1" s="1"/>
  <c r="AJ103" i="1"/>
  <c r="AF103" i="1"/>
  <c r="AE103" i="1"/>
  <c r="X103" i="1"/>
  <c r="AK103" i="1" s="1"/>
  <c r="AJ102" i="1"/>
  <c r="AF102" i="1"/>
  <c r="AE102" i="1"/>
  <c r="X102" i="1"/>
  <c r="AK102" i="1" s="1"/>
  <c r="U102" i="1"/>
  <c r="S102" i="1"/>
  <c r="L102" i="1"/>
  <c r="AJ101" i="1"/>
  <c r="AF101" i="1"/>
  <c r="AE101" i="1"/>
  <c r="X101" i="1"/>
  <c r="AK101" i="1" s="1"/>
  <c r="AJ100" i="1"/>
  <c r="AF100" i="1"/>
  <c r="AE100" i="1"/>
  <c r="X100" i="1"/>
  <c r="AK100" i="1" s="1"/>
  <c r="AJ99" i="1"/>
  <c r="AF99" i="1"/>
  <c r="AE99" i="1"/>
  <c r="X99" i="1"/>
  <c r="AK99" i="1" s="1"/>
  <c r="U99" i="1"/>
  <c r="S99" i="1"/>
  <c r="L99" i="1"/>
  <c r="AG107" i="1" l="1"/>
  <c r="AH107" i="1" s="1"/>
  <c r="AG108" i="1" s="1"/>
  <c r="AH108" i="1" s="1"/>
  <c r="AL105" i="1"/>
  <c r="AM105" i="1" s="1"/>
  <c r="AL106" i="1" s="1"/>
  <c r="AM106" i="1" s="1"/>
  <c r="AI105" i="1" s="1"/>
  <c r="AG105" i="1"/>
  <c r="AH105" i="1" s="1"/>
  <c r="AG106" i="1" s="1"/>
  <c r="AG99" i="1"/>
  <c r="AH99" i="1" s="1"/>
  <c r="AG100" i="1" s="1"/>
  <c r="AH100" i="1" s="1"/>
  <c r="AG102" i="1"/>
  <c r="AH102" i="1" s="1"/>
  <c r="AG103" i="1" s="1"/>
  <c r="AH103" i="1" s="1"/>
  <c r="AL99" i="1"/>
  <c r="AM99" i="1" s="1"/>
  <c r="AL102" i="1"/>
  <c r="AM102" i="1" s="1"/>
  <c r="AL107" i="1"/>
  <c r="AM107" i="1" s="1"/>
  <c r="AH106" i="1" l="1"/>
  <c r="AD105" i="1" s="1"/>
  <c r="AG104" i="1"/>
  <c r="AH104" i="1" s="1"/>
  <c r="AD102" i="1" s="1"/>
  <c r="AL108" i="1"/>
  <c r="AM108" i="1" s="1"/>
  <c r="AL103" i="1"/>
  <c r="AM103" i="1" s="1"/>
  <c r="AG101" i="1"/>
  <c r="AH101" i="1" s="1"/>
  <c r="AD99" i="1" s="1"/>
  <c r="AG109" i="1"/>
  <c r="AH109" i="1" s="1"/>
  <c r="AD107" i="1" s="1"/>
  <c r="AL100" i="1"/>
  <c r="AM100" i="1" s="1"/>
  <c r="AL101" i="1" l="1"/>
  <c r="AM101" i="1" s="1"/>
  <c r="AI99" i="1" s="1"/>
  <c r="AL104" i="1"/>
  <c r="AM104" i="1" s="1"/>
  <c r="AI102" i="1" s="1"/>
  <c r="AL109" i="1"/>
  <c r="AM109" i="1" s="1"/>
  <c r="AI107" i="1" s="1"/>
  <c r="AJ142" i="1" l="1"/>
  <c r="AF142" i="1"/>
  <c r="AE142" i="1"/>
  <c r="X142" i="1"/>
  <c r="AK142" i="1" s="1"/>
  <c r="AJ141" i="1"/>
  <c r="AF141" i="1"/>
  <c r="AE141" i="1"/>
  <c r="X141" i="1"/>
  <c r="AK141" i="1" s="1"/>
  <c r="AJ140" i="1"/>
  <c r="AF140" i="1"/>
  <c r="AE140" i="1"/>
  <c r="X140" i="1"/>
  <c r="AK140" i="1" s="1"/>
  <c r="U140" i="1"/>
  <c r="S140" i="1"/>
  <c r="L140" i="1"/>
  <c r="AJ139" i="1"/>
  <c r="AF139" i="1"/>
  <c r="AE139" i="1"/>
  <c r="X139" i="1"/>
  <c r="AK139" i="1" s="1"/>
  <c r="AJ138" i="1"/>
  <c r="AF138" i="1"/>
  <c r="AE138" i="1"/>
  <c r="X138" i="1"/>
  <c r="AK138" i="1" s="1"/>
  <c r="AJ137" i="1"/>
  <c r="AF137" i="1"/>
  <c r="AE137" i="1"/>
  <c r="X137" i="1"/>
  <c r="AK137" i="1" s="1"/>
  <c r="U137" i="1"/>
  <c r="S137" i="1"/>
  <c r="L137" i="1"/>
  <c r="AJ136" i="1"/>
  <c r="AF136" i="1"/>
  <c r="AE136" i="1"/>
  <c r="X136" i="1"/>
  <c r="AK136" i="1" s="1"/>
  <c r="AJ135" i="1"/>
  <c r="AF135" i="1"/>
  <c r="AE135" i="1"/>
  <c r="X135" i="1"/>
  <c r="AK135" i="1" s="1"/>
  <c r="U135" i="1"/>
  <c r="S135" i="1"/>
  <c r="L135" i="1"/>
  <c r="AJ134" i="1"/>
  <c r="AF134" i="1"/>
  <c r="AE134" i="1"/>
  <c r="X134" i="1"/>
  <c r="AK134" i="1" s="1"/>
  <c r="AJ133" i="1"/>
  <c r="AF133" i="1"/>
  <c r="AE133" i="1"/>
  <c r="X133" i="1"/>
  <c r="AK133" i="1" s="1"/>
  <c r="AJ132" i="1"/>
  <c r="AF132" i="1"/>
  <c r="AE132" i="1"/>
  <c r="X132" i="1"/>
  <c r="AK132" i="1" s="1"/>
  <c r="U132" i="1"/>
  <c r="S132" i="1"/>
  <c r="L132" i="1"/>
  <c r="AJ131" i="1"/>
  <c r="AF131" i="1"/>
  <c r="AE131" i="1"/>
  <c r="X131" i="1"/>
  <c r="AK131" i="1" s="1"/>
  <c r="AJ130" i="1"/>
  <c r="AF130" i="1"/>
  <c r="AE130" i="1"/>
  <c r="X130" i="1"/>
  <c r="AK130" i="1" s="1"/>
  <c r="U130" i="1"/>
  <c r="S130" i="1"/>
  <c r="L130" i="1"/>
  <c r="L143" i="1"/>
  <c r="S143" i="1"/>
  <c r="U143" i="1"/>
  <c r="X143" i="1"/>
  <c r="AK143" i="1" s="1"/>
  <c r="AE143" i="1"/>
  <c r="AF143" i="1"/>
  <c r="AJ143" i="1"/>
  <c r="X144" i="1"/>
  <c r="AK144" i="1" s="1"/>
  <c r="AE144" i="1"/>
  <c r="AF144" i="1"/>
  <c r="AJ144" i="1"/>
  <c r="S145" i="1"/>
  <c r="U145" i="1"/>
  <c r="X145" i="1"/>
  <c r="AK145" i="1" s="1"/>
  <c r="AE145" i="1"/>
  <c r="AF145" i="1"/>
  <c r="AJ145" i="1"/>
  <c r="AE210" i="1"/>
  <c r="AF210" i="1"/>
  <c r="AJ210" i="1"/>
  <c r="AK210" i="1"/>
  <c r="AE211" i="1"/>
  <c r="AF211" i="1"/>
  <c r="AJ211" i="1"/>
  <c r="AK211" i="1"/>
  <c r="AE212" i="1"/>
  <c r="AF212" i="1"/>
  <c r="AJ212" i="1"/>
  <c r="AK212" i="1"/>
  <c r="AE213" i="1"/>
  <c r="AF213" i="1"/>
  <c r="AJ213" i="1"/>
  <c r="AK213" i="1"/>
  <c r="AG140" i="1" l="1"/>
  <c r="AH140" i="1" s="1"/>
  <c r="AG141" i="1" s="1"/>
  <c r="AG135" i="1"/>
  <c r="AH135" i="1" s="1"/>
  <c r="AG136" i="1" s="1"/>
  <c r="AG130" i="1"/>
  <c r="AH130" i="1" s="1"/>
  <c r="AG131" i="1" s="1"/>
  <c r="AG137" i="1"/>
  <c r="AH137" i="1" s="1"/>
  <c r="AG138" i="1" s="1"/>
  <c r="AL132" i="1"/>
  <c r="AM132" i="1" s="1"/>
  <c r="AL133" i="1" s="1"/>
  <c r="AL140" i="1"/>
  <c r="AM140" i="1" s="1"/>
  <c r="AL141" i="1" s="1"/>
  <c r="AG132" i="1"/>
  <c r="AH132" i="1" s="1"/>
  <c r="AG133" i="1" s="1"/>
  <c r="AL135" i="1"/>
  <c r="AM135" i="1" s="1"/>
  <c r="AL136" i="1" s="1"/>
  <c r="AL130" i="1"/>
  <c r="AM130" i="1" s="1"/>
  <c r="AL131" i="1" s="1"/>
  <c r="AL137" i="1"/>
  <c r="AM137" i="1" s="1"/>
  <c r="AL138" i="1" s="1"/>
  <c r="AL143" i="1"/>
  <c r="AM143" i="1" s="1"/>
  <c r="AL144" i="1" s="1"/>
  <c r="AM144" i="1" s="1"/>
  <c r="AI143" i="1" s="1"/>
  <c r="AG210" i="1"/>
  <c r="AH210" i="1" s="1"/>
  <c r="AG211" i="1" s="1"/>
  <c r="AH211" i="1" s="1"/>
  <c r="AD210" i="1" s="1"/>
  <c r="AL212" i="1"/>
  <c r="AM212" i="1" s="1"/>
  <c r="AL213" i="1" s="1"/>
  <c r="AM213" i="1" s="1"/>
  <c r="AI212" i="1" s="1"/>
  <c r="AG212" i="1"/>
  <c r="AH212" i="1" s="1"/>
  <c r="AG213" i="1" s="1"/>
  <c r="AH213" i="1" s="1"/>
  <c r="AD212" i="1" s="1"/>
  <c r="AL210" i="1"/>
  <c r="AM210" i="1" s="1"/>
  <c r="AL211" i="1" s="1"/>
  <c r="AM211" i="1" s="1"/>
  <c r="AI210" i="1" s="1"/>
  <c r="AG145" i="1"/>
  <c r="AH145" i="1" s="1"/>
  <c r="AD145" i="1" s="1"/>
  <c r="AG143" i="1"/>
  <c r="AH143" i="1" s="1"/>
  <c r="AG144" i="1" s="1"/>
  <c r="AH144" i="1" s="1"/>
  <c r="AD143" i="1" s="1"/>
  <c r="AL145" i="1"/>
  <c r="AM145" i="1" s="1"/>
  <c r="AI145" i="1" s="1"/>
  <c r="AH138" i="1" l="1"/>
  <c r="AM138" i="1"/>
  <c r="AH141" i="1"/>
  <c r="AM141" i="1"/>
  <c r="AL139" i="1" l="1"/>
  <c r="AM139" i="1" s="1"/>
  <c r="AI137" i="1" s="1"/>
  <c r="AL142" i="1"/>
  <c r="AM142" i="1" s="1"/>
  <c r="AI140" i="1" s="1"/>
  <c r="AG142" i="1"/>
  <c r="AH142" i="1" s="1"/>
  <c r="AD140" i="1" s="1"/>
  <c r="AG139" i="1"/>
  <c r="AH139" i="1" s="1"/>
  <c r="AD137" i="1" s="1"/>
  <c r="AK224" i="1"/>
  <c r="AJ224" i="1"/>
  <c r="AF224" i="1"/>
  <c r="AE224" i="1"/>
  <c r="AK223" i="1"/>
  <c r="AJ223" i="1"/>
  <c r="AF223" i="1"/>
  <c r="AE223" i="1"/>
  <c r="AL223" i="1" l="1"/>
  <c r="AM223" i="1" s="1"/>
  <c r="AL224" i="1" s="1"/>
  <c r="AM224" i="1" s="1"/>
  <c r="AI223" i="1" s="1"/>
  <c r="AG223" i="1"/>
  <c r="AH223" i="1" s="1"/>
  <c r="AG224" i="1" s="1"/>
  <c r="AH224" i="1" s="1"/>
  <c r="AD223" i="1" s="1"/>
  <c r="AK219" i="1" l="1"/>
  <c r="AJ219" i="1"/>
  <c r="AF219" i="1"/>
  <c r="AE219" i="1"/>
  <c r="AK218" i="1"/>
  <c r="AJ218" i="1"/>
  <c r="AF218" i="1"/>
  <c r="AE218" i="1"/>
  <c r="AK217" i="1"/>
  <c r="AJ217" i="1"/>
  <c r="AF217" i="1"/>
  <c r="AE217" i="1"/>
  <c r="AL217" i="1" l="1"/>
  <c r="AM217" i="1" s="1"/>
  <c r="AL218" i="1" s="1"/>
  <c r="AM218" i="1" s="1"/>
  <c r="AG217" i="1"/>
  <c r="AH217" i="1" s="1"/>
  <c r="AG218" i="1" s="1"/>
  <c r="AH218" i="1" s="1"/>
  <c r="AL219" i="1" l="1"/>
  <c r="AM219" i="1" s="1"/>
  <c r="AI217" i="1" s="1"/>
  <c r="AG219" i="1"/>
  <c r="AH219" i="1" s="1"/>
  <c r="AD217" i="1" s="1"/>
  <c r="AK247" i="1" l="1"/>
  <c r="AJ247" i="1"/>
  <c r="AF247" i="1"/>
  <c r="AE247" i="1"/>
  <c r="AK246" i="1"/>
  <c r="AJ246" i="1"/>
  <c r="AF246" i="1"/>
  <c r="AE246" i="1"/>
  <c r="AL246" i="1" l="1"/>
  <c r="AM246" i="1" s="1"/>
  <c r="AL247" i="1" s="1"/>
  <c r="AM247" i="1" s="1"/>
  <c r="AI246" i="1" s="1"/>
  <c r="AG246" i="1"/>
  <c r="AH246" i="1" s="1"/>
  <c r="AG247" i="1" s="1"/>
  <c r="AH247" i="1" s="1"/>
  <c r="AD246" i="1" s="1"/>
  <c r="AK239" i="1" l="1"/>
  <c r="AJ239" i="1"/>
  <c r="AF239" i="1"/>
  <c r="AE239" i="1"/>
  <c r="AL239" i="1" l="1"/>
  <c r="AM239" i="1" s="1"/>
  <c r="AI239" i="1" s="1"/>
  <c r="AG239" i="1"/>
  <c r="AH239" i="1" s="1"/>
  <c r="AD239" i="1" s="1"/>
  <c r="AK234" i="1" l="1"/>
  <c r="AJ234" i="1"/>
  <c r="AF234" i="1"/>
  <c r="AE234" i="1"/>
  <c r="AK233" i="1"/>
  <c r="AJ233" i="1"/>
  <c r="AF233" i="1"/>
  <c r="AE233" i="1"/>
  <c r="AK232" i="1"/>
  <c r="AJ232" i="1"/>
  <c r="AF232" i="1"/>
  <c r="AE232" i="1"/>
  <c r="AG232" i="1" l="1"/>
  <c r="AH232" i="1" s="1"/>
  <c r="AG233" i="1" s="1"/>
  <c r="AH233" i="1" s="1"/>
  <c r="AL232" i="1"/>
  <c r="AM232" i="1" s="1"/>
  <c r="AL233" i="1" s="1"/>
  <c r="AM233" i="1" l="1"/>
  <c r="AL234" i="1" s="1"/>
  <c r="AM234" i="1" s="1"/>
  <c r="AI232" i="1" s="1"/>
  <c r="AG234" i="1"/>
  <c r="AH234" i="1" s="1"/>
  <c r="AD232" i="1" s="1"/>
  <c r="AJ227" i="1" l="1"/>
  <c r="AF227" i="1"/>
  <c r="AE227" i="1"/>
  <c r="X227" i="1"/>
  <c r="AK227" i="1" s="1"/>
  <c r="AJ226" i="1"/>
  <c r="AF226" i="1"/>
  <c r="AE226" i="1"/>
  <c r="X226" i="1"/>
  <c r="AK226" i="1" s="1"/>
  <c r="AJ225" i="1"/>
  <c r="AF225" i="1"/>
  <c r="AE225" i="1"/>
  <c r="X225" i="1"/>
  <c r="AK225" i="1" s="1"/>
  <c r="U225" i="1"/>
  <c r="S225" i="1"/>
  <c r="L225" i="1"/>
  <c r="AL225" i="1" l="1"/>
  <c r="AM225" i="1" s="1"/>
  <c r="AG225" i="1"/>
  <c r="AH225" i="1" s="1"/>
  <c r="AK215" i="1" l="1"/>
  <c r="AJ215" i="1"/>
  <c r="AF215" i="1"/>
  <c r="AE215" i="1"/>
  <c r="AK214" i="1"/>
  <c r="AJ214" i="1"/>
  <c r="AF214" i="1"/>
  <c r="AE214" i="1"/>
  <c r="AG214" i="1" l="1"/>
  <c r="AH214" i="1" s="1"/>
  <c r="AG215" i="1" s="1"/>
  <c r="AL214" i="1"/>
  <c r="AM214" i="1" s="1"/>
  <c r="AL215" i="1" l="1"/>
  <c r="AM215" i="1" s="1"/>
  <c r="AI214" i="1" s="1"/>
  <c r="AH215" i="1"/>
  <c r="AD214" i="1" s="1"/>
  <c r="AK95" i="1" l="1"/>
  <c r="AJ95" i="1"/>
  <c r="AF95" i="1"/>
  <c r="AE95" i="1"/>
  <c r="U95" i="1"/>
  <c r="S95" i="1"/>
  <c r="AK94" i="1"/>
  <c r="AJ94" i="1"/>
  <c r="AF94" i="1"/>
  <c r="AE94" i="1"/>
  <c r="AK93" i="1"/>
  <c r="AJ93" i="1"/>
  <c r="AF93" i="1"/>
  <c r="AE93" i="1"/>
  <c r="AJ92" i="1"/>
  <c r="AF92" i="1"/>
  <c r="AE92" i="1"/>
  <c r="X92" i="1"/>
  <c r="AK92" i="1" s="1"/>
  <c r="U92" i="1"/>
  <c r="S92" i="1"/>
  <c r="L92" i="1"/>
  <c r="AL95" i="1" l="1"/>
  <c r="AM95" i="1" s="1"/>
  <c r="AI95" i="1" s="1"/>
  <c r="AG95" i="1"/>
  <c r="AH95" i="1" s="1"/>
  <c r="AD95" i="1" s="1"/>
  <c r="AL92" i="1"/>
  <c r="AM92" i="1" s="1"/>
  <c r="AL93" i="1" s="1"/>
  <c r="AM93" i="1" s="1"/>
  <c r="AG92" i="1"/>
  <c r="AH92" i="1" s="1"/>
  <c r="AG93" i="1" l="1"/>
  <c r="AH93" i="1" s="1"/>
  <c r="AL94" i="1"/>
  <c r="AM94" i="1" s="1"/>
  <c r="AI92" i="1" s="1"/>
  <c r="AG94" i="1" l="1"/>
  <c r="AH94" i="1" s="1"/>
  <c r="AD92" i="1" s="1"/>
  <c r="AK91" i="1" l="1"/>
  <c r="AJ91" i="1"/>
  <c r="AF91" i="1"/>
  <c r="AE91" i="1"/>
  <c r="AG91" i="1" l="1"/>
  <c r="AH91" i="1" s="1"/>
  <c r="AD91" i="1" s="1"/>
  <c r="AL91" i="1"/>
  <c r="AM91" i="1" s="1"/>
  <c r="AI91" i="1" s="1"/>
  <c r="AK72" i="1" l="1"/>
  <c r="AJ72" i="1"/>
  <c r="AF72" i="1"/>
  <c r="AE72" i="1"/>
  <c r="AK71" i="1"/>
  <c r="AJ71" i="1"/>
  <c r="AF71" i="1"/>
  <c r="AE71" i="1"/>
  <c r="AK70" i="1"/>
  <c r="AJ70" i="1"/>
  <c r="AF70" i="1"/>
  <c r="AE70" i="1"/>
  <c r="AK69" i="1"/>
  <c r="AJ69" i="1"/>
  <c r="AF69" i="1"/>
  <c r="AE69" i="1"/>
  <c r="AL69" i="1" l="1"/>
  <c r="AM69" i="1" s="1"/>
  <c r="AL70" i="1" s="1"/>
  <c r="AM70" i="1" s="1"/>
  <c r="AG69" i="1"/>
  <c r="AH69" i="1" s="1"/>
  <c r="AG70" i="1" s="1"/>
  <c r="AH70" i="1" s="1"/>
  <c r="AL71" i="1" l="1"/>
  <c r="AM71" i="1" s="1"/>
  <c r="AG71" i="1"/>
  <c r="AH71" i="1" s="1"/>
  <c r="AG72" i="1" l="1"/>
  <c r="AH72" i="1" s="1"/>
  <c r="AD69" i="1" s="1"/>
  <c r="AL72" i="1"/>
  <c r="AM72" i="1" s="1"/>
  <c r="AI69" i="1" s="1"/>
  <c r="AK19" i="1" l="1"/>
  <c r="AJ19" i="1"/>
  <c r="AF19" i="1"/>
  <c r="AE19" i="1"/>
  <c r="C19" i="1"/>
  <c r="AH67" i="1" l="1"/>
  <c r="AG68" i="1" s="1"/>
  <c r="AM67" i="1" l="1"/>
  <c r="AH133" i="1"/>
  <c r="AG134" i="1" s="1"/>
  <c r="AL226" i="1"/>
  <c r="AM226" i="1" s="1"/>
  <c r="AM133" i="1"/>
  <c r="AL134" i="1" s="1"/>
  <c r="AG226" i="1"/>
  <c r="AH226" i="1" s="1"/>
  <c r="S9" i="1" l="1"/>
  <c r="S11" i="1"/>
  <c r="AG15" i="1" s="1"/>
  <c r="AH15" i="1" s="1"/>
  <c r="AD15" i="1" s="1"/>
  <c r="L9" i="1"/>
  <c r="L11" i="1"/>
  <c r="X9" i="1"/>
  <c r="X10" i="1"/>
  <c r="X11" i="1"/>
  <c r="X12" i="1"/>
  <c r="X13" i="1"/>
  <c r="AH238" i="1" l="1"/>
  <c r="AD237" i="1" s="1"/>
  <c r="AG19" i="1"/>
  <c r="AH19" i="1" s="1"/>
  <c r="AH68" i="1"/>
  <c r="AD66" i="1" s="1"/>
  <c r="AK9" i="1"/>
  <c r="AK10" i="1"/>
  <c r="AK11" i="1"/>
  <c r="AK12" i="1"/>
  <c r="AK13" i="1"/>
  <c r="AJ9" i="1"/>
  <c r="AJ10" i="1"/>
  <c r="AJ11" i="1"/>
  <c r="AJ12" i="1"/>
  <c r="AJ13" i="1"/>
  <c r="AF9" i="1"/>
  <c r="AF10" i="1"/>
  <c r="AF11" i="1"/>
  <c r="AF12" i="1"/>
  <c r="AF13" i="1"/>
  <c r="AE9" i="1"/>
  <c r="AE10" i="1"/>
  <c r="AE11" i="1"/>
  <c r="AE12" i="1"/>
  <c r="AE13" i="1"/>
  <c r="U9" i="1"/>
  <c r="U11" i="1"/>
  <c r="AM68" i="1" l="1"/>
  <c r="AI66" i="1" s="1"/>
  <c r="AL19" i="1"/>
  <c r="AM19" i="1" s="1"/>
  <c r="AI19" i="1" s="1"/>
  <c r="AL15" i="1"/>
  <c r="AM15" i="1" s="1"/>
  <c r="AI15" i="1" s="1"/>
  <c r="AM134" i="1"/>
  <c r="AI132" i="1" s="1"/>
  <c r="AM136" i="1"/>
  <c r="AI135" i="1" s="1"/>
  <c r="AH134" i="1"/>
  <c r="AD132" i="1" s="1"/>
  <c r="AH136" i="1"/>
  <c r="AD135" i="1" s="1"/>
  <c r="AG227" i="1"/>
  <c r="AH227" i="1" s="1"/>
  <c r="AD225" i="1" s="1"/>
  <c r="AD19" i="1"/>
  <c r="AL11" i="1"/>
  <c r="AG9" i="1"/>
  <c r="AL9" i="1"/>
  <c r="AG11" i="1"/>
  <c r="AM238" i="1" l="1"/>
  <c r="AI237" i="1" s="1"/>
  <c r="AL227" i="1"/>
  <c r="AM227" i="1" s="1"/>
  <c r="AI225" i="1" s="1"/>
  <c r="AM11" i="1"/>
  <c r="AM9" i="1"/>
  <c r="AL10" i="1" s="1"/>
  <c r="AH9" i="1"/>
  <c r="AG10" i="1" s="1"/>
  <c r="AH11" i="1"/>
  <c r="AG12" i="1" l="1"/>
  <c r="AH12" i="1" s="1"/>
  <c r="AL12" i="1"/>
  <c r="AM12" i="1" s="1"/>
  <c r="AM10" i="1"/>
  <c r="AH10" i="1"/>
  <c r="AL13" i="1" l="1"/>
  <c r="AM13" i="1" s="1"/>
  <c r="AG13" i="1"/>
  <c r="AH13" i="1" s="1"/>
  <c r="AI9" i="1"/>
  <c r="AD9" i="1"/>
  <c r="AH131" i="1" l="1"/>
  <c r="AD130" i="1" s="1"/>
  <c r="AH74" i="1"/>
  <c r="AD73" i="1" s="1"/>
  <c r="AM131" i="1"/>
  <c r="AI130" i="1" s="1"/>
  <c r="AM74" i="1"/>
  <c r="AI73" i="1" s="1"/>
  <c r="AI11" i="1"/>
  <c r="A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tc={B59E00DD-37AE-4F0E-9789-1478F88EC1B4}</author>
    <author>tc={EFCA1A9C-156B-4519-8C94-6D8DDCAB18BD}</author>
    <author>tc={29B577EE-5924-4BC9-A948-4C2B4D58506D}</author>
    <author>tc={E44DE6A7-DE69-46DC-983F-61B6E624CA2D}</author>
    <author>tc={58583107-D44C-41E2-80B9-9A28E7015EBA}</author>
    <author>tc={2C3458D0-9F92-4ED4-9F13-7074374D122A}</author>
    <author>tc={DE9BF11D-DBEE-4A6E-870B-629D538843F6}</author>
    <author>tc={F274778D-A38F-47F9-8E56-743A08D8526E}</author>
  </authors>
  <commentList>
    <comment ref="C7" authorId="0" shapeId="0" xr:uid="{CC045A62-3A34-4114-BE10-AC45939B05FE}">
      <text>
        <r>
          <rPr>
            <sz val="9"/>
            <color indexed="81"/>
            <rFont val="Tahoma"/>
            <family val="2"/>
          </rPr>
          <t xml:space="preserve">Proposito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caracteristicas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criticos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Despues de realizar un analisis, se considera que la mejor estrategía es tercerizar el proceso o trasladar el riesgo a través de seguros o polizas. La responsabilidad economica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Despues de realizar un analisis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Despues de realizar un analisis y considerar los niveles de riesgo se determina asumir el mismo conociendo los efectos de su posible materialización (Esta desición es solo aplicable para los riesgos en Nivel de Severidad Bajo)</t>
        </r>
        <r>
          <rPr>
            <b/>
            <sz val="9"/>
            <color indexed="81"/>
            <rFont val="Tahoma"/>
            <family val="2"/>
          </rPr>
          <t xml:space="preserve">
Evitar
</t>
        </r>
        <r>
          <rPr>
            <sz val="9"/>
            <color indexed="81"/>
            <rFont val="Tahoma"/>
            <family val="2"/>
          </rPr>
          <t>Despues de realizar un analisis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desición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 ref="AN83" authorId="2" shapeId="0" xr:uid="{B59E00DD-37AE-4F0E-9789-1478F88EC1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calificación puesto que el riesgo residual debió bajar </t>
      </text>
    </comment>
    <comment ref="L95" authorId="3" shapeId="0" xr:uid="{EFCA1A9C-156B-4519-8C94-6D8DDCAB18BD}">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riesgo</t>
      </text>
    </comment>
    <comment ref="L107" authorId="4" shapeId="0" xr:uid="{29B577EE-5924-4BC9-A948-4C2B4D58506D}">
      <text>
        <t>[Comentario encadenado]
Su versión de Excel le permite leer este comentario encadenado; sin embargo, las ediciones que se apliquen se quitarán si el archivo se abre en una versión más reciente de Excel. Más información: https://go.microsoft.com/fwlink/?linkid=870924
Comentario:
    Quitar la parte que habla sobre el objetivo del proyecto, ya que esto no tiene que ver con el planteamiento del riesgo</t>
      </text>
    </comment>
    <comment ref="W153" authorId="5" shapeId="0" xr:uid="{E44DE6A7-DE69-46DC-983F-61B6E624CA2D}">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text>
    </comment>
    <comment ref="W154" authorId="6" shapeId="0" xr:uid="{58583107-D44C-41E2-80B9-9A28E7015EBA}">
      <text>
        <t>[Comentario encadenado]
Su versión de Excel le permite leer este comentario encadenado; sin embargo, las ediciones que se apliquen se quitarán si el archivo se abre en una versión más reciente de Excel. Más información: https://go.microsoft.com/fwlink/?linkid=870924
Comentario:
    Quien realiza la actividad, periodicidad, propósito explicar con mayor detalle como se realiza la actividad y desviación. Evidencia del control</t>
      </text>
    </comment>
    <comment ref="W207" authorId="7" shapeId="0" xr:uid="{2C3458D0-9F92-4ED4-9F13-7074374D122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text>
    </comment>
    <comment ref="W213" authorId="8" shapeId="0" xr:uid="{DE9BF11D-DBEE-4A6E-870B-629D538843F6}">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la periodicidad en la que se aplica este control</t>
      </text>
    </comment>
    <comment ref="W224" authorId="9" shapeId="0" xr:uid="{F274778D-A38F-47F9-8E56-743A08D8526E}">
      <text>
        <t>[Comentario encadenado]
Su versión de Excel le permite leer este comentario encadenado; sin embargo, las ediciones que se apliquen se quitarán si el archivo se abre en una versión más reciente de Excel. Más información: https://go.microsoft.com/fwlink/?linkid=870924
Comentario:
    Hace falta incluir cada cuanto se realiza este control</t>
      </text>
    </comment>
  </commentList>
</comments>
</file>

<file path=xl/sharedStrings.xml><?xml version="1.0" encoding="utf-8"?>
<sst xmlns="http://schemas.openxmlformats.org/spreadsheetml/2006/main" count="2606" uniqueCount="909">
  <si>
    <t xml:space="preserve">FORMATO PARA EL LEVANTAMIENTO DEL MAPA DE RIESGOS </t>
  </si>
  <si>
    <r>
      <t xml:space="preserve">Código: </t>
    </r>
    <r>
      <rPr>
        <sz val="12"/>
        <color theme="5"/>
        <rFont val="Calibri"/>
        <family val="2"/>
        <scheme val="minor"/>
      </rPr>
      <t>100.01.15-2</t>
    </r>
  </si>
  <si>
    <t>DIRECCIONAMIENTO ESTRATEGICO</t>
  </si>
  <si>
    <t>Versión: 10</t>
  </si>
  <si>
    <t>PROCEDIMIENTO DE ADMINISTRACIÓN DE RIESGOS</t>
  </si>
  <si>
    <t xml:space="preserve">Fecha: </t>
  </si>
  <si>
    <t>Paginas</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</si>
  <si>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</si>
  <si>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</si>
  <si>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</si>
  <si>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</si>
  <si>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</si>
  <si>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</si>
  <si>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</si>
  <si>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</si>
  <si>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</si>
  <si>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</si>
  <si>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</si>
  <si>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</si>
  <si>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</si>
  <si>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</si>
  <si>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</si>
  <si>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</si>
  <si>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</si>
  <si>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</si>
  <si>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</si>
  <si>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</si>
  <si>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</si>
  <si>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</si>
  <si>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</si>
  <si>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</si>
  <si>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</si>
  <si>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</si>
  <si>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</si>
  <si>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</si>
  <si>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</si>
  <si>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</si>
  <si>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</si>
  <si>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</si>
  <si>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</si>
  <si>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</si>
  <si>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</si>
  <si>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</si>
  <si>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</si>
  <si>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Raiz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</si>
  <si>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</si>
  <si>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</si>
  <si>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</si>
  <si>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</si>
  <si>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</si>
  <si>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</si>
  <si>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</si>
  <si>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</si>
  <si>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</si>
  <si>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</si>
  <si>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</si>
  <si>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</si>
  <si>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</si>
  <si>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Implementar la estrategia de comunicación política para la dignificación de las víctimas del conflicto armado y la construcción de la paz</t>
  </si>
  <si>
    <t>Posibilidad de pérdida económica y reputacional</t>
  </si>
  <si>
    <t>Gestión</t>
  </si>
  <si>
    <t>Procesos</t>
  </si>
  <si>
    <t>Ejecución y administración de procesos</t>
  </si>
  <si>
    <t xml:space="preserve">Diaria </t>
  </si>
  <si>
    <t>Media</t>
  </si>
  <si>
    <t>Mayor</t>
  </si>
  <si>
    <t>Alto</t>
  </si>
  <si>
    <t xml:space="preserve">La Oficina Asesora de Comunicaciones realiza mensualmente reuniones al interior de sus líneas estratégicas y grupos de apoyo, donde se analizan, se planifican y aprueban todas las actividades presentadas por los funcionarios y contratistas designados con el fin de garantizar la implementación de la estrategia de comunicación masiva para la dignificación de las víctimas y la construcción de la paz con enfoque diferencial y territorial. En caso de que surjan cambios serán evaluados por el jefe de comunicaciones para definir su pertinencia de incluirlos o no.  La evidencia de estas reuniones queda recopilada en los cuadros de producción o actas y citaciones de las mismas. </t>
  </si>
  <si>
    <t>Preventivo</t>
  </si>
  <si>
    <t>Manual</t>
  </si>
  <si>
    <t>Documentado</t>
  </si>
  <si>
    <t>Con registro</t>
  </si>
  <si>
    <t>Continuo</t>
  </si>
  <si>
    <t>Moderado</t>
  </si>
  <si>
    <t>Reducir - Mitigación</t>
  </si>
  <si>
    <t>Se definen Planes de Acción adicionales con el fin de evitar la materialización del riesgo.</t>
  </si>
  <si>
    <t>Semestral</t>
  </si>
  <si>
    <t>Funcionarios y contratistas de la Oficina Asesora de Comunicaciones y Enlace Sig</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</si>
  <si>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</si>
  <si>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</si>
  <si>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</si>
  <si>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</si>
  <si>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</si>
  <si>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</si>
  <si>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</si>
  <si>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</si>
  <si>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Posible</t>
  </si>
  <si>
    <r>
      <t xml:space="preserve">Los periodistas de la Oficina Asesora de Comunicaciones a nivel nacional, siempre que requieran como insumo alguna obra o material (video, audio o fotografía) y/o hagan parte de alguna entrevista, de una víctima, familiar de las mismas o ciudadano en general, deben utilizar el </t>
    </r>
    <r>
      <rPr>
        <b/>
        <sz val="11"/>
        <color theme="1"/>
        <rFont val="Calibri"/>
        <family val="2"/>
        <scheme val="minor"/>
      </rPr>
      <t>"formato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</si>
  <si>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Detectivo</t>
  </si>
  <si>
    <t>Sin registro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</si>
  <si>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</si>
  <si>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</si>
  <si>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</si>
  <si>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</si>
  <si>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</si>
  <si>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</si>
  <si>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</si>
  <si>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</si>
  <si>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funcionarios y contratistas de la Oficina Asesora de Comunicaciones, deben comprometerse al realizar su posesión y al iniciar el contrato a mantener la confidencialidad y un debido manejo de la información pública. Para los funcionarios esto está estipulado en el código de ética al que se hace juramento en la posesión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</si>
  <si>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</si>
  <si>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r>
      <t>Los periodistas de la Oficina Asesora de Comunicaciones a nivel nacional, siempre que requieran como insumo alguna obra o material (video, audio o fotografía) y/o hagan parte de alguna entrevista, de una víctima, familiar de las mismas o ciudadano en general, deben utilizar el</t>
    </r>
    <r>
      <rPr>
        <b/>
        <sz val="11"/>
        <color theme="1"/>
        <rFont val="Calibri"/>
        <family val="2"/>
        <scheme val="minor"/>
      </rPr>
      <t xml:space="preserve"> "formato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</si>
  <si>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por parte del profesional delegado en la OAC y cuando exista algún cambio en el manual de presidencia y/o alguna necesidad de la Unidad, aplica como material de verificación en temas de uso de información institucional y si la comunicación no cumple estos parámetros, no puede ser publicada. El manual es la evidencia.  </t>
  </si>
  <si>
    <t>Seguridad Información/Digital</t>
  </si>
  <si>
    <t>Automatizado</t>
  </si>
  <si>
    <t>Evaluación Independiente</t>
  </si>
  <si>
    <t>No Aplica</t>
  </si>
  <si>
    <t>Muy baja</t>
  </si>
  <si>
    <t>Menor</t>
  </si>
  <si>
    <t>Bajo</t>
  </si>
  <si>
    <t>Probabilidad</t>
  </si>
  <si>
    <t>Aceptar</t>
  </si>
  <si>
    <t>N/A</t>
  </si>
  <si>
    <t>Baja</t>
  </si>
  <si>
    <t>Leve</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</si>
  <si>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</si>
  <si>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</si>
  <si>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</si>
  <si>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</si>
  <si>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</si>
  <si>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Omitir el cumplimiento de requisitos legales y normativos para beneficiar a un proceso, persona, área etc., en la emisión de informes de seguimientos o de auditorías por parte de los funcionarios o contratistas del proceso</t>
  </si>
  <si>
    <t>Improbable</t>
  </si>
  <si>
    <t>Catastrófico</t>
  </si>
  <si>
    <t>Extremo</t>
  </si>
  <si>
    <t>Los servidores de la Oficina de Control Interno, en el marco de sus funciones, aplican anualmente los atributos Internacionales de las Prácticas Profesionales de Auditoría – MIPP y el Estatuto del Código de Ética, con el fin de dar cumplimiento a la normatividad vigente y prevenir actos de corrupción. En caso de identificar desviaciones, se toman las medidas pertinentes actuando acorde a la Ley. Como evidencias quedan los soportes, correos electrónicos, etc. (Si aplica).</t>
  </si>
  <si>
    <t>Establecer plan de acción.</t>
  </si>
  <si>
    <t>Realizar y publicar los informe de ley de acuerdo  con los tiempos establecidos y requeridos por la normatividad vigente</t>
  </si>
  <si>
    <t>Trimestral</t>
  </si>
  <si>
    <t>OCI</t>
  </si>
  <si>
    <t>Ambiental</t>
  </si>
  <si>
    <t>Posibilidad de efecto dañoso sobre bienes públicos</t>
  </si>
  <si>
    <t>Posibilidad de efecto dañoso sobre intereses patrimoniales de naturaleza publica</t>
  </si>
  <si>
    <t>Documental</t>
  </si>
  <si>
    <t>Posibilidad de efecto dañoso sobre recursos públicos</t>
  </si>
  <si>
    <t>Emergencias, Crisis, Seguridad de las personas</t>
  </si>
  <si>
    <t>Posibilidad de pérdida de confidencialidad</t>
  </si>
  <si>
    <t>Fiscal</t>
  </si>
  <si>
    <t>Posibilidad de pérdida de disponibilidad</t>
  </si>
  <si>
    <t xml:space="preserve">Proceso/
Subproceso </t>
  </si>
  <si>
    <t>Objetivo</t>
  </si>
  <si>
    <t>Posibilidad de pérdida de integridad</t>
  </si>
  <si>
    <t>Posibilidad de pérdida económica</t>
  </si>
  <si>
    <t>Seguridad, Salud en el Trabajo</t>
  </si>
  <si>
    <t>Control Interno Disciplinario</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</si>
  <si>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</si>
  <si>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Posibilidad de pérdida reputacional</t>
  </si>
  <si>
    <t>Dirección Territorial Antioquia</t>
  </si>
  <si>
    <t>Tecnología</t>
  </si>
  <si>
    <t>Dirección Territorial Atlántico</t>
  </si>
  <si>
    <t>Infraestructura</t>
  </si>
  <si>
    <t>Dirección Territorial Bolívar y San Andrés</t>
  </si>
  <si>
    <t xml:space="preserve"> Eventos externos (Terceros)</t>
  </si>
  <si>
    <t>Dirección Territorial Caquetá-Huila</t>
  </si>
  <si>
    <t>Muy Alta</t>
  </si>
  <si>
    <t>Daño Antijurídico</t>
  </si>
  <si>
    <t>Dirección Territorial Cauca</t>
  </si>
  <si>
    <t>Alta</t>
  </si>
  <si>
    <t>Daños a activos físicos</t>
  </si>
  <si>
    <t>Dirección Territorial Central</t>
  </si>
  <si>
    <t>Dirección Territorial Cesar y Guajira</t>
  </si>
  <si>
    <t>Sin Documentar</t>
  </si>
  <si>
    <t>Fallas tecnológicas</t>
  </si>
  <si>
    <t>Dirección Territorial Chocó</t>
  </si>
  <si>
    <t>Dirección Territorial Córdoba</t>
  </si>
  <si>
    <t>Reducir - Transferencia</t>
  </si>
  <si>
    <t>Aleatorio</t>
  </si>
  <si>
    <t>Dirección Territorial Eje Cafetero</t>
  </si>
  <si>
    <t>Grupos de Valor, Productos o servicios y prácticas de la Entidad</t>
  </si>
  <si>
    <t>Dirección Territorial Magdalena</t>
  </si>
  <si>
    <t>Relaciones 
Laborales</t>
  </si>
  <si>
    <t>Dirección Territorial Magdalena Medio</t>
  </si>
  <si>
    <t>Evitar</t>
  </si>
  <si>
    <t>Dirección Territorial Meta y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</si>
  <si>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</si>
  <si>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</si>
  <si>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</si>
  <si>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</si>
  <si>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</si>
  <si>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</si>
  <si>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</si>
  <si>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Direccionamiento Estratégico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</si>
  <si>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</si>
  <si>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</si>
  <si>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Gestión Administrativa</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</si>
  <si>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</si>
  <si>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Gestión Contractual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</si>
  <si>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</si>
  <si>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</si>
  <si>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</si>
  <si>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</si>
  <si>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</si>
  <si>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</si>
  <si>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</si>
  <si>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</si>
  <si>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</si>
  <si>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</si>
  <si>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</si>
  <si>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</si>
  <si>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</si>
  <si>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</si>
  <si>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</si>
  <si>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</si>
  <si>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</si>
  <si>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</si>
  <si>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</si>
  <si>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</si>
  <si>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</si>
  <si>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</si>
  <si>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</si>
  <si>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</si>
  <si>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</si>
  <si>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</si>
  <si>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</si>
  <si>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</si>
  <si>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</si>
  <si>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</si>
  <si>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</si>
  <si>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</si>
  <si>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al momento de realizar la colocación del giro,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</si>
  <si>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</si>
  <si>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</si>
  <si>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</si>
  <si>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</si>
  <si>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 xml:space="preserve">
Las personas delegadas de la Subdirección de Asistencia y Atención Humanitaria, identifican la novedad y/o la inconsistencia en las herramientas y aplicaciones de la gestión del trámite de las solicitudes de atención humanitaria, realizan el registro de la incidencia en la herramienta establecida por la OTI.  Como evidencia quedan los reportes de ARANDA.</t>
  </si>
  <si>
    <t xml:space="preserve">
La Subdirección de Asistencia y Atención Humanitaria, a través de la línea de acción de administración y gestión de sistemas de información, valida la suscripción del "Acuerdo de Confidencialidad de Usuarios de Herramientas Tecnológicas o Información de la Unidad para la Atención y Reparación Integral a las Víctimas", con la finalidad que se habiliten los perfiles requeridos para el acceso a VIVANTO, SM y SGV, de acuerdo con lo autorizado por el jefe (a) de la dependencia; en caso de que el acuerdo presente alguna inconsistencia, se devuelve el proceso al profesional asignado para efectuar su ajuste. Como evidencia se cuenta con los formatos de aceptación de acuerdos y correos electronicos.
</t>
  </si>
  <si>
    <t>Se define planes de acción adicionales con el fin de evitar la materialización del riesgo.</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</si>
  <si>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</si>
  <si>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Realizar los procesos de contratación de acuerdo con la modalidad de contratación.</t>
  </si>
  <si>
    <t>No aplica</t>
  </si>
  <si>
    <t>Enlace SIG GGC o designado por el Líder del proceso</t>
  </si>
  <si>
    <t xml:space="preserve">elaborar documentos precontractuales  </t>
  </si>
  <si>
    <t xml:space="preserve">a la medida de un proveedor en particular a la medida de un proveedor en particular, </t>
  </si>
  <si>
    <t xml:space="preserve">por parte de los profesionales del Grupo de gestión Contractual
de que los servidores públicos o los profesionales del Grupo de Gestión Contractual </t>
  </si>
  <si>
    <t>de obtener un beneficio propio o beneficiar a un tercero. a cambio de recibir cualquier dádiva o beneficios propio para favorecer a un tercero, mediante el uso indebido de información sensible, clasificada o reservada en el marco de la gestión y ejecución de contratos.</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</si>
  <si>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con lo establecido en cada procedimiento y en los canales correspondientes para la toma de decisiones a las que haya lugar. Se evidencia a través de correos electrónicos de seguimiento y diligenciamiento del Formato Compromiso de Transparencia.</t>
  </si>
  <si>
    <t>En caso de evidenciarse la elaboración de documentos precontractuales manipulados para favorecer a un tercero se debe avisar a la coordinación del GGC y/o ordenación del gasto, así mismo a los entes de control a que haya lugar por correo electrónico u oficio, para adelantar las investigaciones a las que haya a lugar</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</si>
  <si>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acta/oficio  del ordenador del gasto y asignación por medio de correo electrónico/oficio en la etapa correspondiente por parte la coordinación del grupo de gestión contractual.</t>
  </si>
  <si>
    <t>Revisión,  liquidación y registros en el trámites de pagos
desembolsos o colocaciones requeridas por las dependencias, proveedores, contratistas, municipios y demás beneficiarios finales 
Reportes de información exógena.</t>
  </si>
  <si>
    <t>por pago de intereses moratorios</t>
  </si>
  <si>
    <t>debido de la omisión de pago de impuestos, errores en la liquidación, presentación y pago extemporáneo</t>
  </si>
  <si>
    <t xml:space="preserve"> </t>
  </si>
  <si>
    <t>Los profesionales o apoyo de Contabilidad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quedan: Correos, CEN deducciones y soportes de impuestos presentados.</t>
  </si>
  <si>
    <t>Capacitación para la aplicación de impuestos tributarios al menos una vez al año</t>
  </si>
  <si>
    <t>Gestión Financiera Contabilidad- Profesional designado</t>
  </si>
  <si>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conciliación mensual y correos de trámite. </t>
  </si>
  <si>
    <t>El profesional designado o apoyo de central de Cuentas revisa diariamente que las deducciones de impuestos tributarios en las obligaciones para el pago de contratistas y proveedores corresponda según lo dispuesto en la normatividad tributaria. En caso de evidenciar errores en las deducciones de impuestos tributarios, se devuelve a profesional encargado de la liquidación para el ajuste correspondiente. Como evidencia quedan comprobante de obligación.</t>
  </si>
  <si>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</si>
  <si>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</si>
  <si>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</si>
  <si>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</si>
  <si>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para favorecer un interés propio o de terceros así como pago de lo no debido o duplicidad de pago.</t>
  </si>
  <si>
    <t>Casi seguro</t>
  </si>
  <si>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de la decisión respectiva. Como evidencia quedan CEN o listado de obligaciones y ordenes de pago como documentos soporte del pago al beneficiario final definido en las transacciones anteriores. </t>
  </si>
  <si>
    <t>Por la Tipología del riesgo se define Plan de Acción para evitar su materialización</t>
  </si>
  <si>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</si>
  <si>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</si>
  <si>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t>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Como evidencian queda Recibo a satisfacción contratistas, proveedores y devoluciones</t>
  </si>
  <si>
    <t>Líder del Proceso, los líderes del Grupo de Proyectos y de las subdirecciones de Coordinación Nación Territorio y Coordinación Técnica SNARIV</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</si>
  <si>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</si>
  <si>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</si>
  <si>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</si>
  <si>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</si>
  <si>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para beneficio propio o de un tercero</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</si>
  <si>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</si>
  <si>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</si>
  <si>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</si>
  <si>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</si>
  <si>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</si>
  <si>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Ejercer la defensa técnica judicial y extrajudicial de la Entidad y realizar el recaudo de las obligaciones y acreencias a favor de la Entidad y Saneamiento de bienes que se encuentran bajo la administración del FRV</t>
  </si>
  <si>
    <t>Jefe OAJ</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</si>
  <si>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</si>
  <si>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</si>
  <si>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</si>
  <si>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</si>
  <si>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 xml:space="preserve">con el fin de obtener un beneficio propio o de un tercero </t>
  </si>
  <si>
    <t>Los abogados y técnicos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</si>
  <si>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</si>
  <si>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
Evidencia: actas de charlas, infografías.</t>
  </si>
  <si>
    <t>para la Entidad por la no recuperación de las deudas adquiridas por quienes suscriben contratos de arrendamiento de bienes a cargo del FRV</t>
  </si>
  <si>
    <t>debido a la falta de diligencia del mismo.</t>
  </si>
  <si>
    <t xml:space="preserve">Posibilidad de efecto dañoso sobre recursos públicos de la Entidad por la no recuperación de las deudas adquiridas por quienes suscriben contratos de arrendamiento de bienes a cargo del FRV, debido a la falta de acciones jurídicas corespondientes y/o la  imposibilidad de acceder a la información para la vigilancia judicial. </t>
  </si>
  <si>
    <t>El coordinador del Grupo de Defensa Judicial solicita cada dos meses al FRV los estados de cuenta sobre los arrendatorios que adeudan canones de arrendamiento de los contratos que el FRV suscribe, con el objetivo de conocer el estado de cumplimiento de los contratos y de acuerdo con esta información establecer el tipo de acción judicial a seguir. La evidencia correos informativos reportando el proceso judicial que se iniciará.</t>
  </si>
  <si>
    <t xml:space="preserve">Realizar reuniones mensuales con el FRV para conocer el estado de los casos y realizar las alertas que correspondan.
Diseñar e implementar una estrategia de vigilancia y control judicial que sea acorde con los procesos de Saneamiento de Bienes. </t>
  </si>
  <si>
    <t xml:space="preserve">Coordinación de Defensa Judicial </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</si>
  <si>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</si>
  <si>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</si>
  <si>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</si>
  <si>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</si>
  <si>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</si>
  <si>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</si>
  <si>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En caso que la supervisión del Operador Logistico este en liderazgo de la Subdirección de Participación se verificara conforme  a lo establecido en cada  requerimiento del evento de la ejecución de recursos con sus respectivos soportes. En caso contrario la subdirección de participación verifica la veracidad de cada evento que hagan parte de su dependencia de los  recursos invertidos  a través  de las cotizaciones enviadas, las cuales son revisadas y avaladas por el supervisor. El operador entrega un informe de cada actividad mensual con las especificaciones del evento y sus costos correspondientes al supervisor el cual una vez revisado y verificado con el requerimiento inicial a conformidad lo aprueba para su respectivo tramite de pago. Como evidencia queda el informe con soporte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</si>
  <si>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</si>
  <si>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</si>
  <si>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</si>
  <si>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subdirección de participación brindan acompañamiento técnico en la construccion del PAT y en donde participen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 Como evidencias entregaran: Planes de trabajo territorial elaborados.</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</si>
  <si>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</si>
  <si>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Enlace SIG
Subdirección de Prevención y Atención de Emergencias y áreas adscritas.</t>
  </si>
  <si>
    <t>Brindar Ayuda y Atención Humanitaria Inmediata en subsidiaridad en los componentes de alimentación y/o alojamiento temporal a través del mecanismo dinero.</t>
  </si>
  <si>
    <t>Posibilidad de pérdida reputacional y económica por el uso indebido de los recursos destinados para brindar Ayuda y/o Atención Humanitaria Inmediata en el mecanismo de montos en dinero.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</si>
  <si>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</si>
  <si>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que entrega la unidad para las víctimas de manera subsidiaria.</t>
  </si>
  <si>
    <t>Esta acción indebida puede beneficiar a la entidad territorial y/o terceros.</t>
  </si>
  <si>
    <t>El(la) colaborador (a) del equipo técnico de Ayuda y/o atención Humanitaria Inmediata de la SPAE de nivel nacional, cada vez que reciba las solicitudes de Atención y/o Ayuda Humanitaria Inmediata en SISPAE o el formato diligenciado por la Entidad Territorial, debe revisar los documentos allegados y verificar si son los establecidos en la normatividad vigente para acceder al apoyo subsidiario, con el fin de identificar si cumple o no con los requisitos exigidos. Como evidencia se registran los correos electrónicos o insumos de la herramienta SISPAE de dicha gestión. 
En caso de que se identifique que la solicitud o persona no cumple con los requisitos, se rechazará e informará a la Entidad Territorial.</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</si>
  <si>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montos en dinero.</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</si>
  <si>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con el sistema de información web y en línea VIVANTO, la cual, cuenta con información de la registraduría e inclusión en el Registro Único de Víctimas. Como evidencia se registra el descargable de Excel con la información de la solicitud.
En caso de que se identifique que la solicitud o persona no cumple con los requisitos, se rechazará e informará a la Entidad Territorial.</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</si>
  <si>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de la persona que remite la solicitud pr parte de la Entidad Territorial. Como evidencia se registra el reporte de validación de usuarios descargable de Excel con la información de la solicitud.
En caso de que se identifique que la solicitud cuenta con información de funcionarios de las Entidades Terrritoriales que la avalan, se rechazará y solicitará no realizar la colocación al presunto hogar con hechos de corrupción.</t>
  </si>
  <si>
    <t>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</si>
  <si>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especie periódico y especie por evento.</t>
  </si>
  <si>
    <t xml:space="preserve">El(la) Profesional Humanitario DGSH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</si>
  <si>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especie periódica y especie por evento.</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</si>
  <si>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Dirección Territorial.</t>
  </si>
  <si>
    <t>El(la) Profesional Humanitario DGSH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
En caso de que no existan las garantías mínimas de seguridad, el (la) colaborador (a) debe abstenerse de ingresar a la zona.</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</si>
  <si>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</si>
  <si>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</si>
  <si>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</si>
  <si>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</si>
  <si>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</si>
  <si>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El(la) colaborador(a) designado(a) del equipo de nivel nacional Dirección de Asuntos Étnicos,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Dirección de Asuntos Étnicos no pueda acompañar las acciones del Grupo de Gestión de Proyectos, El(la) Profesional de la Dirección de Asuntos Étnicos de la dirección territorial deberá atender estas acciones.</t>
  </si>
  <si>
    <t>En caso de que los controles no permitan evitar los riesgos de corrupción frente al uso indebido de los insumos entregados por parte de la UARIV, el Grupo de Gestión de Proyectos en conjunto con la Dirección de Asuntos Étnicos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</si>
  <si>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Dirección de Asuntos Étnicos</t>
  </si>
  <si>
    <t>El(la) Profesional territorial de la Dirección de Asuntos Étnicos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territorial de la Dirección de Asuntos Étnicos de la dirección territorial o el profesional del Grupo de Gestión de Proyectos de la Dirección Territorial, el(la) colaborador(a) de nivel nacional de la DAE deberá atender estas acciones.</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</si>
  <si>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</si>
  <si>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</si>
  <si>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</si>
  <si>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acciones de prevención urgente para la disminución de la vulnerabilidad de la población y mejora de la capacidad de respuesta ante emergencias humanitarias.</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</si>
  <si>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</si>
  <si>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evitar los riesgos de corrupción frente al uso indebido de los insumos entregados por parte de la UARIV, el Grupo de Gestión de Proyectos en conjunto con la Subdirección de Prevención y Atención de Emergencias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</si>
  <si>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El(la) colaborador(a) designado(a) del equipo de nivel nacional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SPAE no pueda acompañar las acciones del Grupo de Gestión de Proyectos, El(la) Profesional Humanitario DGSH de la dirección territorial deberá atender estas acciones.</t>
  </si>
  <si>
    <t>El(la) Profesional Humanitario DGSH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Humanitario DGSH de la dirección territorial o el profesional del Grupo de Gestión de Proyectos de la Dirección Territorial, el(la) colaborador(a) de nivel nacional de la SPAE deberá atender estas acciones.</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</si>
  <si>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</si>
  <si>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Evidencia: Correo electrónico</t>
  </si>
  <si>
    <t xml:space="preserve">Tramitar en los términos establecidos las solicitudes de Actualización de información en el RUV, de las personas que se encuentran incluidas en el registro único de víctimas. </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</si>
  <si>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</si>
  <si>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</si>
  <si>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</si>
  <si>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</si>
  <si>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</si>
  <si>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</si>
  <si>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</si>
  <si>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</si>
  <si>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</si>
  <si>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</si>
  <si>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</si>
  <si>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</si>
  <si>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</si>
  <si>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</si>
  <si>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</si>
  <si>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</si>
  <si>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</si>
  <si>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</si>
  <si>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debido a un contacto no autorizado sin seguir el procedimiento establecido o alertar de un posible conflicto de interés frente a la declaración sujeta a análisis, </t>
  </si>
  <si>
    <t>por parte del analista de valoración, lider de calidad o lider de procedimiento,</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</si>
  <si>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</si>
  <si>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</si>
  <si>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lider de calidad o lider de procedimiento,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</si>
  <si>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</si>
  <si>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o apoyo tecnico,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</si>
  <si>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así como alertar de la situación al procedimiento de exclusiones para la revisión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</si>
  <si>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</si>
  <si>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</si>
  <si>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</si>
  <si>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lider de calidad o persona designada</t>
    </r>
    <r>
      <rPr>
        <sz val="11"/>
        <color rgb="FFFF0000"/>
        <rFont val="Calibri"/>
        <family val="2"/>
        <scheme val="minor"/>
      </rPr>
      <t xml:space="preserve"> </t>
    </r>
    <r>
      <rPr>
        <sz val="11"/>
        <color rgb="FF000000"/>
        <rFont val="Calibri"/>
        <family val="2"/>
        <scheme val="minor"/>
      </rPr>
      <t>para ser reasignado. Evidencia: Correo electrónico</t>
    </r>
    <r>
      <rPr>
        <sz val="11"/>
        <color theme="1"/>
        <rFont val="Calibri"/>
        <family val="2"/>
        <scheme val="minor"/>
      </rPr>
      <t>.</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</si>
  <si>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</si>
  <si>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</si>
  <si>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</si>
  <si>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</si>
  <si>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</si>
  <si>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</si>
  <si>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</si>
  <si>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</si>
  <si>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</si>
  <si>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</si>
  <si>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</si>
  <si>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</si>
  <si>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</si>
  <si>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</si>
  <si>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</si>
  <si>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</si>
  <si>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</si>
  <si>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</si>
  <si>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</si>
  <si>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</si>
  <si>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</si>
  <si>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</si>
  <si>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</si>
  <si>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</si>
  <si>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</si>
  <si>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</si>
  <si>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</si>
  <si>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</si>
  <si>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</si>
  <si>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</si>
  <si>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</si>
  <si>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</si>
  <si>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</si>
  <si>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</si>
  <si>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las diferentes modalidades de atención (presencial, escrito, telefónico y virtual),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</si>
  <si>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</si>
  <si>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</si>
  <si>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</si>
  <si>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</si>
  <si>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r>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t>
    </r>
    <r>
      <rPr>
        <sz val="11"/>
        <rFont val="Calibri"/>
        <family val="2"/>
        <scheme val="minor"/>
      </rPr>
      <t>d. En el caso de identificar accesos no autorizados, se  reporta la novedad a los responsables que realizaron la solicitud, los cuales realizaran las verificaciones de los casos</t>
    </r>
    <r>
      <rPr>
        <sz val="11"/>
        <color theme="1"/>
        <rFont val="Calibri"/>
        <family val="2"/>
        <scheme val="minor"/>
      </rPr>
      <t>.
Queda como evidencias  los correos de solicitud de verificación.</t>
    </r>
  </si>
  <si>
    <t>Se define plan de acción para mitigar el riesgo residual y la materialización del riesgo.</t>
  </si>
  <si>
    <t>Coordinador Fondo de Reparación.</t>
  </si>
  <si>
    <t>Administrar los bienes muebles e inmuebles, de acuerdo con las condiciones y tipificación del bien.</t>
  </si>
  <si>
    <t>Recibir dádivas</t>
  </si>
  <si>
    <t>con el fin de manipular los resultados de la inspección sobre el estado real de un bien administrado por el FRV</t>
  </si>
  <si>
    <t>sobre el estado real de un bien administrado por el FRV</t>
  </si>
  <si>
    <t>para favorecer a un tercero.</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</si>
  <si>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visita.</t>
  </si>
  <si>
    <t>Solicitar de manera trimestral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 en caso de ser necesario.</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</si>
  <si>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Como evidencia, se cuenta con los reportes mensuales de las plantaciones, los informes de visita del asesor de plantaciones y los reportes semanales correspondientes a las actividades realizadas.</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</si>
  <si>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</si>
  <si>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</si>
  <si>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</si>
  <si>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</si>
  <si>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</si>
  <si>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personal designado del equipo jurídico del FRV-sentencias, envía por correo electrónico al líder del equipo jurídico del FRV o a la persona que este designe el proyecto de resolución mediante el cual se ordena el pago de las indemnizaciones a favor de las víctimas. El propósito de este envío es que se revise en comparación con la sentencia que reconoce dichas indemnizaciones y para que se emita su visto bueno de aprobación. En caso de identificar inconsistencias, el proyecto será devuelto por correo electrónico al profesional correspondiente para que realice los ajustes pertinentes. Como evidencia, se cuenta con los correos electrónicos y el documento con el visto bueno.</t>
  </si>
  <si>
    <t>Revisar y validar, con el fin de actualizar y/o crear en el SIG los documentos necesarios para el desarrollo de las actividades de liquidación y pago de sentencias judiciales, con el objetivo de fortalecer los controles del procedimiento.</t>
  </si>
  <si>
    <t>El personal designado del Equipo de Gestión de la Información – Sistemas de Información realiza el cruce de datos con la Registraduría Nacional del Estado Civil y otros sistemas de información de la entidad, con el fin de corroborar los datos de identificación, como la cédula de ciudadanía, nombres, apellidos, vigencia de la víctima, género y demás información relevante que permita una identificación precisa. Este proceso es necesario para realizar el cargue de la información correspondiente a los pagos de indemnización judicial ordenados en resolución en el marco de Justicia y Paz, mediante la creación de los casos en la herramienta Indemniza. En caso de encontrarse inconsistencias, se procede a realizar los ajustes correspondientes en la información. Como evidencia, se cuentan con los correos electrónicos con el archivo Excel de Creación del Proceso Financiero SIIF, la resolución actualizada y los casos creados en Indemniza.</t>
  </si>
  <si>
    <t>El personal designado por el FRV realiza la validación de los giros reintegrados con el objetivo de identificar cuáles han sido cobrados. En caso de que algún giro no haya sido cobrado, se procederá a su reprogramación. Como evidencia, se cuenta con el correo electrónico que incluye la base de datos actualizada del histórico de pagos, donde se identifican los giros a reprogramar o aquellos que deben constituirse como acreedores varios sujetos a devolución.</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</si>
  <si>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</si>
  <si>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</si>
  <si>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</si>
  <si>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</si>
  <si>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</si>
  <si>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la visita.</t>
  </si>
  <si>
    <t>Si durante el proceso de administración y/o comercialización de los bienes se detecta algún tipo de favorecimiento o direccionamiento (ya sea real, potencial o aparente), el colaborador del FRV deberá informar de inmediato a la coordinación del FRV y declararse impedido para llevar a cabo la tarea asignada.</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</si>
  <si>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En caso de identificar inconsistencias en la información, se notificará a la coordinación del FRV para que se inicien las validaciones correspondientes. Como evidencia, se cuenta con los reportes mensuales de las plantaciones, los informes de visita del asesor de plantaciones y los reportes semanales correspondientes a las actividades realizadas.</t>
  </si>
  <si>
    <t>Coordinador Retornos y Reubicaciones.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</si>
  <si>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</si>
  <si>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</si>
  <si>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</si>
  <si>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</si>
  <si>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</si>
  <si>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(SGV, VIVANTO y los demás que se dispongan), para determinar la viabilidad del acompañamiento y proceder con la solicitud del recurso para el traslado de personas y enseres (1.5 SMMLV). En caso de identificar incumplimientos, no se da viabilidad al acompañamiento de RyR. Como evidencia, se entregan la base SGV de casos aprobados y correos con la retroalimentación de los casos enviados para aprobación y colocación.</t>
  </si>
  <si>
    <t>El profesional de RyR a nivel nacional realiza retroalimentación a los enlaces del nivel territorial cada vez que se requiera, ya sea por correo electrónico o mediante capacitaciones de asistencia técnica en los territorios, según las situaciones presentadas, con el fin de lograr la mejora continua en la ruta individual y completar la información faltante. Como evidencia, tenemos la trazabilidad de los correos electrónicos, la remisión de las indicaciones técnicas y/o los informes de visitas de asistencia técnica (al inicio de la focalización o en casos excepcionales).</t>
  </si>
  <si>
    <t>El profesional encargado del Grupo de Retornos y Reubicaciones a nivel nacional, cada vez que se remite un proyecto desde la DGI, realiza la revisión de los requisitos para la viabilidad misional, asegurando el cumplimiento de los aspectos técnicos, financieros y administrativos de los EEAC, y verifica si el EEAC es viable. En caso de no ser viable, se retroalimenta a la DGI a través de la herramienta SIGESPLAN, con el fin de realizar los ajustes necesarios y/o notificar la no viabilidad del proyecto. Como evidencia, se cuenta con la ficha de evaluación misional.</t>
  </si>
  <si>
    <t>El profesional de RyR a nivel nacional responde a las solicitudes de PQR relacionadas con información sobre las postulaciones de los hogares o personas que no hayan sido beneficiarias durante la vigencia de la convocatoria de los EEAF. Como evidencia, tenemos la documentación remitida para las respuestas a los PQR.</t>
  </si>
  <si>
    <t>El Grupo de Retornos y Reubicaciones abre convocatorias para la postulación a las EEAF, de acuerdo con los criterios de priorización establecidos previamente. Se valida en la base de postulaciones el cumplimiento de los requisitos para la elaboración del perfil productivo. En caso de no cumplir con los requisitos, no se continúa en el proceso. Como evidencia, se cuenta con la base de postulaciones, la base consolidada de perfiles productivos y la base consolidada de planes de negocio.</t>
  </si>
  <si>
    <t>Realizar la compensación económica que se otorga a la víctima por el daño sufrido (Indemnización Administrativa, Establecer y Otorgar el encargo fiduciario).</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</si>
  <si>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</si>
  <si>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</si>
  <si>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</si>
  <si>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</si>
  <si>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</si>
  <si>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</si>
  <si>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</si>
  <si>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</si>
  <si>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</si>
  <si>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</si>
  <si>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el proceso de vinculación de servidores públicos en la UARIV</t>
  </si>
  <si>
    <t xml:space="preserve">Posibilidad de pérdida económica y reputacional </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</si>
  <si>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</si>
  <si>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</si>
  <si>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</si>
  <si>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</si>
  <si>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</si>
  <si>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r>
      <rPr>
        <sz val="11"/>
        <color theme="1"/>
        <rFont val="Calibri"/>
        <family val="2"/>
        <scheme val="minor"/>
      </rPr>
      <t>Piezas informativas a los servidores encargados de desarrollar los procesos de vinculación de personal, enfatizando en las tematicas y requerimientos exigidos por la ley en lo referente a la provisión de empleos. 
Capacita a los servidores públicos para el fortalecimiento y conciencia frente a la declaración de conflicto de interés e impedimentos en la Entidad. Evidencia: Correo Electrónico de Convocatoria o Listados de Asistencia a Capacitación.</t>
    </r>
  </si>
  <si>
    <t>Coordinador(a) Grupo de Gestión de Talento Humano</t>
  </si>
  <si>
    <r>
      <t>El profesional a cargo de las vinculaciones del personal, una vez se presente la vacancia del empleo y deba</t>
    </r>
    <r>
      <rPr>
        <sz val="11"/>
        <color theme="1"/>
        <rFont val="Calibri"/>
        <family val="2"/>
        <scheme val="minor"/>
      </rPr>
      <t xml:space="preserve"> proveerse por nombramiento de carrera administrativa, encargo o en provisionalidad, realizará el análisis de requisitos del perfil requerido de acuerdo con el Manual Especifico de Funciones, valida la información contenida de las certificaciones académicas, laborales contra el manual de funciones y los demás documentos exigidos con los requisitos legales y los procedimientos adoptados del aspirante,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r>
  </si>
  <si>
    <t>Por la severidad residual del riesgo, se definen planes de acción para evitar su materialización</t>
  </si>
  <si>
    <t>Administrar la nómina, seguridad social y prestaciones de los servidores públicos.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</si>
  <si>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</si>
  <si>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</si>
  <si>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</si>
  <si>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</si>
  <si>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t>
  </si>
  <si>
    <t>Rara vez</t>
  </si>
  <si>
    <t>1.	El profesional prepara la nómina con base a los requisitos legales y los procedimientos adoptados, mensualmente remite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en el que se presenten inconsistencia en la prenomina y se encuentren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</si>
  <si>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</si>
  <si>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</si>
  <si>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</si>
  <si>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</si>
  <si>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</si>
  <si>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</si>
  <si>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</si>
  <si>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</si>
  <si>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</si>
  <si>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</si>
  <si>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</si>
  <si>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</si>
  <si>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</si>
  <si>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</si>
  <si>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</si>
  <si>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</si>
  <si>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</si>
  <si>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</si>
  <si>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</si>
  <si>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</si>
  <si>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</si>
  <si>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</si>
  <si>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</si>
  <si>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</si>
  <si>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</si>
  <si>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</si>
  <si>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</si>
  <si>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</si>
  <si>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</si>
  <si>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</si>
  <si>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</si>
  <si>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</si>
  <si>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</si>
  <si>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</si>
  <si>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</si>
  <si>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</si>
  <si>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Uso inadecuado de los recursos. </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</si>
  <si>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</si>
  <si>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</si>
  <si>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 xml:space="preserve">Contribuir a la reparación integral de los daños colectivos ocasionados en el marco del conflicto armado a los sujetos de reparación colectiva desde una perspectiva material, política y simbólica </t>
  </si>
  <si>
    <t>Desarrollar las cinco fases del proceso de Reparación Colectiva con cada uno de los sujetos priorizados para cada vigencia, esto implica elaboración de matrices de identificación y correlación, presentación del programa a las comunidades y entes territoriales, recolectar información de los daños ocasionados por el conflicto armado, diseñar y formular el PIRC e implementar las acciones reparadoras concertadas con las comunidades, todo el desarrollo de la fase implica desplazamientos por el territorio Antioqueño requiriendo incluso adentrarse en zonas de difícil acceso</t>
  </si>
  <si>
    <t xml:space="preserve">Se puede dar por corrupción interna. </t>
  </si>
  <si>
    <t>Malversación de recursos de la Unidad para favorecer intereses individuales (solicitud de comisiones para realizar tramites personales)</t>
  </si>
  <si>
    <t>Mensual</t>
  </si>
  <si>
    <t xml:space="preserve">Los profesionales de forma mensual que hacen parte del proceso de Reparación Colectiva de la Dirección Territorial Antioquia, diligencian las planillas de planeación de actividades de forma mensual y son  verificadas por el lídere del proceso que da visto bueno a la misma vía correo electrónico. 
</t>
  </si>
  <si>
    <t xml:space="preserve">Remitir a la directora la aprobación final de la comisión con el visto bueno del líder del proceso para contar con el aval final de ella que se emitirá vía correo electrónico. </t>
  </si>
  <si>
    <t>Líder del proceso de  Reparación Colectiva</t>
  </si>
  <si>
    <t xml:space="preserve">Cada mes, vía correo electrónico se recibió   por parte del líder del proceso de reparación Colectiva el visto bueno de las Comisiones a realizarse el mes siguientes. </t>
  </si>
  <si>
    <t xml:space="preserve">Generar alertas y llamados de atención a los funcionarios y contratistas sobre las operaciones sospechosas realizadas en el territorio en relación a la solicitud de comisión y su ejecución en el territorio. Esto se realiza con copia a Nivel Nacional para que se tomen las medidas correctivas que requiera cada caso. </t>
  </si>
  <si>
    <t xml:space="preserve">Directora Territorial. </t>
  </si>
  <si>
    <t>Participación y visibilizarían</t>
  </si>
  <si>
    <t>Definir los medios, instrumentos y mecanismos por medio de los cuales se tomará la declaración para decidir
sobre la inclusión o no en el Registro Único de Víctimas de las personas que declaran por los hechos victimizante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</si>
  <si>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 xml:space="preserve">Se puede dar por desconocimiento u orientaciones equivocadas. </t>
  </si>
  <si>
    <t>Perdida reputacional y económica frente al desarrollo de las jornadas de atención y orientación en los municipios que solicitan de esta y no hay cumplimiento de los compromisos adquiridos previamente en cuanto a convocatoria y herramientas tecnológicas para la realización de la jornada.</t>
  </si>
  <si>
    <t xml:space="preserve">Realización de reuniones físicas o virtuales con la dependencia a la cual este asignada la oficina de víctimas del municipio. para disminuir el incumplimiento de compromisos que son adquiridos al momento de la formalización de la jornada. 3 reuniones durante el año para recordar los compromisos que se deben cumplir para la realización de las jornadas en cada municipio. Evidencia: Actas de reunión. </t>
  </si>
  <si>
    <t xml:space="preserve">Emitir comunicado por parte de la Dirección Territorial a la Administración Municipal recordando los compromisos asumidos en los eventos y generando alertas a los municipios que no realizan las jornadas con la logística planeada. </t>
  </si>
  <si>
    <t>Directora Territorial</t>
  </si>
  <si>
    <t xml:space="preserve">ante la población, las entidades territoriales, ministerio público,  entidades de cooperación internacional, entidades del sistema integral de paz. </t>
  </si>
  <si>
    <t>Uso inadecuado de la información</t>
  </si>
  <si>
    <t xml:space="preserve">Por parte de funcionarios, contratistas o personas externas. </t>
  </si>
  <si>
    <t xml:space="preserve">Brindar asistencia Técnica a la Entidades Territoriales, Ministerio Público y/o Entidades del SNARIV. </t>
  </si>
  <si>
    <t xml:space="preserve">Brindar asistencia técnica. </t>
  </si>
  <si>
    <t xml:space="preserve">Recibir dádivas, beneficios propios o firma de contratos  simulados  al brindar orientación y/o asistencia técnica a Entidades Territoriales, Ministerio Público o entidades del SNARIV. </t>
  </si>
  <si>
    <t xml:space="preserve">En reuniones mensuales de funciones y contratistas la Directora Territorial realizará fuerte énfasis en cero corrupción dentro de la Entidad, dará a conocer las implicaciones legales y administrativas que conllevan los actos corruptos. Se dejará como evidencia acta de reunión. En caso de que el control no se realizara la Directora enviará correo electrónico a los funcionarios y contratistas indicando las implicaciones legales de los actos corruptos. Evidencia: acta de reunión de comité. 
</t>
  </si>
  <si>
    <t xml:space="preserve">En caso de que el riesgo se materialice la Directora escalará el caso a Nivel Nacional vía correo electrónico para que desde Talento Humano y Control interno tomen las medidas correctivas que se generen por este tipo de actos de corrupción. </t>
  </si>
  <si>
    <t>Efectuar la entrega de cartas de indemnización aptas a las víctimas localizadas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</si>
  <si>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</si>
  <si>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</si>
  <si>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</si>
  <si>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</si>
  <si>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</si>
  <si>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</si>
  <si>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</si>
  <si>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</si>
  <si>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 xml:space="preserve">Socializar la campañana "No se deje engañar" de manera trimestral a través de los Enlaces de comunicación de los entes territoriaes en todos los espacios institucionales. Como evidenica se presentarán los correos electronicos con la difusion de los mensajes e iformación relacionada con la campaña. </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</si>
  <si>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</si>
  <si>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</si>
  <si>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</si>
  <si>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No aplica </t>
  </si>
  <si>
    <t xml:space="preserve">Se realizará una actividad en el marco de la competencias de la dirección territorial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</si>
  <si>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</si>
  <si>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</si>
  <si>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</si>
  <si>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</si>
  <si>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</si>
  <si>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</si>
  <si>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</si>
  <si>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dos veces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</si>
  <si>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</si>
  <si>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</si>
  <si>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</si>
  <si>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</si>
  <si>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</si>
  <si>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</si>
  <si>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</si>
  <si>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</si>
  <si>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</si>
  <si>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</si>
  <si>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</si>
  <si>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</si>
  <si>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Promover una respuesta institucional articulada para que las víctimas accedan a una oferta social amplia, adecuada, descentralizada, simultánea y sin barreras de acceso con carácter preventivo y transformador. </t>
  </si>
  <si>
    <t>Información y herramientas de consulta Vivanto y SGV</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</si>
  <si>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</si>
  <si>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</si>
  <si>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</si>
  <si>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</si>
  <si>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</si>
  <si>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En las charlas de apertura de la atención diaria en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acta mensual de sala de espera.</t>
  </si>
  <si>
    <t>De acuerdo al nivel de severidad del riesgo,  amerita definir un plan de acción.</t>
  </si>
  <si>
    <t>Socializar la campaña antifraude en las jornadas de atención y/o ferias de servicios y entrega de cartas de indemnización. Como evidencia quedan informe de plan de acción indicador entrega de cartas, ayudas de memoria de jornadas y/o ferias de servicio.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</si>
  <si>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</si>
  <si>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los cargan en el sistema y/o los remiten a la Subdirección y/o enlace nacional correspondiente, para crear y/o activar el acceso a los solicitantes, el cual se concede como plazo máximo el día 31 de diciembre del año.
En el evento que se reciba un reporte por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paz y salvos de la OTI certificando la terminación del contrato, el cual es remitido por la Directora Territorial y enviado a la OTI al igual  que las herramientas otorgadas, en el caso de los contratistas, y para el personal de planta, cuando hacen la solicitud de retiro, se adjunta paz y salvo y se remite  al área de TH.
Finalmente, cuando los enlaces cumplen su periodo hasta el 31 de diciembre, automáticamente los aplicativos correspondientes proceden a bloquear a  todos los usuarios, toda vez que, dichos usuarios tienen una máxima vigencia de un año, el cual se termina cada 31 de diciembre.
Como evidencia  quedan solicitudes de los entes territoriales,  correos electrónicos y acuerdos de confidencialidad.
</t>
  </si>
  <si>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</si>
  <si>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</si>
  <si>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</si>
  <si>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</si>
  <si>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</si>
  <si>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Posible Uso indebido de la información institucional a fin de gestionar, priorizar o agilizar el trámite de un asunto en ejercicio de funciones o de obligaciones contractuales desviando la aplicación de los principios de la función administrativa en beneficio propio y/o de terceros.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</si>
  <si>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</si>
  <si>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</si>
  <si>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</si>
  <si>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</si>
  <si>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 SIN CONDICIONES REALES DE APLICACIÓN. ELIMINAR</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</si>
  <si>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</si>
  <si>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</si>
  <si>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</si>
  <si>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</si>
  <si>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</si>
  <si>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Se definen Planes de Acción adicionales con el fin de evitar la materialización del riesgo</t>
  </si>
  <si>
    <t>Efectuar la entrega de cartas de indemnización aptas a las victimas localizadas.</t>
  </si>
  <si>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</si>
  <si>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</si>
  <si>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</si>
  <si>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</si>
  <si>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</si>
  <si>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</si>
  <si>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</si>
  <si>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</si>
  <si>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</si>
  <si>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</si>
  <si>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</si>
  <si>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</si>
  <si>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por parte de un funcionario o contratista y externos </t>
  </si>
  <si>
    <t>correspondiente a la indemnización de víctima</t>
  </si>
  <si>
    <t xml:space="preserve"> con el objetivo de obtener un beneficio propio o favorecer a un tercero.</t>
  </si>
  <si>
    <t xml:space="preserve">
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realizarse en los espacios definidos, se utilizarán los demas medios disponibles como correos electronicos o distintas reuniones. Como evidencia de su ejecución se cuenta con correo electrónico y/o actas de reunión.</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</si>
  <si>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</si>
  <si>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</si>
  <si>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</si>
  <si>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
El profesional de reparación individual-Indemnizaciones del DT Eje Cafetero,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</si>
  <si>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</si>
  <si>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</si>
  <si>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</si>
  <si>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</si>
  <si>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</si>
  <si>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</si>
  <si>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</si>
  <si>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</si>
  <si>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</si>
  <si>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</si>
  <si>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</si>
  <si>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</si>
  <si>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</si>
  <si>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</si>
  <si>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</si>
  <si>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</si>
  <si>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</si>
  <si>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</si>
  <si>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r>
      <t xml:space="preserve">Director Territorial -  </t>
    </r>
    <r>
      <rPr>
        <sz val="11"/>
        <rFont val="Calibri"/>
        <family val="2"/>
        <scheme val="minor"/>
      </rPr>
      <t xml:space="preserve">enlace Oficina de Tecnología de Información (OTI) y/o profesional  designado por el líder de la DT.  </t>
    </r>
    <r>
      <rPr>
        <sz val="11"/>
        <color rgb="FFFF0000"/>
        <rFont val="Calibri"/>
        <family val="2"/>
        <scheme val="minor"/>
      </rPr>
      <t xml:space="preserve"> </t>
    </r>
  </si>
  <si>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</si>
  <si>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</si>
  <si>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</si>
  <si>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</si>
  <si>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</si>
  <si>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</si>
  <si>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</si>
  <si>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</si>
  <si>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</si>
  <si>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</si>
  <si>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</si>
  <si>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Documentar  el control existente ya que en su calificación se verifico que no estaba documentado</t>
  </si>
  <si>
    <t>Integrantes del proceso de relación con el ciudadano de la DT Nariño</t>
  </si>
  <si>
    <t>Realizar  sensibilizaciones  bimensuales  sobre el tema de la corrupción y riesgos de corrupción</t>
  </si>
  <si>
    <t>Dado a la tipología de riesgo y el nivel de severidad residual, se toma la decisión de definir un Plan de Acción adicional</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</si>
  <si>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</si>
  <si>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</si>
  <si>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</si>
  <si>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</si>
  <si>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por el canal dispuesto por la Entidad en los tiempos establecidos por la normativdad y directrices de la Unidad,  sobre la presunta actuación al grupo de indagación y protección contra fraudes de la Oficina Asesora Jurídica.   Evidencia:  Formato de autorización para el descargue y organización de la logística de indemnización administrativa y correo electrónico en PDF con la base de datos de las victimas a indemnizar, correos electronicos con las inconsistencias presentadas</t>
  </si>
  <si>
    <t>Acta de socialización Campaña Antifraude  en las entregas de cartas de indemnizaciones, puntos de atención y demás espacios de indemización desarrollados</t>
  </si>
  <si>
    <t>Enlace / Equipo Indemnizaciones DT Santander.</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</si>
  <si>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</si>
  <si>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</si>
  <si>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</si>
  <si>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</si>
  <si>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</si>
  <si>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</si>
  <si>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</si>
  <si>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</si>
  <si>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</si>
  <si>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</si>
  <si>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Se define Plan de Acción adicional con el fin de fortalecer los controles existentes y evitar la materialización del riesgo.</t>
  </si>
  <si>
    <t xml:space="preserve">Efectuar la entrega de cartas de indemnización aptas a las victimas localizadas
Realizar jornadas de atención móviles de orientación y comunicación a las víctimas con enfoque diferencial
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</si>
  <si>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</si>
  <si>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</si>
  <si>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</si>
  <si>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</si>
  <si>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</si>
  <si>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de la entidad,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y/o informe, y/o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</si>
  <si>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</si>
  <si>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</si>
  <si>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</si>
  <si>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</si>
  <si>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</si>
  <si>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</si>
  <si>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</si>
  <si>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</si>
  <si>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</si>
  <si>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</si>
  <si>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</si>
  <si>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</si>
  <si>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</si>
  <si>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</si>
  <si>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</si>
  <si>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</si>
  <si>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</si>
  <si>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</si>
  <si>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</si>
  <si>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</si>
  <si>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</si>
  <si>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</si>
  <si>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</si>
  <si>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XX/09/2023</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</si>
  <si>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</si>
  <si>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</si>
  <si>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</si>
  <si>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</si>
  <si>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</si>
  <si>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</si>
  <si>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</si>
  <si>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La actividad se realiza entre 366 y  1500 veces al año</t>
  </si>
  <si>
    <t>La actividad se realiza entre 13 y 365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</si>
  <si>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</si>
  <si>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</si>
  <si>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</si>
  <si>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</si>
  <si>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</si>
  <si>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</si>
  <si>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</si>
  <si>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</si>
  <si>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</si>
  <si>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</si>
  <si>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</si>
  <si>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</si>
  <si>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</si>
  <si>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</si>
  <si>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</si>
  <si>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</si>
  <si>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</si>
  <si>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</si>
  <si>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</si>
  <si>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</si>
  <si>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</si>
  <si>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</si>
  <si>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</si>
  <si>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</si>
  <si>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</si>
  <si>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</si>
  <si>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</si>
  <si>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</si>
  <si>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</si>
  <si>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</si>
  <si>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</si>
  <si>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</si>
  <si>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</si>
  <si>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</si>
  <si>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</si>
  <si>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</si>
  <si>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</si>
  <si>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</si>
  <si>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</si>
  <si>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</si>
  <si>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</si>
  <si>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</si>
  <si>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</si>
  <si>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</si>
  <si>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</si>
  <si>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</si>
  <si>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</si>
  <si>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</si>
  <si>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</si>
  <si>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</si>
  <si>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</si>
  <si>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</si>
  <si>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</si>
  <si>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</si>
  <si>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</si>
  <si>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</si>
  <si>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</si>
  <si>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</si>
  <si>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</si>
  <si>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</si>
  <si>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</si>
  <si>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</si>
  <si>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</si>
  <si>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</si>
  <si>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</si>
  <si>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</si>
  <si>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</si>
  <si>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</si>
  <si>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</si>
  <si>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</si>
  <si>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</si>
  <si>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</si>
  <si>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</si>
  <si>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</si>
  <si>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</si>
  <si>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</si>
  <si>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</si>
  <si>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</si>
  <si>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</si>
  <si>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t xml:space="preserve">01 de enero del 2025 </t>
  </si>
  <si>
    <t>Perdida reputacional ante la población víctima, ciudadanía en general, ente territorial, organizaciones defensoras de derechos humanos, ministerio público y comunidad internacional por inadecuados manejos en el proceso de reparación via administrativa.</t>
  </si>
  <si>
    <t>Por el acceso no controlado a la información sensible o confidencial y el desconocimiento de los lineamientos de Seguridad de la Información de la entidad.</t>
  </si>
  <si>
    <t>Por parte de funcionarios y contratistas</t>
  </si>
  <si>
    <t>Sobre colocación de recursos de indemnización</t>
  </si>
  <si>
    <t>Para la obtención de beneficios personales</t>
  </si>
  <si>
    <t>Suministro de información  sobre colocación de recursos de indemnización por parte de funcionarios y contratistas para la obtención de beneficios personales.</t>
  </si>
  <si>
    <r>
      <t xml:space="preserve">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t>
    </r>
    <r>
      <rPr>
        <b/>
        <sz val="11"/>
        <color theme="1"/>
        <rFont val="Calibri"/>
        <family val="2"/>
        <scheme val="minor"/>
      </rPr>
      <t>Evidencia:</t>
    </r>
    <r>
      <rPr>
        <sz val="11"/>
        <color theme="1"/>
        <rFont val="Calibri"/>
        <family val="2"/>
        <scheme val="minor"/>
      </rPr>
      <t xml:space="preserve"> correo electrónico con el envío de las bases</t>
    </r>
  </si>
  <si>
    <r>
      <t xml:space="preserve">Realizar acta de delegación de personas autorizadas para recibir y manejar la información. </t>
    </r>
    <r>
      <rPr>
        <b/>
        <sz val="11"/>
        <color theme="1"/>
        <rFont val="Calibri"/>
        <family val="2"/>
        <scheme val="minor"/>
      </rPr>
      <t xml:space="preserve">Evidencia: </t>
    </r>
    <r>
      <rPr>
        <sz val="11"/>
        <color theme="1"/>
        <rFont val="Calibri"/>
        <family val="2"/>
        <scheme val="minor"/>
      </rPr>
      <t>Correo o Acta o Memorando</t>
    </r>
  </si>
  <si>
    <t>Lider de Reparación Individual</t>
  </si>
  <si>
    <r>
      <t xml:space="preserve">Socializar al interior del proceso de reparación individual las implicaciones legales, disciplinarias y fiscales en las que se puede incurrir. </t>
    </r>
    <r>
      <rPr>
        <b/>
        <sz val="11"/>
        <color theme="1"/>
        <rFont val="Calibri"/>
        <family val="2"/>
        <scheme val="minor"/>
      </rPr>
      <t xml:space="preserve">Evidencia: </t>
    </r>
    <r>
      <rPr>
        <sz val="11"/>
        <color theme="1"/>
        <rFont val="Calibri"/>
        <family val="2"/>
        <scheme val="minor"/>
      </rPr>
      <t>Correo o Acta o Memorando</t>
    </r>
  </si>
  <si>
    <r>
      <t xml:space="preserve">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t>
    </r>
    <r>
      <rPr>
        <b/>
        <sz val="11"/>
        <color theme="1"/>
        <rFont val="Calibri"/>
        <family val="2"/>
        <scheme val="minor"/>
      </rPr>
      <t>Evidencia:</t>
    </r>
    <r>
      <rPr>
        <sz val="11"/>
        <color theme="1"/>
        <rFont val="Calibri"/>
        <family val="2"/>
        <scheme val="minor"/>
      </rPr>
      <t xml:space="preserve"> Acta de reunión y/o correos electrónicos</t>
    </r>
  </si>
  <si>
    <r>
      <t xml:space="preserve">Conservar la trazabilidad de la información remitida por parte del líder de proceso a los colaboradores del equipo, relacionada con la manipulación de las bases de datos (recepción, auditoria y resultados de jornadas) </t>
    </r>
    <r>
      <rPr>
        <b/>
        <sz val="11"/>
        <color theme="1"/>
        <rFont val="Calibri"/>
        <family val="2"/>
        <scheme val="minor"/>
      </rPr>
      <t xml:space="preserve">Evidencia: </t>
    </r>
    <r>
      <rPr>
        <sz val="11"/>
        <color theme="1"/>
        <rFont val="Calibri"/>
        <family val="2"/>
        <scheme val="minor"/>
      </rPr>
      <t>Correos</t>
    </r>
  </si>
  <si>
    <t>31 de diciembre del 2025</t>
  </si>
  <si>
    <r>
      <t xml:space="preserve">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t>
    </r>
    <r>
      <rPr>
        <b/>
        <sz val="11"/>
        <color theme="1"/>
        <rFont val="Calibri"/>
        <family val="2"/>
        <scheme val="minor"/>
      </rPr>
      <t>Evidencia:</t>
    </r>
    <r>
      <rPr>
        <sz val="11"/>
        <color theme="1"/>
        <rFont val="Calibri"/>
        <family val="2"/>
        <scheme val="minor"/>
      </rPr>
      <t xml:space="preserve"> actas de entrega de procesos y delegación del director.</t>
    </r>
  </si>
  <si>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</si>
  <si>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</si>
  <si>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</si>
  <si>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</si>
  <si>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</si>
  <si>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</si>
  <si>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</si>
  <si>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</si>
  <si>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</si>
  <si>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</si>
  <si>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</si>
  <si>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</si>
  <si>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</si>
  <si>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</si>
  <si>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</si>
  <si>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 xml:space="preserve">Gestionar sistemas de información
Gestionar servicios e infraestructura TI
</t>
  </si>
  <si>
    <t>Gestionar el plan anual de adquisiciones con base en el presupuesto asignado en cada vigencia para brindar soluciones y/o servicios tecnológicos requeridos en la Unidad</t>
  </si>
  <si>
    <t>Posibilidad de pérdida económica y reputacional ausencia de controles de acceso o permisos mal configurados o asignados por privilegios superiores a los permitidos</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</si>
  <si>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</si>
  <si>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</si>
  <si>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tipo de permiso otorgado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</si>
  <si>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 por el inadecuado manejo del recurso público asociado a los procesos de precontractuales, contractuales y postcontractuales</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</si>
  <si>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</si>
  <si>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</si>
  <si>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</si>
  <si>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</si>
  <si>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Responsable OTI</t>
  </si>
  <si>
    <r>
      <t xml:space="preserve">El proceso de servicios e  infraestructura tecnologica y  sistemas de información, deben gestionar la creacion, modificacion o eliminacion de permisos y usuarios que estan creados en los sistemas de informacion y plataformas tecnologicas. </t>
    </r>
    <r>
      <rPr>
        <b/>
        <sz val="11"/>
        <color theme="1"/>
        <rFont val="Calibri"/>
        <family val="2"/>
        <scheme val="minor"/>
      </rPr>
      <t xml:space="preserve"> A.18.1.3-</t>
    </r>
    <r>
      <rPr>
        <sz val="11"/>
        <color theme="1"/>
        <rFont val="Calibri"/>
        <family val="2"/>
        <scheme val="minor"/>
      </rPr>
      <t xml:space="preserve"> Los registros se deben estar protegidos contra pérdidas, destrucción, falsificación, accesos no autorizados y liberación o divulgación no autorizada, de acuerdo con los requisitos legislativos, regulatorios, contractuales y del negocio. </t>
    </r>
    <r>
      <rPr>
        <b/>
        <sz val="11"/>
        <color theme="1"/>
        <rFont val="Calibri"/>
        <family val="2"/>
        <scheme val="minor"/>
      </rPr>
      <t>A.9.1.1</t>
    </r>
    <r>
      <rPr>
        <sz val="11"/>
        <color theme="1"/>
        <rFont val="Calibri"/>
        <family val="2"/>
        <scheme val="minor"/>
      </rPr>
      <t xml:space="preserve">- Se debe establecer  y documentar una política de control de acceso, la cual debe ser revisada  según los requisitos del negocio y de la seguridad de la información.
Evidencia: informe semestral de cantidad de requerimientos solictados Vs los gestionados 
</t>
    </r>
  </si>
  <si>
    <t>Dado el nivel de severidad residual del riesgo no se hace necesario implementar un plan de acción.</t>
  </si>
  <si>
    <t>Administrar y actualizar el inventario de bienes</t>
  </si>
  <si>
    <t>Coordinador Gestión Administrativa y Documental</t>
  </si>
  <si>
    <t xml:space="preserve">Hurto de bienes </t>
  </si>
  <si>
    <t>por parte de un funcionario de la Unidad</t>
  </si>
  <si>
    <t>que se encuentren en el almacén</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</si>
  <si>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</si>
  <si>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del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</si>
  <si>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En caso de encontrar el sello alterado, se procede a revisar cámaras de seguridad por los encargados de la vigilancia. Evidencia; Registro fotográfico de cierre y apertura del área de almacén enviado a monitoreo, video de circuito cerrado por parte del personal de vigilancia.</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</si>
  <si>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</si>
  <si>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</si>
  <si>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</si>
  <si>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</si>
  <si>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</si>
  <si>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</si>
  <si>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</si>
  <si>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</si>
  <si>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</si>
  <si>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</si>
  <si>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</si>
  <si>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</si>
  <si>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Adelantar las actuaciones Disciplinarias, contra los servidores, exservidores públicos y particulares que administren recursos públicos o cumplan funciones públicas, originadas en la incursión de faltas disciplinarias.</t>
  </si>
  <si>
    <t xml:space="preserve">Solicitar o aceptar sobornos o dádivas </t>
  </si>
  <si>
    <t xml:space="preserve"> por parte de los integrantes del GCID</t>
  </si>
  <si>
    <t>que implique la toma de decisiones en el proceso disciplinario</t>
  </si>
  <si>
    <t xml:space="preserve">que beneficie a cualquiera de las partes intervinientes en el proceso.  </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</si>
  <si>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 con el visto bueno de quien revisó el proyecto.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</si>
  <si>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</si>
  <si>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</si>
  <si>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</si>
  <si>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</si>
  <si>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</si>
  <si>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</si>
  <si>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cualquiera de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</si>
  <si>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con el visto bueno de quien revisó el proyecto.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</si>
  <si>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</si>
  <si>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</si>
  <si>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</si>
  <si>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</si>
  <si>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</si>
  <si>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</si>
  <si>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</si>
  <si>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Trasladar la documentación a una sola área de archivo con el fin de unificar la administración de ingresos, consultas y prestamos de los expedientes.</t>
  </si>
  <si>
    <t>Gestión Documental cuenta en su área de Archivo con vigilancia todos los días (guardas de seguridad) y monitoreo (cámaras) en las instalaciones en donde reposa todo el archivo de gestión de la Unidad,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</si>
  <si>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</si>
  <si>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Efectuar la entrega de Cartas de indemnización administrativa aptas, entregadas.</t>
  </si>
  <si>
    <r>
      <rPr>
        <sz val="11"/>
        <color rgb="FFFF0000"/>
        <rFont val="Calibri"/>
        <family val="2"/>
        <scheme val="minor"/>
      </rPr>
      <t xml:space="preserve">Posibilidad de </t>
    </r>
    <r>
      <rPr>
        <sz val="11"/>
        <color theme="1"/>
        <rFont val="Calibri"/>
        <family val="2"/>
        <scheme val="minor"/>
      </rPr>
      <t xml:space="preserve">utilización de información de las víctimas o sistemas de información </t>
    </r>
  </si>
  <si>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</si>
  <si>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</si>
  <si>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</si>
  <si>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</si>
  <si>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</si>
  <si>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De acuerdo a la tipología del riesgo se define formular un plan de acción adicional tendiente a fortalecer los controles existentes y evitar su materialización</t>
  </si>
  <si>
    <t>El/La Directora (a) territorial, el profesional de indemnizaciones y el profesional del sistema integrado de gestión</t>
  </si>
  <si>
    <t xml:space="preserve">El/La Director (a)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vigente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</si>
  <si>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El/La Director (a)  territorial y las profesionales de reparación individual, una vez al año conforme a la vigencia firman acuerdo de confidencialidad de la Unidad para la protección y manejo de la información de la medida de la indemnización administrativa, para lo cual el profesional de la Subdirección de la Red Nacional de la información verifica que estos se encuentren debidamente diligenciados,  en el caso de identificar novedades en los acuerdos, los profesionales no podrán ingresar a los aplicativos dispuestos por la Entidad se solicitará lineamientos a la subdirección de reparación individual, como evidencia de su gestión se cuenta con el acuerdo de confidencialidad firmado.</t>
  </si>
  <si>
    <t>El/La director territorial, el profesional de indemnizaciones y el profesional del sistema integrado de gestión, revisarán y verificaran la aplicación  del procedimiento de notificación de la medida de indemnización administrativa cargado en la pagina de la unidad y quedará consignado en un acta de reunión</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</si>
  <si>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</si>
  <si>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por parte de un funcionario o contratista y externos (Operador)</t>
  </si>
  <si>
    <t>El profesional de reparación individual de la DT Norte de Santander y Arauca,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</si>
  <si>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El profesional de reparación individual del DT una vez cada 4 meses socializa y fortalece la campaña antifraude de la Unidad con funcionarios, contratistas de la entidad y funcionarios de las entidades del SNARIV, con el fin de prevenir los fraudes. </t>
  </si>
  <si>
    <t xml:space="preserve">
Profesional Reparación individual
Profesional servicio al ciudadano</t>
  </si>
  <si>
    <t xml:space="preserve">
El profesional de reparación individual-Indemnizaciones del DT Norte de Santander ,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electrónicos.</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</si>
  <si>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</si>
  <si>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Realizar la rendición de cuentas con el fin de informar, explicar y dar a conocer los resultados de su gestión a los ciudadanos</t>
  </si>
  <si>
    <t>Uso del poder</t>
  </si>
  <si>
    <t xml:space="preserve">por parte de los funcionarios </t>
  </si>
  <si>
    <t>para tomar decisiones sobre recursos</t>
  </si>
  <si>
    <t xml:space="preserve">que favorezcan a un tercero o en beneficio propio. </t>
  </si>
  <si>
    <t>Mesas de trabajo con las diferentes dependencias para la preparación y ejecución de la rendición de cuentas institucional, así como la emisión de lineamientos en la materia</t>
  </si>
  <si>
    <t>Funcionario de la DG designado por el Proceso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</si>
  <si>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</si>
  <si>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Fecha Actualización de los Registros: Preliminar 2025</t>
  </si>
  <si>
    <t>La OAC en conjunto con las diferentes dependencias publican información necesaria frente a los temas de interés asociados a combatir la corrupción. Estas comunicaciones se realizarán cuando sean necesarias, y cuando se cuenta con la información. Como evidencia quedan las piezas comunicativas.</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</si>
  <si>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recolectan preguntas de los ciudadanos para ser respondidas posteriormente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</si>
  <si>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El profesional designado del Grupo de Gestión de Talento Humano cada vez que vincula a la Entidad un alto directivo verifica el diligenciamiento del formato de conflicto de interes del DAFP, en caso de evidenciar alguna inconsistencia reportará a la Oficina de Control Interno Disciplinario a fin de tomar las decisiones a las que haya lugar. Como evidencias quedan el diligenciamiento de formato de conflicto de interes, correos electronicos.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</si>
</sst>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2"/>
      <color theme="5"/>
      <name val="Calibri"/>
      <family val="2"/>
      <scheme val="minor"/>
    </font>
    <font>
      <b/>
      <sz val="9"/>
      <color rgb="FF3366CC"/>
      <name val="Verdana"/>
      <family val="2"/>
    </font>
    <font>
      <b/>
      <sz val="9"/>
      <color rgb="FF000000"/>
      <name val="Verdana"/>
      <family val="2"/>
    </font>
    <font>
      <sz val="9"/>
      <color rgb="FF000000"/>
      <name val="Verdana"/>
      <family val="2"/>
    </font>
    <font>
      <sz val="11"/>
      <color rgb="FFFF0000"/>
      <name val="Calibri"/>
      <family val="2"/>
      <scheme val="minor"/>
    </font>
    <font>
      <b/>
      <sz val="10"/>
      <color theme="6" tint="-0.249977111117893"/>
      <name val="Calibri Light"/>
      <family val="2"/>
    </font>
    <font>
      <b/>
      <sz val="12"/>
      <color rgb="FF333333"/>
      <name val="Frutiger"/>
    </font>
    <font>
      <sz val="12"/>
      <color rgb="FF333333"/>
      <name val="Frutiger"/>
    </font>
    <font>
      <sz val="11"/>
      <name val="Calibri"/>
      <family val="2"/>
      <scheme val="minor"/>
    </font>
    <font>
      <sz val="11"/>
      <color rgb="FF000000"/>
      <name val="Calibri"/>
      <family val="2"/>
      <scheme val="minor"/>
    </font>
    <font>
      <sz val="11"/>
      <color rgb="FF00B050"/>
      <name val="Calibri"/>
      <family val="2"/>
      <scheme val="minor"/>
    </font>
    <font>
      <sz val="11"/>
      <color rgb="FF000000"/>
      <name val="Aptos Narrow"/>
      <family val="2"/>
    </font>
    <font>
      <sz val="8"/>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rgb="FFD69ECA"/>
        <bgColor indexed="64"/>
      </patternFill>
    </fill>
    <fill>
      <patternFill patternType="solid">
        <fgColor theme="5" tint="0.39997558519241921"/>
        <bgColor indexed="64"/>
      </patternFill>
    </fill>
    <fill>
      <patternFill patternType="solid">
        <fgColor theme="9" tint="-0.249977111117893"/>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xf numFmtId="0" fontId="21" fillId="0" borderId="0"/>
  </cellStyleXfs>
  <cellXfs count="399">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1" fillId="7" borderId="1" xfId="0" applyFont="1" applyFill="1" applyBorder="1" applyAlignment="1">
      <alignment horizontal="center" vertical="center" wrapText="1"/>
    </xf>
    <xf numFmtId="0" fontId="0" fillId="2" borderId="0" xfId="0" applyFill="1" applyAlignment="1">
      <alignment vertic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1" fillId="2" borderId="0" xfId="0" applyFont="1" applyFill="1" applyAlignment="1">
      <alignment horizontal="center"/>
    </xf>
    <xf numFmtId="0" fontId="16" fillId="11"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2" borderId="14" xfId="0" applyFont="1" applyFill="1" applyBorder="1" applyAlignment="1">
      <alignment horizontal="center" vertical="center" wrapText="1"/>
    </xf>
    <xf numFmtId="0" fontId="16" fillId="12" borderId="14" xfId="0" applyFont="1" applyFill="1" applyBorder="1" applyAlignment="1">
      <alignment vertical="center" wrapText="1"/>
    </xf>
    <xf numFmtId="0" fontId="16" fillId="12"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2"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0" fillId="0" borderId="18" xfId="0" applyBorder="1"/>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2" fillId="14" borderId="22" xfId="0" applyFont="1" applyFill="1" applyBorder="1" applyAlignment="1">
      <alignment horizontal="center"/>
    </xf>
    <xf numFmtId="0" fontId="2" fillId="14" borderId="19" xfId="0" applyFont="1" applyFill="1" applyBorder="1" applyAlignment="1">
      <alignment horizontal="center"/>
    </xf>
    <xf numFmtId="0" fontId="2" fillId="14" borderId="23" xfId="0" applyFont="1" applyFill="1" applyBorder="1" applyAlignment="1">
      <alignment horizontal="center"/>
    </xf>
    <xf numFmtId="0" fontId="23" fillId="0" borderId="27" xfId="0" applyFont="1" applyBorder="1" applyAlignment="1">
      <alignment horizontal="center" vertical="center"/>
    </xf>
    <xf numFmtId="0" fontId="23" fillId="0" borderId="30" xfId="0" applyFont="1" applyBorder="1" applyAlignment="1">
      <alignment wrapText="1"/>
    </xf>
    <xf numFmtId="0" fontId="23" fillId="0" borderId="30" xfId="0" applyFont="1" applyBorder="1" applyAlignment="1">
      <alignment horizontal="left" wrapText="1"/>
    </xf>
    <xf numFmtId="0" fontId="23" fillId="0" borderId="31" xfId="3" applyFont="1" applyBorder="1" applyAlignment="1">
      <alignment horizontal="justify"/>
    </xf>
    <xf numFmtId="0" fontId="23" fillId="0" borderId="28" xfId="3" applyFont="1" applyBorder="1" applyAlignment="1">
      <alignment horizontal="center" vertical="center"/>
    </xf>
    <xf numFmtId="0" fontId="23" fillId="0" borderId="34" xfId="3" applyFont="1" applyBorder="1" applyAlignment="1">
      <alignment horizontal="center" vertical="center"/>
    </xf>
    <xf numFmtId="0" fontId="1" fillId="7" borderId="1" xfId="0" applyFont="1" applyFill="1" applyBorder="1" applyAlignment="1">
      <alignment horizontal="center" vertical="center"/>
    </xf>
    <xf numFmtId="0" fontId="12"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27" fillId="15"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justify" vertical="center" wrapText="1"/>
    </xf>
    <xf numFmtId="164" fontId="0" fillId="2" borderId="1" xfId="0" applyNumberFormat="1" applyFill="1" applyBorder="1" applyAlignment="1">
      <alignment horizontal="center" vertical="center" wrapText="1"/>
    </xf>
    <xf numFmtId="0" fontId="0" fillId="17"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Protection="1">
      <protection locked="0"/>
    </xf>
    <xf numFmtId="0" fontId="0" fillId="2" borderId="1" xfId="0" applyFill="1" applyBorder="1" applyAlignment="1" applyProtection="1">
      <alignment horizontal="justify"/>
      <protection locked="0"/>
    </xf>
    <xf numFmtId="0" fontId="0" fillId="2" borderId="1" xfId="0" applyFill="1" applyBorder="1" applyAlignment="1">
      <alignment horizontal="justify"/>
    </xf>
    <xf numFmtId="0" fontId="0" fillId="2" borderId="1" xfId="0" applyFill="1" applyBorder="1"/>
    <xf numFmtId="0" fontId="0" fillId="2" borderId="1" xfId="0" applyFill="1" applyBorder="1" applyAlignment="1">
      <alignment vertical="center"/>
    </xf>
    <xf numFmtId="9" fontId="32" fillId="0" borderId="1" xfId="0" applyNumberFormat="1" applyFont="1" applyBorder="1" applyAlignment="1">
      <alignment horizontal="justify" vertical="center" wrapText="1"/>
    </xf>
    <xf numFmtId="9" fontId="32"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justify" vertical="center"/>
    </xf>
    <xf numFmtId="0" fontId="3" fillId="2" borderId="1" xfId="2" applyFont="1" applyFill="1" applyBorder="1" applyAlignment="1">
      <alignment horizontal="center" vertical="center" wrapText="1"/>
    </xf>
    <xf numFmtId="0" fontId="3" fillId="2" borderId="1" xfId="1" applyFont="1" applyFill="1" applyBorder="1" applyAlignment="1">
      <alignment horizontal="center" vertical="center" wrapText="1"/>
    </xf>
    <xf numFmtId="0" fontId="33" fillId="2" borderId="1" xfId="0" applyFont="1" applyFill="1" applyBorder="1" applyAlignment="1">
      <alignment horizontal="center" vertical="center" wrapText="1"/>
    </xf>
    <xf numFmtId="0" fontId="0" fillId="2" borderId="1" xfId="0" applyFill="1" applyBorder="1" applyAlignment="1">
      <alignment horizontal="center" wrapText="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2" borderId="4" xfId="0" applyFill="1" applyBorder="1" applyAlignment="1" applyProtection="1">
      <alignment horizontal="center" vertical="center" wrapText="1"/>
      <protection hidden="1"/>
    </xf>
    <xf numFmtId="0" fontId="0" fillId="18" borderId="1" xfId="0" applyFill="1" applyBorder="1" applyAlignment="1" applyProtection="1">
      <alignment horizontal="center" vertical="center" wrapText="1"/>
      <protection hidden="1"/>
    </xf>
    <xf numFmtId="0" fontId="34" fillId="2" borderId="1" xfId="0" applyFont="1" applyFill="1" applyBorder="1" applyAlignment="1" applyProtection="1">
      <alignment horizontal="justify" vertical="center" wrapText="1"/>
      <protection hidden="1"/>
    </xf>
    <xf numFmtId="164" fontId="0" fillId="2" borderId="1"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17" fontId="0" fillId="2" borderId="4" xfId="0" applyNumberFormat="1" applyFill="1" applyBorder="1" applyAlignment="1" applyProtection="1">
      <alignment horizontal="center" vertical="center" wrapText="1"/>
      <protection hidden="1"/>
    </xf>
    <xf numFmtId="0" fontId="0" fillId="2" borderId="0" xfId="0" applyFill="1" applyProtection="1">
      <protection hidden="1"/>
    </xf>
    <xf numFmtId="0" fontId="34" fillId="2" borderId="1" xfId="0" applyFont="1" applyFill="1" applyBorder="1" applyAlignment="1" applyProtection="1">
      <alignment horizontal="left" wrapText="1"/>
      <protection hidden="1"/>
    </xf>
    <xf numFmtId="0" fontId="0" fillId="2" borderId="5" xfId="0" applyFill="1" applyBorder="1" applyAlignment="1" applyProtection="1">
      <alignment horizontal="center" vertical="center" wrapText="1"/>
      <protection hidden="1"/>
    </xf>
    <xf numFmtId="0" fontId="0" fillId="2" borderId="5" xfId="0" applyFill="1"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protection hidden="1"/>
    </xf>
    <xf numFmtId="1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34" fillId="0" borderId="1" xfId="0" applyFont="1" applyBorder="1" applyAlignment="1" applyProtection="1">
      <alignment horizontal="justify" vertical="center" wrapText="1"/>
      <protection hidden="1"/>
    </xf>
    <xf numFmtId="164" fontId="0" fillId="2" borderId="4" xfId="0" applyNumberFormat="1" applyFill="1" applyBorder="1" applyAlignment="1" applyProtection="1">
      <alignment horizontal="center" vertical="center" wrapText="1"/>
      <protection hidden="1"/>
    </xf>
    <xf numFmtId="0" fontId="0" fillId="19" borderId="4" xfId="0" applyFill="1" applyBorder="1" applyAlignment="1" applyProtection="1">
      <alignment horizontal="center" vertical="center" wrapText="1"/>
      <protection hidden="1"/>
    </xf>
    <xf numFmtId="0" fontId="34" fillId="2" borderId="4" xfId="0" applyFont="1" applyFill="1" applyBorder="1" applyAlignment="1" applyProtection="1">
      <alignment horizontal="justify" vertical="center" wrapText="1"/>
      <protection hidden="1"/>
    </xf>
    <xf numFmtId="0" fontId="34" fillId="2" borderId="1" xfId="0" applyFont="1" applyFill="1" applyBorder="1" applyAlignment="1" applyProtection="1">
      <alignment horizontal="center" vertical="center" wrapText="1"/>
      <protection hidden="1"/>
    </xf>
    <xf numFmtId="14" fontId="34" fillId="2" borderId="1" xfId="0" applyNumberFormat="1" applyFont="1" applyFill="1" applyBorder="1" applyAlignment="1" applyProtection="1">
      <alignment vertical="center"/>
      <protection hidden="1"/>
    </xf>
    <xf numFmtId="0" fontId="34" fillId="2" borderId="1" xfId="0" applyFont="1" applyFill="1" applyBorder="1" applyAlignment="1" applyProtection="1">
      <alignment horizontal="center" vertical="center"/>
      <protection hidden="1"/>
    </xf>
    <xf numFmtId="0" fontId="34" fillId="2" borderId="4" xfId="0" applyFont="1" applyFill="1" applyBorder="1" applyAlignment="1" applyProtection="1">
      <alignment horizontal="center" vertical="center" wrapText="1"/>
      <protection hidden="1"/>
    </xf>
    <xf numFmtId="0" fontId="0" fillId="2" borderId="7" xfId="0" applyFill="1" applyBorder="1" applyAlignment="1" applyProtection="1">
      <alignment horizontal="justify" vertical="center" wrapText="1"/>
      <protection hidden="1"/>
    </xf>
    <xf numFmtId="0" fontId="0" fillId="2" borderId="20" xfId="0" applyFill="1" applyBorder="1" applyAlignment="1" applyProtection="1">
      <alignment horizontal="justify" vertical="center" wrapText="1"/>
      <protection hidden="1"/>
    </xf>
    <xf numFmtId="0" fontId="0" fillId="2" borderId="20" xfId="0" applyFill="1" applyBorder="1" applyAlignment="1" applyProtection="1">
      <alignment horizontal="center" vertical="center" wrapText="1"/>
      <protection hidden="1"/>
    </xf>
    <xf numFmtId="0" fontId="34" fillId="2" borderId="1" xfId="0" applyFont="1" applyFill="1" applyBorder="1" applyAlignment="1">
      <alignment horizontal="justify" vertical="center" wrapText="1"/>
    </xf>
    <xf numFmtId="17" fontId="0" fillId="2" borderId="1" xfId="0" applyNumberFormat="1" applyFill="1" applyBorder="1" applyAlignment="1" applyProtection="1">
      <alignment horizontal="center" vertical="center" wrapText="1"/>
      <protection hidden="1"/>
    </xf>
    <xf numFmtId="0" fontId="0" fillId="17" borderId="1"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locked="0"/>
    </xf>
    <xf numFmtId="0" fontId="34" fillId="2" borderId="1" xfId="0" applyFont="1" applyFill="1" applyBorder="1" applyAlignment="1" applyProtection="1">
      <alignment horizontal="justify" vertical="center" wrapText="1"/>
      <protection locked="0"/>
    </xf>
    <xf numFmtId="0" fontId="34" fillId="2" borderId="5" xfId="0" applyFont="1" applyFill="1" applyBorder="1" applyAlignment="1" applyProtection="1">
      <alignment horizontal="justify" vertical="center" wrapText="1"/>
      <protection hidden="1"/>
    </xf>
    <xf numFmtId="0" fontId="34" fillId="2" borderId="1" xfId="0" applyFont="1" applyFill="1" applyBorder="1" applyAlignment="1">
      <alignment horizontal="center" vertical="center" wrapText="1"/>
    </xf>
    <xf numFmtId="0" fontId="34" fillId="2" borderId="4" xfId="0" applyFont="1" applyFill="1" applyBorder="1" applyAlignment="1" applyProtection="1">
      <alignment horizontal="justify" vertical="center" wrapText="1"/>
      <protection locked="0"/>
    </xf>
    <xf numFmtId="0" fontId="34" fillId="2" borderId="1"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hidden="1"/>
    </xf>
    <xf numFmtId="0" fontId="34" fillId="0" borderId="4" xfId="0" applyFont="1" applyBorder="1" applyAlignment="1" applyProtection="1">
      <alignment horizontal="justify" vertical="center" wrapText="1"/>
      <protection hidden="1"/>
    </xf>
    <xf numFmtId="0" fontId="34" fillId="0" borderId="1" xfId="0" applyFont="1" applyBorder="1" applyAlignment="1" applyProtection="1">
      <alignment horizontal="center" vertical="center" wrapText="1"/>
      <protection hidden="1"/>
    </xf>
    <xf numFmtId="17" fontId="34" fillId="0" borderId="1" xfId="0" applyNumberFormat="1" applyFont="1" applyBorder="1" applyAlignment="1" applyProtection="1">
      <alignment horizontal="center" vertical="center" wrapText="1"/>
      <protection hidden="1"/>
    </xf>
    <xf numFmtId="0" fontId="34" fillId="2" borderId="4" xfId="0" applyFont="1" applyFill="1" applyBorder="1" applyAlignment="1" applyProtection="1">
      <alignment vertical="center" wrapText="1"/>
      <protection locked="0"/>
    </xf>
    <xf numFmtId="0" fontId="34" fillId="2" borderId="10" xfId="0" applyFont="1" applyFill="1" applyBorder="1" applyAlignment="1" applyProtection="1">
      <alignment vertical="center" wrapText="1"/>
      <protection locked="0"/>
    </xf>
    <xf numFmtId="0" fontId="34" fillId="2" borderId="5" xfId="0" applyFont="1" applyFill="1" applyBorder="1" applyAlignment="1" applyProtection="1">
      <alignment vertical="center" wrapText="1"/>
      <protection locked="0"/>
    </xf>
    <xf numFmtId="17" fontId="34" fillId="2" borderId="4" xfId="0" applyNumberFormat="1" applyFont="1" applyFill="1" applyBorder="1" applyAlignment="1">
      <alignment horizontal="center" vertical="center" wrapText="1"/>
    </xf>
    <xf numFmtId="0" fontId="34" fillId="2" borderId="0" xfId="0" applyFont="1" applyFill="1"/>
    <xf numFmtId="0" fontId="34" fillId="2" borderId="0" xfId="0" applyFont="1" applyFill="1" applyAlignment="1" applyProtection="1">
      <alignment horizontal="center" vertical="center" wrapText="1"/>
      <protection locked="0"/>
    </xf>
    <xf numFmtId="0" fontId="0" fillId="0" borderId="1" xfId="0" applyBorder="1" applyAlignment="1">
      <alignment horizontal="justify" wrapText="1"/>
    </xf>
    <xf numFmtId="0" fontId="0" fillId="0" borderId="5" xfId="0" applyBorder="1" applyAlignment="1" applyProtection="1">
      <alignment horizontal="justify" vertical="center"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2" borderId="0" xfId="0" applyFill="1" applyAlignment="1" applyProtection="1">
      <alignment horizontal="justify"/>
      <protection hidden="1"/>
    </xf>
    <xf numFmtId="0" fontId="0" fillId="2" borderId="1" xfId="0" applyFill="1" applyBorder="1" applyProtection="1">
      <protection hidden="1"/>
    </xf>
    <xf numFmtId="0" fontId="0" fillId="2" borderId="1" xfId="0" applyFill="1" applyBorder="1" applyAlignment="1">
      <alignment vertical="center" wrapText="1"/>
    </xf>
    <xf numFmtId="0" fontId="0" fillId="5" borderId="1" xfId="0" applyFill="1" applyBorder="1" applyAlignment="1">
      <alignment horizontal="center" vertical="center" wrapText="1"/>
    </xf>
    <xf numFmtId="0" fontId="0" fillId="0" borderId="1" xfId="0" applyBorder="1" applyAlignment="1">
      <alignment wrapText="1"/>
    </xf>
    <xf numFmtId="1" fontId="0" fillId="2" borderId="1" xfId="0" applyNumberFormat="1" applyFill="1" applyBorder="1" applyAlignment="1">
      <alignment horizontal="center" vertical="center" wrapText="1"/>
    </xf>
    <xf numFmtId="14" fontId="0" fillId="2" borderId="5" xfId="0" applyNumberFormat="1" applyFill="1" applyBorder="1" applyAlignment="1" applyProtection="1">
      <alignment horizontal="center" vertical="center"/>
      <protection hidden="1"/>
    </xf>
    <xf numFmtId="0" fontId="0" fillId="2" borderId="1" xfId="0" applyFill="1" applyBorder="1" applyAlignment="1" applyProtection="1">
      <alignment horizontal="left" vertical="center" wrapText="1"/>
      <protection hidden="1"/>
    </xf>
    <xf numFmtId="0" fontId="0" fillId="0" borderId="20" xfId="0" applyBorder="1" applyAlignment="1" applyProtection="1">
      <alignment horizontal="center" vertical="center" wrapText="1"/>
      <protection hidden="1"/>
    </xf>
    <xf numFmtId="0" fontId="34" fillId="2" borderId="4" xfId="0" applyFont="1" applyFill="1" applyBorder="1" applyAlignment="1" applyProtection="1">
      <alignment horizontal="left" vertical="center" wrapText="1"/>
      <protection hidden="1"/>
    </xf>
    <xf numFmtId="0" fontId="0" fillId="2" borderId="4" xfId="0" applyFill="1" applyBorder="1" applyAlignment="1">
      <alignment horizontal="justify"/>
    </xf>
    <xf numFmtId="14" fontId="0" fillId="2" borderId="4" xfId="0" applyNumberFormat="1" applyFill="1" applyBorder="1" applyAlignment="1" applyProtection="1">
      <alignment horizontal="center" vertical="center"/>
      <protection hidden="1"/>
    </xf>
    <xf numFmtId="0" fontId="0" fillId="2" borderId="2" xfId="0" applyFill="1" applyBorder="1" applyProtection="1">
      <protection hidden="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14" fontId="0" fillId="2" borderId="4" xfId="0" applyNumberFormat="1"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justify" vertical="center" wrapText="1"/>
    </xf>
    <xf numFmtId="0" fontId="0" fillId="2" borderId="10" xfId="0" applyFill="1" applyBorder="1" applyAlignment="1">
      <alignment horizontal="justify" vertical="center" wrapText="1"/>
    </xf>
    <xf numFmtId="0" fontId="0" fillId="2" borderId="4"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17" borderId="1" xfId="0" applyFill="1" applyBorder="1" applyAlignment="1" applyProtection="1">
      <alignment horizontal="center" vertical="center" wrapText="1"/>
      <protection hidden="1"/>
    </xf>
    <xf numFmtId="16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34" fillId="2" borderId="1" xfId="0" applyFont="1" applyFill="1" applyBorder="1" applyAlignment="1" applyProtection="1">
      <alignment horizontal="justify" vertical="center" wrapText="1"/>
      <protection hidden="1"/>
    </xf>
    <xf numFmtId="17" fontId="34" fillId="2" borderId="1" xfId="0" applyNumberFormat="1" applyFont="1" applyFill="1" applyBorder="1" applyAlignment="1" applyProtection="1">
      <alignment horizontal="center" vertical="center" wrapText="1"/>
      <protection hidden="1"/>
    </xf>
    <xf numFmtId="0" fontId="34" fillId="2" borderId="1" xfId="0" applyFont="1"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0" fontId="0" fillId="0" borderId="10" xfId="0" applyBorder="1" applyAlignment="1" applyProtection="1">
      <alignment horizontal="justify" vertical="center" wrapText="1"/>
      <protection hidden="1"/>
    </xf>
    <xf numFmtId="164" fontId="0" fillId="2" borderId="4"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164" fontId="0" fillId="2" borderId="5" xfId="0" applyNumberFormat="1"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10" xfId="0" applyFill="1" applyBorder="1" applyAlignment="1" applyProtection="1">
      <alignment horizontal="justify" vertical="center" wrapText="1"/>
      <protection hidden="1"/>
    </xf>
    <xf numFmtId="0" fontId="0" fillId="2" borderId="5" xfId="0" applyFill="1" applyBorder="1" applyAlignment="1" applyProtection="1">
      <alignment horizontal="justify" vertical="center" wrapText="1"/>
      <protection hidden="1"/>
    </xf>
    <xf numFmtId="14" fontId="0" fillId="2" borderId="4" xfId="0" applyNumberForma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2" borderId="4" xfId="0"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0" borderId="4"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4"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18" borderId="1" xfId="0" applyFill="1" applyBorder="1" applyAlignment="1" applyProtection="1">
      <alignment horizontal="center" vertical="center" wrapText="1"/>
      <protection hidden="1"/>
    </xf>
    <xf numFmtId="0" fontId="0" fillId="18" borderId="4" xfId="0" applyFill="1" applyBorder="1" applyAlignment="1" applyProtection="1">
      <alignment horizontal="center" vertical="center" wrapText="1"/>
      <protection hidden="1"/>
    </xf>
    <xf numFmtId="0" fontId="0" fillId="18" borderId="10" xfId="0" applyFill="1" applyBorder="1" applyAlignment="1" applyProtection="1">
      <alignment horizontal="center" vertical="center" wrapText="1"/>
      <protection hidden="1"/>
    </xf>
    <xf numFmtId="0" fontId="0" fillId="18" borderId="5" xfId="0" applyFill="1" applyBorder="1" applyAlignment="1" applyProtection="1">
      <alignment horizontal="center" vertical="center" wrapText="1"/>
      <protection hidden="1"/>
    </xf>
    <xf numFmtId="0" fontId="0" fillId="2" borderId="5" xfId="0" applyFill="1" applyBorder="1" applyAlignment="1" applyProtection="1">
      <alignment horizontal="justify" vertical="center" wrapText="1"/>
      <protection locked="0"/>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2" borderId="5" xfId="0" applyFill="1" applyBorder="1" applyAlignment="1" applyProtection="1">
      <alignment horizontal="center" vertical="center" wrapText="1"/>
      <protection locked="0"/>
    </xf>
    <xf numFmtId="0" fontId="0" fillId="2" borderId="5" xfId="0" applyFill="1" applyBorder="1" applyAlignment="1">
      <alignment horizontal="justify" vertical="center" wrapText="1"/>
    </xf>
    <xf numFmtId="0" fontId="0" fillId="2" borderId="5" xfId="0" applyFill="1" applyBorder="1" applyAlignment="1" applyProtection="1">
      <alignment horizontal="left" vertical="center" wrapText="1"/>
      <protection locked="0"/>
    </xf>
    <xf numFmtId="0" fontId="0" fillId="0" borderId="5" xfId="0" applyBorder="1" applyAlignment="1" applyProtection="1">
      <alignment horizontal="justify"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lignment horizontal="justify" vertical="center" wrapText="1"/>
    </xf>
    <xf numFmtId="164" fontId="0" fillId="2" borderId="5" xfId="0" applyNumberFormat="1" applyFill="1" applyBorder="1" applyAlignment="1">
      <alignment horizontal="center" vertical="center" wrapText="1"/>
    </xf>
    <xf numFmtId="17" fontId="0" fillId="2" borderId="4"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xf>
    <xf numFmtId="0" fontId="0" fillId="2" borderId="1" xfId="0" applyFill="1" applyBorder="1" applyAlignment="1" applyProtection="1">
      <alignment horizontal="center" vertical="center" wrapText="1"/>
      <protection locked="0"/>
    </xf>
    <xf numFmtId="0" fontId="34" fillId="2"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31" fillId="2" borderId="1" xfId="0" applyFont="1" applyFill="1" applyBorder="1" applyAlignment="1">
      <alignment horizontal="justify" vertical="center" wrapText="1"/>
    </xf>
    <xf numFmtId="0" fontId="34" fillId="2" borderId="1" xfId="0" applyFont="1" applyFill="1" applyBorder="1" applyAlignment="1">
      <alignment horizontal="justify" vertical="center" wrapText="1"/>
    </xf>
    <xf numFmtId="0" fontId="0" fillId="0" borderId="1" xfId="0" applyBorder="1" applyAlignment="1">
      <alignment horizontal="justify" vertical="center" wrapText="1"/>
    </xf>
    <xf numFmtId="0" fontId="0" fillId="18" borderId="1" xfId="0" applyFill="1" applyBorder="1" applyAlignment="1">
      <alignment horizontal="center" vertical="center" wrapText="1"/>
    </xf>
    <xf numFmtId="0" fontId="0" fillId="17" borderId="1" xfId="0" applyFill="1" applyBorder="1" applyAlignment="1">
      <alignment horizontal="center" vertical="center" wrapText="1"/>
    </xf>
    <xf numFmtId="17" fontId="0" fillId="2" borderId="4" xfId="0" applyNumberFormat="1" applyFill="1" applyBorder="1" applyAlignment="1" applyProtection="1">
      <alignment horizontal="center" vertical="center" wrapText="1"/>
      <protection hidden="1"/>
    </xf>
    <xf numFmtId="17" fontId="0" fillId="2" borderId="5" xfId="0" applyNumberFormat="1"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5" borderId="5" xfId="0" applyFill="1" applyBorder="1" applyAlignment="1" applyProtection="1">
      <alignment horizontal="center" vertical="center" wrapText="1"/>
      <protection hidden="1"/>
    </xf>
    <xf numFmtId="17" fontId="0" fillId="2" borderId="10" xfId="0" applyNumberFormat="1" applyFill="1" applyBorder="1" applyAlignment="1" applyProtection="1">
      <alignment horizontal="center" vertical="center" wrapText="1"/>
      <protection hidden="1"/>
    </xf>
    <xf numFmtId="14" fontId="0" fillId="2" borderId="4" xfId="0" applyNumberFormat="1" applyFill="1" applyBorder="1" applyAlignment="1" applyProtection="1">
      <alignment horizontal="center" vertical="center" wrapText="1"/>
      <protection hidden="1"/>
    </xf>
    <xf numFmtId="14" fontId="0" fillId="2" borderId="10"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center" vertical="center" wrapText="1"/>
      <protection hidden="1"/>
    </xf>
    <xf numFmtId="0" fontId="0" fillId="2" borderId="1" xfId="0" applyFill="1" applyBorder="1" applyAlignment="1" applyProtection="1">
      <alignment horizontal="left" vertical="center" wrapText="1"/>
      <protection hidden="1"/>
    </xf>
    <xf numFmtId="0" fontId="0" fillId="2" borderId="4" xfId="0"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30" fillId="2" borderId="4" xfId="0" applyFont="1" applyFill="1" applyBorder="1" applyAlignment="1" applyProtection="1">
      <alignment horizontal="center" vertical="center" wrapText="1"/>
      <protection hidden="1"/>
    </xf>
    <xf numFmtId="0" fontId="30" fillId="2" borderId="10" xfId="0" applyFont="1" applyFill="1" applyBorder="1" applyAlignment="1" applyProtection="1">
      <alignment horizontal="center" vertical="center" wrapText="1"/>
      <protection hidden="1"/>
    </xf>
    <xf numFmtId="17" fontId="0" fillId="0" borderId="1" xfId="0" applyNumberForma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0" fillId="2" borderId="4" xfId="0" applyFill="1" applyBorder="1" applyAlignment="1" applyProtection="1">
      <alignment vertical="center" wrapText="1"/>
      <protection hidden="1"/>
    </xf>
    <xf numFmtId="0" fontId="0" fillId="2" borderId="10" xfId="0" applyFill="1" applyBorder="1" applyAlignment="1" applyProtection="1">
      <alignment vertical="center" wrapTex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justify" vertical="center" wrapText="1"/>
      <protection hidden="1"/>
    </xf>
    <xf numFmtId="0" fontId="0" fillId="2" borderId="5" xfId="0" applyFill="1" applyBorder="1" applyAlignment="1" applyProtection="1">
      <alignment horizontal="center"/>
      <protection hidden="1"/>
    </xf>
    <xf numFmtId="0" fontId="0" fillId="2" borderId="2" xfId="0" applyFill="1" applyBorder="1" applyAlignment="1" applyProtection="1">
      <alignment horizontal="justify" vertical="center" wrapText="1"/>
      <protection hidden="1"/>
    </xf>
    <xf numFmtId="0" fontId="0" fillId="17" borderId="4" xfId="0" applyFill="1" applyBorder="1" applyAlignment="1" applyProtection="1">
      <alignment horizontal="center" vertical="center" wrapText="1"/>
      <protection hidden="1"/>
    </xf>
    <xf numFmtId="0" fontId="0" fillId="17" borderId="5" xfId="0" applyFill="1" applyBorder="1" applyAlignment="1" applyProtection="1">
      <alignment horizontal="center" vertical="center" wrapText="1"/>
      <protection hidden="1"/>
    </xf>
    <xf numFmtId="0" fontId="0" fillId="2" borderId="0" xfId="0" applyFill="1" applyAlignment="1" applyProtection="1">
      <alignment horizontal="justify" vertical="center" wrapText="1"/>
      <protection hidden="1"/>
    </xf>
    <xf numFmtId="0" fontId="34" fillId="2" borderId="4" xfId="0" applyFont="1" applyFill="1" applyBorder="1" applyAlignment="1" applyProtection="1">
      <alignment horizontal="center" vertical="center" wrapText="1"/>
      <protection hidden="1"/>
    </xf>
    <xf numFmtId="0" fontId="34" fillId="2" borderId="5" xfId="0" applyFont="1" applyFill="1" applyBorder="1" applyAlignment="1" applyProtection="1">
      <alignment horizontal="center" vertical="center" wrapText="1"/>
      <protection hidden="1"/>
    </xf>
    <xf numFmtId="0" fontId="34" fillId="2" borderId="4" xfId="0" applyFont="1" applyFill="1" applyBorder="1" applyAlignment="1" applyProtection="1">
      <alignment horizontal="justify" vertical="center" wrapText="1"/>
      <protection locked="0"/>
    </xf>
    <xf numFmtId="0" fontId="34" fillId="2" borderId="10" xfId="0" applyFont="1" applyFill="1" applyBorder="1" applyAlignment="1" applyProtection="1">
      <alignment horizontal="justify" vertical="center" wrapText="1"/>
      <protection locked="0"/>
    </xf>
    <xf numFmtId="0" fontId="34" fillId="2" borderId="5" xfId="0" applyFont="1" applyFill="1" applyBorder="1" applyAlignment="1" applyProtection="1">
      <alignment horizontal="justify" vertical="center" wrapText="1"/>
      <protection locked="0"/>
    </xf>
    <xf numFmtId="17" fontId="34" fillId="2" borderId="4" xfId="0" applyNumberFormat="1" applyFont="1" applyFill="1" applyBorder="1" applyAlignment="1">
      <alignment horizontal="center" vertical="center" wrapText="1"/>
    </xf>
    <xf numFmtId="17" fontId="34" fillId="2" borderId="10" xfId="0" applyNumberFormat="1" applyFont="1" applyFill="1" applyBorder="1" applyAlignment="1">
      <alignment horizontal="center" vertical="center" wrapText="1"/>
    </xf>
    <xf numFmtId="17" fontId="34" fillId="2" borderId="5" xfId="0" applyNumberFormat="1"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4" xfId="0" applyFont="1" applyFill="1" applyBorder="1" applyAlignment="1" applyProtection="1">
      <alignment horizontal="center" vertical="center" wrapText="1"/>
      <protection locked="0"/>
    </xf>
    <xf numFmtId="0" fontId="34" fillId="2" borderId="10"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17" fontId="34" fillId="2" borderId="4" xfId="0" applyNumberFormat="1" applyFont="1" applyFill="1" applyBorder="1" applyAlignment="1">
      <alignment horizontal="center" vertical="center"/>
    </xf>
    <xf numFmtId="17" fontId="34" fillId="2" borderId="5" xfId="0" applyNumberFormat="1" applyFont="1" applyFill="1" applyBorder="1" applyAlignment="1">
      <alignment horizontal="center" vertical="center"/>
    </xf>
    <xf numFmtId="0" fontId="34" fillId="2" borderId="4" xfId="0" applyFont="1" applyFill="1" applyBorder="1" applyAlignment="1">
      <alignment horizontal="justify" vertical="center" wrapText="1"/>
    </xf>
    <xf numFmtId="0" fontId="34" fillId="2" borderId="10" xfId="0" applyFont="1" applyFill="1" applyBorder="1" applyAlignment="1">
      <alignment horizontal="justify" vertical="center" wrapText="1"/>
    </xf>
    <xf numFmtId="0" fontId="34" fillId="2" borderId="5" xfId="0" applyFont="1" applyFill="1" applyBorder="1" applyAlignment="1">
      <alignment horizontal="justify" vertical="center" wrapText="1"/>
    </xf>
    <xf numFmtId="0" fontId="34" fillId="0" borderId="4" xfId="0" applyFont="1" applyBorder="1" applyAlignment="1" applyProtection="1">
      <alignment horizontal="justify" vertical="center" wrapText="1"/>
      <protection locked="0"/>
    </xf>
    <xf numFmtId="0" fontId="34" fillId="0" borderId="10" xfId="0" applyFont="1" applyBorder="1" applyAlignment="1" applyProtection="1">
      <alignment horizontal="justify" vertical="center" wrapText="1"/>
      <protection locked="0"/>
    </xf>
    <xf numFmtId="0" fontId="34" fillId="0" borderId="5" xfId="0" applyFont="1" applyBorder="1" applyAlignment="1" applyProtection="1">
      <alignment horizontal="justify" vertical="center" wrapText="1"/>
      <protection locked="0"/>
    </xf>
    <xf numFmtId="0" fontId="34" fillId="0" borderId="4" xfId="0" applyFont="1" applyBorder="1" applyAlignment="1">
      <alignment horizontal="justify" vertical="center" wrapText="1"/>
    </xf>
    <xf numFmtId="0" fontId="34" fillId="0" borderId="10" xfId="0" applyFont="1" applyBorder="1" applyAlignment="1">
      <alignment horizontal="justify" vertical="center" wrapText="1"/>
    </xf>
    <xf numFmtId="0" fontId="34" fillId="0" borderId="5" xfId="0" applyFont="1" applyBorder="1" applyAlignment="1">
      <alignment horizontal="justify" vertical="center" wrapText="1"/>
    </xf>
    <xf numFmtId="0" fontId="34" fillId="0" borderId="4"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164" fontId="34" fillId="2" borderId="4" xfId="0" applyNumberFormat="1" applyFont="1" applyFill="1" applyBorder="1" applyAlignment="1">
      <alignment horizontal="center" vertical="center" wrapText="1"/>
    </xf>
    <xf numFmtId="164" fontId="34" fillId="2" borderId="10" xfId="0" applyNumberFormat="1" applyFont="1" applyFill="1" applyBorder="1" applyAlignment="1">
      <alignment horizontal="center" vertical="center" wrapText="1"/>
    </xf>
    <xf numFmtId="164" fontId="34" fillId="2" borderId="5" xfId="0" applyNumberFormat="1" applyFont="1" applyFill="1" applyBorder="1" applyAlignment="1">
      <alignment horizontal="center" vertical="center" wrapText="1"/>
    </xf>
    <xf numFmtId="0" fontId="34" fillId="2" borderId="0" xfId="0" applyFont="1" applyFill="1" applyAlignment="1" applyProtection="1">
      <alignment horizontal="center" vertical="center" wrapText="1"/>
      <protection locked="0"/>
    </xf>
    <xf numFmtId="0" fontId="0" fillId="17" borderId="1" xfId="0" applyFill="1" applyBorder="1" applyAlignment="1" applyProtection="1">
      <alignment horizontal="center" vertical="center"/>
      <protection hidden="1"/>
    </xf>
    <xf numFmtId="14" fontId="0" fillId="0" borderId="4" xfId="0" applyNumberForma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1" fillId="2" borderId="1" xfId="0" applyFont="1" applyFill="1" applyBorder="1" applyAlignment="1" applyProtection="1">
      <alignment horizontal="justify" vertical="center" wrapText="1"/>
      <protection hidden="1"/>
    </xf>
    <xf numFmtId="14" fontId="0" fillId="2" borderId="5" xfId="0" applyNumberFormat="1" applyFill="1" applyBorder="1" applyAlignment="1" applyProtection="1">
      <alignment horizontal="center" vertical="center"/>
      <protection hidden="1"/>
    </xf>
    <xf numFmtId="14" fontId="0" fillId="2" borderId="4" xfId="0" applyNumberFormat="1" applyFill="1" applyBorder="1" applyAlignment="1">
      <alignment vertical="center"/>
    </xf>
    <xf numFmtId="0" fontId="0" fillId="2" borderId="5" xfId="0" applyFill="1"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xf>
    <xf numFmtId="0" fontId="7" fillId="7" borderId="1" xfId="1" applyFill="1" applyBorder="1" applyAlignment="1">
      <alignment horizontal="center" vertical="center"/>
    </xf>
    <xf numFmtId="0" fontId="7" fillId="7" borderId="1" xfId="1" applyFill="1" applyBorder="1" applyAlignment="1">
      <alignment horizontal="center" vertical="center" wrapText="1"/>
    </xf>
    <xf numFmtId="0" fontId="0"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3" fillId="0" borderId="0" xfId="0" applyFont="1" applyAlignment="1" applyProtection="1">
      <alignment horizontal="left" vertical="center"/>
      <protection locked="0"/>
    </xf>
    <xf numFmtId="0" fontId="1" fillId="7"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0" fillId="14" borderId="20" xfId="0" applyFill="1" applyBorder="1" applyAlignment="1">
      <alignment horizontal="center"/>
    </xf>
    <xf numFmtId="0" fontId="0" fillId="14" borderId="6" xfId="0" applyFill="1" applyBorder="1" applyAlignment="1">
      <alignment horizontal="center"/>
    </xf>
    <xf numFmtId="0" fontId="0" fillId="14" borderId="21" xfId="0" applyFill="1" applyBorder="1" applyAlignment="1">
      <alignment horizontal="center"/>
    </xf>
    <xf numFmtId="0" fontId="0" fillId="14" borderId="0" xfId="0" applyFill="1" applyAlignment="1">
      <alignment horizontal="center"/>
    </xf>
    <xf numFmtId="0" fontId="20" fillId="14" borderId="20" xfId="0" applyFont="1" applyFill="1" applyBorder="1" applyAlignment="1">
      <alignment horizontal="center"/>
    </xf>
    <xf numFmtId="0" fontId="20" fillId="14" borderId="6" xfId="0" applyFont="1" applyFill="1" applyBorder="1" applyAlignment="1">
      <alignment horizontal="center"/>
    </xf>
    <xf numFmtId="0" fontId="20" fillId="14" borderId="3" xfId="0" applyFont="1" applyFill="1" applyBorder="1" applyAlignment="1">
      <alignment horizontal="center"/>
    </xf>
    <xf numFmtId="0" fontId="20" fillId="14" borderId="21" xfId="0" applyFont="1" applyFill="1" applyBorder="1" applyAlignment="1">
      <alignment horizontal="center"/>
    </xf>
    <xf numFmtId="0" fontId="20" fillId="14" borderId="0" xfId="0" applyFont="1" applyFill="1" applyAlignment="1">
      <alignment horizontal="center"/>
    </xf>
    <xf numFmtId="0" fontId="20" fillId="14" borderId="8" xfId="0" applyFont="1" applyFill="1" applyBorder="1" applyAlignment="1">
      <alignment horizont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14" borderId="1"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2" borderId="0" xfId="0" applyFill="1" applyAlignment="1">
      <alignment horizontal="center"/>
    </xf>
    <xf numFmtId="0" fontId="34" fillId="2" borderId="4" xfId="0" applyFont="1" applyFill="1" applyBorder="1" applyAlignment="1" applyProtection="1">
      <alignment horizontal="justify" vertical="center" wrapText="1"/>
      <protection hidden="1"/>
    </xf>
    <xf numFmtId="0" fontId="34" fillId="2" borderId="10" xfId="0" applyFont="1" applyFill="1" applyBorder="1" applyAlignment="1" applyProtection="1">
      <alignment horizontal="justify" vertical="center" wrapText="1"/>
      <protection hidden="1"/>
    </xf>
    <xf numFmtId="0" fontId="34" fillId="2" borderId="5" xfId="0" applyFont="1" applyFill="1" applyBorder="1" applyAlignment="1" applyProtection="1">
      <alignment horizontal="justify" vertical="center" wrapText="1"/>
      <protection hidden="1"/>
    </xf>
    <xf numFmtId="0" fontId="34" fillId="0" borderId="1" xfId="0" applyFont="1" applyBorder="1" applyAlignment="1" applyProtection="1">
      <alignment horizontal="center" vertical="center" wrapText="1"/>
      <protection hidden="1"/>
    </xf>
    <xf numFmtId="164" fontId="34" fillId="2" borderId="1" xfId="0" applyNumberFormat="1" applyFont="1" applyFill="1" applyBorder="1" applyAlignment="1" applyProtection="1">
      <alignment horizontal="center" vertical="center" wrapText="1"/>
      <protection hidden="1"/>
    </xf>
    <xf numFmtId="0" fontId="34" fillId="5" borderId="1" xfId="0" applyFont="1" applyFill="1" applyBorder="1" applyAlignment="1" applyProtection="1">
      <alignment horizontal="center" vertical="center" wrapText="1"/>
      <protection hidden="1"/>
    </xf>
    <xf numFmtId="0" fontId="34" fillId="0" borderId="4"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34" fillId="0" borderId="5" xfId="0" applyFont="1" applyBorder="1" applyAlignment="1" applyProtection="1">
      <alignment horizontal="center" vertical="center" wrapText="1"/>
      <protection hidden="1"/>
    </xf>
    <xf numFmtId="0" fontId="34" fillId="18" borderId="1" xfId="0" applyFont="1" applyFill="1" applyBorder="1" applyAlignment="1" applyProtection="1">
      <alignment horizontal="center" vertical="center" wrapText="1"/>
      <protection hidden="1"/>
    </xf>
    <xf numFmtId="0" fontId="34" fillId="2" borderId="4" xfId="0" applyFont="1" applyFill="1" applyBorder="1" applyAlignment="1" applyProtection="1">
      <alignment horizontal="left" vertical="center" wrapText="1"/>
      <protection locked="0"/>
    </xf>
    <xf numFmtId="0" fontId="34" fillId="2" borderId="10" xfId="0" applyFont="1" applyFill="1" applyBorder="1" applyAlignment="1" applyProtection="1">
      <alignment horizontal="left" vertical="center" wrapText="1"/>
      <protection locked="0"/>
    </xf>
    <xf numFmtId="14" fontId="34" fillId="2" borderId="4" xfId="0" applyNumberFormat="1" applyFont="1" applyFill="1" applyBorder="1" applyAlignment="1">
      <alignment horizontal="center" vertical="center"/>
    </xf>
    <xf numFmtId="14" fontId="34" fillId="2" borderId="5" xfId="0" applyNumberFormat="1"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164" fontId="34" fillId="2" borderId="10" xfId="0" applyNumberFormat="1"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0" fontId="36" fillId="5" borderId="4" xfId="0" applyFont="1" applyFill="1" applyBorder="1" applyAlignment="1" applyProtection="1">
      <alignment horizontal="center" vertical="center" wrapText="1"/>
      <protection hidden="1"/>
    </xf>
    <xf numFmtId="0" fontId="36" fillId="5" borderId="10"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14" fontId="34" fillId="2" borderId="4" xfId="0" applyNumberFormat="1" applyFont="1" applyFill="1" applyBorder="1" applyAlignment="1" applyProtection="1">
      <alignment horizontal="center" vertical="center"/>
      <protection hidden="1"/>
    </xf>
    <xf numFmtId="14" fontId="34" fillId="2" borderId="10" xfId="0" applyNumberFormat="1" applyFont="1" applyFill="1" applyBorder="1" applyAlignment="1" applyProtection="1">
      <alignment horizontal="center" vertical="center"/>
      <protection hidden="1"/>
    </xf>
    <xf numFmtId="14" fontId="34" fillId="2" borderId="5" xfId="0" applyNumberFormat="1" applyFon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14" fontId="0" fillId="2" borderId="1" xfId="0" applyNumberFormat="1" applyFill="1" applyBorder="1" applyAlignment="1" applyProtection="1">
      <alignment horizontal="center" vertical="center"/>
      <protection hidden="1"/>
    </xf>
    <xf numFmtId="14" fontId="0" fillId="2" borderId="5" xfId="0" applyNumberFormat="1" applyFill="1" applyBorder="1" applyAlignment="1">
      <alignment horizontal="center" vertical="center"/>
    </xf>
    <xf numFmtId="0" fontId="22" fillId="14" borderId="24" xfId="3" applyFont="1" applyFill="1" applyBorder="1" applyAlignment="1">
      <alignment horizontal="center" vertical="center" wrapText="1"/>
    </xf>
    <xf numFmtId="0" fontId="22" fillId="14" borderId="25" xfId="3"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5" xfId="0" applyFont="1" applyFill="1" applyBorder="1" applyAlignment="1">
      <alignment horizontal="center" vertical="center" wrapText="1"/>
    </xf>
    <xf numFmtId="9" fontId="28" fillId="15" borderId="1" xfId="0" applyNumberFormat="1" applyFont="1" applyFill="1" applyBorder="1" applyAlignment="1">
      <alignment horizontal="center" vertical="center"/>
    </xf>
    <xf numFmtId="0" fontId="28" fillId="16"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7"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7" fillId="4" borderId="1" xfId="0" applyFont="1" applyFill="1" applyBorder="1" applyAlignment="1">
      <alignment horizontal="center" vertical="center" wrapText="1"/>
    </xf>
    <xf numFmtId="0" fontId="3" fillId="2" borderId="0" xfId="0" applyFont="1" applyFill="1" applyAlignment="1">
      <alignment horizontal="left" vertical="center" wrapText="1"/>
    </xf>
    <xf numFmtId="0" fontId="8" fillId="10" borderId="1" xfId="2" applyFont="1" applyFill="1" applyBorder="1" applyAlignment="1">
      <alignment horizontal="center" vertical="center" wrapText="1"/>
    </xf>
    <xf numFmtId="14" fontId="0" fillId="2" borderId="10" xfId="0" applyNumberFormat="1" applyFill="1" applyBorder="1" applyAlignment="1">
      <alignment horizontal="center" vertical="center"/>
    </xf>
  </cellXfs>
  <cellStyles count="4">
    <cellStyle name="Hipervínculo" xfId="1" builtinId="8"/>
    <cellStyle name="Normal" xfId="0" builtinId="0"/>
    <cellStyle name="Normal 2" xfId="3" xr:uid="{F73A6FED-14F1-46F7-AE67-DFEBF7A73324}"/>
    <cellStyle name="Normal 2 2" xfId="2" xr:uid="{00000000-0005-0000-0000-000002000000}"/>
  </cellStyles>
  <dxfs count="280">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2239912</xdr:colOff>
      <xdr:row>0</xdr:row>
      <xdr:rowOff>83369</xdr:rowOff>
    </xdr:from>
    <xdr:to>
      <xdr:col>2</xdr:col>
      <xdr:colOff>1246443</xdr:colOff>
      <xdr:row>3</xdr:row>
      <xdr:rowOff>272812</xdr:rowOff>
    </xdr:to>
    <xdr:pic>
      <xdr:nvPicPr>
        <xdr:cNvPr id="3" name="Imagen 2">
          <a:extLst>
            <a:ext uri="{FF2B5EF4-FFF2-40B4-BE49-F238E27FC236}">
              <a16:creationId xmlns:a16="http://schemas.microsoft.com/office/drawing/2014/main" id="{0D11FD54-19B4-A68D-3466-B6A927408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8562" y="83369"/>
          <a:ext cx="1273481" cy="121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persons/person.xml><?xml version="1.0" encoding="utf-8"?>
<personList xmlns="http://schemas.microsoft.com/office/spreadsheetml/2018/threadedcomments" xmlns:x="http://schemas.openxmlformats.org/spreadsheetml/2006/main">
  <person displayName="César Lozano Villa" id="{8443222C-C327-4044-BC1E-40F66565925A}" userId="5116ba9774e2b5d8" providerId="Windows Live"/>
  <person displayName="Cesar Hernando Lozano Villa" id="{A1AB3CBE-CD83-4F5B-A8E0-ED69A40B3CC1}" userId="S::cesar.lozano@unidadvictimas.gov.co::092e3044-844f-4917-8a20-d16756ad9b36" providerId="AD"/>
  <person displayName="Sara Melissa Gonzalez Palacio" id="{DF0CD09D-D5D6-432E-A563-4584671419CA}" userId="S::sara.gonzalez@unidadvictimas.gov.co::04a78721-1012-46cf-9ff2-4d480a1d0791" providerId="AD"/>
  <person displayName="Jaime Guerrero Clavijo" id="{4E977826-7103-4A85-9E70-E64C52F3A8CF}" userId="S::jaime.guerrerocla@unidadvictimas.gov.co::07bc94e8-ac48-4be5-9054-b2b7b67de925"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83" dT="2024-11-28T19:25:32.25" personId="{4E977826-7103-4A85-9E70-E64C52F3A8CF}" id="{B59E00DD-37AE-4F0E-9789-1478F88EC1B4}">
    <text xml:space="preserve">Revisar la calificación puesto que el riesgo residual debió bajar </text>
  </threadedComment>
  <threadedComment ref="L95" dT="2024-11-07T15:47:15.93" personId="{A1AB3CBE-CD83-4F5B-A8E0-ED69A40B3CC1}" id="{EFCA1A9C-156B-4519-8C94-6D8DDCAB18BD}">
    <text>Ajustar riesgo</text>
  </threadedComment>
  <threadedComment ref="L107" dT="2024-11-08T14:20:23.56" personId="{8443222C-C327-4044-BC1E-40F66565925A}" id="{29B577EE-5924-4BC9-A948-4C2B4D58506D}">
    <text>Quitar la parte que habla sobre el objetivo del proyecto, ya que esto no tiene que ver con el planteamiento del riesgo</text>
  </threadedComment>
  <threadedComment ref="W153" dT="2024-11-18T19:10:47.30" personId="{DF0CD09D-D5D6-432E-A563-4584671419CA}" id="{E44DE6A7-DE69-46DC-983F-61B6E624CA2D}">
    <text>En caso de no realizarse la actividad qué es lo que se haría. Evidencia del control.</text>
  </threadedComment>
  <threadedComment ref="W154" dT="2024-11-18T19:11:31.38" personId="{DF0CD09D-D5D6-432E-A563-4584671419CA}" id="{58583107-D44C-41E2-80B9-9A28E7015EBA}">
    <text>Quien realiza la actividad, periodicidad, propósito explicar con mayor detalle como se realiza la actividad y desviación. Evidencia del control</text>
  </threadedComment>
  <threadedComment ref="W207" dT="2024-11-18T19:10:47.30" personId="{DF0CD09D-D5D6-432E-A563-4584671419CA}" id="{2C3458D0-9F92-4ED4-9F13-7074374D122A}">
    <text>En caso de no realizarse la actividad qué es lo que se haría. Evidencia del control.</text>
  </threadedComment>
  <threadedComment ref="W213" dT="2024-11-13T20:18:49.91" personId="{A1AB3CBE-CD83-4F5B-A8E0-ED69A40B3CC1}" id="{DE9BF11D-DBEE-4A6E-870B-629D538843F6}">
    <text>Ajustar la periodicidad en la que se aplica este control</text>
  </threadedComment>
  <threadedComment ref="W224" dT="2024-11-13T13:26:14.38" personId="{8443222C-C327-4044-BC1E-40F66565925A}" id="{F274778D-A38F-47F9-8E56-743A08D8526E}">
    <text>Hace falta incluir cada cuanto se realiza este control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47"/>
  <sheetViews>
    <sheetView tabSelected="1" zoomScale="86" zoomScaleNormal="86" workbookViewId="0">
      <selection activeCell="AT16" sqref="AT16:AT18"/>
    </sheetView>
  </sheetViews>
  <sheetFormatPr baseColWidth="10" defaultColWidth="11.42578125" defaultRowHeight="15"/>
  <cols>
    <col min="1" max="1" width="9.28515625" style="1" customWidth="1"/>
    <col min="2" max="2" width="34" style="1" customWidth="1"/>
    <col min="3" max="3" width="64.85546875" style="1" customWidth="1"/>
    <col min="4" max="4" width="152.7109375" style="1" customWidth="1"/>
    <col min="5" max="5" width="35.140625" style="29" hidden="1" customWidth="1"/>
    <col min="6" max="6" width="30.5703125" style="29" hidden="1" customWidth="1"/>
    <col min="7" max="7" width="31.5703125" style="29" hidden="1" customWidth="1"/>
    <col min="8" max="11" width="23.5703125" style="29" hidden="1" customWidth="1"/>
    <col min="12" max="12" width="44.140625" style="29" customWidth="1"/>
    <col min="13" max="14" width="26.85546875" style="29" customWidth="1"/>
    <col min="15" max="15" width="20.85546875" style="1" customWidth="1"/>
    <col min="16" max="17" width="17.42578125" style="1" customWidth="1"/>
    <col min="18" max="19" width="13.7109375" style="1" customWidth="1"/>
    <col min="20" max="20" width="14.28515625" style="1" customWidth="1"/>
    <col min="21" max="21" width="11.7109375" style="1" customWidth="1"/>
    <col min="22" max="22" width="16.42578125" style="1" customWidth="1"/>
    <col min="23" max="23" width="157.7109375" style="29" customWidth="1"/>
    <col min="24" max="24" width="17.140625" style="1" customWidth="1"/>
    <col min="25" max="25" width="15.28515625" style="1" customWidth="1"/>
    <col min="26" max="26" width="15.85546875" style="1" customWidth="1"/>
    <col min="27" max="27" width="15.5703125" style="1" customWidth="1"/>
    <col min="28" max="29" width="11.42578125" style="1"/>
    <col min="30" max="30" width="13.7109375" style="1" customWidth="1"/>
    <col min="31" max="34" width="8.5703125" style="1" hidden="1" customWidth="1"/>
    <col min="35" max="35" width="13.7109375" style="1" customWidth="1"/>
    <col min="36" max="36" width="13.140625" style="1" hidden="1" customWidth="1"/>
    <col min="37" max="37" width="16.28515625" style="1" hidden="1" customWidth="1"/>
    <col min="38" max="38" width="8.7109375" style="1" hidden="1" customWidth="1"/>
    <col min="39" max="39" width="8.42578125" style="1" hidden="1" customWidth="1"/>
    <col min="40" max="40" width="20.5703125" style="1" customWidth="1"/>
    <col min="41" max="42" width="16.85546875" style="1" customWidth="1"/>
    <col min="43" max="43" width="41.42578125" style="1" customWidth="1"/>
    <col min="44" max="44" width="11.42578125" style="1"/>
    <col min="45" max="45" width="12.42578125" style="1" customWidth="1"/>
    <col min="46" max="46" width="18.85546875" style="1" customWidth="1"/>
    <col min="47" max="47" width="18.140625" style="1" customWidth="1"/>
    <col min="48" max="16384" width="11.42578125" style="1"/>
  </cols>
  <sheetData>
    <row r="1" spans="1:47" ht="26.25">
      <c r="A1" s="321"/>
      <c r="B1" s="322"/>
      <c r="C1" s="322"/>
      <c r="D1" s="325" t="s">
        <v>0</v>
      </c>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334" t="s">
        <v>1</v>
      </c>
      <c r="AS1" s="335"/>
      <c r="AT1" s="335"/>
      <c r="AU1" s="335"/>
    </row>
    <row r="2" spans="1:47" ht="26.25" customHeight="1">
      <c r="A2" s="323"/>
      <c r="B2" s="324"/>
      <c r="C2" s="324"/>
      <c r="D2" s="328" t="s">
        <v>2</v>
      </c>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30"/>
      <c r="AR2" s="334" t="s">
        <v>3</v>
      </c>
      <c r="AS2" s="335"/>
      <c r="AT2" s="335"/>
      <c r="AU2" s="335"/>
    </row>
    <row r="3" spans="1:47" ht="26.25">
      <c r="A3" s="323"/>
      <c r="B3" s="324"/>
      <c r="C3" s="324"/>
      <c r="D3" s="331" t="s">
        <v>4</v>
      </c>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3"/>
      <c r="AR3" s="334" t="s">
        <v>5</v>
      </c>
      <c r="AS3" s="335"/>
      <c r="AT3" s="335"/>
      <c r="AU3" s="335"/>
    </row>
    <row r="4" spans="1:47" ht="26.25">
      <c r="A4" s="323"/>
      <c r="B4" s="324"/>
      <c r="C4" s="324"/>
      <c r="D4" s="57"/>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9"/>
      <c r="AR4" s="338" t="s">
        <v>6</v>
      </c>
      <c r="AS4" s="339"/>
      <c r="AT4" s="339"/>
      <c r="AU4" s="340"/>
    </row>
    <row r="5" spans="1:47" ht="26.25">
      <c r="A5" s="336" t="s">
        <v>905</v>
      </c>
      <c r="B5" s="336"/>
      <c r="C5" s="337"/>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341"/>
      <c r="AS5" s="342"/>
      <c r="AT5" s="342"/>
      <c r="AU5" s="343"/>
    </row>
    <row r="6" spans="1:47" ht="15.75">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7"/>
      <c r="AR6" s="318"/>
      <c r="AS6" s="318"/>
    </row>
    <row r="7" spans="1:47">
      <c r="A7" s="311" t="s">
        <v>7</v>
      </c>
      <c r="B7" s="311" t="s">
        <v>8</v>
      </c>
      <c r="C7" s="312" t="s">
        <v>9</v>
      </c>
      <c r="D7" s="312" t="s">
        <v>10</v>
      </c>
      <c r="E7" s="313" t="s">
        <v>11</v>
      </c>
      <c r="F7" s="313"/>
      <c r="G7" s="313"/>
      <c r="H7" s="313" t="s">
        <v>12</v>
      </c>
      <c r="I7" s="313"/>
      <c r="J7" s="313"/>
      <c r="K7" s="313"/>
      <c r="L7" s="314" t="s">
        <v>13</v>
      </c>
      <c r="M7" s="312" t="s">
        <v>14</v>
      </c>
      <c r="N7" s="312" t="s">
        <v>15</v>
      </c>
      <c r="O7" s="312" t="s">
        <v>16</v>
      </c>
      <c r="P7" s="315" t="s">
        <v>17</v>
      </c>
      <c r="Q7" s="319" t="s">
        <v>18</v>
      </c>
      <c r="R7" s="315" t="s">
        <v>19</v>
      </c>
      <c r="S7" s="320" t="s">
        <v>20</v>
      </c>
      <c r="T7" s="315" t="s">
        <v>21</v>
      </c>
      <c r="U7" s="320" t="s">
        <v>22</v>
      </c>
      <c r="V7" s="315" t="s">
        <v>23</v>
      </c>
      <c r="W7" s="312" t="s">
        <v>24</v>
      </c>
      <c r="X7" s="311" t="s">
        <v>25</v>
      </c>
      <c r="Y7" s="314" t="s">
        <v>26</v>
      </c>
      <c r="Z7" s="312" t="s">
        <v>27</v>
      </c>
      <c r="AA7" s="312" t="s">
        <v>28</v>
      </c>
      <c r="AB7" s="312" t="s">
        <v>29</v>
      </c>
      <c r="AC7" s="312" t="s">
        <v>30</v>
      </c>
      <c r="AD7" s="315" t="s">
        <v>31</v>
      </c>
      <c r="AE7" s="316" t="s">
        <v>32</v>
      </c>
      <c r="AF7" s="72"/>
      <c r="AG7" s="72"/>
      <c r="AH7" s="72"/>
      <c r="AI7" s="317" t="s">
        <v>33</v>
      </c>
      <c r="AJ7" s="72"/>
      <c r="AK7" s="72"/>
      <c r="AL7" s="72"/>
      <c r="AM7" s="72"/>
      <c r="AN7" s="315" t="s">
        <v>34</v>
      </c>
      <c r="AO7" s="311" t="s">
        <v>35</v>
      </c>
      <c r="AP7" s="311" t="s">
        <v>36</v>
      </c>
      <c r="AQ7" s="311" t="s">
        <v>37</v>
      </c>
      <c r="AR7" s="311" t="s">
        <v>38</v>
      </c>
      <c r="AS7" s="311" t="s">
        <v>39</v>
      </c>
      <c r="AT7" s="311" t="s">
        <v>40</v>
      </c>
      <c r="AU7" s="311" t="s">
        <v>41</v>
      </c>
    </row>
    <row r="8" spans="1:47" ht="58.5" customHeight="1">
      <c r="A8" s="311"/>
      <c r="B8" s="311"/>
      <c r="C8" s="312"/>
      <c r="D8" s="312"/>
      <c r="E8" s="69" t="s">
        <v>42</v>
      </c>
      <c r="F8" s="69" t="s">
        <v>43</v>
      </c>
      <c r="G8" s="69" t="s">
        <v>44</v>
      </c>
      <c r="H8" s="69" t="s">
        <v>45</v>
      </c>
      <c r="I8" s="69" t="s">
        <v>46</v>
      </c>
      <c r="J8" s="8" t="s">
        <v>47</v>
      </c>
      <c r="K8" s="8" t="s">
        <v>48</v>
      </c>
      <c r="L8" s="314"/>
      <c r="M8" s="312"/>
      <c r="N8" s="312"/>
      <c r="O8" s="312"/>
      <c r="P8" s="315"/>
      <c r="Q8" s="319"/>
      <c r="R8" s="315"/>
      <c r="S8" s="320"/>
      <c r="T8" s="315"/>
      <c r="U8" s="320"/>
      <c r="V8" s="315"/>
      <c r="W8" s="312"/>
      <c r="X8" s="311"/>
      <c r="Y8" s="314"/>
      <c r="Z8" s="312"/>
      <c r="AA8" s="312"/>
      <c r="AB8" s="312"/>
      <c r="AC8" s="312"/>
      <c r="AD8" s="315"/>
      <c r="AE8" s="316"/>
      <c r="AF8" s="71" t="s">
        <v>49</v>
      </c>
      <c r="AG8" s="70" t="s">
        <v>50</v>
      </c>
      <c r="AH8" s="71" t="s">
        <v>51</v>
      </c>
      <c r="AI8" s="317"/>
      <c r="AJ8" s="71" t="s">
        <v>52</v>
      </c>
      <c r="AK8" s="71" t="s">
        <v>53</v>
      </c>
      <c r="AL8" s="71" t="s">
        <v>54</v>
      </c>
      <c r="AM8" s="71" t="s">
        <v>55</v>
      </c>
      <c r="AN8" s="315"/>
      <c r="AO8" s="311"/>
      <c r="AP8" s="311"/>
      <c r="AQ8" s="311"/>
      <c r="AR8" s="311"/>
      <c r="AS8" s="311"/>
      <c r="AT8" s="311"/>
      <c r="AU8" s="311"/>
    </row>
    <row r="9" spans="1:47" ht="267.75" customHeight="1">
      <c r="A9" s="161"/>
      <c r="B9" s="161" t="s">
        <v>56</v>
      </c>
      <c r="C9" s="170" t="s">
        <v>57</v>
      </c>
      <c r="D9" s="174" t="s">
        <v>58</v>
      </c>
      <c r="E9" s="165"/>
      <c r="F9" s="174"/>
      <c r="G9" s="174"/>
      <c r="H9" s="170" t="s">
        <v>79</v>
      </c>
      <c r="I9" s="170" t="s">
        <v>80</v>
      </c>
      <c r="J9" s="170" t="s">
        <v>81</v>
      </c>
      <c r="K9" s="170" t="s">
        <v>82</v>
      </c>
      <c r="L9" s="178" t="str">
        <f t="shared" ref="L9" si="0">IF(F9&lt;&gt;"",CONCATENATE(E9," ",F9),CONCATENATE(H9," ",I9," ",J9," ",K9))</f>
        <v>Uso indebido de información  por parte de funcionarios y contratistas  que tienen acceso a obras literarias, artísticas, musicales, científicas o didácticas publicadas o inéditas pertenecientes a una víctima  para beneficio propio y/o de terceros</v>
      </c>
      <c r="M9" s="176" t="s">
        <v>83</v>
      </c>
      <c r="N9" s="176"/>
      <c r="O9" s="161" t="s">
        <v>84</v>
      </c>
      <c r="P9" s="161" t="s">
        <v>85</v>
      </c>
      <c r="Q9" s="161" t="s">
        <v>63</v>
      </c>
      <c r="R9" s="161" t="s">
        <v>86</v>
      </c>
      <c r="S9" s="159">
        <f t="shared" ref="S9" si="1">IF(R9="Muy alta",100,IF(R9="Alta",80,IF(R9="Media",60,IF(R9="Baja",40,IF(R9="Muy baja",20,IF(R9="Casi Seguro",100,IF(R9="Probable",80,IF(R9="Posible",60,IF(R9="Improbable",40,IF(R9="Rara vez",20,0))))))))))</f>
        <v>60</v>
      </c>
      <c r="T9" s="161" t="s">
        <v>65</v>
      </c>
      <c r="U9" s="159">
        <f t="shared" ref="U9" si="2">IF(T9="Catastrófico",100,IF(T9="Mayor",80,IF(T9="Moderado",60,IF(T9="Menor",40,IF(T9="Leve",20,0)))))</f>
        <v>80</v>
      </c>
      <c r="V9" s="161" t="s">
        <v>66</v>
      </c>
      <c r="W9" s="30" t="s">
        <v>87</v>
      </c>
      <c r="X9" s="15" t="str">
        <f t="shared" ref="X9:X15" si="3">IF(OR(Y9="Preventivo",Y9="Detectivo"),"Probabilidad",IF(Y9="Correctivo","Impacto"," "))</f>
        <v>Probabilidad</v>
      </c>
      <c r="Y9" s="32" t="s">
        <v>88</v>
      </c>
      <c r="Z9" s="32" t="s">
        <v>69</v>
      </c>
      <c r="AA9" s="32" t="s">
        <v>70</v>
      </c>
      <c r="AB9" s="32" t="s">
        <v>89</v>
      </c>
      <c r="AC9" s="32" t="s">
        <v>72</v>
      </c>
      <c r="AD9" s="163">
        <f>AH10</f>
        <v>25.2</v>
      </c>
      <c r="AE9" s="15">
        <f t="shared" ref="AE9:AE19" si="4">IF(Y9="Preventivo",25,IF(Y9="Detectivo",15,0))</f>
        <v>15</v>
      </c>
      <c r="AF9" s="15">
        <f t="shared" ref="AF9:AF19" si="5">IF(Y9="Correctivo",0,IF(Z9="Automatizado",25,IF(Z9="Manual",15,0)))</f>
        <v>15</v>
      </c>
      <c r="AG9" s="15">
        <f>($S$9*((AE9+AF9))/100)</f>
        <v>18</v>
      </c>
      <c r="AH9" s="15">
        <f>S9-AG9</f>
        <v>42</v>
      </c>
      <c r="AI9" s="163">
        <f>AM10</f>
        <v>80</v>
      </c>
      <c r="AJ9" s="15">
        <f t="shared" ref="AJ9:AJ19" si="6">IF(Y9="Correctivo",10,0)</f>
        <v>0</v>
      </c>
      <c r="AK9" s="15">
        <f t="shared" ref="AK9:AK19" si="7">IF(X9="Probabilidad",0,IF(Z9="Automatizado",25,IF(Z9="Manual",15,0)))</f>
        <v>0</v>
      </c>
      <c r="AL9" s="15">
        <f>($U$9*((AJ9+AK9))/100)</f>
        <v>0</v>
      </c>
      <c r="AM9" s="15">
        <f>U9-AL9</f>
        <v>80</v>
      </c>
      <c r="AN9" s="161" t="s">
        <v>66</v>
      </c>
      <c r="AO9" s="161" t="s">
        <v>74</v>
      </c>
      <c r="AP9" s="165" t="s">
        <v>75</v>
      </c>
      <c r="AQ9" s="165" t="s">
        <v>90</v>
      </c>
      <c r="AR9" s="309">
        <v>45658</v>
      </c>
      <c r="AS9" s="309">
        <v>46022</v>
      </c>
      <c r="AT9" s="159" t="s">
        <v>91</v>
      </c>
      <c r="AU9" s="159" t="s">
        <v>77</v>
      </c>
    </row>
    <row r="10" spans="1:47" ht="273" customHeight="1">
      <c r="A10" s="162"/>
      <c r="B10" s="162"/>
      <c r="C10" s="171"/>
      <c r="D10" s="175"/>
      <c r="E10" s="166"/>
      <c r="F10" s="175"/>
      <c r="G10" s="175"/>
      <c r="H10" s="171"/>
      <c r="I10" s="171"/>
      <c r="J10" s="171"/>
      <c r="K10" s="171"/>
      <c r="L10" s="179"/>
      <c r="M10" s="177"/>
      <c r="N10" s="177"/>
      <c r="O10" s="162"/>
      <c r="P10" s="162"/>
      <c r="Q10" s="162"/>
      <c r="R10" s="162"/>
      <c r="S10" s="160"/>
      <c r="T10" s="162"/>
      <c r="U10" s="160"/>
      <c r="V10" s="162"/>
      <c r="W10" s="75" t="s">
        <v>67</v>
      </c>
      <c r="X10" s="15" t="str">
        <f t="shared" si="3"/>
        <v>Probabilidad</v>
      </c>
      <c r="Y10" s="32" t="s">
        <v>68</v>
      </c>
      <c r="Z10" s="32" t="s">
        <v>69</v>
      </c>
      <c r="AA10" s="32" t="s">
        <v>70</v>
      </c>
      <c r="AB10" s="32" t="s">
        <v>89</v>
      </c>
      <c r="AC10" s="32" t="s">
        <v>72</v>
      </c>
      <c r="AD10" s="164"/>
      <c r="AE10" s="15">
        <f t="shared" si="4"/>
        <v>25</v>
      </c>
      <c r="AF10" s="15">
        <f t="shared" si="5"/>
        <v>15</v>
      </c>
      <c r="AG10" s="15">
        <f>($AH$9*((AE10+AF10))/100)</f>
        <v>16.8</v>
      </c>
      <c r="AH10" s="15">
        <f>AH9-AG10</f>
        <v>25.2</v>
      </c>
      <c r="AI10" s="164"/>
      <c r="AJ10" s="15">
        <f t="shared" si="6"/>
        <v>0</v>
      </c>
      <c r="AK10" s="15">
        <f t="shared" si="7"/>
        <v>0</v>
      </c>
      <c r="AL10" s="15">
        <f>($AM$9*((AJ10+AK10))/100)</f>
        <v>0</v>
      </c>
      <c r="AM10" s="15">
        <f>AM9-AL10</f>
        <v>80</v>
      </c>
      <c r="AN10" s="162"/>
      <c r="AO10" s="162"/>
      <c r="AP10" s="166"/>
      <c r="AQ10" s="166"/>
      <c r="AR10" s="310"/>
      <c r="AS10" s="310"/>
      <c r="AT10" s="217"/>
      <c r="AU10" s="217"/>
    </row>
    <row r="11" spans="1:47" ht="255.75" customHeight="1">
      <c r="A11" s="161"/>
      <c r="B11" s="161" t="s">
        <v>56</v>
      </c>
      <c r="C11" s="170" t="s">
        <v>57</v>
      </c>
      <c r="D11" s="165" t="s">
        <v>92</v>
      </c>
      <c r="E11" s="165"/>
      <c r="F11" s="174"/>
      <c r="G11" s="174"/>
      <c r="H11" s="170" t="s">
        <v>93</v>
      </c>
      <c r="I11" s="170" t="s">
        <v>94</v>
      </c>
      <c r="J11" s="170" t="s">
        <v>95</v>
      </c>
      <c r="K11" s="170" t="s">
        <v>96</v>
      </c>
      <c r="L11" s="178" t="str">
        <f t="shared" ref="L11" si="8">IF(F11&lt;&gt;"",CONCATENATE(E11," ",F11),CONCATENATE(H11," ",I11," ",J11," ",K11))</f>
        <v>Utilización indebida de los productos de comunicación de la oficina  por parte de los funcionarios y/o contratistas  que los producen y divulgan para lograr beneficios personales.</v>
      </c>
      <c r="M11" s="176" t="s">
        <v>83</v>
      </c>
      <c r="N11" s="176"/>
      <c r="O11" s="161" t="s">
        <v>84</v>
      </c>
      <c r="P11" s="161" t="s">
        <v>97</v>
      </c>
      <c r="Q11" s="161" t="s">
        <v>63</v>
      </c>
      <c r="R11" s="161" t="s">
        <v>86</v>
      </c>
      <c r="S11" s="159">
        <f t="shared" ref="S11" si="9">IF(R11="Muy alta",100,IF(R11="Alta",80,IF(R11="Media",60,IF(R11="Baja",40,IF(R11="Muy baja",20,IF(R11="Casi Seguro",100,IF(R11="Probable",80,IF(R11="Posible",60,IF(R11="Improbable",40,IF(R11="Rara vez",20,0))))))))))</f>
        <v>60</v>
      </c>
      <c r="T11" s="161" t="s">
        <v>65</v>
      </c>
      <c r="U11" s="159">
        <f t="shared" ref="U11" si="10">IF(T11="Catastrófico",100,IF(T11="Mayor",80,IF(T11="Moderado",60,IF(T11="Menor",40,IF(T11="Leve",20,0)))))</f>
        <v>80</v>
      </c>
      <c r="V11" s="161" t="s">
        <v>66</v>
      </c>
      <c r="W11" s="30" t="s">
        <v>98</v>
      </c>
      <c r="X11" s="15" t="str">
        <f t="shared" si="3"/>
        <v>Probabilidad</v>
      </c>
      <c r="Y11" s="32" t="s">
        <v>68</v>
      </c>
      <c r="Z11" s="32" t="s">
        <v>69</v>
      </c>
      <c r="AA11" s="32" t="s">
        <v>70</v>
      </c>
      <c r="AB11" s="32" t="s">
        <v>71</v>
      </c>
      <c r="AC11" s="32" t="s">
        <v>72</v>
      </c>
      <c r="AD11" s="163">
        <f>AH13</f>
        <v>25.2</v>
      </c>
      <c r="AE11" s="15">
        <f t="shared" si="4"/>
        <v>25</v>
      </c>
      <c r="AF11" s="15">
        <f t="shared" si="5"/>
        <v>15</v>
      </c>
      <c r="AG11" s="15">
        <f>($S$11*((AE11+AF11))/100)</f>
        <v>24</v>
      </c>
      <c r="AH11" s="15">
        <f>S11-AG11</f>
        <v>36</v>
      </c>
      <c r="AI11" s="163">
        <f>AM13</f>
        <v>60</v>
      </c>
      <c r="AJ11" s="15">
        <f t="shared" si="6"/>
        <v>0</v>
      </c>
      <c r="AK11" s="15">
        <f t="shared" si="7"/>
        <v>0</v>
      </c>
      <c r="AL11" s="15">
        <f>($U$11*((AJ11+AK11))/100)</f>
        <v>0</v>
      </c>
      <c r="AM11" s="15">
        <f>U11-AL11</f>
        <v>80</v>
      </c>
      <c r="AN11" s="161" t="s">
        <v>73</v>
      </c>
      <c r="AO11" s="161"/>
      <c r="AP11" s="165" t="s">
        <v>75</v>
      </c>
      <c r="AQ11" s="165" t="s">
        <v>99</v>
      </c>
      <c r="AR11" s="167">
        <v>45658</v>
      </c>
      <c r="AS11" s="167">
        <v>46022</v>
      </c>
      <c r="AT11" s="169" t="s">
        <v>76</v>
      </c>
      <c r="AU11" s="159" t="s">
        <v>77</v>
      </c>
    </row>
    <row r="12" spans="1:47" ht="222.75" customHeight="1">
      <c r="A12" s="162"/>
      <c r="B12" s="162"/>
      <c r="C12" s="171"/>
      <c r="D12" s="166"/>
      <c r="E12" s="166"/>
      <c r="F12" s="175"/>
      <c r="G12" s="175"/>
      <c r="H12" s="171"/>
      <c r="I12" s="171"/>
      <c r="J12" s="171"/>
      <c r="K12" s="171"/>
      <c r="L12" s="179"/>
      <c r="M12" s="177"/>
      <c r="N12" s="177"/>
      <c r="O12" s="162"/>
      <c r="P12" s="162"/>
      <c r="Q12" s="162"/>
      <c r="R12" s="162"/>
      <c r="S12" s="160"/>
      <c r="T12" s="162"/>
      <c r="U12" s="160"/>
      <c r="V12" s="162"/>
      <c r="W12" s="30" t="s">
        <v>100</v>
      </c>
      <c r="X12" s="15" t="str">
        <f t="shared" si="3"/>
        <v>Probabilidad</v>
      </c>
      <c r="Y12" s="32" t="s">
        <v>88</v>
      </c>
      <c r="Z12" s="32" t="s">
        <v>69</v>
      </c>
      <c r="AA12" s="32" t="s">
        <v>70</v>
      </c>
      <c r="AB12" s="32" t="s">
        <v>71</v>
      </c>
      <c r="AC12" s="32" t="s">
        <v>72</v>
      </c>
      <c r="AD12" s="164"/>
      <c r="AE12" s="15">
        <f t="shared" si="4"/>
        <v>15</v>
      </c>
      <c r="AF12" s="15">
        <f t="shared" si="5"/>
        <v>15</v>
      </c>
      <c r="AG12" s="15">
        <f>($AH$11*((AE12+AF12))/100)</f>
        <v>10.8</v>
      </c>
      <c r="AH12" s="15">
        <f>AH11-AG12</f>
        <v>25.2</v>
      </c>
      <c r="AI12" s="164"/>
      <c r="AJ12" s="15">
        <f t="shared" si="6"/>
        <v>0</v>
      </c>
      <c r="AK12" s="15">
        <f t="shared" si="7"/>
        <v>0</v>
      </c>
      <c r="AL12" s="15">
        <f>($AM$11*((AJ12+AK12))/100)</f>
        <v>0</v>
      </c>
      <c r="AM12" s="15">
        <f>AM11-AL12</f>
        <v>80</v>
      </c>
      <c r="AN12" s="162"/>
      <c r="AO12" s="162"/>
      <c r="AP12" s="166"/>
      <c r="AQ12" s="166"/>
      <c r="AR12" s="168"/>
      <c r="AS12" s="168"/>
      <c r="AT12" s="168"/>
      <c r="AU12" s="160"/>
    </row>
    <row r="13" spans="1:47" ht="252" customHeight="1">
      <c r="A13" s="219"/>
      <c r="B13" s="219"/>
      <c r="C13" s="220"/>
      <c r="D13" s="216"/>
      <c r="E13" s="216"/>
      <c r="F13" s="222"/>
      <c r="G13" s="222"/>
      <c r="H13" s="220"/>
      <c r="I13" s="220"/>
      <c r="J13" s="220"/>
      <c r="K13" s="220"/>
      <c r="L13" s="224"/>
      <c r="M13" s="223"/>
      <c r="N13" s="223"/>
      <c r="O13" s="219"/>
      <c r="P13" s="219"/>
      <c r="Q13" s="219"/>
      <c r="R13" s="219"/>
      <c r="S13" s="217"/>
      <c r="T13" s="219"/>
      <c r="U13" s="217"/>
      <c r="V13" s="219"/>
      <c r="W13" s="30" t="s">
        <v>101</v>
      </c>
      <c r="X13" s="15" t="str">
        <f t="shared" si="3"/>
        <v>Impacto</v>
      </c>
      <c r="Y13" s="32" t="s">
        <v>78</v>
      </c>
      <c r="Z13" s="32" t="s">
        <v>69</v>
      </c>
      <c r="AA13" s="32" t="s">
        <v>70</v>
      </c>
      <c r="AB13" s="32" t="s">
        <v>71</v>
      </c>
      <c r="AC13" s="32" t="s">
        <v>72</v>
      </c>
      <c r="AD13" s="225"/>
      <c r="AE13" s="15">
        <f t="shared" si="4"/>
        <v>0</v>
      </c>
      <c r="AF13" s="15">
        <f t="shared" si="5"/>
        <v>0</v>
      </c>
      <c r="AG13" s="15">
        <f>($AH$12*((AE13+AF13))/100)</f>
        <v>0</v>
      </c>
      <c r="AH13" s="15">
        <f>AH12-AG13</f>
        <v>25.2</v>
      </c>
      <c r="AI13" s="225"/>
      <c r="AJ13" s="15">
        <f t="shared" si="6"/>
        <v>10</v>
      </c>
      <c r="AK13" s="15">
        <f t="shared" si="7"/>
        <v>15</v>
      </c>
      <c r="AL13" s="15">
        <f>($AM$12*((AJ13+AK13))/100)</f>
        <v>20</v>
      </c>
      <c r="AM13" s="15">
        <f>AM12-AL13</f>
        <v>60</v>
      </c>
      <c r="AN13" s="219"/>
      <c r="AO13" s="219"/>
      <c r="AP13" s="216"/>
      <c r="AQ13" s="216"/>
      <c r="AR13" s="218"/>
      <c r="AS13" s="218"/>
      <c r="AT13" s="218"/>
      <c r="AU13" s="217"/>
    </row>
    <row r="14" spans="1:47" s="103" customFormat="1" ht="203.25" customHeight="1">
      <c r="A14" s="95"/>
      <c r="B14" s="95" t="s">
        <v>142</v>
      </c>
      <c r="C14" s="101" t="s">
        <v>143</v>
      </c>
      <c r="D14" s="101" t="s">
        <v>854</v>
      </c>
      <c r="E14" s="145"/>
      <c r="F14" s="107"/>
      <c r="G14" s="107"/>
      <c r="H14" s="144" t="s">
        <v>855</v>
      </c>
      <c r="I14" s="144" t="s">
        <v>856</v>
      </c>
      <c r="J14" s="144" t="s">
        <v>857</v>
      </c>
      <c r="K14" s="144" t="s">
        <v>858</v>
      </c>
      <c r="L14" s="107" t="str">
        <f t="shared" ref="L14:L15" si="11">IF(F14&lt;&gt;"",CONCATENATE(E14," ",F14),CONCATENATE(H14," ",I14," ",J14," ",K14))</f>
        <v xml:space="preserve">Solicitar o aceptar sobornos o dádivas   por parte de los integrantes del GCID que implique la toma de decisiones en el proceso disciplinario que beneficie a cualquiera de las partes intervinientes en el proceso.  </v>
      </c>
      <c r="M14" s="144" t="s">
        <v>83</v>
      </c>
      <c r="N14" s="144"/>
      <c r="O14" s="95" t="s">
        <v>84</v>
      </c>
      <c r="P14" s="95" t="s">
        <v>85</v>
      </c>
      <c r="Q14" s="95"/>
      <c r="R14" s="95" t="s">
        <v>120</v>
      </c>
      <c r="S14" s="95">
        <f t="shared" ref="S14:S15" si="12">IF(R14="Muy alta",100,IF(R14="Alta",80,IF(R14="Media",60,IF(R14="Baja",40,IF(R14="Muy baja",20,IF(R14="Casi Seguro",100,IF(R14="Probable",80,IF(R14="Posible",60,IF(R14="Improbable",40,IF(R14="Rara vez",20,0))))))))))</f>
        <v>40</v>
      </c>
      <c r="T14" s="95" t="s">
        <v>121</v>
      </c>
      <c r="U14" s="95">
        <f t="shared" ref="U14:U15" si="13">IF(T14="Catastrófico",100,IF(T14="Mayor",80,IF(T14="Moderado",60,IF(T14="Menor",40,IF(T14="Leve",20,0)))))</f>
        <v>100</v>
      </c>
      <c r="V14" s="95" t="s">
        <v>122</v>
      </c>
      <c r="W14" s="107" t="s">
        <v>859</v>
      </c>
      <c r="X14" s="93" t="str">
        <f t="shared" si="3"/>
        <v>Probabilidad</v>
      </c>
      <c r="Y14" s="93" t="s">
        <v>68</v>
      </c>
      <c r="Z14" s="93" t="s">
        <v>69</v>
      </c>
      <c r="AA14" s="93" t="s">
        <v>70</v>
      </c>
      <c r="AB14" s="93" t="s">
        <v>71</v>
      </c>
      <c r="AC14" s="93" t="s">
        <v>72</v>
      </c>
      <c r="AD14" s="113">
        <f t="shared" ref="AD14:AD15" si="14">AH14</f>
        <v>40</v>
      </c>
      <c r="AE14" s="93">
        <f t="shared" si="4"/>
        <v>25</v>
      </c>
      <c r="AF14" s="93">
        <f t="shared" si="5"/>
        <v>15</v>
      </c>
      <c r="AG14" s="93">
        <f>($S$10*((AE14+AF14))/100)</f>
        <v>0</v>
      </c>
      <c r="AH14" s="93">
        <f t="shared" ref="AH14:AH15" si="15">S14-AG14</f>
        <v>40</v>
      </c>
      <c r="AI14" s="113">
        <f t="shared" ref="AI14:AI15" si="16">AM14</f>
        <v>100</v>
      </c>
      <c r="AJ14" s="93">
        <f t="shared" si="6"/>
        <v>0</v>
      </c>
      <c r="AK14" s="93">
        <f t="shared" si="7"/>
        <v>0</v>
      </c>
      <c r="AL14" s="93">
        <f>($U$10*((AJ14+AK14))/100)</f>
        <v>0</v>
      </c>
      <c r="AM14" s="93">
        <f t="shared" ref="AM14:AM15" si="17">U14-AL14</f>
        <v>100</v>
      </c>
      <c r="AN14" s="95" t="s">
        <v>122</v>
      </c>
      <c r="AO14" s="95" t="s">
        <v>74</v>
      </c>
      <c r="AP14" s="95" t="s">
        <v>860</v>
      </c>
      <c r="AQ14" s="94" t="s">
        <v>861</v>
      </c>
      <c r="AR14" s="109">
        <v>45658</v>
      </c>
      <c r="AS14" s="109">
        <v>46022</v>
      </c>
      <c r="AT14" s="111" t="s">
        <v>126</v>
      </c>
      <c r="AU14" s="94" t="s">
        <v>862</v>
      </c>
    </row>
    <row r="15" spans="1:47" s="103" customFormat="1" ht="203.25" customHeight="1">
      <c r="A15" s="95"/>
      <c r="B15" s="95" t="s">
        <v>142</v>
      </c>
      <c r="C15" s="101" t="s">
        <v>143</v>
      </c>
      <c r="D15" s="101" t="s">
        <v>854</v>
      </c>
      <c r="E15" s="145"/>
      <c r="F15" s="107"/>
      <c r="G15" s="107"/>
      <c r="H15" s="144" t="s">
        <v>863</v>
      </c>
      <c r="I15" s="144" t="s">
        <v>864</v>
      </c>
      <c r="J15" s="144" t="s">
        <v>865</v>
      </c>
      <c r="K15" s="144" t="s">
        <v>866</v>
      </c>
      <c r="L15" s="107" t="str">
        <f t="shared" si="11"/>
        <v>Materialización de la extinción de la acción disciplinaria   en contraprestación de dádivas o amenazas por el vencimiento de términos  con el propósito de favorecer a cualquiera de los sujetos procesales</v>
      </c>
      <c r="M15" s="144" t="s">
        <v>83</v>
      </c>
      <c r="N15" s="144"/>
      <c r="O15" s="95" t="s">
        <v>84</v>
      </c>
      <c r="P15" s="95" t="s">
        <v>85</v>
      </c>
      <c r="Q15" s="95"/>
      <c r="R15" s="95" t="s">
        <v>120</v>
      </c>
      <c r="S15" s="95">
        <f t="shared" si="12"/>
        <v>40</v>
      </c>
      <c r="T15" s="95" t="s">
        <v>121</v>
      </c>
      <c r="U15" s="95">
        <f t="shared" si="13"/>
        <v>100</v>
      </c>
      <c r="V15" s="95" t="s">
        <v>122</v>
      </c>
      <c r="W15" s="107" t="s">
        <v>867</v>
      </c>
      <c r="X15" s="95" t="str">
        <f t="shared" si="3"/>
        <v>Probabilidad</v>
      </c>
      <c r="Y15" s="95" t="s">
        <v>68</v>
      </c>
      <c r="Z15" s="95" t="s">
        <v>69</v>
      </c>
      <c r="AA15" s="95" t="s">
        <v>70</v>
      </c>
      <c r="AB15" s="95" t="s">
        <v>71</v>
      </c>
      <c r="AC15" s="95" t="s">
        <v>72</v>
      </c>
      <c r="AD15" s="113">
        <f t="shared" si="14"/>
        <v>16</v>
      </c>
      <c r="AE15" s="93">
        <f t="shared" si="4"/>
        <v>25</v>
      </c>
      <c r="AF15" s="93">
        <f t="shared" si="5"/>
        <v>15</v>
      </c>
      <c r="AG15" s="93">
        <f>($S$11*((AE15+AF15))/100)</f>
        <v>24</v>
      </c>
      <c r="AH15" s="93">
        <f t="shared" si="15"/>
        <v>16</v>
      </c>
      <c r="AI15" s="113">
        <f t="shared" si="16"/>
        <v>100</v>
      </c>
      <c r="AJ15" s="93">
        <f t="shared" si="6"/>
        <v>0</v>
      </c>
      <c r="AK15" s="93">
        <f t="shared" si="7"/>
        <v>0</v>
      </c>
      <c r="AL15" s="93">
        <f>($U$11*((AJ15+AK15))/100)</f>
        <v>0</v>
      </c>
      <c r="AM15" s="93">
        <f t="shared" si="17"/>
        <v>100</v>
      </c>
      <c r="AN15" s="95" t="s">
        <v>122</v>
      </c>
      <c r="AO15" s="95" t="s">
        <v>74</v>
      </c>
      <c r="AP15" s="95" t="s">
        <v>860</v>
      </c>
      <c r="AQ15" s="101" t="s">
        <v>868</v>
      </c>
      <c r="AR15" s="157">
        <v>45658</v>
      </c>
      <c r="AS15" s="157">
        <v>46022</v>
      </c>
      <c r="AT15" s="111" t="s">
        <v>126</v>
      </c>
      <c r="AU15" s="101" t="s">
        <v>862</v>
      </c>
    </row>
    <row r="16" spans="1:47" ht="138" customHeight="1">
      <c r="A16" s="161"/>
      <c r="B16" s="165" t="s">
        <v>179</v>
      </c>
      <c r="C16" s="170" t="s">
        <v>904</v>
      </c>
      <c r="D16" s="161" t="s">
        <v>897</v>
      </c>
      <c r="E16" s="172"/>
      <c r="F16" s="165"/>
      <c r="G16" s="165"/>
      <c r="H16" s="176" t="s">
        <v>898</v>
      </c>
      <c r="I16" s="176" t="s">
        <v>899</v>
      </c>
      <c r="J16" s="176" t="s">
        <v>900</v>
      </c>
      <c r="K16" s="176" t="s">
        <v>901</v>
      </c>
      <c r="L16" s="178" t="str">
        <f t="shared" ref="L16" si="18">IF(F16&lt;&gt;"",CONCATENATE(E16," ",F16),CONCATENATE(H16," ",I16," ",J16," ",K16))</f>
        <v xml:space="preserve">Uso del poder por parte de los funcionarios  para tomar decisiones sobre recursos que favorezcan a un tercero o en beneficio propio. </v>
      </c>
      <c r="M16" s="176" t="s">
        <v>83</v>
      </c>
      <c r="N16" s="176" t="s">
        <v>227</v>
      </c>
      <c r="O16" s="161" t="s">
        <v>84</v>
      </c>
      <c r="P16" s="161" t="s">
        <v>166</v>
      </c>
      <c r="Q16" s="161">
        <v>1</v>
      </c>
      <c r="R16" s="161" t="s">
        <v>467</v>
      </c>
      <c r="S16" s="159">
        <f t="shared" ref="S16" si="19">IF(R16="Muy alta",100,IF(R16="Alta",80,IF(R16="Media",60,IF(R16="Baja",40,IF(R16="Muy baja",20,IF(R16="Casi Seguro",100,IF(R16="Probable",80,IF(R16="Posible",60,IF(R16="Improbable",40,IF(R16="Rara vez",20,0))))))))))</f>
        <v>20</v>
      </c>
      <c r="T16" s="161" t="s">
        <v>121</v>
      </c>
      <c r="U16" s="159">
        <f t="shared" ref="U16" si="20">IF(T16="Catastrófico",100,IF(T16="Mayor",80,IF(T16="Moderado",60,IF(T16="Menor",40,IF(T16="Leve",20,0)))))</f>
        <v>100</v>
      </c>
      <c r="V16" s="161" t="s">
        <v>122</v>
      </c>
      <c r="W16" s="31" t="s">
        <v>907</v>
      </c>
      <c r="X16" s="15" t="str">
        <f t="shared" ref="X16:X18" si="21">IF(OR(Y16="Preventivo",Y16="Detectivo"),"Probabilidad",IF(Y16="Correctivo","Impacto"," "))</f>
        <v>Probabilidad</v>
      </c>
      <c r="Y16" s="32" t="s">
        <v>68</v>
      </c>
      <c r="Z16" s="32" t="s">
        <v>69</v>
      </c>
      <c r="AA16" s="32" t="s">
        <v>70</v>
      </c>
      <c r="AB16" s="32" t="s">
        <v>71</v>
      </c>
      <c r="AC16" s="32" t="s">
        <v>72</v>
      </c>
      <c r="AD16" s="163">
        <f t="shared" ref="AD16" si="22">AH18</f>
        <v>7.2</v>
      </c>
      <c r="AE16" s="15">
        <f t="shared" ref="AE16:AE18" si="23">IF(Y16="Preventivo",25,IF(Y16="Detectivo",15,0))</f>
        <v>25</v>
      </c>
      <c r="AF16" s="15">
        <f t="shared" ref="AF16:AF18" si="24">IF(Y16="Correctivo",0,IF(Z16="Automatizado",25,IF(Z16="Manual",15,0)))</f>
        <v>15</v>
      </c>
      <c r="AG16" s="15">
        <f>($S$16*((AE16+AF16))/100)</f>
        <v>8</v>
      </c>
      <c r="AH16" s="15">
        <f>S16-AG16</f>
        <v>12</v>
      </c>
      <c r="AI16" s="163">
        <f t="shared" ref="AI16" si="25">AM18</f>
        <v>100</v>
      </c>
      <c r="AJ16" s="15">
        <f t="shared" ref="AJ16:AJ18" si="26">IF(Y16="Correctivo",10,0)</f>
        <v>0</v>
      </c>
      <c r="AK16" s="15">
        <f t="shared" ref="AK16:AK18" si="27">IF(X16="Probabilidad",0,IF(Z16="Automatizado",25,IF(Z16="Manual",15,0)))</f>
        <v>0</v>
      </c>
      <c r="AL16" s="15">
        <f>($U$16*((AJ16+AK16))/100)</f>
        <v>0</v>
      </c>
      <c r="AM16" s="15">
        <f>U16-AL16</f>
        <v>100</v>
      </c>
      <c r="AN16" s="161" t="s">
        <v>122</v>
      </c>
      <c r="AO16" s="161" t="s">
        <v>74</v>
      </c>
      <c r="AP16" s="165" t="s">
        <v>75</v>
      </c>
      <c r="AQ16" s="189" t="s">
        <v>902</v>
      </c>
      <c r="AR16" s="167">
        <v>45658</v>
      </c>
      <c r="AS16" s="167">
        <v>46022</v>
      </c>
      <c r="AT16" s="169" t="s">
        <v>126</v>
      </c>
      <c r="AU16" s="170" t="s">
        <v>903</v>
      </c>
    </row>
    <row r="17" spans="1:47" ht="105.75" customHeight="1">
      <c r="A17" s="162"/>
      <c r="B17" s="166"/>
      <c r="C17" s="171"/>
      <c r="D17" s="162"/>
      <c r="E17" s="173"/>
      <c r="F17" s="166"/>
      <c r="G17" s="166"/>
      <c r="H17" s="177"/>
      <c r="I17" s="177"/>
      <c r="J17" s="177"/>
      <c r="K17" s="177"/>
      <c r="L17" s="179"/>
      <c r="M17" s="177"/>
      <c r="N17" s="177"/>
      <c r="O17" s="162"/>
      <c r="P17" s="162"/>
      <c r="Q17" s="162"/>
      <c r="R17" s="162"/>
      <c r="S17" s="160"/>
      <c r="T17" s="162"/>
      <c r="U17" s="160"/>
      <c r="V17" s="162"/>
      <c r="W17" s="31" t="s">
        <v>908</v>
      </c>
      <c r="X17" s="15" t="str">
        <f t="shared" si="21"/>
        <v>Probabilidad</v>
      </c>
      <c r="Y17" s="32" t="s">
        <v>68</v>
      </c>
      <c r="Z17" s="32" t="s">
        <v>69</v>
      </c>
      <c r="AA17" s="32" t="s">
        <v>70</v>
      </c>
      <c r="AB17" s="32" t="s">
        <v>71</v>
      </c>
      <c r="AC17" s="32" t="s">
        <v>72</v>
      </c>
      <c r="AD17" s="164"/>
      <c r="AE17" s="15">
        <f t="shared" si="23"/>
        <v>25</v>
      </c>
      <c r="AF17" s="15">
        <f t="shared" si="24"/>
        <v>15</v>
      </c>
      <c r="AG17" s="15">
        <f>($AH$16*((AE17+AF17))/100)</f>
        <v>4.8</v>
      </c>
      <c r="AH17" s="15">
        <f>AH16-AG17</f>
        <v>7.2</v>
      </c>
      <c r="AI17" s="164"/>
      <c r="AJ17" s="15">
        <f t="shared" si="26"/>
        <v>0</v>
      </c>
      <c r="AK17" s="15">
        <f t="shared" si="27"/>
        <v>0</v>
      </c>
      <c r="AL17" s="15">
        <f>($AM$73*((AJ17+AK17))/100)</f>
        <v>0</v>
      </c>
      <c r="AM17" s="15">
        <f>AM16-AL17</f>
        <v>100</v>
      </c>
      <c r="AN17" s="162"/>
      <c r="AO17" s="162"/>
      <c r="AP17" s="166"/>
      <c r="AQ17" s="195"/>
      <c r="AR17" s="398"/>
      <c r="AS17" s="398"/>
      <c r="AT17" s="168"/>
      <c r="AU17" s="171"/>
    </row>
    <row r="18" spans="1:47" ht="92.25" customHeight="1">
      <c r="A18" s="219"/>
      <c r="B18" s="216"/>
      <c r="C18" s="220"/>
      <c r="D18" s="219"/>
      <c r="E18" s="221"/>
      <c r="F18" s="216"/>
      <c r="G18" s="216"/>
      <c r="H18" s="223"/>
      <c r="I18" s="223"/>
      <c r="J18" s="223"/>
      <c r="K18" s="223"/>
      <c r="L18" s="224"/>
      <c r="M18" s="223"/>
      <c r="N18" s="223"/>
      <c r="O18" s="219"/>
      <c r="P18" s="219"/>
      <c r="Q18" s="219"/>
      <c r="R18" s="219"/>
      <c r="S18" s="217"/>
      <c r="T18" s="219"/>
      <c r="U18" s="217"/>
      <c r="V18" s="219"/>
      <c r="W18" s="126" t="s">
        <v>906</v>
      </c>
      <c r="X18" s="15" t="str">
        <f t="shared" si="21"/>
        <v>Probabilidad</v>
      </c>
      <c r="Y18" s="32" t="s">
        <v>68</v>
      </c>
      <c r="Z18" s="32" t="s">
        <v>69</v>
      </c>
      <c r="AA18" s="32" t="s">
        <v>70</v>
      </c>
      <c r="AB18" s="32" t="s">
        <v>71</v>
      </c>
      <c r="AC18" s="32" t="s">
        <v>72</v>
      </c>
      <c r="AD18" s="225"/>
      <c r="AE18" s="15">
        <f t="shared" si="23"/>
        <v>25</v>
      </c>
      <c r="AF18" s="15">
        <f t="shared" si="24"/>
        <v>15</v>
      </c>
      <c r="AG18" s="15">
        <f>($S$17*((AE18+AF18))/100)</f>
        <v>0</v>
      </c>
      <c r="AH18" s="15">
        <f>AH17-AG18</f>
        <v>7.2</v>
      </c>
      <c r="AI18" s="225"/>
      <c r="AJ18" s="15">
        <f t="shared" si="26"/>
        <v>0</v>
      </c>
      <c r="AK18" s="15">
        <f t="shared" si="27"/>
        <v>0</v>
      </c>
      <c r="AL18" s="15">
        <f>($AM$17*((AJ18+AK18))/100)</f>
        <v>0</v>
      </c>
      <c r="AM18" s="15">
        <f>AM17-AL18</f>
        <v>100</v>
      </c>
      <c r="AN18" s="219"/>
      <c r="AO18" s="219"/>
      <c r="AP18" s="216"/>
      <c r="AQ18" s="196"/>
      <c r="AR18" s="371"/>
      <c r="AS18" s="371"/>
      <c r="AT18" s="218"/>
      <c r="AU18" s="220"/>
    </row>
    <row r="19" spans="1:47" ht="273" customHeight="1">
      <c r="A19" s="32"/>
      <c r="B19" s="32" t="s">
        <v>104</v>
      </c>
      <c r="C19" s="30" t="str">
        <f>LOOKUP(B19,$E$19:$E$56,$F$19:$F$56)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19" s="30" t="s">
        <v>114</v>
      </c>
      <c r="E19" s="30"/>
      <c r="F19" s="30"/>
      <c r="G19" s="30"/>
      <c r="H19" s="30" t="s">
        <v>115</v>
      </c>
      <c r="I19" s="30" t="s">
        <v>116</v>
      </c>
      <c r="J19" s="30" t="s">
        <v>117</v>
      </c>
      <c r="K19" s="30" t="s">
        <v>118</v>
      </c>
      <c r="L19" s="30" t="s">
        <v>119</v>
      </c>
      <c r="M19" s="15" t="s">
        <v>83</v>
      </c>
      <c r="N19" s="15" t="s">
        <v>105</v>
      </c>
      <c r="O19" s="15" t="s">
        <v>84</v>
      </c>
      <c r="P19" s="15" t="s">
        <v>85</v>
      </c>
      <c r="Q19" s="15">
        <v>179</v>
      </c>
      <c r="R19" s="15" t="s">
        <v>120</v>
      </c>
      <c r="S19" s="15">
        <v>40</v>
      </c>
      <c r="T19" s="15" t="s">
        <v>121</v>
      </c>
      <c r="U19" s="15">
        <v>100</v>
      </c>
      <c r="V19" s="77" t="s">
        <v>122</v>
      </c>
      <c r="W19" s="75" t="s">
        <v>123</v>
      </c>
      <c r="X19" s="30" t="s">
        <v>109</v>
      </c>
      <c r="Y19" s="30" t="s">
        <v>68</v>
      </c>
      <c r="Z19" s="30" t="s">
        <v>69</v>
      </c>
      <c r="AA19" s="30" t="s">
        <v>70</v>
      </c>
      <c r="AB19" s="30" t="s">
        <v>71</v>
      </c>
      <c r="AC19" s="30" t="s">
        <v>72</v>
      </c>
      <c r="AD19" s="76" t="e">
        <f t="shared" ref="AD19" si="28">AH19</f>
        <v>#REF!</v>
      </c>
      <c r="AE19" s="15">
        <f t="shared" si="4"/>
        <v>25</v>
      </c>
      <c r="AF19" s="15">
        <f t="shared" si="5"/>
        <v>15</v>
      </c>
      <c r="AG19" s="15" t="e">
        <f>(#REF!*((AE19+AF19))/100)</f>
        <v>#REF!</v>
      </c>
      <c r="AH19" s="15" t="e">
        <f t="shared" ref="AH19" si="29">S19-AG19</f>
        <v>#REF!</v>
      </c>
      <c r="AI19" s="76">
        <f t="shared" ref="AI19" si="30">AM19</f>
        <v>100</v>
      </c>
      <c r="AJ19" s="15">
        <f t="shared" si="6"/>
        <v>0</v>
      </c>
      <c r="AK19" s="15">
        <f t="shared" si="7"/>
        <v>0</v>
      </c>
      <c r="AL19" s="15">
        <f>($U$11*((AJ19+AK19))/100)</f>
        <v>0</v>
      </c>
      <c r="AM19" s="15">
        <f t="shared" ref="AM19" si="31">U19-AL19</f>
        <v>100</v>
      </c>
      <c r="AN19" s="77" t="s">
        <v>122</v>
      </c>
      <c r="AO19" s="15" t="s">
        <v>74</v>
      </c>
      <c r="AP19" s="30" t="s">
        <v>124</v>
      </c>
      <c r="AQ19" s="30" t="s">
        <v>125</v>
      </c>
      <c r="AR19" s="78">
        <v>45658</v>
      </c>
      <c r="AS19" s="78">
        <v>45992</v>
      </c>
      <c r="AT19" s="15" t="s">
        <v>126</v>
      </c>
      <c r="AU19" s="15" t="s">
        <v>127</v>
      </c>
    </row>
    <row r="20" spans="1:47" ht="45" hidden="1">
      <c r="A20" s="32"/>
      <c r="B20" s="79"/>
      <c r="C20" s="80"/>
      <c r="D20" s="80"/>
      <c r="E20" s="81"/>
      <c r="F20" s="81"/>
      <c r="G20" s="81"/>
      <c r="H20" s="81"/>
      <c r="I20" s="81"/>
      <c r="J20" s="81"/>
      <c r="K20" s="81"/>
      <c r="L20" s="81"/>
      <c r="M20" s="81" t="s">
        <v>128</v>
      </c>
      <c r="N20" s="81" t="s">
        <v>129</v>
      </c>
      <c r="O20" s="82"/>
      <c r="P20" s="82"/>
      <c r="Q20" s="82"/>
      <c r="R20" s="82"/>
      <c r="S20" s="82"/>
      <c r="T20" s="82"/>
      <c r="U20" s="82"/>
      <c r="V20" s="82"/>
      <c r="W20" s="81"/>
      <c r="X20" s="82"/>
      <c r="Y20" s="83"/>
      <c r="Z20" s="83"/>
      <c r="AA20" s="83"/>
      <c r="AB20" s="83"/>
      <c r="AC20" s="83"/>
      <c r="AD20" s="82"/>
      <c r="AE20" s="82"/>
      <c r="AF20" s="82"/>
      <c r="AG20" s="82"/>
      <c r="AH20" s="82"/>
      <c r="AI20" s="82"/>
      <c r="AJ20" s="82"/>
      <c r="AK20" s="82"/>
      <c r="AL20" s="82"/>
      <c r="AM20" s="82"/>
      <c r="AN20" s="82"/>
      <c r="AO20" s="82"/>
      <c r="AP20" s="82"/>
      <c r="AQ20" s="15"/>
      <c r="AR20" s="82"/>
      <c r="AS20" s="82"/>
      <c r="AT20" s="82"/>
      <c r="AU20" s="82"/>
    </row>
    <row r="21" spans="1:47" ht="60" hidden="1">
      <c r="A21" s="32"/>
      <c r="B21" s="79"/>
      <c r="C21" s="80"/>
      <c r="D21" s="80"/>
      <c r="E21" s="81"/>
      <c r="F21" s="81"/>
      <c r="G21" s="81"/>
      <c r="H21" s="81"/>
      <c r="I21" s="81"/>
      <c r="J21" s="81"/>
      <c r="K21" s="81"/>
      <c r="L21" s="81"/>
      <c r="M21" s="81" t="s">
        <v>83</v>
      </c>
      <c r="N21" s="81" t="s">
        <v>130</v>
      </c>
      <c r="O21" s="82"/>
      <c r="P21" s="82"/>
      <c r="Q21" s="82"/>
      <c r="R21" s="82"/>
      <c r="S21" s="82"/>
      <c r="T21" s="82"/>
      <c r="U21" s="82"/>
      <c r="V21" s="82"/>
      <c r="W21" s="81"/>
      <c r="X21" s="82"/>
      <c r="Y21" s="83"/>
      <c r="Z21" s="83"/>
      <c r="AA21" s="83"/>
      <c r="AB21" s="83"/>
      <c r="AC21" s="83"/>
      <c r="AD21" s="82"/>
      <c r="AE21" s="82"/>
      <c r="AF21" s="82"/>
      <c r="AG21" s="82"/>
      <c r="AH21" s="82"/>
      <c r="AI21" s="82"/>
      <c r="AJ21" s="82"/>
      <c r="AK21" s="82"/>
      <c r="AL21" s="82"/>
      <c r="AM21" s="82"/>
      <c r="AN21" s="82"/>
      <c r="AO21" s="82"/>
      <c r="AP21" s="82"/>
      <c r="AQ21" s="229"/>
      <c r="AR21" s="82"/>
      <c r="AS21" s="82"/>
      <c r="AT21" s="82"/>
      <c r="AU21" s="82"/>
    </row>
    <row r="22" spans="1:47" ht="45" hidden="1">
      <c r="A22" s="32"/>
      <c r="B22" s="79"/>
      <c r="C22" s="80"/>
      <c r="D22" s="80"/>
      <c r="E22" s="81"/>
      <c r="F22" s="81"/>
      <c r="G22" s="81"/>
      <c r="H22" s="81"/>
      <c r="I22" s="81"/>
      <c r="J22" s="81"/>
      <c r="K22" s="81"/>
      <c r="L22" s="81"/>
      <c r="M22" s="81" t="s">
        <v>131</v>
      </c>
      <c r="N22" s="81" t="s">
        <v>132</v>
      </c>
      <c r="O22" s="82"/>
      <c r="P22" s="82"/>
      <c r="Q22" s="82"/>
      <c r="R22" s="82"/>
      <c r="S22" s="82"/>
      <c r="T22" s="82"/>
      <c r="U22" s="82"/>
      <c r="V22" s="82"/>
      <c r="W22" s="81"/>
      <c r="X22" s="82"/>
      <c r="Y22" s="83"/>
      <c r="Z22" s="83"/>
      <c r="AA22" s="83"/>
      <c r="AB22" s="83"/>
      <c r="AC22" s="83"/>
      <c r="AD22" s="82"/>
      <c r="AE22" s="82"/>
      <c r="AF22" s="82"/>
      <c r="AG22" s="82"/>
      <c r="AH22" s="82"/>
      <c r="AI22" s="82"/>
      <c r="AJ22" s="82"/>
      <c r="AK22" s="82"/>
      <c r="AL22" s="82"/>
      <c r="AM22" s="82"/>
      <c r="AN22" s="82"/>
      <c r="AO22" s="82"/>
      <c r="AP22" s="82"/>
      <c r="AQ22" s="229"/>
      <c r="AR22" s="82"/>
      <c r="AS22" s="82"/>
      <c r="AT22" s="82"/>
      <c r="AU22" s="82"/>
    </row>
    <row r="23" spans="1:47" ht="30" hidden="1" customHeight="1">
      <c r="A23" s="32"/>
      <c r="B23" s="79"/>
      <c r="C23" s="80"/>
      <c r="D23" s="80"/>
      <c r="E23" s="81"/>
      <c r="F23" s="81"/>
      <c r="G23" s="81"/>
      <c r="H23" s="81"/>
      <c r="I23" s="81"/>
      <c r="J23" s="81"/>
      <c r="K23" s="81"/>
      <c r="L23" s="81"/>
      <c r="M23" s="81" t="s">
        <v>133</v>
      </c>
      <c r="N23" s="81" t="s">
        <v>134</v>
      </c>
      <c r="O23" s="82"/>
      <c r="P23" s="82"/>
      <c r="Q23" s="82"/>
      <c r="R23" s="82"/>
      <c r="S23" s="82"/>
      <c r="T23" s="82"/>
      <c r="U23" s="82"/>
      <c r="V23" s="82"/>
      <c r="W23" s="81"/>
      <c r="X23" s="82"/>
      <c r="Y23" s="83"/>
      <c r="Z23" s="83"/>
      <c r="AA23" s="83"/>
      <c r="AB23" s="83"/>
      <c r="AC23" s="83"/>
      <c r="AD23" s="82"/>
      <c r="AE23" s="82"/>
      <c r="AF23" s="82"/>
      <c r="AG23" s="82"/>
      <c r="AH23" s="82"/>
      <c r="AI23" s="82"/>
      <c r="AJ23" s="82"/>
      <c r="AK23" s="82"/>
      <c r="AL23" s="82"/>
      <c r="AM23" s="82"/>
      <c r="AN23" s="82"/>
      <c r="AO23" s="82"/>
      <c r="AP23" s="82"/>
      <c r="AQ23" s="229"/>
      <c r="AR23" s="82"/>
      <c r="AS23" s="82"/>
      <c r="AT23" s="82"/>
      <c r="AU23" s="82"/>
    </row>
    <row r="24" spans="1:47" ht="30" hidden="1">
      <c r="A24" s="32"/>
      <c r="B24" s="82"/>
      <c r="C24" s="81"/>
      <c r="D24" s="81"/>
      <c r="E24" s="81"/>
      <c r="F24" s="81"/>
      <c r="G24" s="81"/>
      <c r="H24" s="81"/>
      <c r="I24" s="81"/>
      <c r="J24" s="81"/>
      <c r="K24" s="81"/>
      <c r="L24" s="81"/>
      <c r="M24" s="81" t="s">
        <v>135</v>
      </c>
      <c r="N24" s="81" t="s">
        <v>136</v>
      </c>
      <c r="O24" s="82"/>
      <c r="P24" s="82"/>
      <c r="Q24" s="82"/>
      <c r="R24" s="82"/>
      <c r="S24" s="82"/>
      <c r="T24" s="82"/>
      <c r="U24" s="82"/>
      <c r="V24" s="82"/>
      <c r="W24" s="81"/>
      <c r="X24" s="82"/>
      <c r="Y24" s="83"/>
      <c r="Z24" s="83"/>
      <c r="AA24" s="83"/>
      <c r="AB24" s="83"/>
      <c r="AC24" s="83"/>
      <c r="AD24" s="82"/>
      <c r="AE24" s="82"/>
      <c r="AF24" s="82"/>
      <c r="AG24" s="82"/>
      <c r="AH24" s="82"/>
      <c r="AI24" s="82"/>
      <c r="AJ24" s="82"/>
      <c r="AK24" s="82"/>
      <c r="AL24" s="82"/>
      <c r="AM24" s="82"/>
      <c r="AN24" s="82"/>
      <c r="AO24" s="82"/>
      <c r="AP24" s="82"/>
      <c r="AQ24" s="229"/>
      <c r="AR24" s="82"/>
      <c r="AS24" s="82"/>
      <c r="AT24" s="82"/>
      <c r="AU24" s="82"/>
    </row>
    <row r="25" spans="1:47" ht="30" hidden="1">
      <c r="A25" s="79"/>
      <c r="B25" s="82"/>
      <c r="C25" s="81"/>
      <c r="D25" s="81"/>
      <c r="E25" s="239" t="s">
        <v>137</v>
      </c>
      <c r="F25" s="239" t="s">
        <v>138</v>
      </c>
      <c r="G25" s="81"/>
      <c r="H25" s="81"/>
      <c r="I25" s="81"/>
      <c r="J25" s="81"/>
      <c r="K25" s="81"/>
      <c r="L25" s="81"/>
      <c r="M25" s="81" t="s">
        <v>60</v>
      </c>
      <c r="N25" s="81" t="s">
        <v>139</v>
      </c>
      <c r="O25" s="82"/>
      <c r="P25" s="82"/>
      <c r="Q25" s="82"/>
      <c r="R25" s="82"/>
      <c r="S25" s="82"/>
      <c r="T25" s="82"/>
      <c r="U25" s="82"/>
      <c r="V25" s="82"/>
      <c r="W25" s="81"/>
      <c r="X25" s="82"/>
      <c r="Y25" s="83"/>
      <c r="Z25" s="83"/>
      <c r="AA25" s="83"/>
      <c r="AB25" s="83"/>
      <c r="AC25" s="83"/>
      <c r="AD25" s="82"/>
      <c r="AE25" s="82"/>
      <c r="AF25" s="82"/>
      <c r="AG25" s="82"/>
      <c r="AH25" s="82"/>
      <c r="AI25" s="82"/>
      <c r="AJ25" s="82"/>
      <c r="AK25" s="82"/>
      <c r="AL25" s="82"/>
      <c r="AM25" s="82"/>
      <c r="AN25" s="82"/>
      <c r="AO25" s="82"/>
      <c r="AP25" s="82"/>
      <c r="AQ25" s="229"/>
      <c r="AR25" s="82"/>
      <c r="AS25" s="82"/>
      <c r="AT25" s="82"/>
      <c r="AU25" s="82"/>
    </row>
    <row r="26" spans="1:47" ht="30" hidden="1">
      <c r="A26" s="79"/>
      <c r="B26" s="82"/>
      <c r="C26" s="81"/>
      <c r="D26" s="81"/>
      <c r="E26" s="239"/>
      <c r="F26" s="239"/>
      <c r="G26" s="81"/>
      <c r="H26" s="81"/>
      <c r="I26" s="81"/>
      <c r="J26" s="81"/>
      <c r="K26" s="81"/>
      <c r="L26" s="81"/>
      <c r="M26" s="81" t="s">
        <v>102</v>
      </c>
      <c r="N26" s="81" t="s">
        <v>140</v>
      </c>
      <c r="O26" s="82"/>
      <c r="P26" s="82"/>
      <c r="Q26" s="82"/>
      <c r="R26" s="82"/>
      <c r="S26" s="82"/>
      <c r="T26" s="82"/>
      <c r="U26" s="82"/>
      <c r="V26" s="82"/>
      <c r="W26" s="81"/>
      <c r="X26" s="82"/>
      <c r="Y26" s="83"/>
      <c r="Z26" s="83"/>
      <c r="AA26" s="83"/>
      <c r="AB26" s="83"/>
      <c r="AC26" s="83"/>
      <c r="AD26" s="82"/>
      <c r="AE26" s="82"/>
      <c r="AF26" s="82"/>
      <c r="AG26" s="82"/>
      <c r="AH26" s="82"/>
      <c r="AI26" s="82"/>
      <c r="AJ26" s="82"/>
      <c r="AK26" s="82"/>
      <c r="AL26" s="82"/>
      <c r="AM26" s="82"/>
      <c r="AN26" s="82"/>
      <c r="AO26" s="82"/>
      <c r="AP26" s="82"/>
      <c r="AQ26" s="229"/>
      <c r="AR26" s="82"/>
      <c r="AS26" s="82"/>
      <c r="AT26" s="82"/>
      <c r="AU26" s="82"/>
    </row>
    <row r="27" spans="1:47" ht="225" hidden="1">
      <c r="A27" s="79"/>
      <c r="B27" s="82"/>
      <c r="C27" s="81"/>
      <c r="D27" s="81"/>
      <c r="E27" s="30" t="s">
        <v>56</v>
      </c>
      <c r="F27" s="142" t="s">
        <v>57</v>
      </c>
      <c r="G27" s="81"/>
      <c r="H27" s="81"/>
      <c r="I27" s="81"/>
      <c r="J27" s="81"/>
      <c r="K27" s="81"/>
      <c r="L27" s="81" t="s">
        <v>84</v>
      </c>
      <c r="M27" s="81" t="s">
        <v>141</v>
      </c>
      <c r="N27" s="81" t="s">
        <v>59</v>
      </c>
      <c r="O27" s="82"/>
      <c r="P27" s="82"/>
      <c r="Q27" s="82"/>
      <c r="R27" s="82"/>
      <c r="S27" s="82"/>
      <c r="T27" s="82"/>
      <c r="U27" s="82"/>
      <c r="V27" s="82"/>
      <c r="W27" s="81"/>
      <c r="X27" s="82"/>
      <c r="Y27" s="83"/>
      <c r="Z27" s="83"/>
      <c r="AA27" s="83"/>
      <c r="AB27" s="83"/>
      <c r="AC27" s="83"/>
      <c r="AD27" s="82"/>
      <c r="AE27" s="82"/>
      <c r="AF27" s="82"/>
      <c r="AG27" s="82"/>
      <c r="AH27" s="82"/>
      <c r="AI27" s="82"/>
      <c r="AJ27" s="82"/>
      <c r="AK27" s="82"/>
      <c r="AL27" s="82"/>
      <c r="AM27" s="82"/>
      <c r="AN27" s="82"/>
      <c r="AO27" s="82"/>
      <c r="AP27" s="82"/>
      <c r="AQ27" s="15"/>
      <c r="AR27" s="82"/>
      <c r="AS27" s="82"/>
      <c r="AT27" s="82"/>
      <c r="AU27" s="82"/>
    </row>
    <row r="28" spans="1:47" ht="180" hidden="1">
      <c r="A28" s="79"/>
      <c r="B28" s="82"/>
      <c r="C28" s="81"/>
      <c r="D28" s="81"/>
      <c r="E28" s="30" t="s">
        <v>142</v>
      </c>
      <c r="F28" s="30" t="s">
        <v>143</v>
      </c>
      <c r="G28" s="81"/>
      <c r="H28" s="81"/>
      <c r="I28" s="81"/>
      <c r="J28" s="81"/>
      <c r="K28" s="81"/>
      <c r="L28" s="81" t="s">
        <v>61</v>
      </c>
      <c r="M28" s="81"/>
      <c r="N28" s="81" t="s">
        <v>144</v>
      </c>
      <c r="O28" s="82"/>
      <c r="P28" s="82"/>
      <c r="Q28" s="82"/>
      <c r="R28" s="82"/>
      <c r="S28" s="82"/>
      <c r="T28" s="82"/>
      <c r="U28" s="82"/>
      <c r="V28" s="82"/>
      <c r="W28" s="81"/>
      <c r="X28" s="82"/>
      <c r="Y28" s="83"/>
      <c r="Z28" s="83"/>
      <c r="AA28" s="83"/>
      <c r="AB28" s="83"/>
      <c r="AC28" s="83"/>
      <c r="AD28" s="82"/>
      <c r="AE28" s="82"/>
      <c r="AF28" s="82"/>
      <c r="AG28" s="82"/>
      <c r="AH28" s="82"/>
      <c r="AI28" s="82"/>
      <c r="AJ28" s="82"/>
      <c r="AK28" s="82"/>
      <c r="AL28" s="82"/>
      <c r="AM28" s="82"/>
      <c r="AN28" s="82"/>
      <c r="AO28" s="82"/>
      <c r="AP28" s="82"/>
      <c r="AQ28" s="15"/>
      <c r="AR28" s="82"/>
      <c r="AS28" s="82"/>
      <c r="AT28" s="82"/>
      <c r="AU28" s="82"/>
    </row>
    <row r="29" spans="1:47" hidden="1">
      <c r="A29" s="82"/>
      <c r="B29" s="82"/>
      <c r="C29" s="81"/>
      <c r="D29" s="81"/>
      <c r="E29" s="30" t="s">
        <v>145</v>
      </c>
      <c r="F29" s="30"/>
      <c r="G29" s="81"/>
      <c r="H29" s="81"/>
      <c r="I29" s="81"/>
      <c r="J29" s="81"/>
      <c r="K29" s="81"/>
      <c r="L29" s="81" t="s">
        <v>146</v>
      </c>
      <c r="M29" s="81"/>
      <c r="N29" s="81"/>
      <c r="O29" s="82"/>
      <c r="P29" s="82"/>
      <c r="Q29" s="82"/>
      <c r="R29" s="82"/>
      <c r="S29" s="82"/>
      <c r="T29" s="82"/>
      <c r="U29" s="82"/>
      <c r="V29" s="82"/>
      <c r="W29" s="81"/>
      <c r="X29" s="82"/>
      <c r="Y29" s="83"/>
      <c r="Z29" s="83"/>
      <c r="AA29" s="83"/>
      <c r="AB29" s="83"/>
      <c r="AC29" s="83"/>
      <c r="AD29" s="82"/>
      <c r="AE29" s="82"/>
      <c r="AF29" s="82"/>
      <c r="AG29" s="82"/>
      <c r="AH29" s="82"/>
      <c r="AI29" s="82"/>
      <c r="AJ29" s="82"/>
      <c r="AK29" s="82"/>
      <c r="AL29" s="82"/>
      <c r="AM29" s="82"/>
      <c r="AN29" s="82"/>
      <c r="AO29" s="82"/>
      <c r="AP29" s="82"/>
      <c r="AQ29" s="15"/>
      <c r="AR29" s="82"/>
      <c r="AS29" s="82"/>
      <c r="AT29" s="82"/>
      <c r="AU29" s="82"/>
    </row>
    <row r="30" spans="1:47" ht="75" hidden="1" customHeight="1">
      <c r="A30" s="82"/>
      <c r="B30" s="82"/>
      <c r="C30" s="81"/>
      <c r="D30" s="81"/>
      <c r="E30" s="30" t="s">
        <v>147</v>
      </c>
      <c r="F30" s="30"/>
      <c r="G30" s="81"/>
      <c r="H30" s="81"/>
      <c r="I30" s="81"/>
      <c r="J30" s="81"/>
      <c r="K30" s="81"/>
      <c r="L30" s="81" t="s">
        <v>148</v>
      </c>
      <c r="M30" s="81"/>
      <c r="N30" s="81"/>
      <c r="O30" s="82"/>
      <c r="P30" s="82"/>
      <c r="Q30" s="82"/>
      <c r="R30" s="82"/>
      <c r="S30" s="82"/>
      <c r="T30" s="82"/>
      <c r="U30" s="82"/>
      <c r="V30" s="82"/>
      <c r="W30" s="81"/>
      <c r="X30" s="82"/>
      <c r="Y30" s="83"/>
      <c r="Z30" s="83"/>
      <c r="AA30" s="83"/>
      <c r="AB30" s="83"/>
      <c r="AC30" s="83"/>
      <c r="AD30" s="82"/>
      <c r="AE30" s="82"/>
      <c r="AF30" s="82"/>
      <c r="AG30" s="82"/>
      <c r="AH30" s="82"/>
      <c r="AI30" s="82"/>
      <c r="AJ30" s="82"/>
      <c r="AK30" s="82"/>
      <c r="AL30" s="82"/>
      <c r="AM30" s="82"/>
      <c r="AN30" s="82"/>
      <c r="AO30" s="82"/>
      <c r="AP30" s="82"/>
      <c r="AQ30" s="15"/>
      <c r="AR30" s="82"/>
      <c r="AS30" s="82"/>
      <c r="AT30" s="82"/>
      <c r="AU30" s="82"/>
    </row>
    <row r="31" spans="1:47" ht="30" hidden="1">
      <c r="A31" s="82"/>
      <c r="B31" s="82"/>
      <c r="C31" s="81"/>
      <c r="D31" s="81"/>
      <c r="E31" s="30" t="s">
        <v>149</v>
      </c>
      <c r="F31" s="142"/>
      <c r="G31" s="81"/>
      <c r="H31" s="81"/>
      <c r="I31" s="81"/>
      <c r="J31" s="81"/>
      <c r="K31" s="81"/>
      <c r="L31" s="81" t="s">
        <v>150</v>
      </c>
      <c r="M31" s="81"/>
      <c r="N31" s="81"/>
      <c r="O31" s="82"/>
      <c r="P31" s="82"/>
      <c r="Q31" s="82"/>
      <c r="R31" s="82"/>
      <c r="S31" s="82"/>
      <c r="T31" s="82"/>
      <c r="U31" s="82"/>
      <c r="V31" s="82"/>
      <c r="W31" s="81"/>
      <c r="X31" s="82"/>
      <c r="Y31" s="83"/>
      <c r="Z31" s="83"/>
      <c r="AA31" s="83"/>
      <c r="AB31" s="83"/>
      <c r="AC31" s="83"/>
      <c r="AD31" s="82"/>
      <c r="AE31" s="82"/>
      <c r="AF31" s="82"/>
      <c r="AG31" s="82"/>
      <c r="AH31" s="82"/>
      <c r="AI31" s="82"/>
      <c r="AJ31" s="82"/>
      <c r="AK31" s="82"/>
      <c r="AL31" s="82"/>
      <c r="AM31" s="82"/>
      <c r="AN31" s="82"/>
      <c r="AO31" s="82"/>
      <c r="AP31" s="82"/>
      <c r="AQ31" s="15"/>
      <c r="AR31" s="82"/>
      <c r="AS31" s="82"/>
      <c r="AT31" s="82"/>
      <c r="AU31" s="82"/>
    </row>
    <row r="32" spans="1:47" ht="15.75" hidden="1">
      <c r="A32" s="82"/>
      <c r="B32" s="82"/>
      <c r="C32" s="81"/>
      <c r="D32" s="81"/>
      <c r="E32" s="30" t="s">
        <v>151</v>
      </c>
      <c r="F32" s="142"/>
      <c r="G32" s="81"/>
      <c r="H32" s="81"/>
      <c r="I32" s="81"/>
      <c r="J32" s="81"/>
      <c r="K32" s="81"/>
      <c r="L32" s="84" t="s">
        <v>152</v>
      </c>
      <c r="M32" s="84"/>
      <c r="N32" s="84"/>
      <c r="O32" s="85" t="s">
        <v>121</v>
      </c>
      <c r="P32" s="85"/>
      <c r="Q32" s="85"/>
      <c r="R32" s="83" t="s">
        <v>108</v>
      </c>
      <c r="S32" s="83"/>
      <c r="T32" s="86" t="s">
        <v>68</v>
      </c>
      <c r="U32" s="86"/>
      <c r="V32" s="83" t="s">
        <v>69</v>
      </c>
      <c r="W32" s="87" t="s">
        <v>71</v>
      </c>
      <c r="X32" s="88" t="s">
        <v>153</v>
      </c>
      <c r="Y32" s="83"/>
      <c r="Z32" s="83"/>
      <c r="AA32" s="83"/>
      <c r="AB32" s="83"/>
      <c r="AC32" s="83"/>
      <c r="AD32" s="82"/>
      <c r="AE32" s="82"/>
      <c r="AF32" s="82"/>
      <c r="AG32" s="82"/>
      <c r="AH32" s="82"/>
      <c r="AI32" s="82"/>
      <c r="AJ32" s="82"/>
      <c r="AK32" s="82"/>
      <c r="AL32" s="82"/>
      <c r="AM32" s="82"/>
      <c r="AN32" s="82"/>
      <c r="AO32" s="82"/>
      <c r="AP32" s="82"/>
      <c r="AQ32" s="15"/>
      <c r="AR32" s="82"/>
      <c r="AS32" s="82"/>
      <c r="AT32" s="82"/>
      <c r="AU32" s="82"/>
    </row>
    <row r="33" spans="1:47" ht="31.5" hidden="1">
      <c r="A33" s="82"/>
      <c r="B33" s="82"/>
      <c r="C33" s="81"/>
      <c r="D33" s="81"/>
      <c r="E33" s="30" t="s">
        <v>154</v>
      </c>
      <c r="F33" s="142"/>
      <c r="G33" s="81"/>
      <c r="H33" s="81"/>
      <c r="I33" s="81"/>
      <c r="J33" s="81"/>
      <c r="K33" s="81"/>
      <c r="L33" s="84" t="s">
        <v>155</v>
      </c>
      <c r="M33" s="84"/>
      <c r="N33" s="84"/>
      <c r="O33" s="85" t="s">
        <v>65</v>
      </c>
      <c r="P33" s="85"/>
      <c r="Q33" s="85"/>
      <c r="R33" s="83" t="s">
        <v>73</v>
      </c>
      <c r="S33" s="83"/>
      <c r="T33" s="86" t="s">
        <v>88</v>
      </c>
      <c r="U33" s="86"/>
      <c r="V33" s="83" t="s">
        <v>103</v>
      </c>
      <c r="W33" s="87" t="s">
        <v>89</v>
      </c>
      <c r="X33" s="89" t="s">
        <v>156</v>
      </c>
      <c r="Y33" s="83"/>
      <c r="Z33" s="83"/>
      <c r="AA33" s="83"/>
      <c r="AB33" s="83"/>
      <c r="AC33" s="83"/>
      <c r="AD33" s="82"/>
      <c r="AE33" s="82"/>
      <c r="AF33" s="82"/>
      <c r="AG33" s="82"/>
      <c r="AH33" s="82"/>
      <c r="AI33" s="82"/>
      <c r="AJ33" s="82"/>
      <c r="AK33" s="82"/>
      <c r="AL33" s="82"/>
      <c r="AM33" s="82"/>
      <c r="AN33" s="82"/>
      <c r="AO33" s="82"/>
      <c r="AP33" s="82"/>
      <c r="AQ33" s="15"/>
      <c r="AR33" s="82"/>
      <c r="AS33" s="82"/>
      <c r="AT33" s="82"/>
      <c r="AU33" s="82"/>
    </row>
    <row r="34" spans="1:47" ht="47.25" hidden="1">
      <c r="A34" s="82"/>
      <c r="B34" s="82"/>
      <c r="C34" s="81"/>
      <c r="D34" s="81"/>
      <c r="E34" s="30" t="s">
        <v>157</v>
      </c>
      <c r="F34" s="142"/>
      <c r="G34" s="81"/>
      <c r="H34" s="81"/>
      <c r="I34" s="81"/>
      <c r="J34" s="81"/>
      <c r="K34" s="81"/>
      <c r="L34" s="84" t="s">
        <v>64</v>
      </c>
      <c r="M34" s="84"/>
      <c r="N34" s="84"/>
      <c r="O34" s="85" t="s">
        <v>73</v>
      </c>
      <c r="P34" s="85"/>
      <c r="Q34" s="85"/>
      <c r="R34" s="83" t="s">
        <v>66</v>
      </c>
      <c r="S34" s="83"/>
      <c r="T34" s="86" t="s">
        <v>78</v>
      </c>
      <c r="U34" s="86"/>
      <c r="V34" s="83" t="s">
        <v>70</v>
      </c>
      <c r="W34" s="87"/>
      <c r="X34" s="88" t="s">
        <v>62</v>
      </c>
      <c r="Y34" s="83"/>
      <c r="Z34" s="83"/>
      <c r="AA34" s="83"/>
      <c r="AB34" s="83"/>
      <c r="AC34" s="83"/>
      <c r="AD34" s="82"/>
      <c r="AE34" s="82"/>
      <c r="AF34" s="82"/>
      <c r="AG34" s="82"/>
      <c r="AH34" s="82"/>
      <c r="AI34" s="82"/>
      <c r="AJ34" s="82"/>
      <c r="AK34" s="82"/>
      <c r="AL34" s="82"/>
      <c r="AM34" s="82"/>
      <c r="AN34" s="82"/>
      <c r="AO34" s="82"/>
      <c r="AP34" s="82"/>
      <c r="AQ34" s="15"/>
      <c r="AR34" s="82"/>
      <c r="AS34" s="82"/>
      <c r="AT34" s="82"/>
      <c r="AU34" s="82"/>
    </row>
    <row r="35" spans="1:47" ht="31.5" hidden="1">
      <c r="A35" s="82"/>
      <c r="B35" s="82"/>
      <c r="C35" s="81"/>
      <c r="D35" s="81"/>
      <c r="E35" s="30" t="s">
        <v>158</v>
      </c>
      <c r="F35" s="30"/>
      <c r="G35" s="81"/>
      <c r="H35" s="81"/>
      <c r="I35" s="81"/>
      <c r="J35" s="81"/>
      <c r="K35" s="81"/>
      <c r="L35" s="84" t="s">
        <v>112</v>
      </c>
      <c r="M35" s="84"/>
      <c r="N35" s="84"/>
      <c r="O35" s="85" t="s">
        <v>107</v>
      </c>
      <c r="P35" s="85"/>
      <c r="Q35" s="85"/>
      <c r="R35" s="83" t="s">
        <v>122</v>
      </c>
      <c r="S35" s="83"/>
      <c r="T35" s="83" t="s">
        <v>42</v>
      </c>
      <c r="U35" s="83"/>
      <c r="V35" s="83" t="s">
        <v>159</v>
      </c>
      <c r="W35" s="81"/>
      <c r="X35" s="89" t="s">
        <v>160</v>
      </c>
      <c r="Y35" s="83"/>
      <c r="Z35" s="83"/>
      <c r="AA35" s="83"/>
      <c r="AB35" s="83"/>
      <c r="AC35" s="83"/>
      <c r="AD35" s="82"/>
      <c r="AE35" s="82"/>
      <c r="AF35" s="82"/>
      <c r="AG35" s="82"/>
      <c r="AH35" s="82"/>
      <c r="AI35" s="82"/>
      <c r="AJ35" s="82"/>
      <c r="AK35" s="82"/>
      <c r="AL35" s="82"/>
      <c r="AM35" s="82"/>
      <c r="AN35" s="82"/>
      <c r="AO35" s="82"/>
      <c r="AP35" s="82"/>
      <c r="AQ35" s="15"/>
      <c r="AR35" s="82"/>
      <c r="AS35" s="82"/>
      <c r="AT35" s="82"/>
      <c r="AU35" s="82"/>
    </row>
    <row r="36" spans="1:47" ht="15.75" hidden="1">
      <c r="A36" s="82"/>
      <c r="B36" s="82"/>
      <c r="C36" s="81"/>
      <c r="D36" s="81"/>
      <c r="E36" s="30" t="s">
        <v>161</v>
      </c>
      <c r="F36" s="30"/>
      <c r="G36" s="81"/>
      <c r="H36" s="81"/>
      <c r="I36" s="81"/>
      <c r="J36" s="81"/>
      <c r="K36" s="81"/>
      <c r="L36" s="84" t="s">
        <v>106</v>
      </c>
      <c r="M36" s="84"/>
      <c r="N36" s="84"/>
      <c r="O36" s="85" t="s">
        <v>113</v>
      </c>
      <c r="P36" s="85"/>
      <c r="Q36" s="85"/>
      <c r="R36" s="90"/>
      <c r="S36" s="90"/>
      <c r="T36" s="83" t="s">
        <v>109</v>
      </c>
      <c r="U36" s="83"/>
      <c r="V36" s="82"/>
      <c r="W36" s="81" t="s">
        <v>72</v>
      </c>
      <c r="X36" s="88" t="s">
        <v>97</v>
      </c>
      <c r="Y36" s="83"/>
      <c r="Z36" s="83"/>
      <c r="AA36" s="83"/>
      <c r="AB36" s="83"/>
      <c r="AC36" s="83"/>
      <c r="AD36" s="82"/>
      <c r="AE36" s="82"/>
      <c r="AF36" s="82"/>
      <c r="AG36" s="82"/>
      <c r="AH36" s="82"/>
      <c r="AI36" s="82"/>
      <c r="AJ36" s="82"/>
      <c r="AK36" s="82"/>
      <c r="AL36" s="82"/>
      <c r="AM36" s="82"/>
      <c r="AN36" s="82"/>
      <c r="AO36" s="82"/>
      <c r="AP36" s="82"/>
      <c r="AQ36" s="15"/>
      <c r="AR36" s="82"/>
      <c r="AS36" s="82"/>
      <c r="AT36" s="82"/>
      <c r="AU36" s="82"/>
    </row>
    <row r="37" spans="1:47" ht="15.75" hidden="1">
      <c r="A37" s="82"/>
      <c r="B37" s="82"/>
      <c r="C37" s="81"/>
      <c r="D37" s="81"/>
      <c r="E37" s="30" t="s">
        <v>162</v>
      </c>
      <c r="F37" s="30"/>
      <c r="G37" s="81"/>
      <c r="H37" s="81"/>
      <c r="I37" s="81"/>
      <c r="J37" s="81"/>
      <c r="K37" s="81"/>
      <c r="L37" s="81"/>
      <c r="M37" s="81"/>
      <c r="N37" s="81"/>
      <c r="O37" s="83" t="s">
        <v>163</v>
      </c>
      <c r="P37" s="83"/>
      <c r="Q37" s="83"/>
      <c r="R37" s="82"/>
      <c r="S37" s="82"/>
      <c r="T37" s="82"/>
      <c r="U37" s="82"/>
      <c r="V37" s="82"/>
      <c r="W37" s="81" t="s">
        <v>164</v>
      </c>
      <c r="X37" s="88" t="s">
        <v>85</v>
      </c>
      <c r="Y37" s="83"/>
      <c r="Z37" s="83"/>
      <c r="AA37" s="83"/>
      <c r="AB37" s="83"/>
      <c r="AC37" s="83"/>
      <c r="AD37" s="82"/>
      <c r="AE37" s="82"/>
      <c r="AF37" s="82"/>
      <c r="AG37" s="82"/>
      <c r="AH37" s="82"/>
      <c r="AI37" s="82"/>
      <c r="AJ37" s="82"/>
      <c r="AK37" s="82"/>
      <c r="AL37" s="82"/>
      <c r="AM37" s="82"/>
      <c r="AN37" s="82"/>
      <c r="AO37" s="82"/>
      <c r="AP37" s="82"/>
      <c r="AQ37" s="15"/>
      <c r="AR37" s="82"/>
      <c r="AS37" s="82"/>
      <c r="AT37" s="82"/>
      <c r="AU37" s="82"/>
    </row>
    <row r="38" spans="1:47" ht="78.75" hidden="1">
      <c r="A38" s="82"/>
      <c r="B38" s="82"/>
      <c r="C38" s="81"/>
      <c r="D38" s="81"/>
      <c r="E38" s="30" t="s">
        <v>165</v>
      </c>
      <c r="F38" s="30"/>
      <c r="G38" s="81"/>
      <c r="H38" s="81"/>
      <c r="I38" s="81"/>
      <c r="J38" s="81"/>
      <c r="K38" s="81"/>
      <c r="L38" s="81"/>
      <c r="M38" s="81"/>
      <c r="N38" s="81"/>
      <c r="O38" s="83" t="s">
        <v>74</v>
      </c>
      <c r="P38" s="83"/>
      <c r="Q38" s="83"/>
      <c r="R38" s="82"/>
      <c r="S38" s="82"/>
      <c r="T38" s="82"/>
      <c r="U38" s="82"/>
      <c r="V38" s="82"/>
      <c r="W38" s="81"/>
      <c r="X38" s="88" t="s">
        <v>166</v>
      </c>
      <c r="Y38" s="83"/>
      <c r="Z38" s="83"/>
      <c r="AA38" s="83"/>
      <c r="AB38" s="83"/>
      <c r="AC38" s="83"/>
      <c r="AD38" s="82"/>
      <c r="AE38" s="82"/>
      <c r="AF38" s="82"/>
      <c r="AG38" s="82"/>
      <c r="AH38" s="82"/>
      <c r="AI38" s="82"/>
      <c r="AJ38" s="82"/>
      <c r="AK38" s="82"/>
      <c r="AL38" s="82"/>
      <c r="AM38" s="82"/>
      <c r="AN38" s="82"/>
      <c r="AO38" s="82"/>
      <c r="AP38" s="82"/>
      <c r="AQ38" s="82"/>
      <c r="AR38" s="82"/>
      <c r="AS38" s="82"/>
      <c r="AT38" s="82"/>
      <c r="AU38" s="82"/>
    </row>
    <row r="39" spans="1:47" ht="31.5" hidden="1">
      <c r="A39" s="82"/>
      <c r="B39" s="82"/>
      <c r="C39" s="81"/>
      <c r="D39" s="81"/>
      <c r="E39" s="30" t="s">
        <v>167</v>
      </c>
      <c r="F39" s="30"/>
      <c r="G39" s="81"/>
      <c r="H39" s="81"/>
      <c r="I39" s="81"/>
      <c r="J39" s="81"/>
      <c r="K39" s="81"/>
      <c r="L39" s="81"/>
      <c r="M39" s="81"/>
      <c r="N39" s="81"/>
      <c r="O39" s="83" t="s">
        <v>110</v>
      </c>
      <c r="P39" s="83"/>
      <c r="Q39" s="83"/>
      <c r="R39" s="82"/>
      <c r="S39" s="82"/>
      <c r="T39" s="82"/>
      <c r="U39" s="82"/>
      <c r="V39" s="82"/>
      <c r="W39" s="81"/>
      <c r="X39" s="88" t="s">
        <v>168</v>
      </c>
      <c r="Y39" s="83"/>
      <c r="Z39" s="83"/>
      <c r="AA39" s="83"/>
      <c r="AB39" s="83"/>
      <c r="AC39" s="83"/>
      <c r="AD39" s="82"/>
      <c r="AE39" s="82"/>
      <c r="AF39" s="82"/>
      <c r="AG39" s="82"/>
      <c r="AH39" s="82"/>
      <c r="AI39" s="82"/>
      <c r="AJ39" s="82"/>
      <c r="AK39" s="82"/>
      <c r="AL39" s="82"/>
      <c r="AM39" s="82"/>
      <c r="AN39" s="82"/>
      <c r="AO39" s="82"/>
      <c r="AP39" s="82"/>
      <c r="AQ39" s="82"/>
      <c r="AR39" s="82"/>
      <c r="AS39" s="82"/>
      <c r="AT39" s="82"/>
      <c r="AU39" s="82"/>
    </row>
    <row r="40" spans="1:47" ht="30" hidden="1">
      <c r="A40" s="82"/>
      <c r="B40" s="82"/>
      <c r="C40" s="81"/>
      <c r="D40" s="81"/>
      <c r="E40" s="30" t="s">
        <v>169</v>
      </c>
      <c r="F40" s="30"/>
      <c r="G40" s="81"/>
      <c r="H40" s="81"/>
      <c r="I40" s="81"/>
      <c r="J40" s="81"/>
      <c r="K40" s="81"/>
      <c r="L40" s="81"/>
      <c r="M40" s="81"/>
      <c r="N40" s="81"/>
      <c r="O40" s="83" t="s">
        <v>170</v>
      </c>
      <c r="P40" s="83"/>
      <c r="Q40" s="83"/>
      <c r="R40" s="82"/>
      <c r="S40" s="82"/>
      <c r="T40" s="82"/>
      <c r="U40" s="82"/>
      <c r="V40" s="82"/>
      <c r="W40" s="81"/>
      <c r="X40" s="82"/>
      <c r="Y40" s="83"/>
      <c r="Z40" s="83"/>
      <c r="AA40" s="83"/>
      <c r="AB40" s="83"/>
      <c r="AC40" s="83"/>
      <c r="AD40" s="82"/>
      <c r="AE40" s="82"/>
      <c r="AF40" s="82"/>
      <c r="AG40" s="82"/>
      <c r="AH40" s="82"/>
      <c r="AI40" s="82"/>
      <c r="AJ40" s="82"/>
      <c r="AK40" s="82"/>
      <c r="AL40" s="82"/>
      <c r="AM40" s="82"/>
      <c r="AN40" s="82"/>
      <c r="AO40" s="82"/>
      <c r="AP40" s="82"/>
      <c r="AQ40" s="82"/>
      <c r="AR40" s="82"/>
      <c r="AS40" s="82"/>
      <c r="AT40" s="82"/>
      <c r="AU40" s="82"/>
    </row>
    <row r="41" spans="1:47" ht="30" hidden="1">
      <c r="A41" s="82"/>
      <c r="B41" s="82"/>
      <c r="C41" s="81"/>
      <c r="D41" s="81"/>
      <c r="E41" s="30" t="s">
        <v>171</v>
      </c>
      <c r="F41" s="30"/>
      <c r="G41" s="81"/>
      <c r="H41" s="81"/>
      <c r="I41" s="81"/>
      <c r="J41" s="81"/>
      <c r="K41" s="81"/>
      <c r="L41" s="81"/>
      <c r="M41" s="81"/>
      <c r="N41" s="81"/>
      <c r="O41" s="82"/>
      <c r="P41" s="82"/>
      <c r="Q41" s="82"/>
      <c r="R41" s="82"/>
      <c r="S41" s="82"/>
      <c r="T41" s="82"/>
      <c r="U41" s="82"/>
      <c r="V41" s="82"/>
      <c r="W41" s="81"/>
      <c r="X41" s="82"/>
      <c r="Y41" s="83"/>
      <c r="Z41" s="83"/>
      <c r="AA41" s="83"/>
      <c r="AB41" s="83"/>
      <c r="AC41" s="83"/>
      <c r="AD41" s="82"/>
      <c r="AE41" s="82"/>
      <c r="AF41" s="82"/>
      <c r="AG41" s="82"/>
      <c r="AH41" s="82"/>
      <c r="AI41" s="82"/>
      <c r="AJ41" s="82"/>
      <c r="AK41" s="82"/>
      <c r="AL41" s="82"/>
      <c r="AM41" s="82"/>
      <c r="AN41" s="82"/>
      <c r="AO41" s="82"/>
      <c r="AP41" s="82"/>
      <c r="AQ41" s="82"/>
      <c r="AR41" s="82"/>
      <c r="AS41" s="82"/>
      <c r="AT41" s="82"/>
      <c r="AU41" s="82"/>
    </row>
    <row r="42" spans="1:47" ht="15.75" hidden="1">
      <c r="A42" s="82"/>
      <c r="B42" s="82"/>
      <c r="C42" s="81"/>
      <c r="D42" s="81"/>
      <c r="E42" s="30" t="s">
        <v>172</v>
      </c>
      <c r="F42" s="30"/>
      <c r="G42" s="81"/>
      <c r="H42" s="81"/>
      <c r="I42" s="81"/>
      <c r="J42" s="81"/>
      <c r="K42" s="81"/>
      <c r="L42" s="81"/>
      <c r="M42" s="81"/>
      <c r="N42" s="81"/>
      <c r="O42" s="82"/>
      <c r="P42" s="82"/>
      <c r="Q42" s="82"/>
      <c r="R42" s="82"/>
      <c r="S42" s="82"/>
      <c r="T42" s="82"/>
      <c r="U42" s="82"/>
      <c r="V42" s="82"/>
      <c r="W42" s="81"/>
      <c r="X42" s="88"/>
      <c r="Y42" s="83"/>
      <c r="Z42" s="83"/>
      <c r="AA42" s="83"/>
      <c r="AB42" s="83"/>
      <c r="AC42" s="83"/>
      <c r="AD42" s="82"/>
      <c r="AE42" s="82"/>
      <c r="AF42" s="82"/>
      <c r="AG42" s="82"/>
      <c r="AH42" s="82"/>
      <c r="AI42" s="82"/>
      <c r="AJ42" s="82"/>
      <c r="AK42" s="82"/>
      <c r="AL42" s="82"/>
      <c r="AM42" s="82"/>
      <c r="AN42" s="82"/>
      <c r="AO42" s="82"/>
      <c r="AP42" s="82"/>
      <c r="AQ42" s="82"/>
      <c r="AR42" s="82"/>
      <c r="AS42" s="82"/>
      <c r="AT42" s="82"/>
      <c r="AU42" s="82"/>
    </row>
    <row r="43" spans="1:47" ht="30" hidden="1">
      <c r="A43" s="82"/>
      <c r="B43" s="82"/>
      <c r="C43" s="81"/>
      <c r="D43" s="81"/>
      <c r="E43" s="30" t="s">
        <v>173</v>
      </c>
      <c r="F43" s="30"/>
      <c r="G43" s="81"/>
      <c r="H43" s="81"/>
      <c r="I43" s="81"/>
      <c r="J43" s="81"/>
      <c r="K43" s="81"/>
      <c r="L43" s="81"/>
      <c r="M43" s="81"/>
      <c r="N43" s="81"/>
      <c r="O43" s="82"/>
      <c r="P43" s="82"/>
      <c r="Q43" s="82"/>
      <c r="R43" s="82"/>
      <c r="S43" s="82"/>
      <c r="T43" s="82"/>
      <c r="U43" s="82"/>
      <c r="V43" s="82"/>
      <c r="W43" s="81"/>
      <c r="X43" s="91"/>
      <c r="Y43" s="83"/>
      <c r="Z43" s="83"/>
      <c r="AA43" s="83"/>
      <c r="AB43" s="83"/>
      <c r="AC43" s="83"/>
      <c r="AD43" s="82"/>
      <c r="AE43" s="82"/>
      <c r="AF43" s="82"/>
      <c r="AG43" s="82"/>
      <c r="AH43" s="82"/>
      <c r="AI43" s="82"/>
      <c r="AJ43" s="82"/>
      <c r="AK43" s="82"/>
      <c r="AL43" s="82"/>
      <c r="AM43" s="82"/>
      <c r="AN43" s="82"/>
      <c r="AO43" s="82"/>
      <c r="AP43" s="82"/>
      <c r="AQ43" s="82"/>
      <c r="AR43" s="82"/>
      <c r="AS43" s="82"/>
      <c r="AT43" s="82"/>
      <c r="AU43" s="82"/>
    </row>
    <row r="44" spans="1:47" hidden="1">
      <c r="A44" s="82"/>
      <c r="B44" s="82"/>
      <c r="C44" s="81"/>
      <c r="D44" s="81"/>
      <c r="E44" s="30" t="s">
        <v>174</v>
      </c>
      <c r="F44" s="30"/>
      <c r="G44" s="81"/>
      <c r="H44" s="81"/>
      <c r="I44" s="81"/>
      <c r="J44" s="81"/>
      <c r="K44" s="81"/>
      <c r="L44" s="81"/>
      <c r="M44" s="81"/>
      <c r="N44" s="81"/>
      <c r="O44" s="82"/>
      <c r="P44" s="82"/>
      <c r="Q44" s="82"/>
      <c r="R44" s="82"/>
      <c r="S44" s="82"/>
      <c r="T44" s="82"/>
      <c r="U44" s="82"/>
      <c r="V44" s="82"/>
      <c r="W44" s="81"/>
      <c r="X44" s="82"/>
      <c r="Y44" s="83"/>
      <c r="Z44" s="83"/>
      <c r="AA44" s="83"/>
      <c r="AB44" s="83"/>
      <c r="AC44" s="83"/>
      <c r="AD44" s="82"/>
      <c r="AE44" s="82"/>
      <c r="AF44" s="82"/>
      <c r="AG44" s="82"/>
      <c r="AH44" s="82"/>
      <c r="AI44" s="82"/>
      <c r="AJ44" s="82"/>
      <c r="AK44" s="82"/>
      <c r="AL44" s="82"/>
      <c r="AM44" s="82"/>
      <c r="AN44" s="82"/>
      <c r="AO44" s="82"/>
      <c r="AP44" s="82"/>
      <c r="AQ44" s="82"/>
      <c r="AR44" s="82"/>
      <c r="AS44" s="82"/>
      <c r="AT44" s="82"/>
      <c r="AU44" s="82"/>
    </row>
    <row r="45" spans="1:47" hidden="1">
      <c r="A45" s="82"/>
      <c r="B45" s="82"/>
      <c r="C45" s="81"/>
      <c r="D45" s="81"/>
      <c r="E45" s="30" t="s">
        <v>175</v>
      </c>
      <c r="F45" s="30"/>
      <c r="G45" s="81"/>
      <c r="H45" s="81"/>
      <c r="I45" s="81"/>
      <c r="J45" s="81"/>
      <c r="K45" s="81"/>
      <c r="L45" s="81"/>
      <c r="M45" s="81"/>
      <c r="N45" s="81"/>
      <c r="O45" s="82"/>
      <c r="P45" s="82"/>
      <c r="Q45" s="82"/>
      <c r="R45" s="82"/>
      <c r="S45" s="82"/>
      <c r="T45" s="82"/>
      <c r="U45" s="82"/>
      <c r="V45" s="82"/>
      <c r="W45" s="81"/>
      <c r="X45" s="82"/>
      <c r="Y45" s="83"/>
      <c r="Z45" s="83"/>
      <c r="AA45" s="83"/>
      <c r="AB45" s="83"/>
      <c r="AC45" s="83"/>
      <c r="AD45" s="82"/>
      <c r="AE45" s="82"/>
      <c r="AF45" s="82"/>
      <c r="AG45" s="82"/>
      <c r="AH45" s="82"/>
      <c r="AI45" s="82"/>
      <c r="AJ45" s="82"/>
      <c r="AK45" s="82"/>
      <c r="AL45" s="82"/>
      <c r="AM45" s="82"/>
      <c r="AN45" s="82"/>
      <c r="AO45" s="82"/>
      <c r="AP45" s="82"/>
      <c r="AQ45" s="82"/>
      <c r="AR45" s="82"/>
      <c r="AS45" s="82"/>
      <c r="AT45" s="82"/>
      <c r="AU45" s="82"/>
    </row>
    <row r="46" spans="1:47" ht="15" hidden="1" customHeight="1">
      <c r="A46" s="82"/>
      <c r="B46" s="82"/>
      <c r="C46" s="81"/>
      <c r="D46" s="81"/>
      <c r="E46" s="30" t="s">
        <v>176</v>
      </c>
      <c r="F46" s="81"/>
      <c r="G46" s="81"/>
      <c r="H46" s="81"/>
      <c r="I46" s="81"/>
      <c r="J46" s="81"/>
      <c r="K46" s="81"/>
      <c r="L46" s="81"/>
      <c r="M46" s="81"/>
      <c r="N46" s="81"/>
      <c r="O46" s="82"/>
      <c r="P46" s="82"/>
      <c r="Q46" s="82"/>
      <c r="R46" s="82"/>
      <c r="S46" s="82"/>
      <c r="T46" s="82"/>
      <c r="U46" s="82"/>
      <c r="V46" s="82"/>
      <c r="W46" s="81"/>
      <c r="X46" s="82"/>
      <c r="Y46" s="83"/>
      <c r="Z46" s="83"/>
      <c r="AA46" s="83"/>
      <c r="AB46" s="83"/>
      <c r="AC46" s="83"/>
      <c r="AD46" s="82"/>
      <c r="AE46" s="82"/>
      <c r="AF46" s="82"/>
      <c r="AG46" s="82"/>
      <c r="AH46" s="82"/>
      <c r="AI46" s="82"/>
      <c r="AJ46" s="82"/>
      <c r="AK46" s="82"/>
      <c r="AL46" s="82"/>
      <c r="AM46" s="82"/>
      <c r="AN46" s="82"/>
      <c r="AO46" s="82"/>
      <c r="AP46" s="82"/>
      <c r="AQ46" s="82"/>
      <c r="AR46" s="82"/>
      <c r="AS46" s="82"/>
      <c r="AT46" s="82"/>
      <c r="AU46" s="82"/>
    </row>
    <row r="47" spans="1:47" hidden="1">
      <c r="A47" s="82"/>
      <c r="B47" s="82"/>
      <c r="C47" s="81"/>
      <c r="D47" s="81"/>
      <c r="E47" s="30" t="s">
        <v>177</v>
      </c>
      <c r="F47" s="81"/>
      <c r="G47" s="81"/>
      <c r="H47" s="81"/>
      <c r="I47" s="81"/>
      <c r="J47" s="81"/>
      <c r="K47" s="81"/>
      <c r="L47" s="81"/>
      <c r="M47" s="81"/>
      <c r="N47" s="81"/>
      <c r="O47" s="82"/>
      <c r="P47" s="82"/>
      <c r="Q47" s="82"/>
      <c r="R47" s="82"/>
      <c r="S47" s="82"/>
      <c r="T47" s="82"/>
      <c r="U47" s="82"/>
      <c r="V47" s="82"/>
      <c r="W47" s="81"/>
      <c r="X47" s="82"/>
      <c r="Y47" s="83"/>
      <c r="Z47" s="83"/>
      <c r="AA47" s="83"/>
      <c r="AB47" s="83"/>
      <c r="AC47" s="83"/>
      <c r="AD47" s="82"/>
      <c r="AE47" s="82"/>
      <c r="AF47" s="82"/>
      <c r="AG47" s="82"/>
      <c r="AH47" s="82"/>
      <c r="AI47" s="82"/>
      <c r="AJ47" s="82"/>
      <c r="AK47" s="82"/>
      <c r="AL47" s="82"/>
      <c r="AM47" s="82"/>
      <c r="AN47" s="82"/>
      <c r="AO47" s="82"/>
      <c r="AP47" s="82"/>
      <c r="AQ47" s="82"/>
      <c r="AR47" s="82"/>
      <c r="AS47" s="82"/>
      <c r="AT47" s="82"/>
      <c r="AU47" s="82"/>
    </row>
    <row r="48" spans="1:47" hidden="1">
      <c r="A48" s="82"/>
      <c r="B48" s="82"/>
      <c r="C48" s="81"/>
      <c r="D48" s="81"/>
      <c r="E48" s="30" t="s">
        <v>178</v>
      </c>
      <c r="F48" s="81"/>
      <c r="G48" s="81"/>
      <c r="H48" s="81"/>
      <c r="I48" s="81"/>
      <c r="J48" s="81"/>
      <c r="K48" s="81"/>
      <c r="L48" s="81"/>
      <c r="M48" s="81"/>
      <c r="N48" s="81"/>
      <c r="O48" s="82"/>
      <c r="P48" s="82"/>
      <c r="Q48" s="82"/>
      <c r="R48" s="82"/>
      <c r="S48" s="82"/>
      <c r="T48" s="82"/>
      <c r="U48" s="82"/>
      <c r="V48" s="82"/>
      <c r="W48" s="81"/>
      <c r="X48" s="82"/>
      <c r="Y48" s="83"/>
      <c r="Z48" s="83"/>
      <c r="AA48" s="83"/>
      <c r="AB48" s="83"/>
      <c r="AC48" s="83"/>
      <c r="AD48" s="82"/>
      <c r="AE48" s="82"/>
      <c r="AF48" s="82"/>
      <c r="AG48" s="82"/>
      <c r="AH48" s="82"/>
      <c r="AI48" s="82"/>
      <c r="AJ48" s="82"/>
      <c r="AK48" s="82"/>
      <c r="AL48" s="82"/>
      <c r="AM48" s="82"/>
      <c r="AN48" s="82"/>
      <c r="AO48" s="82"/>
      <c r="AP48" s="82"/>
      <c r="AQ48" s="82"/>
      <c r="AR48" s="82"/>
      <c r="AS48" s="82"/>
      <c r="AT48" s="82"/>
      <c r="AU48" s="82"/>
    </row>
    <row r="49" spans="1:47" ht="405" hidden="1">
      <c r="A49" s="82"/>
      <c r="B49" s="82"/>
      <c r="C49" s="81"/>
      <c r="D49" s="81"/>
      <c r="E49" s="30" t="s">
        <v>179</v>
      </c>
      <c r="F49" s="30" t="s">
        <v>180</v>
      </c>
      <c r="G49" s="81"/>
      <c r="H49" s="81"/>
      <c r="I49" s="81"/>
      <c r="J49" s="81"/>
      <c r="K49" s="81"/>
      <c r="L49" s="81"/>
      <c r="M49" s="81"/>
      <c r="N49" s="81"/>
      <c r="O49" s="82"/>
      <c r="P49" s="82"/>
      <c r="Q49" s="82"/>
      <c r="R49" s="82"/>
      <c r="S49" s="82"/>
      <c r="T49" s="82"/>
      <c r="U49" s="82"/>
      <c r="V49" s="82"/>
      <c r="W49" s="81"/>
      <c r="X49" s="82"/>
      <c r="Y49" s="83"/>
      <c r="Z49" s="83"/>
      <c r="AA49" s="83"/>
      <c r="AB49" s="83"/>
      <c r="AC49" s="83"/>
      <c r="AD49" s="82"/>
      <c r="AE49" s="82"/>
      <c r="AF49" s="82"/>
      <c r="AG49" s="82"/>
      <c r="AH49" s="82"/>
      <c r="AI49" s="82"/>
      <c r="AJ49" s="82"/>
      <c r="AK49" s="82"/>
      <c r="AL49" s="82"/>
      <c r="AM49" s="82"/>
      <c r="AN49" s="82"/>
      <c r="AO49" s="82"/>
      <c r="AP49" s="82"/>
      <c r="AQ49" s="82"/>
      <c r="AR49" s="82"/>
      <c r="AS49" s="82"/>
      <c r="AT49" s="82"/>
      <c r="AU49" s="82"/>
    </row>
    <row r="50" spans="1:47" ht="165" hidden="1">
      <c r="A50" s="82"/>
      <c r="B50" s="82"/>
      <c r="C50" s="81"/>
      <c r="D50" s="81"/>
      <c r="E50" s="30" t="s">
        <v>104</v>
      </c>
      <c r="F50" s="142" t="s">
        <v>181</v>
      </c>
      <c r="G50" s="81"/>
      <c r="H50" s="81"/>
      <c r="I50" s="81"/>
      <c r="J50" s="81"/>
      <c r="K50" s="81"/>
      <c r="L50" s="81"/>
      <c r="M50" s="81"/>
      <c r="N50" s="81"/>
      <c r="O50" s="82"/>
      <c r="P50" s="82"/>
      <c r="Q50" s="82"/>
      <c r="R50" s="82"/>
      <c r="S50" s="82"/>
      <c r="T50" s="82"/>
      <c r="U50" s="82"/>
      <c r="V50" s="82"/>
      <c r="W50" s="81"/>
      <c r="X50" s="82"/>
      <c r="Y50" s="83"/>
      <c r="Z50" s="83"/>
      <c r="AA50" s="83"/>
      <c r="AB50" s="83"/>
      <c r="AC50" s="83"/>
      <c r="AD50" s="82"/>
      <c r="AE50" s="82"/>
      <c r="AF50" s="82"/>
      <c r="AG50" s="82"/>
      <c r="AH50" s="82"/>
      <c r="AI50" s="82"/>
      <c r="AJ50" s="82"/>
      <c r="AK50" s="82"/>
      <c r="AL50" s="82"/>
      <c r="AM50" s="82"/>
      <c r="AN50" s="82"/>
      <c r="AO50" s="82"/>
      <c r="AP50" s="82"/>
      <c r="AQ50" s="82"/>
      <c r="AR50" s="82"/>
      <c r="AS50" s="82"/>
      <c r="AT50" s="82"/>
      <c r="AU50" s="82"/>
    </row>
    <row r="51" spans="1:47" ht="285" hidden="1">
      <c r="A51" s="82"/>
      <c r="B51" s="82"/>
      <c r="C51" s="81"/>
      <c r="D51" s="81"/>
      <c r="E51" s="30" t="s">
        <v>182</v>
      </c>
      <c r="F51" s="142" t="s">
        <v>183</v>
      </c>
      <c r="G51" s="81"/>
      <c r="H51" s="81"/>
      <c r="I51" s="81"/>
      <c r="J51" s="81"/>
      <c r="K51" s="81"/>
      <c r="L51" s="81"/>
      <c r="M51" s="81"/>
      <c r="N51" s="81"/>
      <c r="O51" s="82"/>
      <c r="P51" s="82"/>
      <c r="Q51" s="82"/>
      <c r="R51" s="82"/>
      <c r="S51" s="82"/>
      <c r="T51" s="82"/>
      <c r="U51" s="82"/>
      <c r="V51" s="82"/>
      <c r="W51" s="81"/>
      <c r="X51" s="82"/>
      <c r="Y51" s="83"/>
      <c r="Z51" s="83"/>
      <c r="AA51" s="83"/>
      <c r="AB51" s="83"/>
      <c r="AC51" s="83"/>
      <c r="AD51" s="82"/>
      <c r="AE51" s="82"/>
      <c r="AF51" s="82"/>
      <c r="AG51" s="82"/>
      <c r="AH51" s="82"/>
      <c r="AI51" s="82"/>
      <c r="AJ51" s="82"/>
      <c r="AK51" s="82"/>
      <c r="AL51" s="82"/>
      <c r="AM51" s="82"/>
      <c r="AN51" s="82"/>
      <c r="AO51" s="82"/>
      <c r="AP51" s="82"/>
      <c r="AQ51" s="82"/>
      <c r="AR51" s="82"/>
      <c r="AS51" s="82"/>
      <c r="AT51" s="82"/>
      <c r="AU51" s="82"/>
    </row>
    <row r="52" spans="1:47" ht="225" hidden="1">
      <c r="A52" s="82"/>
      <c r="B52" s="82"/>
      <c r="C52" s="81"/>
      <c r="D52" s="81"/>
      <c r="E52" s="30" t="s">
        <v>184</v>
      </c>
      <c r="F52" s="142" t="s">
        <v>185</v>
      </c>
      <c r="G52" s="81"/>
      <c r="H52" s="81"/>
      <c r="I52" s="81"/>
      <c r="J52" s="81"/>
      <c r="K52" s="81"/>
      <c r="L52" s="81"/>
      <c r="M52" s="81"/>
      <c r="N52" s="81"/>
      <c r="O52" s="82"/>
      <c r="P52" s="82"/>
      <c r="Q52" s="82"/>
      <c r="R52" s="82"/>
      <c r="S52" s="82"/>
      <c r="T52" s="82"/>
      <c r="U52" s="82"/>
      <c r="V52" s="82"/>
      <c r="W52" s="81"/>
      <c r="X52" s="82"/>
      <c r="Y52" s="83"/>
      <c r="Z52" s="83"/>
      <c r="AA52" s="83"/>
      <c r="AB52" s="83"/>
      <c r="AC52" s="83"/>
      <c r="AD52" s="82"/>
      <c r="AE52" s="82"/>
      <c r="AF52" s="82"/>
      <c r="AG52" s="82"/>
      <c r="AH52" s="82"/>
      <c r="AI52" s="82"/>
      <c r="AJ52" s="82"/>
      <c r="AK52" s="82"/>
      <c r="AL52" s="82"/>
      <c r="AM52" s="82"/>
      <c r="AN52" s="82"/>
      <c r="AO52" s="82"/>
      <c r="AP52" s="82"/>
      <c r="AQ52" s="82"/>
      <c r="AR52" s="82"/>
      <c r="AS52" s="82"/>
      <c r="AT52" s="82"/>
      <c r="AU52" s="82"/>
    </row>
    <row r="53" spans="1:47" ht="409.5" hidden="1">
      <c r="A53" s="82"/>
      <c r="B53" s="82"/>
      <c r="C53" s="81"/>
      <c r="D53" s="81"/>
      <c r="E53" s="30" t="s">
        <v>186</v>
      </c>
      <c r="F53" s="142" t="s">
        <v>187</v>
      </c>
      <c r="G53" s="81"/>
      <c r="H53" s="81"/>
      <c r="I53" s="81"/>
      <c r="J53" s="81"/>
      <c r="K53" s="81"/>
      <c r="L53" s="81"/>
      <c r="M53" s="81"/>
      <c r="N53" s="81"/>
      <c r="O53" s="82"/>
      <c r="P53" s="82"/>
      <c r="Q53" s="82"/>
      <c r="R53" s="82"/>
      <c r="S53" s="82"/>
      <c r="T53" s="82"/>
      <c r="U53" s="82"/>
      <c r="V53" s="82"/>
      <c r="W53" s="81"/>
      <c r="X53" s="82"/>
      <c r="Y53" s="83"/>
      <c r="Z53" s="83"/>
      <c r="AA53" s="83"/>
      <c r="AB53" s="83"/>
      <c r="AC53" s="83"/>
      <c r="AD53" s="82"/>
      <c r="AE53" s="82"/>
      <c r="AF53" s="82"/>
      <c r="AG53" s="82"/>
      <c r="AH53" s="82"/>
      <c r="AI53" s="82"/>
      <c r="AJ53" s="82"/>
      <c r="AK53" s="82"/>
      <c r="AL53" s="82"/>
      <c r="AM53" s="82"/>
      <c r="AN53" s="82"/>
      <c r="AO53" s="82"/>
      <c r="AP53" s="82"/>
      <c r="AQ53" s="82"/>
      <c r="AR53" s="82"/>
      <c r="AS53" s="82"/>
      <c r="AT53" s="82"/>
      <c r="AU53" s="82"/>
    </row>
    <row r="54" spans="1:47" ht="285" hidden="1">
      <c r="A54" s="82"/>
      <c r="B54" s="82"/>
      <c r="C54" s="81"/>
      <c r="D54" s="81"/>
      <c r="E54" s="30" t="s">
        <v>188</v>
      </c>
      <c r="F54" s="142" t="s">
        <v>189</v>
      </c>
      <c r="G54" s="81"/>
      <c r="H54" s="81"/>
      <c r="I54" s="81"/>
      <c r="J54" s="81"/>
      <c r="K54" s="81"/>
      <c r="L54" s="81"/>
      <c r="M54" s="81"/>
      <c r="N54" s="81"/>
      <c r="O54" s="82"/>
      <c r="P54" s="82"/>
      <c r="Q54" s="82"/>
      <c r="R54" s="82"/>
      <c r="S54" s="82"/>
      <c r="T54" s="82"/>
      <c r="U54" s="82"/>
      <c r="V54" s="82"/>
      <c r="W54" s="81"/>
      <c r="X54" s="82"/>
      <c r="Y54" s="83"/>
      <c r="Z54" s="83"/>
      <c r="AA54" s="83"/>
      <c r="AB54" s="83"/>
      <c r="AC54" s="83"/>
      <c r="AD54" s="82"/>
      <c r="AE54" s="82"/>
      <c r="AF54" s="82"/>
      <c r="AG54" s="82"/>
      <c r="AH54" s="82"/>
      <c r="AI54" s="82"/>
      <c r="AJ54" s="82"/>
      <c r="AK54" s="82"/>
      <c r="AL54" s="82"/>
      <c r="AM54" s="82"/>
      <c r="AN54" s="82"/>
      <c r="AO54" s="82"/>
      <c r="AP54" s="82"/>
      <c r="AQ54" s="82"/>
      <c r="AR54" s="82"/>
      <c r="AS54" s="82"/>
      <c r="AT54" s="82"/>
      <c r="AU54" s="82"/>
    </row>
    <row r="55" spans="1:47" ht="409.5" hidden="1">
      <c r="A55" s="82"/>
      <c r="B55" s="82"/>
      <c r="C55" s="81"/>
      <c r="D55" s="81"/>
      <c r="E55" s="30" t="s">
        <v>190</v>
      </c>
      <c r="F55" s="142" t="s">
        <v>191</v>
      </c>
      <c r="G55" s="81"/>
      <c r="H55" s="81"/>
      <c r="I55" s="81"/>
      <c r="J55" s="81"/>
      <c r="K55" s="81"/>
      <c r="L55" s="81"/>
      <c r="M55" s="81"/>
      <c r="N55" s="81"/>
      <c r="O55" s="82"/>
      <c r="P55" s="82"/>
      <c r="Q55" s="82"/>
      <c r="R55" s="82"/>
      <c r="S55" s="82"/>
      <c r="T55" s="82"/>
      <c r="U55" s="82"/>
      <c r="V55" s="82"/>
      <c r="W55" s="81"/>
      <c r="X55" s="82"/>
      <c r="Y55" s="83"/>
      <c r="Z55" s="83"/>
      <c r="AA55" s="83"/>
      <c r="AB55" s="83"/>
      <c r="AC55" s="83"/>
      <c r="AD55" s="82"/>
      <c r="AE55" s="82"/>
      <c r="AF55" s="82"/>
      <c r="AG55" s="82"/>
      <c r="AH55" s="82"/>
      <c r="AI55" s="82"/>
      <c r="AJ55" s="82"/>
      <c r="AK55" s="82"/>
      <c r="AL55" s="82"/>
      <c r="AM55" s="82"/>
      <c r="AN55" s="82"/>
      <c r="AO55" s="82"/>
      <c r="AP55" s="82"/>
      <c r="AQ55" s="82"/>
      <c r="AR55" s="82"/>
      <c r="AS55" s="82"/>
      <c r="AT55" s="82"/>
      <c r="AU55" s="82"/>
    </row>
    <row r="56" spans="1:47" ht="225" hidden="1">
      <c r="A56" s="82"/>
      <c r="B56" s="82"/>
      <c r="C56" s="81"/>
      <c r="D56" s="81"/>
      <c r="E56" s="30" t="s">
        <v>192</v>
      </c>
      <c r="F56" s="142" t="s">
        <v>193</v>
      </c>
      <c r="G56" s="81"/>
      <c r="H56" s="81"/>
      <c r="I56" s="81"/>
      <c r="J56" s="81"/>
      <c r="K56" s="81"/>
      <c r="L56" s="81"/>
      <c r="M56" s="81"/>
      <c r="N56" s="81"/>
      <c r="O56" s="82"/>
      <c r="P56" s="82"/>
      <c r="Q56" s="82"/>
      <c r="R56" s="82"/>
      <c r="S56" s="82"/>
      <c r="T56" s="82"/>
      <c r="U56" s="82"/>
      <c r="V56" s="82"/>
      <c r="W56" s="81"/>
      <c r="X56" s="82"/>
      <c r="Y56" s="83"/>
      <c r="Z56" s="83"/>
      <c r="AA56" s="83"/>
      <c r="AB56" s="83"/>
      <c r="AC56" s="83"/>
      <c r="AD56" s="82"/>
      <c r="AE56" s="82"/>
      <c r="AF56" s="82"/>
      <c r="AG56" s="82"/>
      <c r="AH56" s="82"/>
      <c r="AI56" s="82"/>
      <c r="AJ56" s="82"/>
      <c r="AK56" s="82"/>
      <c r="AL56" s="82"/>
      <c r="AM56" s="82"/>
      <c r="AN56" s="82"/>
      <c r="AO56" s="82"/>
      <c r="AP56" s="82"/>
      <c r="AQ56" s="82"/>
      <c r="AR56" s="82"/>
      <c r="AS56" s="82"/>
      <c r="AT56" s="82"/>
      <c r="AU56" s="82"/>
    </row>
    <row r="57" spans="1:47" ht="285" hidden="1">
      <c r="A57" s="82"/>
      <c r="B57" s="82"/>
      <c r="C57" s="81"/>
      <c r="D57" s="81"/>
      <c r="E57" s="30" t="s">
        <v>194</v>
      </c>
      <c r="F57" s="142" t="s">
        <v>195</v>
      </c>
      <c r="G57" s="81"/>
      <c r="H57" s="81"/>
      <c r="I57" s="81"/>
      <c r="J57" s="81"/>
      <c r="K57" s="81"/>
      <c r="L57" s="81"/>
      <c r="M57" s="81"/>
      <c r="N57" s="81"/>
      <c r="O57" s="82"/>
      <c r="P57" s="82"/>
      <c r="Q57" s="82"/>
      <c r="R57" s="82"/>
      <c r="S57" s="82"/>
      <c r="T57" s="82"/>
      <c r="U57" s="82"/>
      <c r="V57" s="82"/>
      <c r="W57" s="81"/>
      <c r="X57" s="82"/>
      <c r="Y57" s="83"/>
      <c r="Z57" s="83"/>
      <c r="AA57" s="83"/>
      <c r="AB57" s="83"/>
      <c r="AC57" s="83"/>
      <c r="AD57" s="82"/>
      <c r="AE57" s="82"/>
      <c r="AF57" s="82"/>
      <c r="AG57" s="82"/>
      <c r="AH57" s="82"/>
      <c r="AI57" s="82"/>
      <c r="AJ57" s="82"/>
      <c r="AK57" s="82"/>
      <c r="AL57" s="82"/>
      <c r="AM57" s="82"/>
      <c r="AN57" s="82"/>
      <c r="AO57" s="82"/>
      <c r="AP57" s="82"/>
      <c r="AQ57" s="82"/>
      <c r="AR57" s="82"/>
      <c r="AS57" s="82"/>
      <c r="AT57" s="82"/>
      <c r="AU57" s="82"/>
    </row>
    <row r="58" spans="1:47" ht="135" hidden="1">
      <c r="A58" s="82"/>
      <c r="B58" s="82"/>
      <c r="C58" s="81"/>
      <c r="D58" s="81"/>
      <c r="E58" s="30" t="s">
        <v>196</v>
      </c>
      <c r="F58" s="142" t="s">
        <v>197</v>
      </c>
      <c r="G58" s="81"/>
      <c r="H58" s="81"/>
      <c r="I58" s="81"/>
      <c r="J58" s="81"/>
      <c r="K58" s="81"/>
      <c r="L58" s="81"/>
      <c r="M58" s="81"/>
      <c r="N58" s="81"/>
      <c r="O58" s="82"/>
      <c r="P58" s="82"/>
      <c r="Q58" s="82"/>
      <c r="R58" s="82"/>
      <c r="S58" s="82"/>
      <c r="T58" s="82"/>
      <c r="U58" s="82"/>
      <c r="V58" s="82"/>
      <c r="W58" s="81"/>
      <c r="X58" s="82"/>
      <c r="Y58" s="83"/>
      <c r="Z58" s="83"/>
      <c r="AA58" s="83"/>
      <c r="AB58" s="83"/>
      <c r="AC58" s="83"/>
      <c r="AD58" s="82"/>
      <c r="AE58" s="82"/>
      <c r="AF58" s="82"/>
      <c r="AG58" s="82"/>
      <c r="AH58" s="82"/>
      <c r="AI58" s="82"/>
      <c r="AJ58" s="82"/>
      <c r="AK58" s="82"/>
      <c r="AL58" s="82"/>
      <c r="AM58" s="82"/>
      <c r="AN58" s="82"/>
      <c r="AO58" s="82"/>
      <c r="AP58" s="82"/>
      <c r="AQ58" s="82"/>
      <c r="AR58" s="82"/>
      <c r="AS58" s="82"/>
      <c r="AT58" s="82"/>
      <c r="AU58" s="82"/>
    </row>
    <row r="59" spans="1:47" ht="210" hidden="1">
      <c r="A59" s="82"/>
      <c r="B59" s="82"/>
      <c r="C59" s="81"/>
      <c r="D59" s="81"/>
      <c r="E59" s="30" t="s">
        <v>198</v>
      </c>
      <c r="F59" s="142" t="s">
        <v>199</v>
      </c>
      <c r="G59" s="81"/>
      <c r="H59" s="81"/>
      <c r="I59" s="81"/>
      <c r="J59" s="81"/>
      <c r="K59" s="81"/>
      <c r="L59" s="81"/>
      <c r="M59" s="81"/>
      <c r="N59" s="81"/>
      <c r="O59" s="82"/>
      <c r="P59" s="82"/>
      <c r="Q59" s="82"/>
      <c r="R59" s="82"/>
      <c r="S59" s="82"/>
      <c r="T59" s="82"/>
      <c r="U59" s="82"/>
      <c r="V59" s="82"/>
      <c r="W59" s="81"/>
      <c r="X59" s="82"/>
      <c r="Y59" s="83"/>
      <c r="Z59" s="83"/>
      <c r="AA59" s="83"/>
      <c r="AB59" s="83"/>
      <c r="AC59" s="83"/>
      <c r="AD59" s="82"/>
      <c r="AE59" s="82"/>
      <c r="AF59" s="82"/>
      <c r="AG59" s="82"/>
      <c r="AH59" s="82"/>
      <c r="AI59" s="82"/>
      <c r="AJ59" s="82"/>
      <c r="AK59" s="82"/>
      <c r="AL59" s="82"/>
      <c r="AM59" s="82"/>
      <c r="AN59" s="82"/>
      <c r="AO59" s="82"/>
      <c r="AP59" s="82"/>
      <c r="AQ59" s="82"/>
      <c r="AR59" s="82"/>
      <c r="AS59" s="82"/>
      <c r="AT59" s="82"/>
      <c r="AU59" s="82"/>
    </row>
    <row r="60" spans="1:47" ht="75" hidden="1">
      <c r="A60" s="82"/>
      <c r="B60" s="82"/>
      <c r="C60" s="81"/>
      <c r="D60" s="81"/>
      <c r="E60" s="30" t="s">
        <v>200</v>
      </c>
      <c r="F60" s="142" t="s">
        <v>201</v>
      </c>
      <c r="G60" s="81"/>
      <c r="H60" s="81"/>
      <c r="I60" s="81"/>
      <c r="J60" s="81"/>
      <c r="K60" s="81"/>
      <c r="L60" s="81"/>
      <c r="M60" s="81"/>
      <c r="N60" s="81"/>
      <c r="O60" s="82"/>
      <c r="P60" s="82"/>
      <c r="Q60" s="82"/>
      <c r="R60" s="82"/>
      <c r="S60" s="82"/>
      <c r="T60" s="82"/>
      <c r="U60" s="82"/>
      <c r="V60" s="82"/>
      <c r="W60" s="81"/>
      <c r="X60" s="82"/>
      <c r="Y60" s="83"/>
      <c r="Z60" s="83"/>
      <c r="AA60" s="83"/>
      <c r="AB60" s="83"/>
      <c r="AC60" s="83"/>
      <c r="AD60" s="82"/>
      <c r="AE60" s="82"/>
      <c r="AF60" s="82"/>
      <c r="AG60" s="82"/>
      <c r="AH60" s="82"/>
      <c r="AI60" s="82"/>
      <c r="AJ60" s="82"/>
      <c r="AK60" s="82"/>
      <c r="AL60" s="82"/>
      <c r="AM60" s="82"/>
      <c r="AN60" s="82"/>
      <c r="AO60" s="82"/>
      <c r="AP60" s="82"/>
      <c r="AQ60" s="82"/>
      <c r="AR60" s="82"/>
      <c r="AS60" s="82"/>
      <c r="AT60" s="82"/>
      <c r="AU60" s="82"/>
    </row>
    <row r="61" spans="1:47" ht="409.5" hidden="1">
      <c r="A61" s="82"/>
      <c r="B61" s="82"/>
      <c r="C61" s="81"/>
      <c r="D61" s="81"/>
      <c r="E61" s="30" t="s">
        <v>202</v>
      </c>
      <c r="F61" s="142" t="s">
        <v>203</v>
      </c>
      <c r="G61" s="81"/>
      <c r="H61" s="81"/>
      <c r="I61" s="81"/>
      <c r="J61" s="81"/>
      <c r="K61" s="81"/>
      <c r="L61" s="81"/>
      <c r="M61" s="81"/>
      <c r="N61" s="81"/>
      <c r="O61" s="82"/>
      <c r="P61" s="82"/>
      <c r="Q61" s="82"/>
      <c r="R61" s="82"/>
      <c r="S61" s="82"/>
      <c r="T61" s="82"/>
      <c r="U61" s="82"/>
      <c r="V61" s="82"/>
      <c r="W61" s="81"/>
      <c r="X61" s="82"/>
      <c r="Y61" s="83"/>
      <c r="Z61" s="83"/>
      <c r="AA61" s="83"/>
      <c r="AB61" s="83"/>
      <c r="AC61" s="83"/>
      <c r="AD61" s="82"/>
      <c r="AE61" s="82"/>
      <c r="AF61" s="82"/>
      <c r="AG61" s="82"/>
      <c r="AH61" s="82"/>
      <c r="AI61" s="82"/>
      <c r="AJ61" s="82"/>
      <c r="AK61" s="82"/>
      <c r="AL61" s="82"/>
      <c r="AM61" s="82"/>
      <c r="AN61" s="82"/>
      <c r="AO61" s="82"/>
      <c r="AP61" s="82"/>
      <c r="AQ61" s="82"/>
      <c r="AR61" s="82"/>
      <c r="AS61" s="82"/>
      <c r="AT61" s="82"/>
      <c r="AU61" s="82"/>
    </row>
    <row r="62" spans="1:47" ht="409.5" hidden="1">
      <c r="A62" s="82"/>
      <c r="B62" s="82"/>
      <c r="C62" s="81"/>
      <c r="D62" s="81"/>
      <c r="E62" s="30" t="s">
        <v>204</v>
      </c>
      <c r="F62" s="142" t="s">
        <v>205</v>
      </c>
      <c r="G62" s="81"/>
      <c r="H62" s="81"/>
      <c r="I62" s="81"/>
      <c r="J62" s="81"/>
      <c r="K62" s="81"/>
      <c r="L62" s="81"/>
      <c r="M62" s="81"/>
      <c r="N62" s="81"/>
      <c r="O62" s="82"/>
      <c r="P62" s="82"/>
      <c r="Q62" s="82"/>
      <c r="R62" s="82"/>
      <c r="S62" s="82"/>
      <c r="T62" s="82"/>
      <c r="U62" s="82"/>
      <c r="V62" s="82"/>
      <c r="W62" s="81"/>
      <c r="X62" s="82"/>
      <c r="Y62" s="83"/>
      <c r="Z62" s="83"/>
      <c r="AA62" s="83"/>
      <c r="AB62" s="83"/>
      <c r="AC62" s="83"/>
      <c r="AD62" s="82"/>
      <c r="AE62" s="82"/>
      <c r="AF62" s="82"/>
      <c r="AG62" s="82"/>
      <c r="AH62" s="82"/>
      <c r="AI62" s="82"/>
      <c r="AJ62" s="82"/>
      <c r="AK62" s="82"/>
      <c r="AL62" s="82"/>
      <c r="AM62" s="82"/>
      <c r="AN62" s="82"/>
      <c r="AO62" s="82"/>
      <c r="AP62" s="82"/>
      <c r="AQ62" s="82"/>
      <c r="AR62" s="82"/>
      <c r="AS62" s="82"/>
      <c r="AT62" s="82"/>
      <c r="AU62" s="82"/>
    </row>
    <row r="63" spans="1:47" ht="285" hidden="1">
      <c r="A63" s="82"/>
      <c r="B63" s="82"/>
      <c r="C63" s="81"/>
      <c r="D63" s="81"/>
      <c r="E63" s="30" t="s">
        <v>206</v>
      </c>
      <c r="F63" s="142" t="s">
        <v>207</v>
      </c>
      <c r="G63" s="81"/>
      <c r="H63" s="81"/>
      <c r="I63" s="81"/>
      <c r="J63" s="81"/>
      <c r="K63" s="81"/>
      <c r="L63" s="81"/>
      <c r="M63" s="81"/>
      <c r="N63" s="81"/>
      <c r="O63" s="82"/>
      <c r="P63" s="82"/>
      <c r="Q63" s="82"/>
      <c r="R63" s="82"/>
      <c r="S63" s="82"/>
      <c r="T63" s="82"/>
      <c r="U63" s="82"/>
      <c r="V63" s="82"/>
      <c r="W63" s="81"/>
      <c r="X63" s="82"/>
      <c r="Y63" s="83"/>
      <c r="Z63" s="83"/>
      <c r="AA63" s="83"/>
      <c r="AB63" s="83"/>
      <c r="AC63" s="83"/>
      <c r="AD63" s="82"/>
      <c r="AE63" s="82"/>
      <c r="AF63" s="82"/>
      <c r="AG63" s="82"/>
      <c r="AH63" s="82"/>
      <c r="AI63" s="82"/>
      <c r="AJ63" s="82"/>
      <c r="AK63" s="82"/>
      <c r="AL63" s="82"/>
      <c r="AM63" s="82"/>
      <c r="AN63" s="82"/>
      <c r="AO63" s="82"/>
      <c r="AP63" s="82"/>
      <c r="AQ63" s="82"/>
      <c r="AR63" s="82"/>
      <c r="AS63" s="82"/>
      <c r="AT63" s="82"/>
      <c r="AU63" s="82"/>
    </row>
    <row r="64" spans="1:47" ht="210" hidden="1">
      <c r="A64" s="82"/>
      <c r="B64" s="82"/>
      <c r="C64" s="81"/>
      <c r="D64" s="81"/>
      <c r="E64" s="30" t="s">
        <v>208</v>
      </c>
      <c r="F64" s="142" t="s">
        <v>209</v>
      </c>
      <c r="G64" s="81"/>
      <c r="H64" s="81"/>
      <c r="I64" s="81"/>
      <c r="J64" s="81"/>
      <c r="K64" s="81"/>
      <c r="L64" s="81"/>
      <c r="M64" s="81"/>
      <c r="N64" s="81"/>
      <c r="O64" s="82"/>
      <c r="P64" s="82"/>
      <c r="Q64" s="82"/>
      <c r="R64" s="82"/>
      <c r="S64" s="82"/>
      <c r="T64" s="82"/>
      <c r="U64" s="82"/>
      <c r="V64" s="82"/>
      <c r="W64" s="81"/>
      <c r="X64" s="82"/>
      <c r="Y64" s="83"/>
      <c r="Z64" s="83"/>
      <c r="AA64" s="83"/>
      <c r="AB64" s="83"/>
      <c r="AC64" s="83"/>
      <c r="AD64" s="82"/>
      <c r="AE64" s="82"/>
      <c r="AF64" s="82"/>
      <c r="AG64" s="82"/>
      <c r="AH64" s="82"/>
      <c r="AI64" s="82"/>
      <c r="AJ64" s="82"/>
      <c r="AK64" s="82"/>
      <c r="AL64" s="82"/>
      <c r="AM64" s="82"/>
      <c r="AN64" s="82"/>
      <c r="AO64" s="82"/>
      <c r="AP64" s="82"/>
      <c r="AQ64" s="82"/>
      <c r="AR64" s="82"/>
      <c r="AS64" s="82"/>
      <c r="AT64" s="82"/>
      <c r="AU64" s="82"/>
    </row>
    <row r="65" spans="1:69" hidden="1">
      <c r="A65" s="82"/>
      <c r="B65" s="82"/>
      <c r="C65" s="81"/>
      <c r="D65" s="81"/>
      <c r="E65" s="81"/>
      <c r="F65" s="81"/>
      <c r="G65" s="81"/>
      <c r="H65" s="81"/>
      <c r="I65" s="81"/>
      <c r="J65" s="81"/>
      <c r="K65" s="81"/>
      <c r="L65" s="81"/>
      <c r="M65" s="81"/>
      <c r="N65" s="81"/>
      <c r="O65" s="82"/>
      <c r="P65" s="82"/>
      <c r="Q65" s="82"/>
      <c r="R65" s="82"/>
      <c r="S65" s="82"/>
      <c r="T65" s="82"/>
      <c r="U65" s="82"/>
      <c r="V65" s="82"/>
      <c r="W65" s="156"/>
      <c r="X65" s="82"/>
      <c r="Y65" s="83"/>
      <c r="Z65" s="83"/>
      <c r="AA65" s="83"/>
      <c r="AB65" s="83"/>
      <c r="AC65" s="83"/>
      <c r="AD65" s="82"/>
      <c r="AE65" s="82"/>
      <c r="AF65" s="82"/>
      <c r="AG65" s="82"/>
      <c r="AH65" s="82"/>
      <c r="AI65" s="82"/>
      <c r="AJ65" s="82"/>
      <c r="AK65" s="82"/>
      <c r="AL65" s="82"/>
      <c r="AM65" s="82"/>
      <c r="AN65" s="82"/>
      <c r="AO65" s="82"/>
      <c r="AP65" s="82"/>
      <c r="AQ65" s="82"/>
      <c r="AR65" s="82"/>
      <c r="AS65" s="82"/>
      <c r="AT65" s="82"/>
      <c r="AU65" s="82"/>
    </row>
    <row r="66" spans="1:69" s="103" customFormat="1" ht="168.75" customHeight="1">
      <c r="A66" s="187"/>
      <c r="B66" s="187" t="s">
        <v>182</v>
      </c>
      <c r="C66" s="189" t="s">
        <v>183</v>
      </c>
      <c r="D66" s="201" t="s">
        <v>834</v>
      </c>
      <c r="E66" s="204"/>
      <c r="F66" s="189"/>
      <c r="G66" s="189"/>
      <c r="H66" s="207" t="s">
        <v>836</v>
      </c>
      <c r="I66" s="207" t="s">
        <v>837</v>
      </c>
      <c r="J66" s="207" t="s">
        <v>838</v>
      </c>
      <c r="K66" s="207" t="s">
        <v>261</v>
      </c>
      <c r="L66" s="210" t="str">
        <f t="shared" ref="L66" si="32">IF(F66&lt;&gt;"",CONCATENATE(E66," ",F66),CONCATENATE(H66," ",I66," ",J66," ",K66))</f>
        <v>Hurto de bienes  por parte de un funcionario de la Unidad que se encuentren en el almacén para beneficio propio o de un tercero</v>
      </c>
      <c r="M66" s="207" t="s">
        <v>83</v>
      </c>
      <c r="N66" s="207" t="s">
        <v>111</v>
      </c>
      <c r="O66" s="187" t="s">
        <v>84</v>
      </c>
      <c r="P66" s="187" t="s">
        <v>85</v>
      </c>
      <c r="Q66" s="187"/>
      <c r="R66" s="187" t="s">
        <v>120</v>
      </c>
      <c r="S66" s="187">
        <f t="shared" ref="S66" si="33">IF(R66="Muy alta",100,IF(R66="Alta",80,IF(R66="Media",60,IF(R66="Baja",40,IF(R66="Muy baja",20,IF(R66="Casi Seguro",100,IF(R66="Probable",80,IF(R66="Posible",60,IF(R66="Improbable",40,IF(R66="Rara vez",20,0))))))))))</f>
        <v>40</v>
      </c>
      <c r="T66" s="187" t="s">
        <v>65</v>
      </c>
      <c r="U66" s="187">
        <f t="shared" ref="U66" si="34">IF(T66="Catastrófico",100,IF(T66="Mayor",80,IF(T66="Moderado",60,IF(T66="Menor",40,IF(T66="Leve",20,0)))))</f>
        <v>80</v>
      </c>
      <c r="V66" s="187" t="s">
        <v>66</v>
      </c>
      <c r="W66" s="108" t="s">
        <v>839</v>
      </c>
      <c r="X66" s="93" t="str">
        <f t="shared" ref="X66:X68" si="35">IF(OR(Y66="Preventivo",Y66="Detectivo"),"Probabilidad",IF(Y66="Correctivo","Impacto"," "))</f>
        <v>Probabilidad</v>
      </c>
      <c r="Y66" s="93" t="s">
        <v>68</v>
      </c>
      <c r="Z66" s="93" t="s">
        <v>69</v>
      </c>
      <c r="AA66" s="93" t="s">
        <v>70</v>
      </c>
      <c r="AB66" s="93" t="s">
        <v>71</v>
      </c>
      <c r="AC66" s="93" t="s">
        <v>72</v>
      </c>
      <c r="AD66" s="191">
        <f t="shared" ref="AD66" si="36">AH68</f>
        <v>11.760000000000002</v>
      </c>
      <c r="AE66" s="93">
        <f t="shared" ref="AE66:AE94" si="37">IF(Y66="Preventivo",25,IF(Y66="Detectivo",15,0))</f>
        <v>25</v>
      </c>
      <c r="AF66" s="93">
        <f t="shared" ref="AF66:AF94" si="38">IF(Y66="Correctivo",0,IF(Z66="Automatizado",25,IF(Z66="Manual",15,0)))</f>
        <v>15</v>
      </c>
      <c r="AG66" s="93">
        <f>($S$66*((AE66+AF66))/100)</f>
        <v>16</v>
      </c>
      <c r="AH66" s="93">
        <f t="shared" ref="AH66" si="39">S66-AG66</f>
        <v>24</v>
      </c>
      <c r="AI66" s="191">
        <f t="shared" ref="AI66" si="40">AM68</f>
        <v>80</v>
      </c>
      <c r="AJ66" s="93">
        <f t="shared" ref="AJ66:AJ145" si="41">IF(Y66="Correctivo",10,0)</f>
        <v>0</v>
      </c>
      <c r="AK66" s="93">
        <f t="shared" ref="AK66:AK145" si="42">IF(X66="Probabilidad",0,IF(Z66="Automatizado",25,IF(Z66="Manual",15,0)))</f>
        <v>0</v>
      </c>
      <c r="AL66" s="93">
        <f>($U$66*((AJ66+AK66))/100)</f>
        <v>0</v>
      </c>
      <c r="AM66" s="93">
        <f t="shared" ref="AM66" si="43">U66-AL66</f>
        <v>80</v>
      </c>
      <c r="AN66" s="187" t="s">
        <v>66</v>
      </c>
      <c r="AO66" s="187" t="s">
        <v>74</v>
      </c>
      <c r="AP66" s="189" t="s">
        <v>75</v>
      </c>
      <c r="AQ66" s="189" t="s">
        <v>840</v>
      </c>
      <c r="AR66" s="197">
        <v>45658</v>
      </c>
      <c r="AS66" s="197">
        <v>46022</v>
      </c>
      <c r="AT66" s="200" t="s">
        <v>91</v>
      </c>
      <c r="AU66" s="189" t="s">
        <v>835</v>
      </c>
    </row>
    <row r="67" spans="1:69" s="103" customFormat="1" ht="130.5" customHeight="1">
      <c r="A67" s="194"/>
      <c r="B67" s="194"/>
      <c r="C67" s="195"/>
      <c r="D67" s="202"/>
      <c r="E67" s="205"/>
      <c r="F67" s="195"/>
      <c r="G67" s="195"/>
      <c r="H67" s="208"/>
      <c r="I67" s="208"/>
      <c r="J67" s="208"/>
      <c r="K67" s="208"/>
      <c r="L67" s="190"/>
      <c r="M67" s="208"/>
      <c r="N67" s="208"/>
      <c r="O67" s="194"/>
      <c r="P67" s="194"/>
      <c r="Q67" s="194"/>
      <c r="R67" s="194"/>
      <c r="S67" s="194"/>
      <c r="T67" s="194"/>
      <c r="U67" s="194"/>
      <c r="V67" s="194"/>
      <c r="W67" s="112" t="s">
        <v>841</v>
      </c>
      <c r="X67" s="93" t="str">
        <f t="shared" si="35"/>
        <v>Probabilidad</v>
      </c>
      <c r="Y67" s="93" t="s">
        <v>88</v>
      </c>
      <c r="Z67" s="93" t="s">
        <v>69</v>
      </c>
      <c r="AA67" s="93" t="s">
        <v>159</v>
      </c>
      <c r="AB67" s="93" t="s">
        <v>71</v>
      </c>
      <c r="AC67" s="93" t="s">
        <v>72</v>
      </c>
      <c r="AD67" s="192"/>
      <c r="AE67" s="93">
        <f t="shared" si="37"/>
        <v>15</v>
      </c>
      <c r="AF67" s="93">
        <f t="shared" si="38"/>
        <v>15</v>
      </c>
      <c r="AG67" s="93">
        <f>($AH$66*((AE67+AF67))/100)</f>
        <v>7.2</v>
      </c>
      <c r="AH67" s="93">
        <f t="shared" ref="AH67:AH68" si="44">AH66-AG67</f>
        <v>16.8</v>
      </c>
      <c r="AI67" s="192"/>
      <c r="AJ67" s="93">
        <f t="shared" si="41"/>
        <v>0</v>
      </c>
      <c r="AK67" s="93">
        <f t="shared" si="42"/>
        <v>0</v>
      </c>
      <c r="AL67" s="93">
        <f>($AM$346*((AJ67+AK67))/100)</f>
        <v>0</v>
      </c>
      <c r="AM67" s="93">
        <f t="shared" ref="AM67:AM68" si="45">AM66-AL67</f>
        <v>80</v>
      </c>
      <c r="AN67" s="194"/>
      <c r="AO67" s="194"/>
      <c r="AP67" s="195"/>
      <c r="AQ67" s="195"/>
      <c r="AR67" s="198"/>
      <c r="AS67" s="198"/>
      <c r="AT67" s="198"/>
      <c r="AU67" s="195"/>
    </row>
    <row r="68" spans="1:69" s="103" customFormat="1" ht="125.25" customHeight="1">
      <c r="A68" s="188"/>
      <c r="B68" s="188"/>
      <c r="C68" s="196"/>
      <c r="D68" s="203"/>
      <c r="E68" s="206"/>
      <c r="F68" s="196"/>
      <c r="G68" s="196"/>
      <c r="H68" s="209"/>
      <c r="I68" s="209"/>
      <c r="J68" s="209"/>
      <c r="K68" s="209"/>
      <c r="L68" s="211"/>
      <c r="M68" s="209"/>
      <c r="N68" s="209"/>
      <c r="O68" s="188"/>
      <c r="P68" s="188"/>
      <c r="Q68" s="188"/>
      <c r="R68" s="188"/>
      <c r="S68" s="188"/>
      <c r="T68" s="188"/>
      <c r="U68" s="188"/>
      <c r="V68" s="188"/>
      <c r="W68" s="108" t="s">
        <v>842</v>
      </c>
      <c r="X68" s="93" t="str">
        <f t="shared" si="35"/>
        <v>Probabilidad</v>
      </c>
      <c r="Y68" s="93" t="s">
        <v>88</v>
      </c>
      <c r="Z68" s="93" t="s">
        <v>69</v>
      </c>
      <c r="AA68" s="93" t="s">
        <v>70</v>
      </c>
      <c r="AB68" s="93" t="s">
        <v>71</v>
      </c>
      <c r="AC68" s="93" t="s">
        <v>72</v>
      </c>
      <c r="AD68" s="193"/>
      <c r="AE68" s="93">
        <f t="shared" si="37"/>
        <v>15</v>
      </c>
      <c r="AF68" s="93">
        <f t="shared" si="38"/>
        <v>15</v>
      </c>
      <c r="AG68" s="93">
        <f>($AH$67*((AE68+AF68))/100)</f>
        <v>5.04</v>
      </c>
      <c r="AH68" s="93">
        <f t="shared" si="44"/>
        <v>11.760000000000002</v>
      </c>
      <c r="AI68" s="193"/>
      <c r="AJ68" s="93">
        <f t="shared" si="41"/>
        <v>0</v>
      </c>
      <c r="AK68" s="93">
        <f t="shared" si="42"/>
        <v>0</v>
      </c>
      <c r="AL68" s="93">
        <f>($AM$357*((AJ68+AK68))/100)</f>
        <v>0</v>
      </c>
      <c r="AM68" s="93">
        <f t="shared" si="45"/>
        <v>80</v>
      </c>
      <c r="AN68" s="188"/>
      <c r="AO68" s="188"/>
      <c r="AP68" s="196"/>
      <c r="AQ68" s="196"/>
      <c r="AR68" s="199"/>
      <c r="AS68" s="199"/>
      <c r="AT68" s="199"/>
      <c r="AU68" s="196"/>
    </row>
    <row r="69" spans="1:69" s="103" customFormat="1" ht="222.75" customHeight="1">
      <c r="A69" s="257"/>
      <c r="B69" s="182" t="s">
        <v>196</v>
      </c>
      <c r="C69" s="183" t="s">
        <v>197</v>
      </c>
      <c r="D69" s="183" t="s">
        <v>210</v>
      </c>
      <c r="E69" s="183"/>
      <c r="F69" s="183"/>
      <c r="G69" s="183"/>
      <c r="H69" s="189" t="s">
        <v>211</v>
      </c>
      <c r="I69" s="189" t="s">
        <v>212</v>
      </c>
      <c r="J69" s="189" t="s">
        <v>213</v>
      </c>
      <c r="K69" s="189" t="s">
        <v>214</v>
      </c>
      <c r="L69" s="183" t="s">
        <v>215</v>
      </c>
      <c r="M69" s="182" t="s">
        <v>83</v>
      </c>
      <c r="N69" s="182" t="s">
        <v>105</v>
      </c>
      <c r="O69" s="182" t="s">
        <v>84</v>
      </c>
      <c r="P69" s="182" t="s">
        <v>85</v>
      </c>
      <c r="Q69" s="182">
        <v>740000</v>
      </c>
      <c r="R69" s="182" t="s">
        <v>216</v>
      </c>
      <c r="S69" s="182">
        <v>100</v>
      </c>
      <c r="T69" s="182" t="s">
        <v>65</v>
      </c>
      <c r="U69" s="182">
        <v>80</v>
      </c>
      <c r="V69" s="212" t="s">
        <v>66</v>
      </c>
      <c r="W69" s="128" t="s">
        <v>217</v>
      </c>
      <c r="X69" s="94" t="s">
        <v>109</v>
      </c>
      <c r="Y69" s="94" t="s">
        <v>68</v>
      </c>
      <c r="Z69" s="94" t="s">
        <v>69</v>
      </c>
      <c r="AA69" s="94" t="s">
        <v>70</v>
      </c>
      <c r="AB69" s="94" t="s">
        <v>71</v>
      </c>
      <c r="AC69" s="94" t="s">
        <v>72</v>
      </c>
      <c r="AD69" s="181">
        <f>AH72</f>
        <v>25.2</v>
      </c>
      <c r="AE69" s="93">
        <f t="shared" si="37"/>
        <v>25</v>
      </c>
      <c r="AF69" s="93">
        <f t="shared" si="38"/>
        <v>15</v>
      </c>
      <c r="AG69" s="93">
        <f>($S69*((AE69+AF69))/100)</f>
        <v>40</v>
      </c>
      <c r="AH69" s="93">
        <f t="shared" ref="AH69" si="46">S69-AG69</f>
        <v>60</v>
      </c>
      <c r="AI69" s="181">
        <f>AM72</f>
        <v>60</v>
      </c>
      <c r="AJ69" s="93">
        <f t="shared" si="41"/>
        <v>0</v>
      </c>
      <c r="AK69" s="93">
        <f t="shared" si="42"/>
        <v>0</v>
      </c>
      <c r="AL69" s="93">
        <f>($U69*((AJ69+AK69))/100)</f>
        <v>0</v>
      </c>
      <c r="AM69" s="100">
        <f>U69-AL69</f>
        <v>80</v>
      </c>
      <c r="AN69" s="247" t="s">
        <v>73</v>
      </c>
      <c r="AO69" s="187" t="s">
        <v>74</v>
      </c>
      <c r="AP69" s="189" t="s">
        <v>218</v>
      </c>
      <c r="AQ69" s="189" t="s">
        <v>219</v>
      </c>
      <c r="AR69" s="244">
        <v>45658</v>
      </c>
      <c r="AS69" s="244">
        <v>46022</v>
      </c>
      <c r="AT69" s="251" t="s">
        <v>76</v>
      </c>
      <c r="AU69" s="189" t="s">
        <v>220</v>
      </c>
    </row>
    <row r="70" spans="1:69" s="103" customFormat="1" ht="126" customHeight="1">
      <c r="A70" s="257"/>
      <c r="B70" s="182"/>
      <c r="C70" s="183"/>
      <c r="D70" s="183"/>
      <c r="E70" s="183"/>
      <c r="F70" s="183"/>
      <c r="G70" s="183"/>
      <c r="H70" s="195"/>
      <c r="I70" s="195"/>
      <c r="J70" s="195"/>
      <c r="K70" s="195"/>
      <c r="L70" s="183"/>
      <c r="M70" s="182"/>
      <c r="N70" s="182"/>
      <c r="O70" s="182"/>
      <c r="P70" s="182"/>
      <c r="Q70" s="182"/>
      <c r="R70" s="182"/>
      <c r="S70" s="182"/>
      <c r="T70" s="182"/>
      <c r="U70" s="182"/>
      <c r="V70" s="212"/>
      <c r="W70" s="97" t="s">
        <v>221</v>
      </c>
      <c r="X70" s="94" t="s">
        <v>42</v>
      </c>
      <c r="Y70" s="94" t="s">
        <v>78</v>
      </c>
      <c r="Z70" s="94" t="s">
        <v>69</v>
      </c>
      <c r="AA70" s="94" t="s">
        <v>70</v>
      </c>
      <c r="AB70" s="94" t="s">
        <v>71</v>
      </c>
      <c r="AC70" s="94" t="s">
        <v>72</v>
      </c>
      <c r="AD70" s="181"/>
      <c r="AE70" s="93">
        <f t="shared" si="37"/>
        <v>0</v>
      </c>
      <c r="AF70" s="93">
        <f t="shared" si="38"/>
        <v>0</v>
      </c>
      <c r="AG70" s="93">
        <f>($AH69*((AE70+AF70))/100)</f>
        <v>0</v>
      </c>
      <c r="AH70" s="93">
        <f t="shared" ref="AH70:AH72" si="47">AH69-AG70</f>
        <v>60</v>
      </c>
      <c r="AI70" s="181"/>
      <c r="AJ70" s="93">
        <f t="shared" si="41"/>
        <v>10</v>
      </c>
      <c r="AK70" s="93">
        <f t="shared" si="42"/>
        <v>15</v>
      </c>
      <c r="AL70" s="93">
        <f t="shared" ref="AL70:AL72" si="48">($AM69*((AJ70+AK70))/100)</f>
        <v>20</v>
      </c>
      <c r="AM70" s="100">
        <f t="shared" ref="AM70:AM72" si="49">AM69-AL70</f>
        <v>60</v>
      </c>
      <c r="AN70" s="248"/>
      <c r="AO70" s="194"/>
      <c r="AP70" s="195"/>
      <c r="AQ70" s="195"/>
      <c r="AR70" s="250"/>
      <c r="AS70" s="250"/>
      <c r="AT70" s="252"/>
      <c r="AU70" s="195"/>
    </row>
    <row r="71" spans="1:69" s="103" customFormat="1" ht="60">
      <c r="A71" s="257"/>
      <c r="B71" s="182"/>
      <c r="C71" s="183"/>
      <c r="D71" s="183"/>
      <c r="E71" s="183"/>
      <c r="F71" s="183"/>
      <c r="G71" s="183"/>
      <c r="H71" s="195"/>
      <c r="I71" s="195"/>
      <c r="J71" s="195"/>
      <c r="K71" s="195"/>
      <c r="L71" s="183"/>
      <c r="M71" s="182"/>
      <c r="N71" s="182"/>
      <c r="O71" s="182"/>
      <c r="P71" s="182"/>
      <c r="Q71" s="182"/>
      <c r="R71" s="182"/>
      <c r="S71" s="182"/>
      <c r="T71" s="182"/>
      <c r="U71" s="182"/>
      <c r="V71" s="212"/>
      <c r="W71" s="104" t="s">
        <v>222</v>
      </c>
      <c r="X71" s="94" t="s">
        <v>109</v>
      </c>
      <c r="Y71" s="94" t="s">
        <v>88</v>
      </c>
      <c r="Z71" s="94" t="s">
        <v>69</v>
      </c>
      <c r="AA71" s="94" t="s">
        <v>159</v>
      </c>
      <c r="AB71" s="94" t="s">
        <v>71</v>
      </c>
      <c r="AC71" s="94" t="s">
        <v>72</v>
      </c>
      <c r="AD71" s="181"/>
      <c r="AE71" s="93">
        <f t="shared" si="37"/>
        <v>15</v>
      </c>
      <c r="AF71" s="93">
        <f t="shared" si="38"/>
        <v>15</v>
      </c>
      <c r="AG71" s="93">
        <f t="shared" ref="AG71:AG72" si="50">($AH70*((AE71+AF71))/100)</f>
        <v>18</v>
      </c>
      <c r="AH71" s="93">
        <f t="shared" si="47"/>
        <v>42</v>
      </c>
      <c r="AI71" s="181"/>
      <c r="AJ71" s="93">
        <f t="shared" si="41"/>
        <v>0</v>
      </c>
      <c r="AK71" s="93">
        <f t="shared" si="42"/>
        <v>0</v>
      </c>
      <c r="AL71" s="93">
        <f t="shared" si="48"/>
        <v>0</v>
      </c>
      <c r="AM71" s="100">
        <f t="shared" si="49"/>
        <v>60</v>
      </c>
      <c r="AN71" s="248"/>
      <c r="AO71" s="194"/>
      <c r="AP71" s="195"/>
      <c r="AQ71" s="195"/>
      <c r="AR71" s="250"/>
      <c r="AS71" s="250"/>
      <c r="AT71" s="252"/>
      <c r="AU71" s="195"/>
    </row>
    <row r="72" spans="1:69" s="103" customFormat="1" ht="120">
      <c r="A72" s="257"/>
      <c r="B72" s="182"/>
      <c r="C72" s="183"/>
      <c r="D72" s="183"/>
      <c r="E72" s="183"/>
      <c r="F72" s="183"/>
      <c r="G72" s="183"/>
      <c r="H72" s="196"/>
      <c r="I72" s="196"/>
      <c r="J72" s="196"/>
      <c r="K72" s="196"/>
      <c r="L72" s="183"/>
      <c r="M72" s="182"/>
      <c r="N72" s="182"/>
      <c r="O72" s="182"/>
      <c r="P72" s="182"/>
      <c r="Q72" s="182"/>
      <c r="R72" s="182"/>
      <c r="S72" s="182"/>
      <c r="T72" s="182"/>
      <c r="U72" s="182"/>
      <c r="V72" s="212"/>
      <c r="W72" s="97" t="s">
        <v>223</v>
      </c>
      <c r="X72" s="94" t="s">
        <v>109</v>
      </c>
      <c r="Y72" s="94" t="s">
        <v>68</v>
      </c>
      <c r="Z72" s="94" t="s">
        <v>69</v>
      </c>
      <c r="AA72" s="94" t="s">
        <v>70</v>
      </c>
      <c r="AB72" s="94" t="s">
        <v>71</v>
      </c>
      <c r="AC72" s="94" t="s">
        <v>72</v>
      </c>
      <c r="AD72" s="181"/>
      <c r="AE72" s="93">
        <f t="shared" si="37"/>
        <v>25</v>
      </c>
      <c r="AF72" s="93">
        <f t="shared" si="38"/>
        <v>15</v>
      </c>
      <c r="AG72" s="93">
        <f t="shared" si="50"/>
        <v>16.8</v>
      </c>
      <c r="AH72" s="93">
        <f t="shared" si="47"/>
        <v>25.2</v>
      </c>
      <c r="AI72" s="181"/>
      <c r="AJ72" s="93">
        <f t="shared" si="41"/>
        <v>0</v>
      </c>
      <c r="AK72" s="93">
        <f t="shared" si="42"/>
        <v>0</v>
      </c>
      <c r="AL72" s="93">
        <f t="shared" si="48"/>
        <v>0</v>
      </c>
      <c r="AM72" s="100">
        <f t="shared" si="49"/>
        <v>60</v>
      </c>
      <c r="AN72" s="249"/>
      <c r="AO72" s="188"/>
      <c r="AP72" s="196"/>
      <c r="AQ72" s="196"/>
      <c r="AR72" s="245"/>
      <c r="AS72" s="245"/>
      <c r="AT72" s="253"/>
      <c r="AU72" s="196"/>
    </row>
    <row r="73" spans="1:69" s="140" customFormat="1" ht="219.75" customHeight="1">
      <c r="A73" s="282"/>
      <c r="B73" s="282" t="s">
        <v>184</v>
      </c>
      <c r="C73" s="287" t="s">
        <v>225</v>
      </c>
      <c r="D73" s="282" t="s">
        <v>226</v>
      </c>
      <c r="E73" s="355"/>
      <c r="F73" s="290"/>
      <c r="G73" s="290"/>
      <c r="H73" s="296" t="s">
        <v>229</v>
      </c>
      <c r="I73" s="296" t="s">
        <v>230</v>
      </c>
      <c r="J73" s="296" t="s">
        <v>231</v>
      </c>
      <c r="K73" s="296" t="s">
        <v>232</v>
      </c>
      <c r="L73" s="293" t="str">
        <f>IF(F73&lt;&gt;"",CONCATENATE(E73," ",F73),CONCATENATE(H73," ",I73," ",J73," ",K73))</f>
        <v>elaborar documentos precontractuales   a la medida de un proveedor en particular a la medida de un proveedor en particular,  por parte de los profesionales del Grupo de gestión Contractual
de que los servidores públicos o los profesionales del Grupo de Gestión Contractual  de obtener un beneficio propio o beneficiar a un tercero. a cambio de recibir cualquier dádiva o beneficios propio para favorecer a un tercero, mediante el uso indebido de información sensible, clasificada o reservada en el marco de la gestión y ejecución de contratos.</v>
      </c>
      <c r="M73" s="296" t="s">
        <v>83</v>
      </c>
      <c r="N73" s="296" t="s">
        <v>227</v>
      </c>
      <c r="O73" s="282" t="s">
        <v>84</v>
      </c>
      <c r="P73" s="282" t="s">
        <v>85</v>
      </c>
      <c r="Q73" s="282">
        <v>2000</v>
      </c>
      <c r="R73" s="282" t="s">
        <v>155</v>
      </c>
      <c r="S73" s="279">
        <f t="shared" ref="S73" si="51">IF(R73="Muy alta",100,IF(R73="Alta",80,IF(R73="Media",60,IF(R73="Baja",40,IF(R73="Muy baja",20,IF(R73="Casi Seguro",100,IF(R73="Probable",80,IF(R73="Posible",60,IF(R73="Improbable",40,IF(R73="Rara vez",20,0))))))))))</f>
        <v>80</v>
      </c>
      <c r="T73" s="282" t="s">
        <v>65</v>
      </c>
      <c r="U73" s="279">
        <f t="shared" ref="U73" si="52">IF(T73="Catastrófico",100,IF(T73="Mayor",80,IF(T73="Moderado",60,IF(T73="Menor",40,IF(T73="Leve",20,0)))))</f>
        <v>80</v>
      </c>
      <c r="V73" s="282" t="s">
        <v>66</v>
      </c>
      <c r="W73" s="123" t="s">
        <v>233</v>
      </c>
      <c r="X73" s="129" t="str">
        <f t="shared" ref="X73:X74" si="53">IF(OR(Y73="Preventivo",Y73="Detectivo"),"Probabilidad",IF(Y73="Correctivo","Impacto"," "))</f>
        <v>Probabilidad</v>
      </c>
      <c r="Y73" s="131" t="s">
        <v>68</v>
      </c>
      <c r="Z73" s="131" t="s">
        <v>69</v>
      </c>
      <c r="AA73" s="131" t="s">
        <v>70</v>
      </c>
      <c r="AB73" s="131" t="s">
        <v>71</v>
      </c>
      <c r="AC73" s="131" t="s">
        <v>72</v>
      </c>
      <c r="AD73" s="299">
        <f>AH74</f>
        <v>33.6</v>
      </c>
      <c r="AE73" s="129">
        <f t="shared" ref="AE73:AE82" si="54">IF(Y73="Preventivo",25,IF(Y73="Detectivo",15,0))</f>
        <v>25</v>
      </c>
      <c r="AF73" s="129">
        <f t="shared" ref="AF73:AF82" si="55">IF(Y73="Correctivo",0,IF(Z73="Automatizado",25,IF(Z73="Manual",15,0)))</f>
        <v>15</v>
      </c>
      <c r="AG73" s="129">
        <f>($S$73*((AE73+AF73))/100)</f>
        <v>32</v>
      </c>
      <c r="AH73" s="129">
        <f>S73-AG73</f>
        <v>48</v>
      </c>
      <c r="AI73" s="299">
        <f>AM74</f>
        <v>80</v>
      </c>
      <c r="AJ73" s="129">
        <f t="shared" ref="AJ73:AJ82" si="56">IF(Y73="Correctivo",10,0)</f>
        <v>0</v>
      </c>
      <c r="AK73" s="129">
        <f t="shared" ref="AK73:AK82" si="57">IF(X73="Probabilidad",0,IF(Z73="Automatizado",25,IF(Z73="Manual",15,0)))</f>
        <v>0</v>
      </c>
      <c r="AL73" s="129">
        <f>($U$73*((AJ73+AK73))/100)</f>
        <v>0</v>
      </c>
      <c r="AM73" s="129">
        <f>U73-AL73</f>
        <v>80</v>
      </c>
      <c r="AN73" s="282" t="s">
        <v>66</v>
      </c>
      <c r="AO73" s="282" t="s">
        <v>74</v>
      </c>
      <c r="AP73" s="273" t="s">
        <v>75</v>
      </c>
      <c r="AQ73" s="273" t="s">
        <v>234</v>
      </c>
      <c r="AR73" s="357">
        <v>45658</v>
      </c>
      <c r="AS73" s="357">
        <v>46022</v>
      </c>
      <c r="AT73" s="359" t="s">
        <v>91</v>
      </c>
      <c r="AU73" s="279" t="s">
        <v>228</v>
      </c>
    </row>
    <row r="74" spans="1:69" s="140" customFormat="1" ht="219.75" customHeight="1">
      <c r="A74" s="283"/>
      <c r="B74" s="283"/>
      <c r="C74" s="288"/>
      <c r="D74" s="283"/>
      <c r="E74" s="356"/>
      <c r="F74" s="291"/>
      <c r="G74" s="291"/>
      <c r="H74" s="297"/>
      <c r="I74" s="297"/>
      <c r="J74" s="297"/>
      <c r="K74" s="297"/>
      <c r="L74" s="294"/>
      <c r="M74" s="297"/>
      <c r="N74" s="297"/>
      <c r="O74" s="283"/>
      <c r="P74" s="283"/>
      <c r="Q74" s="283"/>
      <c r="R74" s="283"/>
      <c r="S74" s="280"/>
      <c r="T74" s="283"/>
      <c r="U74" s="280"/>
      <c r="V74" s="283"/>
      <c r="W74" s="112" t="s">
        <v>235</v>
      </c>
      <c r="X74" s="129" t="str">
        <f t="shared" si="53"/>
        <v>Probabilidad</v>
      </c>
      <c r="Y74" s="131" t="s">
        <v>88</v>
      </c>
      <c r="Z74" s="131" t="s">
        <v>69</v>
      </c>
      <c r="AA74" s="131" t="s">
        <v>70</v>
      </c>
      <c r="AB74" s="131" t="s">
        <v>71</v>
      </c>
      <c r="AC74" s="131" t="s">
        <v>72</v>
      </c>
      <c r="AD74" s="300"/>
      <c r="AE74" s="129">
        <f t="shared" si="54"/>
        <v>15</v>
      </c>
      <c r="AF74" s="129">
        <f t="shared" si="55"/>
        <v>15</v>
      </c>
      <c r="AG74" s="129">
        <f>($AH$73*((AE74+AF74))/100)</f>
        <v>14.4</v>
      </c>
      <c r="AH74" s="129">
        <f>AH73-AG74</f>
        <v>33.6</v>
      </c>
      <c r="AI74" s="300"/>
      <c r="AJ74" s="129">
        <f t="shared" si="56"/>
        <v>0</v>
      </c>
      <c r="AK74" s="129">
        <f t="shared" si="57"/>
        <v>0</v>
      </c>
      <c r="AL74" s="129">
        <f>($AM$73*((AJ74+AK74))/100)</f>
        <v>0</v>
      </c>
      <c r="AM74" s="129">
        <f>AM73-AL74</f>
        <v>80</v>
      </c>
      <c r="AN74" s="283"/>
      <c r="AO74" s="283"/>
      <c r="AP74" s="274"/>
      <c r="AQ74" s="275"/>
      <c r="AR74" s="358"/>
      <c r="AS74" s="358"/>
      <c r="AT74" s="360"/>
      <c r="AU74" s="281"/>
    </row>
    <row r="75" spans="1:69" s="147" customFormat="1" ht="86.25" customHeight="1">
      <c r="A75" s="182"/>
      <c r="B75" s="182" t="s">
        <v>188</v>
      </c>
      <c r="C75" s="183" t="s">
        <v>189</v>
      </c>
      <c r="D75" s="183" t="s">
        <v>869</v>
      </c>
      <c r="E75" s="183"/>
      <c r="F75" s="183"/>
      <c r="G75" s="183"/>
      <c r="H75" s="182" t="s">
        <v>870</v>
      </c>
      <c r="I75" s="182" t="s">
        <v>871</v>
      </c>
      <c r="J75" s="182" t="s">
        <v>872</v>
      </c>
      <c r="K75" s="182" t="s">
        <v>261</v>
      </c>
      <c r="L75" s="183" t="s">
        <v>873</v>
      </c>
      <c r="M75" s="182" t="s">
        <v>83</v>
      </c>
      <c r="N75" s="182" t="s">
        <v>105</v>
      </c>
      <c r="O75" s="182" t="s">
        <v>84</v>
      </c>
      <c r="P75" s="182" t="s">
        <v>85</v>
      </c>
      <c r="Q75" s="182">
        <v>960</v>
      </c>
      <c r="R75" s="182" t="s">
        <v>86</v>
      </c>
      <c r="S75" s="182">
        <v>60</v>
      </c>
      <c r="T75" s="182" t="s">
        <v>121</v>
      </c>
      <c r="U75" s="182">
        <v>100</v>
      </c>
      <c r="V75" s="180" t="s">
        <v>122</v>
      </c>
      <c r="W75" s="94" t="s">
        <v>874</v>
      </c>
      <c r="X75" s="94" t="s">
        <v>109</v>
      </c>
      <c r="Y75" s="94" t="s">
        <v>68</v>
      </c>
      <c r="Z75" s="94" t="s">
        <v>69</v>
      </c>
      <c r="AA75" s="94" t="s">
        <v>70</v>
      </c>
      <c r="AB75" s="94" t="s">
        <v>71</v>
      </c>
      <c r="AC75" s="94" t="s">
        <v>72</v>
      </c>
      <c r="AD75" s="181">
        <f>AH77</f>
        <v>12.96</v>
      </c>
      <c r="AE75" s="93">
        <f t="shared" si="54"/>
        <v>25</v>
      </c>
      <c r="AF75" s="93">
        <f t="shared" si="55"/>
        <v>15</v>
      </c>
      <c r="AG75" s="93">
        <f>($S75*((AE75+AF75))/100)</f>
        <v>24</v>
      </c>
      <c r="AH75" s="93">
        <f t="shared" ref="AH75" si="58">S75-AG75</f>
        <v>36</v>
      </c>
      <c r="AI75" s="181">
        <f>AM77</f>
        <v>100</v>
      </c>
      <c r="AJ75" s="93">
        <f t="shared" si="56"/>
        <v>0</v>
      </c>
      <c r="AK75" s="93">
        <f t="shared" si="57"/>
        <v>0</v>
      </c>
      <c r="AL75" s="93">
        <f>($U75*((AJ75+AK75))/100)</f>
        <v>0</v>
      </c>
      <c r="AM75" s="93">
        <f>U75-AL75</f>
        <v>100</v>
      </c>
      <c r="AN75" s="180" t="s">
        <v>122</v>
      </c>
      <c r="AO75" s="182" t="s">
        <v>74</v>
      </c>
      <c r="AP75" s="183" t="s">
        <v>252</v>
      </c>
      <c r="AQ75" s="183" t="s">
        <v>875</v>
      </c>
      <c r="AR75" s="370">
        <v>45658</v>
      </c>
      <c r="AS75" s="370">
        <v>46022</v>
      </c>
      <c r="AT75" s="370" t="s">
        <v>126</v>
      </c>
      <c r="AU75" s="183" t="s">
        <v>835</v>
      </c>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58"/>
    </row>
    <row r="76" spans="1:69" s="147" customFormat="1" ht="86.25" customHeight="1">
      <c r="A76" s="182"/>
      <c r="B76" s="182"/>
      <c r="C76" s="183"/>
      <c r="D76" s="183"/>
      <c r="E76" s="183"/>
      <c r="F76" s="183"/>
      <c r="G76" s="183"/>
      <c r="H76" s="182"/>
      <c r="I76" s="182"/>
      <c r="J76" s="182"/>
      <c r="K76" s="182"/>
      <c r="L76" s="183"/>
      <c r="M76" s="182"/>
      <c r="N76" s="182"/>
      <c r="O76" s="182"/>
      <c r="P76" s="182"/>
      <c r="Q76" s="182"/>
      <c r="R76" s="182"/>
      <c r="S76" s="182"/>
      <c r="T76" s="182"/>
      <c r="U76" s="182"/>
      <c r="V76" s="180"/>
      <c r="W76" s="94" t="s">
        <v>876</v>
      </c>
      <c r="X76" s="94" t="s">
        <v>109</v>
      </c>
      <c r="Y76" s="94" t="s">
        <v>68</v>
      </c>
      <c r="Z76" s="94" t="s">
        <v>69</v>
      </c>
      <c r="AA76" s="94" t="s">
        <v>70</v>
      </c>
      <c r="AB76" s="94" t="s">
        <v>71</v>
      </c>
      <c r="AC76" s="94" t="s">
        <v>72</v>
      </c>
      <c r="AD76" s="181"/>
      <c r="AE76" s="93">
        <f t="shared" si="54"/>
        <v>25</v>
      </c>
      <c r="AF76" s="93">
        <f t="shared" si="55"/>
        <v>15</v>
      </c>
      <c r="AG76" s="93">
        <f>($AH75*((AE76+AF76))/100)</f>
        <v>14.4</v>
      </c>
      <c r="AH76" s="93">
        <f t="shared" ref="AH76:AH77" si="59">AH75-AG76</f>
        <v>21.6</v>
      </c>
      <c r="AI76" s="181"/>
      <c r="AJ76" s="93">
        <f t="shared" si="56"/>
        <v>0</v>
      </c>
      <c r="AK76" s="93">
        <f t="shared" si="57"/>
        <v>0</v>
      </c>
      <c r="AL76" s="93">
        <f t="shared" ref="AL76:AL77" si="60">($AM75*((AJ76+AK76))/100)</f>
        <v>0</v>
      </c>
      <c r="AM76" s="93">
        <f t="shared" ref="AM76:AM77" si="61">AM75-AL76</f>
        <v>100</v>
      </c>
      <c r="AN76" s="180"/>
      <c r="AO76" s="182"/>
      <c r="AP76" s="183"/>
      <c r="AQ76" s="183"/>
      <c r="AR76" s="370"/>
      <c r="AS76" s="370"/>
      <c r="AT76" s="370"/>
      <c r="AU76" s="18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58"/>
    </row>
    <row r="77" spans="1:69" s="147" customFormat="1" ht="86.25" customHeight="1">
      <c r="A77" s="182"/>
      <c r="B77" s="182"/>
      <c r="C77" s="183"/>
      <c r="D77" s="183"/>
      <c r="E77" s="183"/>
      <c r="F77" s="183"/>
      <c r="G77" s="183"/>
      <c r="H77" s="182"/>
      <c r="I77" s="182"/>
      <c r="J77" s="182"/>
      <c r="K77" s="182"/>
      <c r="L77" s="183"/>
      <c r="M77" s="182"/>
      <c r="N77" s="182"/>
      <c r="O77" s="182"/>
      <c r="P77" s="182"/>
      <c r="Q77" s="182"/>
      <c r="R77" s="182"/>
      <c r="S77" s="182"/>
      <c r="T77" s="182"/>
      <c r="U77" s="182"/>
      <c r="V77" s="180"/>
      <c r="W77" s="94" t="s">
        <v>877</v>
      </c>
      <c r="X77" s="94" t="s">
        <v>109</v>
      </c>
      <c r="Y77" s="94" t="s">
        <v>68</v>
      </c>
      <c r="Z77" s="94" t="s">
        <v>69</v>
      </c>
      <c r="AA77" s="94" t="s">
        <v>70</v>
      </c>
      <c r="AB77" s="94" t="s">
        <v>71</v>
      </c>
      <c r="AC77" s="94" t="s">
        <v>72</v>
      </c>
      <c r="AD77" s="181"/>
      <c r="AE77" s="93">
        <f t="shared" si="54"/>
        <v>25</v>
      </c>
      <c r="AF77" s="93">
        <f t="shared" si="55"/>
        <v>15</v>
      </c>
      <c r="AG77" s="93">
        <f>($AH76*((AE77+AF77))/100)</f>
        <v>8.64</v>
      </c>
      <c r="AH77" s="93">
        <f t="shared" si="59"/>
        <v>12.96</v>
      </c>
      <c r="AI77" s="181"/>
      <c r="AJ77" s="93">
        <f t="shared" si="56"/>
        <v>0</v>
      </c>
      <c r="AK77" s="93">
        <f t="shared" si="57"/>
        <v>0</v>
      </c>
      <c r="AL77" s="93">
        <f t="shared" si="60"/>
        <v>0</v>
      </c>
      <c r="AM77" s="93">
        <f t="shared" si="61"/>
        <v>100</v>
      </c>
      <c r="AN77" s="180"/>
      <c r="AO77" s="182"/>
      <c r="AP77" s="183"/>
      <c r="AQ77" s="183"/>
      <c r="AR77" s="370"/>
      <c r="AS77" s="370"/>
      <c r="AT77" s="370"/>
      <c r="AU77" s="18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58"/>
    </row>
    <row r="78" spans="1:69" s="103" customFormat="1" ht="199.5" customHeight="1">
      <c r="A78" s="182"/>
      <c r="B78" s="187" t="s">
        <v>190</v>
      </c>
      <c r="C78" s="189" t="s">
        <v>191</v>
      </c>
      <c r="D78" s="207" t="s">
        <v>236</v>
      </c>
      <c r="E78" s="204" t="s">
        <v>132</v>
      </c>
      <c r="F78" s="189" t="s">
        <v>237</v>
      </c>
      <c r="G78" s="189" t="s">
        <v>238</v>
      </c>
      <c r="H78" s="207"/>
      <c r="I78" s="207"/>
      <c r="J78" s="207"/>
      <c r="K78" s="207" t="s">
        <v>239</v>
      </c>
      <c r="L78" s="210" t="str">
        <f>IF(F78&lt;&gt;"",CONCATENATE(E78," ",F78," ",G78),CONCATENATE(H78," ",I78," ",J78," ",K78))</f>
        <v>Posibilidad de efecto dañoso sobre recursos públicos por pago de intereses moratorios debido de la omisión de pago de impuestos, errores en la liquidación, presentación y pago extemporáneo</v>
      </c>
      <c r="M78" s="207" t="s">
        <v>135</v>
      </c>
      <c r="N78" s="207" t="s">
        <v>227</v>
      </c>
      <c r="O78" s="187" t="s">
        <v>61</v>
      </c>
      <c r="P78" s="187" t="s">
        <v>62</v>
      </c>
      <c r="Q78" s="363">
        <v>12</v>
      </c>
      <c r="R78" s="187" t="s">
        <v>152</v>
      </c>
      <c r="S78" s="187">
        <f t="shared" ref="S78" si="62">IF(R78="Muy alta",100,IF(R78="Alta",80,IF(R78="Media",60,IF(R78="Baja",40,IF(R78="Muy baja",20,IF(R78="Casi Seguro",100,IF(R78="Probable",80,IF(R78="Posible",60,IF(R78="Improbable",40,IF(R78="Rara vez",20,0))))))))))</f>
        <v>100</v>
      </c>
      <c r="T78" s="187" t="s">
        <v>65</v>
      </c>
      <c r="U78" s="187">
        <f t="shared" ref="U78" si="63">IF(T78="Catastrófico",100,IF(T78="Mayor",80,IF(T78="Moderado",60,IF(T78="Menor",40,IF(T78="Leve",20,0)))))</f>
        <v>80</v>
      </c>
      <c r="V78" s="187" t="s">
        <v>66</v>
      </c>
      <c r="W78" s="97" t="s">
        <v>240</v>
      </c>
      <c r="X78" s="116" t="str">
        <f t="shared" ref="X78:X82" si="64">IF(OR(Y78="Preventivo",Y78="Detectivo"),"Probabilidad",IF(Y78="Correctivo","Impacto"," "))</f>
        <v>Probabilidad</v>
      </c>
      <c r="Y78" s="116" t="s">
        <v>68</v>
      </c>
      <c r="Z78" s="116" t="s">
        <v>69</v>
      </c>
      <c r="AA78" s="116" t="s">
        <v>70</v>
      </c>
      <c r="AB78" s="116" t="s">
        <v>71</v>
      </c>
      <c r="AC78" s="116" t="s">
        <v>72</v>
      </c>
      <c r="AD78" s="349">
        <f>AH80</f>
        <v>21.6</v>
      </c>
      <c r="AE78" s="116">
        <f t="shared" si="54"/>
        <v>25</v>
      </c>
      <c r="AF78" s="116">
        <f t="shared" si="55"/>
        <v>15</v>
      </c>
      <c r="AG78" s="116">
        <f>($S78*((AE78+AF78))/100)</f>
        <v>40</v>
      </c>
      <c r="AH78" s="116">
        <f t="shared" ref="AH78" si="65">S78-AG78</f>
        <v>60</v>
      </c>
      <c r="AI78" s="361">
        <f>AM80</f>
        <v>80</v>
      </c>
      <c r="AJ78" s="116">
        <f t="shared" si="56"/>
        <v>0</v>
      </c>
      <c r="AK78" s="116">
        <f t="shared" si="57"/>
        <v>0</v>
      </c>
      <c r="AL78" s="116">
        <f>($U78*((AJ78+AK78))/100)</f>
        <v>0</v>
      </c>
      <c r="AM78" s="132">
        <f>U78-AL78</f>
        <v>80</v>
      </c>
      <c r="AN78" s="271" t="s">
        <v>66</v>
      </c>
      <c r="AO78" s="271" t="s">
        <v>74</v>
      </c>
      <c r="AP78" s="345" t="s">
        <v>75</v>
      </c>
      <c r="AQ78" s="345" t="s">
        <v>241</v>
      </c>
      <c r="AR78" s="366">
        <v>45658</v>
      </c>
      <c r="AS78" s="366">
        <v>45688</v>
      </c>
      <c r="AT78" s="366" t="s">
        <v>91</v>
      </c>
      <c r="AU78" s="345" t="s">
        <v>242</v>
      </c>
    </row>
    <row r="79" spans="1:69" s="103" customFormat="1" ht="116.25" customHeight="1">
      <c r="A79" s="182"/>
      <c r="B79" s="194"/>
      <c r="C79" s="195"/>
      <c r="D79" s="208"/>
      <c r="E79" s="205"/>
      <c r="F79" s="195"/>
      <c r="G79" s="195"/>
      <c r="H79" s="208"/>
      <c r="I79" s="208"/>
      <c r="J79" s="208"/>
      <c r="K79" s="208"/>
      <c r="L79" s="190"/>
      <c r="M79" s="208"/>
      <c r="N79" s="208"/>
      <c r="O79" s="194"/>
      <c r="P79" s="194"/>
      <c r="Q79" s="364"/>
      <c r="R79" s="194"/>
      <c r="S79" s="194"/>
      <c r="T79" s="194"/>
      <c r="U79" s="194"/>
      <c r="V79" s="194"/>
      <c r="W79" s="97" t="s">
        <v>243</v>
      </c>
      <c r="X79" s="116" t="str">
        <f t="shared" si="64"/>
        <v>Probabilidad</v>
      </c>
      <c r="Y79" s="116" t="s">
        <v>68</v>
      </c>
      <c r="Z79" s="116" t="s">
        <v>69</v>
      </c>
      <c r="AA79" s="116" t="s">
        <v>70</v>
      </c>
      <c r="AB79" s="116" t="s">
        <v>71</v>
      </c>
      <c r="AC79" s="116" t="s">
        <v>72</v>
      </c>
      <c r="AD79" s="349"/>
      <c r="AE79" s="116">
        <f t="shared" si="54"/>
        <v>25</v>
      </c>
      <c r="AF79" s="116">
        <f t="shared" si="55"/>
        <v>15</v>
      </c>
      <c r="AG79" s="116">
        <f>($AH78*((AE79+AF79))/100)</f>
        <v>24</v>
      </c>
      <c r="AH79" s="116">
        <f t="shared" ref="AH79:AH80" si="66">AH78-AG79</f>
        <v>36</v>
      </c>
      <c r="AI79" s="361"/>
      <c r="AJ79" s="116">
        <f t="shared" si="56"/>
        <v>0</v>
      </c>
      <c r="AK79" s="116">
        <f t="shared" si="57"/>
        <v>0</v>
      </c>
      <c r="AL79" s="116">
        <f>($AM78*((AJ79+AK79))/100)</f>
        <v>0</v>
      </c>
      <c r="AM79" s="132">
        <f t="shared" ref="AM79:AM80" si="67">AM78-AL79</f>
        <v>80</v>
      </c>
      <c r="AN79" s="362"/>
      <c r="AO79" s="362"/>
      <c r="AP79" s="346"/>
      <c r="AQ79" s="346"/>
      <c r="AR79" s="367"/>
      <c r="AS79" s="367"/>
      <c r="AT79" s="367"/>
      <c r="AU79" s="346"/>
    </row>
    <row r="80" spans="1:69" s="103" customFormat="1" ht="93.75" customHeight="1">
      <c r="A80" s="182"/>
      <c r="B80" s="188"/>
      <c r="C80" s="196"/>
      <c r="D80" s="209"/>
      <c r="E80" s="206"/>
      <c r="F80" s="196"/>
      <c r="G80" s="196"/>
      <c r="H80" s="209"/>
      <c r="I80" s="209"/>
      <c r="J80" s="209"/>
      <c r="K80" s="209"/>
      <c r="L80" s="211"/>
      <c r="M80" s="209"/>
      <c r="N80" s="209"/>
      <c r="O80" s="188"/>
      <c r="P80" s="188"/>
      <c r="Q80" s="365"/>
      <c r="R80" s="188"/>
      <c r="S80" s="188"/>
      <c r="T80" s="188"/>
      <c r="U80" s="188"/>
      <c r="V80" s="188"/>
      <c r="W80" s="97" t="s">
        <v>244</v>
      </c>
      <c r="X80" s="116" t="str">
        <f t="shared" si="64"/>
        <v>Probabilidad</v>
      </c>
      <c r="Y80" s="116" t="s">
        <v>68</v>
      </c>
      <c r="Z80" s="116" t="s">
        <v>69</v>
      </c>
      <c r="AA80" s="116" t="s">
        <v>70</v>
      </c>
      <c r="AB80" s="116" t="s">
        <v>71</v>
      </c>
      <c r="AC80" s="116" t="s">
        <v>72</v>
      </c>
      <c r="AD80" s="349"/>
      <c r="AE80" s="116">
        <f t="shared" si="54"/>
        <v>25</v>
      </c>
      <c r="AF80" s="116">
        <f t="shared" si="55"/>
        <v>15</v>
      </c>
      <c r="AG80" s="116">
        <f>($AH79*((AE80+AF80))/100)</f>
        <v>14.4</v>
      </c>
      <c r="AH80" s="116">
        <f t="shared" si="66"/>
        <v>21.6</v>
      </c>
      <c r="AI80" s="361"/>
      <c r="AJ80" s="116">
        <f t="shared" si="56"/>
        <v>0</v>
      </c>
      <c r="AK80" s="116">
        <f t="shared" si="57"/>
        <v>0</v>
      </c>
      <c r="AL80" s="116">
        <f>($AM79*((AJ80+AK80))/100)</f>
        <v>0</v>
      </c>
      <c r="AM80" s="132">
        <f t="shared" si="67"/>
        <v>80</v>
      </c>
      <c r="AN80" s="272"/>
      <c r="AO80" s="272"/>
      <c r="AP80" s="347"/>
      <c r="AQ80" s="347"/>
      <c r="AR80" s="368"/>
      <c r="AS80" s="368"/>
      <c r="AT80" s="368"/>
      <c r="AU80" s="347"/>
    </row>
    <row r="81" spans="1:47" s="103" customFormat="1" ht="207" customHeight="1">
      <c r="A81" s="182"/>
      <c r="B81" s="187" t="s">
        <v>190</v>
      </c>
      <c r="C81" s="183" t="s">
        <v>191</v>
      </c>
      <c r="D81" s="182" t="s">
        <v>245</v>
      </c>
      <c r="E81" s="254"/>
      <c r="F81" s="265"/>
      <c r="G81" s="265"/>
      <c r="H81" s="257" t="s">
        <v>246</v>
      </c>
      <c r="I81" s="257" t="s">
        <v>247</v>
      </c>
      <c r="J81" s="257" t="s">
        <v>248</v>
      </c>
      <c r="K81" s="257" t="s">
        <v>249</v>
      </c>
      <c r="L81" s="265" t="str">
        <f>IF(F81&lt;&gt;"",CONCATENATE(E81," ",F81," ",G81),CONCATENATE(H81," ",I81," ",J81," ",K81))</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81" s="257" t="s">
        <v>83</v>
      </c>
      <c r="N81" s="257" t="s">
        <v>227</v>
      </c>
      <c r="O81" s="182" t="s">
        <v>84</v>
      </c>
      <c r="P81" s="182" t="s">
        <v>85</v>
      </c>
      <c r="Q81" s="182">
        <v>22000</v>
      </c>
      <c r="R81" s="182" t="s">
        <v>250</v>
      </c>
      <c r="S81" s="182">
        <f t="shared" ref="S81" si="68">IF(R81="Muy alta",100,IF(R81="Alta",80,IF(R81="Media",60,IF(R81="Baja",40,IF(R81="Muy baja",20,IF(R81="Casi Seguro",100,IF(R81="Probable",80,IF(R81="Posible",60,IF(R81="Improbable",40,IF(R81="Rara vez",20,0))))))))))</f>
        <v>100</v>
      </c>
      <c r="T81" s="182" t="s">
        <v>65</v>
      </c>
      <c r="U81" s="182">
        <f t="shared" ref="U81" si="69">IF(T81="Catastrófico",100,IF(T81="Mayor",80,IF(T81="Moderado",60,IF(T81="Menor",40,IF(T81="Leve",20,0)))))</f>
        <v>80</v>
      </c>
      <c r="V81" s="187" t="s">
        <v>66</v>
      </c>
      <c r="W81" s="97" t="s">
        <v>251</v>
      </c>
      <c r="X81" s="116" t="str">
        <f t="shared" si="64"/>
        <v>Probabilidad</v>
      </c>
      <c r="Y81" s="116" t="s">
        <v>88</v>
      </c>
      <c r="Z81" s="116" t="s">
        <v>69</v>
      </c>
      <c r="AA81" s="116" t="s">
        <v>70</v>
      </c>
      <c r="AB81" s="116" t="s">
        <v>71</v>
      </c>
      <c r="AC81" s="116" t="s">
        <v>72</v>
      </c>
      <c r="AD81" s="349">
        <f>AH82</f>
        <v>49</v>
      </c>
      <c r="AE81" s="116">
        <f t="shared" si="54"/>
        <v>15</v>
      </c>
      <c r="AF81" s="116">
        <f t="shared" si="55"/>
        <v>15</v>
      </c>
      <c r="AG81" s="116">
        <f>($S81*((AE81+AF81))/100)</f>
        <v>30</v>
      </c>
      <c r="AH81" s="116">
        <f t="shared" ref="AH81" si="70">S81-AG81</f>
        <v>70</v>
      </c>
      <c r="AI81" s="361">
        <f>AM82</f>
        <v>80</v>
      </c>
      <c r="AJ81" s="116">
        <f t="shared" si="56"/>
        <v>0</v>
      </c>
      <c r="AK81" s="116">
        <f t="shared" si="57"/>
        <v>0</v>
      </c>
      <c r="AL81" s="116">
        <f>($U81*((AJ81+AK81))/100)</f>
        <v>0</v>
      </c>
      <c r="AM81" s="132">
        <f>U81-AL81</f>
        <v>80</v>
      </c>
      <c r="AN81" s="271" t="s">
        <v>66</v>
      </c>
      <c r="AO81" s="271" t="s">
        <v>74</v>
      </c>
      <c r="AP81" s="345" t="s">
        <v>252</v>
      </c>
      <c r="AQ81" s="345" t="s">
        <v>253</v>
      </c>
      <c r="AR81" s="366">
        <v>45658</v>
      </c>
      <c r="AS81" s="366">
        <v>46022</v>
      </c>
      <c r="AT81" s="366" t="s">
        <v>91</v>
      </c>
      <c r="AU81" s="345" t="s">
        <v>254</v>
      </c>
    </row>
    <row r="82" spans="1:47" s="103" customFormat="1" ht="203.25" customHeight="1">
      <c r="A82" s="182"/>
      <c r="B82" s="188"/>
      <c r="C82" s="183"/>
      <c r="D82" s="187"/>
      <c r="E82" s="204"/>
      <c r="F82" s="210"/>
      <c r="G82" s="210"/>
      <c r="H82" s="207"/>
      <c r="I82" s="207"/>
      <c r="J82" s="207"/>
      <c r="K82" s="207"/>
      <c r="L82" s="210"/>
      <c r="M82" s="207"/>
      <c r="N82" s="207"/>
      <c r="O82" s="187"/>
      <c r="P82" s="187"/>
      <c r="Q82" s="187"/>
      <c r="R82" s="187"/>
      <c r="S82" s="187"/>
      <c r="T82" s="187"/>
      <c r="U82" s="187"/>
      <c r="V82" s="194"/>
      <c r="W82" s="115" t="s">
        <v>255</v>
      </c>
      <c r="X82" s="119" t="str">
        <f t="shared" si="64"/>
        <v>Probabilidad</v>
      </c>
      <c r="Y82" s="119" t="s">
        <v>88</v>
      </c>
      <c r="Z82" s="119" t="s">
        <v>69</v>
      </c>
      <c r="AA82" s="119" t="s">
        <v>70</v>
      </c>
      <c r="AB82" s="119" t="s">
        <v>71</v>
      </c>
      <c r="AC82" s="119" t="s">
        <v>72</v>
      </c>
      <c r="AD82" s="349"/>
      <c r="AE82" s="116">
        <f t="shared" si="54"/>
        <v>15</v>
      </c>
      <c r="AF82" s="116">
        <f t="shared" si="55"/>
        <v>15</v>
      </c>
      <c r="AG82" s="116">
        <f>($AH81*((AE82+AF82))/100)</f>
        <v>21</v>
      </c>
      <c r="AH82" s="116">
        <f t="shared" ref="AH82" si="71">AH81-AG82</f>
        <v>49</v>
      </c>
      <c r="AI82" s="361"/>
      <c r="AJ82" s="116">
        <f t="shared" si="56"/>
        <v>0</v>
      </c>
      <c r="AK82" s="116">
        <f t="shared" si="57"/>
        <v>0</v>
      </c>
      <c r="AL82" s="116">
        <f>($AM81*((AJ82+AK82))/100)</f>
        <v>0</v>
      </c>
      <c r="AM82" s="132">
        <f t="shared" ref="AM82" si="72">AM81-AL82</f>
        <v>80</v>
      </c>
      <c r="AN82" s="362"/>
      <c r="AO82" s="362"/>
      <c r="AP82" s="346"/>
      <c r="AQ82" s="346"/>
      <c r="AR82" s="368"/>
      <c r="AS82" s="368"/>
      <c r="AT82" s="368"/>
      <c r="AU82" s="346"/>
    </row>
    <row r="83" spans="1:47" s="103" customFormat="1" ht="101.25" customHeight="1">
      <c r="A83" s="187"/>
      <c r="B83" s="182" t="s">
        <v>186</v>
      </c>
      <c r="C83" s="183" t="s">
        <v>187</v>
      </c>
      <c r="D83" s="182" t="s">
        <v>820</v>
      </c>
      <c r="E83" s="153"/>
      <c r="F83" s="94"/>
      <c r="G83" s="94"/>
      <c r="H83" s="144"/>
      <c r="I83" s="144"/>
      <c r="J83" s="144"/>
      <c r="K83" s="154"/>
      <c r="L83" s="265" t="s">
        <v>822</v>
      </c>
      <c r="M83" s="257" t="s">
        <v>83</v>
      </c>
      <c r="N83" s="257" t="s">
        <v>227</v>
      </c>
      <c r="O83" s="182" t="s">
        <v>84</v>
      </c>
      <c r="P83" s="182" t="s">
        <v>85</v>
      </c>
      <c r="Q83" s="182">
        <v>12</v>
      </c>
      <c r="R83" s="182" t="s">
        <v>467</v>
      </c>
      <c r="S83" s="182">
        <v>20</v>
      </c>
      <c r="T83" s="182" t="s">
        <v>121</v>
      </c>
      <c r="U83" s="182">
        <v>100</v>
      </c>
      <c r="V83" s="182" t="s">
        <v>122</v>
      </c>
      <c r="W83" s="97" t="s">
        <v>823</v>
      </c>
      <c r="X83" s="93" t="s">
        <v>42</v>
      </c>
      <c r="Y83" s="93" t="s">
        <v>68</v>
      </c>
      <c r="Z83" s="93" t="s">
        <v>103</v>
      </c>
      <c r="AA83" s="93" t="s">
        <v>70</v>
      </c>
      <c r="AB83" s="93" t="s">
        <v>71</v>
      </c>
      <c r="AC83" s="93" t="s">
        <v>72</v>
      </c>
      <c r="AD83" s="181">
        <v>1.8</v>
      </c>
      <c r="AE83" s="116">
        <f t="shared" ref="AE83:AE86" si="73">IF(Y83="Preventivo",25,IF(Y83="Detectivo",15,0))</f>
        <v>25</v>
      </c>
      <c r="AF83" s="116">
        <f t="shared" ref="AF83:AF86" si="74">IF(Y83="Correctivo",0,IF(Z83="Automatizado",25,IF(Z83="Manual",15,0)))</f>
        <v>25</v>
      </c>
      <c r="AG83" s="116">
        <f>($S83*((AE83+AF83))/100)</f>
        <v>10</v>
      </c>
      <c r="AH83" s="116">
        <f t="shared" ref="AH83" si="75">S83-AG83</f>
        <v>10</v>
      </c>
      <c r="AI83" s="181">
        <v>56.25</v>
      </c>
      <c r="AJ83" s="116">
        <f t="shared" ref="AJ83:AJ86" si="76">IF(Y83="Correctivo",10,0)</f>
        <v>0</v>
      </c>
      <c r="AK83" s="116">
        <f t="shared" ref="AK83:AK86" si="77">IF(X83="Probabilidad",0,IF(Z83="Automatizado",25,IF(Z83="Manual",15,0)))</f>
        <v>25</v>
      </c>
      <c r="AL83" s="116">
        <f>($U83*((AJ83+AK83))/100)</f>
        <v>25</v>
      </c>
      <c r="AM83" s="132">
        <f>U83-AL83</f>
        <v>75</v>
      </c>
      <c r="AN83" s="182" t="s">
        <v>122</v>
      </c>
      <c r="AO83" s="182" t="s">
        <v>74</v>
      </c>
      <c r="AP83" s="183" t="s">
        <v>224</v>
      </c>
      <c r="AQ83" s="183" t="s">
        <v>832</v>
      </c>
      <c r="AR83" s="109">
        <v>45777</v>
      </c>
      <c r="AS83" s="109">
        <v>45960</v>
      </c>
      <c r="AT83" s="369" t="s">
        <v>126</v>
      </c>
      <c r="AU83" s="182" t="s">
        <v>831</v>
      </c>
    </row>
    <row r="84" spans="1:47" s="103" customFormat="1" ht="101.25" customHeight="1">
      <c r="A84" s="194"/>
      <c r="B84" s="182"/>
      <c r="C84" s="183"/>
      <c r="D84" s="182"/>
      <c r="E84" s="153"/>
      <c r="F84" s="94"/>
      <c r="G84" s="94"/>
      <c r="H84" s="144"/>
      <c r="I84" s="144"/>
      <c r="J84" s="144"/>
      <c r="K84" s="154"/>
      <c r="L84" s="265"/>
      <c r="M84" s="257"/>
      <c r="N84" s="257"/>
      <c r="O84" s="182"/>
      <c r="P84" s="182"/>
      <c r="Q84" s="182"/>
      <c r="R84" s="182"/>
      <c r="S84" s="182"/>
      <c r="T84" s="182"/>
      <c r="U84" s="182"/>
      <c r="V84" s="182"/>
      <c r="W84" s="97" t="s">
        <v>824</v>
      </c>
      <c r="X84" s="93" t="s">
        <v>42</v>
      </c>
      <c r="Y84" s="93" t="s">
        <v>68</v>
      </c>
      <c r="Z84" s="93" t="s">
        <v>103</v>
      </c>
      <c r="AA84" s="93" t="s">
        <v>70</v>
      </c>
      <c r="AB84" s="93" t="s">
        <v>71</v>
      </c>
      <c r="AC84" s="93" t="s">
        <v>72</v>
      </c>
      <c r="AD84" s="181"/>
      <c r="AE84" s="116">
        <f t="shared" si="73"/>
        <v>25</v>
      </c>
      <c r="AF84" s="116">
        <f t="shared" si="74"/>
        <v>25</v>
      </c>
      <c r="AG84" s="116">
        <f>($AH83*((AE84+AF84))/100)</f>
        <v>5</v>
      </c>
      <c r="AH84" s="116">
        <f t="shared" ref="AH84:AH86" si="78">AH83-AG84</f>
        <v>5</v>
      </c>
      <c r="AI84" s="181"/>
      <c r="AJ84" s="116">
        <f t="shared" si="76"/>
        <v>0</v>
      </c>
      <c r="AK84" s="116">
        <f t="shared" si="77"/>
        <v>25</v>
      </c>
      <c r="AL84" s="116">
        <f>($AM83*((AJ84+AK84))/100)</f>
        <v>18.75</v>
      </c>
      <c r="AM84" s="132">
        <f t="shared" ref="AM84:AM86" si="79">AM83-AL84</f>
        <v>56.25</v>
      </c>
      <c r="AN84" s="182"/>
      <c r="AO84" s="182"/>
      <c r="AP84" s="183"/>
      <c r="AQ84" s="183"/>
      <c r="AR84" s="109">
        <v>45777</v>
      </c>
      <c r="AS84" s="109">
        <v>45960</v>
      </c>
      <c r="AT84" s="369"/>
      <c r="AU84" s="182"/>
    </row>
    <row r="85" spans="1:47" s="103" customFormat="1" ht="101.25" customHeight="1">
      <c r="A85" s="194"/>
      <c r="B85" s="182"/>
      <c r="C85" s="183"/>
      <c r="D85" s="182"/>
      <c r="E85" s="153"/>
      <c r="F85" s="94"/>
      <c r="G85" s="94"/>
      <c r="H85" s="144"/>
      <c r="I85" s="144"/>
      <c r="J85" s="144"/>
      <c r="K85" s="154"/>
      <c r="L85" s="265"/>
      <c r="M85" s="257"/>
      <c r="N85" s="257"/>
      <c r="O85" s="182"/>
      <c r="P85" s="182"/>
      <c r="Q85" s="182"/>
      <c r="R85" s="182"/>
      <c r="S85" s="182"/>
      <c r="T85" s="182"/>
      <c r="U85" s="182"/>
      <c r="V85" s="182"/>
      <c r="W85" s="97" t="s">
        <v>825</v>
      </c>
      <c r="X85" s="93" t="s">
        <v>109</v>
      </c>
      <c r="Y85" s="93" t="s">
        <v>68</v>
      </c>
      <c r="Z85" s="93" t="s">
        <v>69</v>
      </c>
      <c r="AA85" s="93" t="s">
        <v>70</v>
      </c>
      <c r="AB85" s="93" t="s">
        <v>71</v>
      </c>
      <c r="AC85" s="93" t="s">
        <v>72</v>
      </c>
      <c r="AD85" s="181"/>
      <c r="AE85" s="116">
        <f t="shared" si="73"/>
        <v>25</v>
      </c>
      <c r="AF85" s="116">
        <f t="shared" si="74"/>
        <v>15</v>
      </c>
      <c r="AG85" s="116">
        <f t="shared" ref="AG85:AG86" si="80">($AH84*((AE85+AF85))/100)</f>
        <v>2</v>
      </c>
      <c r="AH85" s="116">
        <f t="shared" si="78"/>
        <v>3</v>
      </c>
      <c r="AI85" s="181"/>
      <c r="AJ85" s="116">
        <f t="shared" si="76"/>
        <v>0</v>
      </c>
      <c r="AK85" s="116">
        <f t="shared" si="77"/>
        <v>0</v>
      </c>
      <c r="AL85" s="116">
        <f t="shared" ref="AL85:AL86" si="81">($AM84*((AJ85+AK85))/100)</f>
        <v>0</v>
      </c>
      <c r="AM85" s="132">
        <f t="shared" si="79"/>
        <v>56.25</v>
      </c>
      <c r="AN85" s="182"/>
      <c r="AO85" s="182"/>
      <c r="AP85" s="183"/>
      <c r="AQ85" s="183"/>
      <c r="AR85" s="109">
        <v>45777</v>
      </c>
      <c r="AS85" s="109">
        <v>45960</v>
      </c>
      <c r="AT85" s="369"/>
      <c r="AU85" s="182"/>
    </row>
    <row r="86" spans="1:47" s="103" customFormat="1" ht="101.25" customHeight="1">
      <c r="A86" s="188"/>
      <c r="B86" s="182"/>
      <c r="C86" s="183"/>
      <c r="D86" s="182"/>
      <c r="E86" s="153"/>
      <c r="F86" s="94"/>
      <c r="G86" s="94"/>
      <c r="H86" s="144"/>
      <c r="I86" s="144"/>
      <c r="J86" s="144"/>
      <c r="K86" s="154"/>
      <c r="L86" s="265"/>
      <c r="M86" s="257"/>
      <c r="N86" s="257"/>
      <c r="O86" s="182"/>
      <c r="P86" s="182"/>
      <c r="Q86" s="182"/>
      <c r="R86" s="182"/>
      <c r="S86" s="182"/>
      <c r="T86" s="182"/>
      <c r="U86" s="182"/>
      <c r="V86" s="182"/>
      <c r="W86" s="97" t="s">
        <v>819</v>
      </c>
      <c r="X86" s="93" t="s">
        <v>109</v>
      </c>
      <c r="Y86" s="93" t="s">
        <v>68</v>
      </c>
      <c r="Z86" s="93" t="s">
        <v>69</v>
      </c>
      <c r="AA86" s="93" t="s">
        <v>70</v>
      </c>
      <c r="AB86" s="93" t="s">
        <v>71</v>
      </c>
      <c r="AC86" s="93" t="s">
        <v>72</v>
      </c>
      <c r="AD86" s="181"/>
      <c r="AE86" s="116">
        <f t="shared" si="73"/>
        <v>25</v>
      </c>
      <c r="AF86" s="116">
        <f t="shared" si="74"/>
        <v>15</v>
      </c>
      <c r="AG86" s="116">
        <f t="shared" si="80"/>
        <v>1.2</v>
      </c>
      <c r="AH86" s="116">
        <f t="shared" si="78"/>
        <v>1.8</v>
      </c>
      <c r="AI86" s="181"/>
      <c r="AJ86" s="116">
        <f t="shared" si="76"/>
        <v>0</v>
      </c>
      <c r="AK86" s="116">
        <f t="shared" si="77"/>
        <v>0</v>
      </c>
      <c r="AL86" s="116">
        <f t="shared" si="81"/>
        <v>0</v>
      </c>
      <c r="AM86" s="132">
        <f t="shared" si="79"/>
        <v>56.25</v>
      </c>
      <c r="AN86" s="182"/>
      <c r="AO86" s="182"/>
      <c r="AP86" s="183"/>
      <c r="AQ86" s="183"/>
      <c r="AR86" s="109">
        <v>45777</v>
      </c>
      <c r="AS86" s="109">
        <v>45960</v>
      </c>
      <c r="AT86" s="369"/>
      <c r="AU86" s="182"/>
    </row>
    <row r="87" spans="1:47" s="103" customFormat="1" ht="101.25" customHeight="1">
      <c r="A87" s="187"/>
      <c r="B87" s="182" t="s">
        <v>186</v>
      </c>
      <c r="C87" s="183" t="s">
        <v>187</v>
      </c>
      <c r="D87" s="182" t="s">
        <v>821</v>
      </c>
      <c r="E87" s="153"/>
      <c r="F87" s="94"/>
      <c r="G87" s="94"/>
      <c r="H87" s="144"/>
      <c r="I87" s="144"/>
      <c r="J87" s="144"/>
      <c r="K87" s="154"/>
      <c r="L87" s="265" t="s">
        <v>826</v>
      </c>
      <c r="M87" s="257" t="s">
        <v>135</v>
      </c>
      <c r="N87" s="257" t="s">
        <v>227</v>
      </c>
      <c r="O87" s="182" t="s">
        <v>61</v>
      </c>
      <c r="P87" s="182" t="s">
        <v>62</v>
      </c>
      <c r="Q87" s="182">
        <v>12</v>
      </c>
      <c r="R87" s="182" t="s">
        <v>112</v>
      </c>
      <c r="S87" s="182">
        <v>40</v>
      </c>
      <c r="T87" s="182" t="s">
        <v>107</v>
      </c>
      <c r="U87" s="182">
        <v>40</v>
      </c>
      <c r="V87" s="182" t="s">
        <v>73</v>
      </c>
      <c r="W87" s="97" t="s">
        <v>827</v>
      </c>
      <c r="X87" s="93" t="s">
        <v>109</v>
      </c>
      <c r="Y87" s="93" t="s">
        <v>68</v>
      </c>
      <c r="Z87" s="93" t="s">
        <v>69</v>
      </c>
      <c r="AA87" s="93" t="s">
        <v>70</v>
      </c>
      <c r="AB87" s="93" t="s">
        <v>71</v>
      </c>
      <c r="AC87" s="93" t="s">
        <v>72</v>
      </c>
      <c r="AD87" s="181">
        <v>7.0560000000000009</v>
      </c>
      <c r="AE87" s="116">
        <f t="shared" ref="AE87:AE90" si="82">IF(Y87="Preventivo",25,IF(Y87="Detectivo",15,0))</f>
        <v>25</v>
      </c>
      <c r="AF87" s="116">
        <f t="shared" ref="AF87:AF90" si="83">IF(Y87="Correctivo",0,IF(Z87="Automatizado",25,IF(Z87="Manual",15,0)))</f>
        <v>15</v>
      </c>
      <c r="AG87" s="116">
        <f>($S87*((AE87+AF87))/100)</f>
        <v>16</v>
      </c>
      <c r="AH87" s="116">
        <f t="shared" ref="AH87" si="84">S87-AG87</f>
        <v>24</v>
      </c>
      <c r="AI87" s="181">
        <v>40</v>
      </c>
      <c r="AJ87" s="116">
        <f t="shared" ref="AJ87:AJ90" si="85">IF(Y87="Correctivo",10,0)</f>
        <v>0</v>
      </c>
      <c r="AK87" s="116">
        <f t="shared" ref="AK87:AK90" si="86">IF(X87="Probabilidad",0,IF(Z87="Automatizado",25,IF(Z87="Manual",15,0)))</f>
        <v>0</v>
      </c>
      <c r="AL87" s="116">
        <f>($U87*((AJ87+AK87))/100)</f>
        <v>0</v>
      </c>
      <c r="AM87" s="132">
        <f>U87-AL87</f>
        <v>40</v>
      </c>
      <c r="AN87" s="182" t="s">
        <v>108</v>
      </c>
      <c r="AO87" s="182" t="s">
        <v>110</v>
      </c>
      <c r="AP87" s="183" t="s">
        <v>833</v>
      </c>
      <c r="AQ87" s="183" t="s">
        <v>111</v>
      </c>
      <c r="AR87" s="182"/>
      <c r="AS87" s="182"/>
      <c r="AT87" s="182"/>
      <c r="AU87" s="182"/>
    </row>
    <row r="88" spans="1:47" s="103" customFormat="1" ht="101.25" customHeight="1">
      <c r="A88" s="194"/>
      <c r="B88" s="182"/>
      <c r="C88" s="183"/>
      <c r="D88" s="182"/>
      <c r="E88" s="153"/>
      <c r="F88" s="94"/>
      <c r="G88" s="94"/>
      <c r="H88" s="144"/>
      <c r="I88" s="144"/>
      <c r="J88" s="144"/>
      <c r="K88" s="154"/>
      <c r="L88" s="265"/>
      <c r="M88" s="257"/>
      <c r="N88" s="257"/>
      <c r="O88" s="182"/>
      <c r="P88" s="182"/>
      <c r="Q88" s="182"/>
      <c r="R88" s="182"/>
      <c r="S88" s="182"/>
      <c r="T88" s="182"/>
      <c r="U88" s="182"/>
      <c r="V88" s="182"/>
      <c r="W88" s="97" t="s">
        <v>828</v>
      </c>
      <c r="X88" s="93" t="s">
        <v>109</v>
      </c>
      <c r="Y88" s="93" t="s">
        <v>88</v>
      </c>
      <c r="Z88" s="93" t="s">
        <v>69</v>
      </c>
      <c r="AA88" s="93" t="s">
        <v>70</v>
      </c>
      <c r="AB88" s="93" t="s">
        <v>71</v>
      </c>
      <c r="AC88" s="93" t="s">
        <v>72</v>
      </c>
      <c r="AD88" s="181"/>
      <c r="AE88" s="116">
        <f t="shared" si="82"/>
        <v>15</v>
      </c>
      <c r="AF88" s="116">
        <f t="shared" si="83"/>
        <v>15</v>
      </c>
      <c r="AG88" s="116">
        <f>($AH87*((AE88+AF88))/100)</f>
        <v>7.2</v>
      </c>
      <c r="AH88" s="116">
        <f t="shared" ref="AH88:AH90" si="87">AH87-AG88</f>
        <v>16.8</v>
      </c>
      <c r="AI88" s="181"/>
      <c r="AJ88" s="116">
        <f t="shared" si="85"/>
        <v>0</v>
      </c>
      <c r="AK88" s="116">
        <f t="shared" si="86"/>
        <v>0</v>
      </c>
      <c r="AL88" s="116">
        <f>($AM87*((AJ88+AK88))/100)</f>
        <v>0</v>
      </c>
      <c r="AM88" s="132">
        <f t="shared" ref="AM88:AM90" si="88">AM87-AL88</f>
        <v>40</v>
      </c>
      <c r="AN88" s="182"/>
      <c r="AO88" s="182"/>
      <c r="AP88" s="183"/>
      <c r="AQ88" s="183"/>
      <c r="AR88" s="182"/>
      <c r="AS88" s="182"/>
      <c r="AT88" s="182"/>
      <c r="AU88" s="182"/>
    </row>
    <row r="89" spans="1:47" s="103" customFormat="1" ht="101.25" customHeight="1">
      <c r="A89" s="194"/>
      <c r="B89" s="182"/>
      <c r="C89" s="183"/>
      <c r="D89" s="182"/>
      <c r="E89" s="153"/>
      <c r="F89" s="94"/>
      <c r="G89" s="94"/>
      <c r="H89" s="144"/>
      <c r="I89" s="144"/>
      <c r="J89" s="144"/>
      <c r="K89" s="154"/>
      <c r="L89" s="265"/>
      <c r="M89" s="257"/>
      <c r="N89" s="257"/>
      <c r="O89" s="182"/>
      <c r="P89" s="182"/>
      <c r="Q89" s="182"/>
      <c r="R89" s="182"/>
      <c r="S89" s="182"/>
      <c r="T89" s="182"/>
      <c r="U89" s="182"/>
      <c r="V89" s="182"/>
      <c r="W89" s="97" t="s">
        <v>829</v>
      </c>
      <c r="X89" s="93" t="s">
        <v>109</v>
      </c>
      <c r="Y89" s="93" t="s">
        <v>88</v>
      </c>
      <c r="Z89" s="93" t="s">
        <v>69</v>
      </c>
      <c r="AA89" s="93" t="s">
        <v>70</v>
      </c>
      <c r="AB89" s="93" t="s">
        <v>71</v>
      </c>
      <c r="AC89" s="93" t="s">
        <v>72</v>
      </c>
      <c r="AD89" s="181"/>
      <c r="AE89" s="116">
        <f t="shared" si="82"/>
        <v>15</v>
      </c>
      <c r="AF89" s="116">
        <f t="shared" si="83"/>
        <v>15</v>
      </c>
      <c r="AG89" s="116">
        <f t="shared" ref="AG89:AG90" si="89">($AH88*((AE89+AF89))/100)</f>
        <v>5.04</v>
      </c>
      <c r="AH89" s="116">
        <f t="shared" si="87"/>
        <v>11.760000000000002</v>
      </c>
      <c r="AI89" s="181"/>
      <c r="AJ89" s="116">
        <f t="shared" si="85"/>
        <v>0</v>
      </c>
      <c r="AK89" s="116">
        <f t="shared" si="86"/>
        <v>0</v>
      </c>
      <c r="AL89" s="116">
        <f t="shared" ref="AL89:AL90" si="90">($AM88*((AJ89+AK89))/100)</f>
        <v>0</v>
      </c>
      <c r="AM89" s="132">
        <f t="shared" si="88"/>
        <v>40</v>
      </c>
      <c r="AN89" s="182"/>
      <c r="AO89" s="182"/>
      <c r="AP89" s="183"/>
      <c r="AQ89" s="183"/>
      <c r="AR89" s="182"/>
      <c r="AS89" s="182"/>
      <c r="AT89" s="182"/>
      <c r="AU89" s="182"/>
    </row>
    <row r="90" spans="1:47" s="103" customFormat="1" ht="101.25" customHeight="1">
      <c r="A90" s="188"/>
      <c r="B90" s="182"/>
      <c r="C90" s="183"/>
      <c r="D90" s="182"/>
      <c r="E90" s="153"/>
      <c r="F90" s="94"/>
      <c r="G90" s="94"/>
      <c r="H90" s="144"/>
      <c r="I90" s="144"/>
      <c r="J90" s="144"/>
      <c r="K90" s="154"/>
      <c r="L90" s="265"/>
      <c r="M90" s="257"/>
      <c r="N90" s="257"/>
      <c r="O90" s="182"/>
      <c r="P90" s="182"/>
      <c r="Q90" s="182"/>
      <c r="R90" s="182"/>
      <c r="S90" s="182"/>
      <c r="T90" s="182"/>
      <c r="U90" s="182"/>
      <c r="V90" s="182"/>
      <c r="W90" s="97" t="s">
        <v>830</v>
      </c>
      <c r="X90" s="93" t="s">
        <v>109</v>
      </c>
      <c r="Y90" s="93" t="s">
        <v>68</v>
      </c>
      <c r="Z90" s="93" t="s">
        <v>69</v>
      </c>
      <c r="AA90" s="93" t="s">
        <v>159</v>
      </c>
      <c r="AB90" s="93" t="s">
        <v>71</v>
      </c>
      <c r="AC90" s="93" t="s">
        <v>72</v>
      </c>
      <c r="AD90" s="181"/>
      <c r="AE90" s="116">
        <f t="shared" si="82"/>
        <v>25</v>
      </c>
      <c r="AF90" s="116">
        <f t="shared" si="83"/>
        <v>15</v>
      </c>
      <c r="AG90" s="116">
        <f t="shared" si="89"/>
        <v>4.7040000000000006</v>
      </c>
      <c r="AH90" s="116">
        <f t="shared" si="87"/>
        <v>7.0560000000000009</v>
      </c>
      <c r="AI90" s="181"/>
      <c r="AJ90" s="116">
        <f t="shared" si="85"/>
        <v>0</v>
      </c>
      <c r="AK90" s="116">
        <f t="shared" si="86"/>
        <v>0</v>
      </c>
      <c r="AL90" s="116">
        <f t="shared" si="90"/>
        <v>0</v>
      </c>
      <c r="AM90" s="132">
        <f t="shared" si="88"/>
        <v>40</v>
      </c>
      <c r="AN90" s="182"/>
      <c r="AO90" s="182"/>
      <c r="AP90" s="183"/>
      <c r="AQ90" s="183"/>
      <c r="AR90" s="182"/>
      <c r="AS90" s="182"/>
      <c r="AT90" s="182"/>
      <c r="AU90" s="182"/>
    </row>
    <row r="91" spans="1:47" s="103" customFormat="1" ht="246" customHeight="1">
      <c r="A91" s="93"/>
      <c r="B91" s="93" t="s">
        <v>192</v>
      </c>
      <c r="C91" s="94" t="s">
        <v>193</v>
      </c>
      <c r="D91" s="94" t="s">
        <v>257</v>
      </c>
      <c r="E91" s="94"/>
      <c r="F91" s="94"/>
      <c r="G91" s="94"/>
      <c r="H91" s="108" t="s">
        <v>258</v>
      </c>
      <c r="I91" s="108" t="s">
        <v>259</v>
      </c>
      <c r="J91" s="108" t="s">
        <v>260</v>
      </c>
      <c r="K91" s="108" t="s">
        <v>261</v>
      </c>
      <c r="L91" s="107" t="s">
        <v>262</v>
      </c>
      <c r="M91" s="93" t="s">
        <v>83</v>
      </c>
      <c r="N91" s="93" t="s">
        <v>105</v>
      </c>
      <c r="O91" s="94" t="s">
        <v>84</v>
      </c>
      <c r="P91" s="94" t="s">
        <v>85</v>
      </c>
      <c r="Q91" s="93">
        <v>4</v>
      </c>
      <c r="R91" s="93" t="s">
        <v>263</v>
      </c>
      <c r="S91" s="93">
        <v>80</v>
      </c>
      <c r="T91" s="93" t="s">
        <v>65</v>
      </c>
      <c r="U91" s="93">
        <v>80</v>
      </c>
      <c r="V91" s="96" t="s">
        <v>66</v>
      </c>
      <c r="W91" s="101" t="s">
        <v>264</v>
      </c>
      <c r="X91" s="101" t="s">
        <v>109</v>
      </c>
      <c r="Y91" s="101" t="s">
        <v>68</v>
      </c>
      <c r="Z91" s="101" t="s">
        <v>69</v>
      </c>
      <c r="AA91" s="101" t="s">
        <v>159</v>
      </c>
      <c r="AB91" s="101" t="s">
        <v>71</v>
      </c>
      <c r="AC91" s="101" t="s">
        <v>72</v>
      </c>
      <c r="AD91" s="98">
        <f>AH91</f>
        <v>48</v>
      </c>
      <c r="AE91" s="93">
        <f t="shared" si="37"/>
        <v>25</v>
      </c>
      <c r="AF91" s="93">
        <f t="shared" si="38"/>
        <v>15</v>
      </c>
      <c r="AG91" s="93">
        <f>($S91*((AE91+AF91))/100)</f>
        <v>32</v>
      </c>
      <c r="AH91" s="93">
        <f t="shared" ref="AH91" si="91">S91-AG91</f>
        <v>48</v>
      </c>
      <c r="AI91" s="99">
        <f>AM91</f>
        <v>80</v>
      </c>
      <c r="AJ91" s="93">
        <f t="shared" si="41"/>
        <v>0</v>
      </c>
      <c r="AK91" s="93">
        <f t="shared" si="42"/>
        <v>0</v>
      </c>
      <c r="AL91" s="93">
        <f>($U91*((AJ91+AK91))/100)</f>
        <v>0</v>
      </c>
      <c r="AM91" s="100">
        <f>U91-AL91</f>
        <v>80</v>
      </c>
      <c r="AN91" s="96" t="s">
        <v>66</v>
      </c>
      <c r="AO91" s="94" t="s">
        <v>74</v>
      </c>
      <c r="AP91" s="94" t="s">
        <v>265</v>
      </c>
      <c r="AQ91" s="101" t="s">
        <v>266</v>
      </c>
      <c r="AR91" s="109">
        <v>45658</v>
      </c>
      <c r="AS91" s="109">
        <v>46022</v>
      </c>
      <c r="AT91" s="111" t="s">
        <v>91</v>
      </c>
      <c r="AU91" s="94" t="s">
        <v>256</v>
      </c>
    </row>
    <row r="92" spans="1:47" s="103" customFormat="1" ht="120" customHeight="1">
      <c r="A92" s="208"/>
      <c r="B92" s="207" t="s">
        <v>194</v>
      </c>
      <c r="C92" s="210" t="s">
        <v>195</v>
      </c>
      <c r="D92" s="210" t="s">
        <v>269</v>
      </c>
      <c r="E92" s="210"/>
      <c r="F92" s="210"/>
      <c r="G92" s="210"/>
      <c r="H92" s="210" t="s">
        <v>270</v>
      </c>
      <c r="I92" s="210" t="s">
        <v>271</v>
      </c>
      <c r="J92" s="210" t="s">
        <v>272</v>
      </c>
      <c r="K92" s="210" t="s">
        <v>273</v>
      </c>
      <c r="L92" s="210" t="str">
        <f>IF(F92&lt;&gt;"",CONCATENATE(E92," ",F92),CONCATENATE(H92," ",I92," ",J92," ",K92))</f>
        <v xml:space="preserve">Omitir, retrasar o adelantar  las acciones de las actividades contempladas en los  diferentes procedimientos de gestión jurídica por parte de los funcionarios y contratistas del proceso con el fin de obtener un beneficio propio o de un tercero </v>
      </c>
      <c r="M92" s="207" t="s">
        <v>83</v>
      </c>
      <c r="N92" s="207" t="s">
        <v>227</v>
      </c>
      <c r="O92" s="187" t="s">
        <v>84</v>
      </c>
      <c r="P92" s="187" t="s">
        <v>85</v>
      </c>
      <c r="Q92" s="187">
        <v>4500</v>
      </c>
      <c r="R92" s="187" t="s">
        <v>152</v>
      </c>
      <c r="S92" s="187">
        <f t="shared" ref="S92" si="92">IF(R92="Muy alta",100,IF(R92="Alta",80,IF(R92="Media",60,IF(R92="Baja",40,IF(R92="Muy baja",20,IF(R92="Casi Seguro",100,IF(R92="Probable",80,IF(R92="Posible",60,IF(R92="Improbable",40,IF(R92="Rara vez",20,0))))))))))</f>
        <v>100</v>
      </c>
      <c r="T92" s="187" t="s">
        <v>65</v>
      </c>
      <c r="U92" s="187">
        <f t="shared" ref="U92" si="93">IF(T92="Catastrófico",100,IF(T92="Mayor",80,IF(T92="Moderado",60,IF(T92="Menor",40,IF(T92="Leve",20,0)))))</f>
        <v>80</v>
      </c>
      <c r="V92" s="187" t="s">
        <v>66</v>
      </c>
      <c r="W92" s="210" t="s">
        <v>274</v>
      </c>
      <c r="X92" s="187" t="str">
        <f t="shared" ref="X92" si="94">IF(OR(Y92="Preventivo",Y92="Detectivo"),"Probabilidad",IF(Y92="Correctivo","Impacto"," "))</f>
        <v>Probabilidad</v>
      </c>
      <c r="Y92" s="187" t="s">
        <v>68</v>
      </c>
      <c r="Z92" s="187" t="s">
        <v>69</v>
      </c>
      <c r="AA92" s="187" t="s">
        <v>70</v>
      </c>
      <c r="AB92" s="187" t="s">
        <v>71</v>
      </c>
      <c r="AC92" s="187" t="s">
        <v>72</v>
      </c>
      <c r="AD92" s="181">
        <f>AH94</f>
        <v>60</v>
      </c>
      <c r="AE92" s="93">
        <f t="shared" si="37"/>
        <v>25</v>
      </c>
      <c r="AF92" s="93">
        <f t="shared" si="38"/>
        <v>15</v>
      </c>
      <c r="AG92" s="93">
        <f>($S92*((AE92+AF92))/100)</f>
        <v>40</v>
      </c>
      <c r="AH92" s="93">
        <f t="shared" ref="AH92" si="95">S92-AG92</f>
        <v>60</v>
      </c>
      <c r="AI92" s="181">
        <f>AM94</f>
        <v>80</v>
      </c>
      <c r="AJ92" s="93">
        <f t="shared" si="41"/>
        <v>0</v>
      </c>
      <c r="AK92" s="93">
        <f t="shared" si="42"/>
        <v>0</v>
      </c>
      <c r="AL92" s="93">
        <f>($U92*((AJ92+AK92))/100)</f>
        <v>0</v>
      </c>
      <c r="AM92" s="100">
        <f>U92-AL92</f>
        <v>80</v>
      </c>
      <c r="AN92" s="187" t="s">
        <v>66</v>
      </c>
      <c r="AO92" s="182" t="s">
        <v>74</v>
      </c>
      <c r="AP92" s="182" t="s">
        <v>275</v>
      </c>
      <c r="AQ92" s="265" t="s">
        <v>276</v>
      </c>
      <c r="AR92" s="244">
        <v>45658</v>
      </c>
      <c r="AS92" s="244">
        <v>46022</v>
      </c>
      <c r="AT92" s="182" t="s">
        <v>91</v>
      </c>
      <c r="AU92" s="182" t="s">
        <v>268</v>
      </c>
    </row>
    <row r="93" spans="1:47" s="103" customFormat="1" ht="76.5" customHeight="1">
      <c r="A93" s="208"/>
      <c r="B93" s="208"/>
      <c r="C93" s="190"/>
      <c r="D93" s="190"/>
      <c r="E93" s="190"/>
      <c r="F93" s="190"/>
      <c r="G93" s="190"/>
      <c r="H93" s="190"/>
      <c r="I93" s="190"/>
      <c r="J93" s="190"/>
      <c r="K93" s="190"/>
      <c r="L93" s="190"/>
      <c r="M93" s="208"/>
      <c r="N93" s="208"/>
      <c r="O93" s="194"/>
      <c r="P93" s="194"/>
      <c r="Q93" s="194"/>
      <c r="R93" s="194"/>
      <c r="S93" s="194"/>
      <c r="T93" s="194"/>
      <c r="U93" s="194"/>
      <c r="V93" s="194"/>
      <c r="W93" s="190"/>
      <c r="X93" s="208"/>
      <c r="Y93" s="208"/>
      <c r="Z93" s="208"/>
      <c r="AA93" s="208"/>
      <c r="AB93" s="208"/>
      <c r="AC93" s="208"/>
      <c r="AD93" s="181"/>
      <c r="AE93" s="93">
        <f t="shared" si="37"/>
        <v>0</v>
      </c>
      <c r="AF93" s="93">
        <f t="shared" si="38"/>
        <v>0</v>
      </c>
      <c r="AG93" s="93">
        <f>($AH92*((AE93+AF93))/100)</f>
        <v>0</v>
      </c>
      <c r="AH93" s="93">
        <f t="shared" ref="AH93:AH94" si="96">AH92-AG93</f>
        <v>60</v>
      </c>
      <c r="AI93" s="181"/>
      <c r="AJ93" s="93">
        <f t="shared" si="41"/>
        <v>0</v>
      </c>
      <c r="AK93" s="93">
        <f t="shared" si="42"/>
        <v>0</v>
      </c>
      <c r="AL93" s="93">
        <f t="shared" ref="AL93:AL94" si="97">($AM92*((AJ93+AK93))/100)</f>
        <v>0</v>
      </c>
      <c r="AM93" s="100">
        <f t="shared" ref="AM93:AM94" si="98">AM92-AL93</f>
        <v>80</v>
      </c>
      <c r="AN93" s="194"/>
      <c r="AO93" s="182"/>
      <c r="AP93" s="182"/>
      <c r="AQ93" s="265"/>
      <c r="AR93" s="250"/>
      <c r="AS93" s="250"/>
      <c r="AT93" s="257"/>
      <c r="AU93" s="257"/>
    </row>
    <row r="94" spans="1:47" s="103" customFormat="1" ht="66.75" customHeight="1">
      <c r="A94" s="208"/>
      <c r="B94" s="209"/>
      <c r="C94" s="211"/>
      <c r="D94" s="211"/>
      <c r="E94" s="211"/>
      <c r="F94" s="211"/>
      <c r="G94" s="211"/>
      <c r="H94" s="211"/>
      <c r="I94" s="211"/>
      <c r="J94" s="211"/>
      <c r="K94" s="211"/>
      <c r="L94" s="211"/>
      <c r="M94" s="209"/>
      <c r="N94" s="209"/>
      <c r="O94" s="188"/>
      <c r="P94" s="188"/>
      <c r="Q94" s="188"/>
      <c r="R94" s="188"/>
      <c r="S94" s="188"/>
      <c r="T94" s="188"/>
      <c r="U94" s="188"/>
      <c r="V94" s="188"/>
      <c r="W94" s="211"/>
      <c r="X94" s="209"/>
      <c r="Y94" s="209"/>
      <c r="Z94" s="209"/>
      <c r="AA94" s="209"/>
      <c r="AB94" s="209"/>
      <c r="AC94" s="209"/>
      <c r="AD94" s="181"/>
      <c r="AE94" s="93">
        <f t="shared" si="37"/>
        <v>0</v>
      </c>
      <c r="AF94" s="93">
        <f t="shared" si="38"/>
        <v>0</v>
      </c>
      <c r="AG94" s="93">
        <f>($AH93*((AE94+AF94))/100)</f>
        <v>0</v>
      </c>
      <c r="AH94" s="93">
        <f t="shared" si="96"/>
        <v>60</v>
      </c>
      <c r="AI94" s="181"/>
      <c r="AJ94" s="93">
        <f t="shared" si="41"/>
        <v>0</v>
      </c>
      <c r="AK94" s="93">
        <f t="shared" si="42"/>
        <v>0</v>
      </c>
      <c r="AL94" s="93">
        <f t="shared" si="97"/>
        <v>0</v>
      </c>
      <c r="AM94" s="100">
        <f t="shared" si="98"/>
        <v>80</v>
      </c>
      <c r="AN94" s="188"/>
      <c r="AO94" s="182"/>
      <c r="AP94" s="182"/>
      <c r="AQ94" s="265"/>
      <c r="AR94" s="245"/>
      <c r="AS94" s="245"/>
      <c r="AT94" s="257"/>
      <c r="AU94" s="257"/>
    </row>
    <row r="95" spans="1:47" s="103" customFormat="1" ht="295.5" customHeight="1">
      <c r="A95" s="93"/>
      <c r="B95" s="95" t="s">
        <v>194</v>
      </c>
      <c r="C95" s="101" t="s">
        <v>195</v>
      </c>
      <c r="D95" s="133" t="s">
        <v>267</v>
      </c>
      <c r="E95" s="115" t="s">
        <v>132</v>
      </c>
      <c r="F95" s="115" t="s">
        <v>277</v>
      </c>
      <c r="G95" s="115" t="s">
        <v>278</v>
      </c>
      <c r="H95" s="115"/>
      <c r="I95" s="115"/>
      <c r="J95" s="115"/>
      <c r="K95" s="115"/>
      <c r="L95" s="115" t="s">
        <v>279</v>
      </c>
      <c r="M95" s="119" t="s">
        <v>135</v>
      </c>
      <c r="N95" s="119" t="s">
        <v>227</v>
      </c>
      <c r="O95" s="119" t="s">
        <v>61</v>
      </c>
      <c r="P95" s="119" t="s">
        <v>153</v>
      </c>
      <c r="Q95" s="119">
        <v>200</v>
      </c>
      <c r="R95" s="119" t="s">
        <v>112</v>
      </c>
      <c r="S95" s="119">
        <f t="shared" ref="S95" si="99">IF(R95="Muy alta",100,IF(R95="Alta",80,IF(R95="Media",60,IF(R95="Baja",40,IF(R95="Muy baja",20,IF(R95="Casi Seguro",100,IF(R95="Probable",80,IF(R95="Posible",60,IF(R95="Improbable",40,IF(R95="Rara vez",20,0))))))))))</f>
        <v>40</v>
      </c>
      <c r="T95" s="119" t="s">
        <v>65</v>
      </c>
      <c r="U95" s="119">
        <f t="shared" ref="U95" si="100">IF(T95="Catastrófico",100,IF(T95="Mayor",80,IF(T95="Moderado",60,IF(T95="Menor",40,IF(T95="Leve",20,0)))))</f>
        <v>80</v>
      </c>
      <c r="V95" s="114" t="s">
        <v>66</v>
      </c>
      <c r="W95" s="115" t="s">
        <v>280</v>
      </c>
      <c r="X95" s="116" t="s">
        <v>109</v>
      </c>
      <c r="Y95" s="116" t="s">
        <v>68</v>
      </c>
      <c r="Z95" s="116" t="s">
        <v>69</v>
      </c>
      <c r="AA95" s="116" t="s">
        <v>70</v>
      </c>
      <c r="AB95" s="116" t="s">
        <v>71</v>
      </c>
      <c r="AC95" s="116" t="s">
        <v>72</v>
      </c>
      <c r="AD95" s="113">
        <f>AH95</f>
        <v>24</v>
      </c>
      <c r="AE95" s="95">
        <f t="shared" ref="AE95:AE145" si="101">IF(Y95="Preventivo",25,IF(Y95="Detectivo",15,0))</f>
        <v>25</v>
      </c>
      <c r="AF95" s="95">
        <f t="shared" ref="AF95:AF145" si="102">IF(Y95="Correctivo",0,IF(Z95="Automatizado",25,IF(Z95="Manual",15,0)))</f>
        <v>15</v>
      </c>
      <c r="AG95" s="95">
        <f>($S95*((AE95+AF95))/100)</f>
        <v>16</v>
      </c>
      <c r="AH95" s="95">
        <f t="shared" ref="AH95" si="103">S95-AG95</f>
        <v>24</v>
      </c>
      <c r="AI95" s="98">
        <f>AM95</f>
        <v>80</v>
      </c>
      <c r="AJ95" s="93">
        <f t="shared" si="41"/>
        <v>0</v>
      </c>
      <c r="AK95" s="93">
        <f t="shared" si="42"/>
        <v>0</v>
      </c>
      <c r="AL95" s="93">
        <f>($U95*((AJ95+AK95))/100)</f>
        <v>0</v>
      </c>
      <c r="AM95" s="100">
        <f>U95-AL95</f>
        <v>80</v>
      </c>
      <c r="AN95" s="114" t="s">
        <v>66</v>
      </c>
      <c r="AO95" s="116" t="s">
        <v>74</v>
      </c>
      <c r="AP95" s="116" t="s">
        <v>224</v>
      </c>
      <c r="AQ95" s="155" t="s">
        <v>281</v>
      </c>
      <c r="AR95" s="117">
        <v>45658</v>
      </c>
      <c r="AS95" s="117">
        <v>46022</v>
      </c>
      <c r="AT95" s="118" t="s">
        <v>91</v>
      </c>
      <c r="AU95" s="116" t="s">
        <v>282</v>
      </c>
    </row>
    <row r="96" spans="1:47" s="103" customFormat="1" ht="9" customHeight="1">
      <c r="A96" s="93"/>
      <c r="B96" s="93"/>
      <c r="C96" s="94"/>
      <c r="D96" s="105"/>
      <c r="E96" s="94"/>
      <c r="F96" s="94"/>
      <c r="G96" s="94"/>
      <c r="H96" s="105"/>
      <c r="I96" s="105"/>
      <c r="J96" s="105"/>
      <c r="K96" s="105"/>
      <c r="L96" s="143"/>
      <c r="M96" s="93"/>
      <c r="N96" s="93"/>
      <c r="O96" s="93"/>
      <c r="P96" s="93"/>
      <c r="Q96" s="93"/>
      <c r="R96" s="93"/>
      <c r="S96" s="93"/>
      <c r="T96" s="93"/>
      <c r="U96" s="93"/>
      <c r="V96" s="96"/>
      <c r="W96" s="94"/>
      <c r="X96" s="94"/>
      <c r="Y96" s="94"/>
      <c r="Z96" s="94"/>
      <c r="AA96" s="94"/>
      <c r="AB96" s="94"/>
      <c r="AC96" s="94"/>
      <c r="AD96" s="98"/>
      <c r="AE96" s="93">
        <f t="shared" si="101"/>
        <v>0</v>
      </c>
      <c r="AF96" s="93">
        <f t="shared" si="102"/>
        <v>0</v>
      </c>
      <c r="AG96" s="93" t="e">
        <f>(#REF!*((AE96+AF96))/100)</f>
        <v>#REF!</v>
      </c>
      <c r="AH96" s="93" t="e">
        <f>#REF!-AG96</f>
        <v>#REF!</v>
      </c>
      <c r="AI96" s="99"/>
      <c r="AJ96" s="93">
        <f t="shared" si="41"/>
        <v>0</v>
      </c>
      <c r="AK96" s="93">
        <f t="shared" si="42"/>
        <v>0</v>
      </c>
      <c r="AL96" s="93" t="e">
        <f>(#REF!*((AJ96+AK96))/100)</f>
        <v>#REF!</v>
      </c>
      <c r="AM96" s="100" t="e">
        <f>#REF!-AL96</f>
        <v>#REF!</v>
      </c>
      <c r="AN96" s="96"/>
      <c r="AO96" s="93"/>
      <c r="AP96" s="94"/>
      <c r="AQ96" s="94"/>
      <c r="AR96" s="124"/>
      <c r="AS96" s="124"/>
      <c r="AT96" s="93"/>
      <c r="AU96" s="94"/>
    </row>
    <row r="97" spans="1:47" s="103" customFormat="1" ht="84.75" customHeight="1">
      <c r="A97" s="182"/>
      <c r="B97" s="182" t="s">
        <v>200</v>
      </c>
      <c r="C97" s="183" t="s">
        <v>201</v>
      </c>
      <c r="D97" s="267" t="s">
        <v>283</v>
      </c>
      <c r="E97" s="183"/>
      <c r="F97" s="183"/>
      <c r="G97" s="183"/>
      <c r="H97" s="187" t="s">
        <v>284</v>
      </c>
      <c r="I97" s="187" t="s">
        <v>285</v>
      </c>
      <c r="J97" s="187" t="s">
        <v>286</v>
      </c>
      <c r="K97" s="187" t="s">
        <v>287</v>
      </c>
      <c r="L97" s="183" t="s">
        <v>288</v>
      </c>
      <c r="M97" s="182" t="s">
        <v>83</v>
      </c>
      <c r="N97" s="182" t="s">
        <v>105</v>
      </c>
      <c r="O97" s="182" t="s">
        <v>84</v>
      </c>
      <c r="P97" s="182" t="s">
        <v>85</v>
      </c>
      <c r="Q97" s="182">
        <v>180</v>
      </c>
      <c r="R97" s="182" t="s">
        <v>120</v>
      </c>
      <c r="S97" s="182">
        <v>40</v>
      </c>
      <c r="T97" s="182" t="s">
        <v>65</v>
      </c>
      <c r="U97" s="182">
        <v>80</v>
      </c>
      <c r="V97" s="212" t="s">
        <v>66</v>
      </c>
      <c r="W97" s="97" t="s">
        <v>289</v>
      </c>
      <c r="X97" s="94" t="s">
        <v>109</v>
      </c>
      <c r="Y97" s="94" t="s">
        <v>68</v>
      </c>
      <c r="Z97" s="94" t="s">
        <v>69</v>
      </c>
      <c r="AA97" s="94" t="s">
        <v>70</v>
      </c>
      <c r="AB97" s="94" t="s">
        <v>71</v>
      </c>
      <c r="AC97" s="94" t="s">
        <v>72</v>
      </c>
      <c r="AD97" s="181">
        <f>AH98</f>
        <v>14.4</v>
      </c>
      <c r="AE97" s="93">
        <f t="shared" si="101"/>
        <v>25</v>
      </c>
      <c r="AF97" s="93">
        <f t="shared" si="102"/>
        <v>15</v>
      </c>
      <c r="AG97" s="93">
        <f>($S97*((AE97+AF97))/100)</f>
        <v>16</v>
      </c>
      <c r="AH97" s="93">
        <f t="shared" ref="AH97" si="104">S97-AG97</f>
        <v>24</v>
      </c>
      <c r="AI97" s="192">
        <f>AM98</f>
        <v>80</v>
      </c>
      <c r="AJ97" s="93">
        <f t="shared" si="41"/>
        <v>0</v>
      </c>
      <c r="AK97" s="93">
        <f t="shared" si="42"/>
        <v>0</v>
      </c>
      <c r="AL97" s="93">
        <f>($U97*((AJ97+AK97))/100)</f>
        <v>0</v>
      </c>
      <c r="AM97" s="100">
        <f>U97-AL97</f>
        <v>80</v>
      </c>
      <c r="AN97" s="212" t="s">
        <v>66</v>
      </c>
      <c r="AO97" s="182" t="s">
        <v>74</v>
      </c>
      <c r="AP97" s="183" t="s">
        <v>290</v>
      </c>
      <c r="AQ97" s="183" t="s">
        <v>291</v>
      </c>
      <c r="AR97" s="246">
        <v>45658</v>
      </c>
      <c r="AS97" s="246">
        <v>46022</v>
      </c>
      <c r="AT97" s="182" t="s">
        <v>91</v>
      </c>
      <c r="AU97" s="183" t="s">
        <v>292</v>
      </c>
    </row>
    <row r="98" spans="1:47" s="103" customFormat="1" ht="69.75" customHeight="1">
      <c r="A98" s="182"/>
      <c r="B98" s="182"/>
      <c r="C98" s="183"/>
      <c r="D98" s="267"/>
      <c r="E98" s="183"/>
      <c r="F98" s="183"/>
      <c r="G98" s="183"/>
      <c r="H98" s="188"/>
      <c r="I98" s="188"/>
      <c r="J98" s="188"/>
      <c r="K98" s="188"/>
      <c r="L98" s="189"/>
      <c r="M98" s="182"/>
      <c r="N98" s="182"/>
      <c r="O98" s="182"/>
      <c r="P98" s="182"/>
      <c r="Q98" s="182"/>
      <c r="R98" s="182"/>
      <c r="S98" s="182"/>
      <c r="T98" s="182"/>
      <c r="U98" s="182"/>
      <c r="V98" s="212"/>
      <c r="W98" s="115" t="s">
        <v>293</v>
      </c>
      <c r="X98" s="94" t="s">
        <v>109</v>
      </c>
      <c r="Y98" s="94" t="s">
        <v>68</v>
      </c>
      <c r="Z98" s="94" t="s">
        <v>69</v>
      </c>
      <c r="AA98" s="94" t="s">
        <v>70</v>
      </c>
      <c r="AB98" s="94" t="s">
        <v>71</v>
      </c>
      <c r="AC98" s="94" t="s">
        <v>72</v>
      </c>
      <c r="AD98" s="181"/>
      <c r="AE98" s="93">
        <f t="shared" si="101"/>
        <v>25</v>
      </c>
      <c r="AF98" s="93">
        <f t="shared" si="102"/>
        <v>15</v>
      </c>
      <c r="AG98" s="93">
        <f>($AH97*((AE98+AF98))/100)</f>
        <v>9.6</v>
      </c>
      <c r="AH98" s="93">
        <f t="shared" ref="AH98" si="105">AH97-AG98</f>
        <v>14.4</v>
      </c>
      <c r="AI98" s="192"/>
      <c r="AJ98" s="93">
        <f t="shared" si="41"/>
        <v>0</v>
      </c>
      <c r="AK98" s="93">
        <f t="shared" si="42"/>
        <v>0</v>
      </c>
      <c r="AL98" s="93">
        <f t="shared" ref="AL98" si="106">($AM97*((AJ98+AK98))/100)</f>
        <v>0</v>
      </c>
      <c r="AM98" s="100">
        <f t="shared" ref="AM98" si="107">AM97-AL98</f>
        <v>80</v>
      </c>
      <c r="AN98" s="212"/>
      <c r="AO98" s="182"/>
      <c r="AP98" s="183"/>
      <c r="AQ98" s="189"/>
      <c r="AR98" s="246"/>
      <c r="AS98" s="246"/>
      <c r="AT98" s="182"/>
      <c r="AU98" s="183"/>
    </row>
    <row r="99" spans="1:47" s="103" customFormat="1" ht="139.5" customHeight="1">
      <c r="A99" s="182"/>
      <c r="B99" s="182" t="s">
        <v>202</v>
      </c>
      <c r="C99" s="183" t="s">
        <v>294</v>
      </c>
      <c r="D99" s="183" t="s">
        <v>296</v>
      </c>
      <c r="E99" s="204"/>
      <c r="F99" s="210"/>
      <c r="G99" s="210"/>
      <c r="H99" s="207" t="s">
        <v>297</v>
      </c>
      <c r="I99" s="207" t="s">
        <v>298</v>
      </c>
      <c r="J99" s="207" t="s">
        <v>299</v>
      </c>
      <c r="K99" s="207" t="s">
        <v>300</v>
      </c>
      <c r="L99" s="210" t="str">
        <f>CONCATENATE(H99," ",I99," ",J99," ",K99)</f>
        <v>Posibilidad de pérdida reputacional y económica por el uso indebido de los recursos destinados para brindar Ayuda y/o Atención Humanitaria Inmediata en el mecanismo de montos en dinero.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99" s="207" t="s">
        <v>83</v>
      </c>
      <c r="N99" s="207" t="s">
        <v>227</v>
      </c>
      <c r="O99" s="187" t="s">
        <v>150</v>
      </c>
      <c r="P99" s="187" t="s">
        <v>97</v>
      </c>
      <c r="Q99" s="187">
        <v>5669</v>
      </c>
      <c r="R99" s="187" t="s">
        <v>64</v>
      </c>
      <c r="S99" s="187">
        <f t="shared" ref="S99" si="108">IF(R99="Muy alta",100,IF(R99="Alta",80,IF(R99="Media",60,IF(R99="Baja",40,IF(R99="Muy baja",20,IF(R99="Casi Seguro",100,IF(R99="Probable",80,IF(R99="Posible",60,IF(R99="Improbable",40,IF(R99="Rara vez",20,0))))))))))</f>
        <v>60</v>
      </c>
      <c r="T99" s="187" t="s">
        <v>121</v>
      </c>
      <c r="U99" s="187">
        <f t="shared" ref="U99" si="109">IF(T99="Catastrófico",100,IF(T99="Mayor",80,IF(T99="Moderado",60,IF(T99="Menor",40,IF(T99="Leve",20,0)))))</f>
        <v>100</v>
      </c>
      <c r="V99" s="187" t="s">
        <v>122</v>
      </c>
      <c r="W99" s="94" t="s">
        <v>301</v>
      </c>
      <c r="X99" s="93" t="str">
        <f t="shared" ref="X99:X109" si="110">IF(OR(Y99="Preventivo",Y99="Detectivo"),"Probabilidad",IF(Y99="Correctivo","Impacto"," "))</f>
        <v>Probabilidad</v>
      </c>
      <c r="Y99" s="93" t="s">
        <v>88</v>
      </c>
      <c r="Z99" s="93" t="s">
        <v>69</v>
      </c>
      <c r="AA99" s="93" t="s">
        <v>70</v>
      </c>
      <c r="AB99" s="93" t="s">
        <v>71</v>
      </c>
      <c r="AC99" s="93" t="s">
        <v>164</v>
      </c>
      <c r="AD99" s="181">
        <f>AH101</f>
        <v>29.4</v>
      </c>
      <c r="AE99" s="93">
        <f t="shared" si="101"/>
        <v>15</v>
      </c>
      <c r="AF99" s="93">
        <f t="shared" si="102"/>
        <v>15</v>
      </c>
      <c r="AG99" s="93">
        <f>($S99*((AE99+AF99))/100)</f>
        <v>18</v>
      </c>
      <c r="AH99" s="93">
        <f t="shared" ref="AH99" si="111">S99-AG99</f>
        <v>42</v>
      </c>
      <c r="AI99" s="181">
        <f>AM101</f>
        <v>75</v>
      </c>
      <c r="AJ99" s="93">
        <f t="shared" si="41"/>
        <v>0</v>
      </c>
      <c r="AK99" s="93">
        <f t="shared" si="42"/>
        <v>0</v>
      </c>
      <c r="AL99" s="93">
        <f>($U99*((AJ99+AK99))/100)</f>
        <v>0</v>
      </c>
      <c r="AM99" s="100">
        <f>U99-AL99</f>
        <v>100</v>
      </c>
      <c r="AN99" s="187" t="s">
        <v>66</v>
      </c>
      <c r="AO99" s="187" t="s">
        <v>74</v>
      </c>
      <c r="AP99" s="189" t="s">
        <v>75</v>
      </c>
      <c r="AQ99" s="189" t="s">
        <v>302</v>
      </c>
      <c r="AR99" s="251">
        <v>45658</v>
      </c>
      <c r="AS99" s="251">
        <v>46022</v>
      </c>
      <c r="AT99" s="251" t="s">
        <v>91</v>
      </c>
      <c r="AU99" s="187" t="s">
        <v>295</v>
      </c>
    </row>
    <row r="100" spans="1:47" s="103" customFormat="1" ht="128.25" customHeight="1">
      <c r="A100" s="182"/>
      <c r="B100" s="182"/>
      <c r="C100" s="183"/>
      <c r="D100" s="183"/>
      <c r="E100" s="205"/>
      <c r="F100" s="190"/>
      <c r="G100" s="190"/>
      <c r="H100" s="208"/>
      <c r="I100" s="208"/>
      <c r="J100" s="208"/>
      <c r="K100" s="208"/>
      <c r="L100" s="190"/>
      <c r="M100" s="208"/>
      <c r="N100" s="208"/>
      <c r="O100" s="194"/>
      <c r="P100" s="194"/>
      <c r="Q100" s="194"/>
      <c r="R100" s="194"/>
      <c r="S100" s="194"/>
      <c r="T100" s="194"/>
      <c r="U100" s="194"/>
      <c r="V100" s="194"/>
      <c r="W100" s="108" t="s">
        <v>303</v>
      </c>
      <c r="X100" s="93" t="str">
        <f t="shared" si="110"/>
        <v>Probabilidad</v>
      </c>
      <c r="Y100" s="93" t="s">
        <v>88</v>
      </c>
      <c r="Z100" s="93" t="s">
        <v>69</v>
      </c>
      <c r="AA100" s="93" t="s">
        <v>70</v>
      </c>
      <c r="AB100" s="93" t="s">
        <v>71</v>
      </c>
      <c r="AC100" s="93" t="s">
        <v>164</v>
      </c>
      <c r="AD100" s="181"/>
      <c r="AE100" s="93">
        <f t="shared" si="101"/>
        <v>15</v>
      </c>
      <c r="AF100" s="93">
        <f t="shared" si="102"/>
        <v>15</v>
      </c>
      <c r="AG100" s="93">
        <f>($AH99*((AE100+AF100))/100)</f>
        <v>12.6</v>
      </c>
      <c r="AH100" s="93">
        <f t="shared" ref="AH100:AH101" si="112">AH99-AG100</f>
        <v>29.4</v>
      </c>
      <c r="AI100" s="181"/>
      <c r="AJ100" s="93">
        <f t="shared" si="41"/>
        <v>0</v>
      </c>
      <c r="AK100" s="93">
        <f t="shared" si="42"/>
        <v>0</v>
      </c>
      <c r="AL100" s="93">
        <f t="shared" ref="AL100:AL101" si="113">($AM99*((AJ100+AK100))/100)</f>
        <v>0</v>
      </c>
      <c r="AM100" s="100">
        <f t="shared" ref="AM100:AM101" si="114">AM99-AL100</f>
        <v>100</v>
      </c>
      <c r="AN100" s="194"/>
      <c r="AO100" s="194"/>
      <c r="AP100" s="195"/>
      <c r="AQ100" s="195"/>
      <c r="AR100" s="252"/>
      <c r="AS100" s="252"/>
      <c r="AT100" s="252"/>
      <c r="AU100" s="194"/>
    </row>
    <row r="101" spans="1:47" s="103" customFormat="1" ht="112.5" customHeight="1">
      <c r="A101" s="182"/>
      <c r="B101" s="182"/>
      <c r="C101" s="183"/>
      <c r="D101" s="183"/>
      <c r="E101" s="205"/>
      <c r="F101" s="190"/>
      <c r="G101" s="190"/>
      <c r="H101" s="208"/>
      <c r="I101" s="208"/>
      <c r="J101" s="208"/>
      <c r="K101" s="208"/>
      <c r="L101" s="190"/>
      <c r="M101" s="208"/>
      <c r="N101" s="208"/>
      <c r="O101" s="194"/>
      <c r="P101" s="194"/>
      <c r="Q101" s="194"/>
      <c r="R101" s="194"/>
      <c r="S101" s="194"/>
      <c r="T101" s="194"/>
      <c r="U101" s="194"/>
      <c r="V101" s="194"/>
      <c r="W101" s="108" t="s">
        <v>304</v>
      </c>
      <c r="X101" s="93" t="str">
        <f t="shared" si="110"/>
        <v>Impacto</v>
      </c>
      <c r="Y101" s="93" t="s">
        <v>78</v>
      </c>
      <c r="Z101" s="93" t="s">
        <v>69</v>
      </c>
      <c r="AA101" s="93" t="s">
        <v>70</v>
      </c>
      <c r="AB101" s="93" t="s">
        <v>71</v>
      </c>
      <c r="AC101" s="93" t="s">
        <v>164</v>
      </c>
      <c r="AD101" s="181"/>
      <c r="AE101" s="93">
        <f t="shared" si="101"/>
        <v>0</v>
      </c>
      <c r="AF101" s="93">
        <f t="shared" si="102"/>
        <v>0</v>
      </c>
      <c r="AG101" s="93">
        <f t="shared" ref="AG101" si="115">($AH100*((AE101+AF101))/100)</f>
        <v>0</v>
      </c>
      <c r="AH101" s="93">
        <f t="shared" si="112"/>
        <v>29.4</v>
      </c>
      <c r="AI101" s="181"/>
      <c r="AJ101" s="93">
        <f t="shared" si="41"/>
        <v>10</v>
      </c>
      <c r="AK101" s="93">
        <f t="shared" si="42"/>
        <v>15</v>
      </c>
      <c r="AL101" s="93">
        <f t="shared" si="113"/>
        <v>25</v>
      </c>
      <c r="AM101" s="100">
        <f t="shared" si="114"/>
        <v>75</v>
      </c>
      <c r="AN101" s="194"/>
      <c r="AO101" s="194"/>
      <c r="AP101" s="195"/>
      <c r="AQ101" s="195"/>
      <c r="AR101" s="252"/>
      <c r="AS101" s="252"/>
      <c r="AT101" s="252"/>
      <c r="AU101" s="194"/>
    </row>
    <row r="102" spans="1:47" s="103" customFormat="1" ht="126.75" customHeight="1">
      <c r="A102" s="182"/>
      <c r="B102" s="182" t="s">
        <v>202</v>
      </c>
      <c r="C102" s="183" t="s">
        <v>294</v>
      </c>
      <c r="D102" s="183" t="s">
        <v>305</v>
      </c>
      <c r="E102" s="204"/>
      <c r="F102" s="210"/>
      <c r="G102" s="210"/>
      <c r="H102" s="207" t="s">
        <v>306</v>
      </c>
      <c r="I102" s="207" t="s">
        <v>298</v>
      </c>
      <c r="J102" s="207" t="s">
        <v>299</v>
      </c>
      <c r="K102" s="207" t="s">
        <v>300</v>
      </c>
      <c r="L102" s="210" t="str">
        <f>CONCATENATE(H102," ",I102," ",J102," ",K102)</f>
        <v>Posibilidad de pérdida reputacional y económica por el uso indebido de los recursos destinados para brindar Ayuda y/o Atención Humanitaria Inmediata en los mecanismos de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102" s="207" t="s">
        <v>83</v>
      </c>
      <c r="N102" s="207" t="s">
        <v>227</v>
      </c>
      <c r="O102" s="187" t="s">
        <v>150</v>
      </c>
      <c r="P102" s="187" t="s">
        <v>97</v>
      </c>
      <c r="Q102" s="187">
        <v>21691</v>
      </c>
      <c r="R102" s="187" t="s">
        <v>64</v>
      </c>
      <c r="S102" s="187">
        <f t="shared" ref="S102" si="116">IF(R102="Muy alta",100,IF(R102="Alta",80,IF(R102="Media",60,IF(R102="Baja",40,IF(R102="Muy baja",20,IF(R102="Casi Seguro",100,IF(R102="Probable",80,IF(R102="Posible",60,IF(R102="Improbable",40,IF(R102="Rara vez",20,0))))))))))</f>
        <v>60</v>
      </c>
      <c r="T102" s="187" t="s">
        <v>121</v>
      </c>
      <c r="U102" s="187">
        <f t="shared" ref="U102" si="117">IF(T102="Catastrófico",100,IF(T102="Mayor",80,IF(T102="Moderado",60,IF(T102="Menor",40,IF(T102="Leve",20,0)))))</f>
        <v>100</v>
      </c>
      <c r="V102" s="187" t="s">
        <v>122</v>
      </c>
      <c r="W102" s="94" t="s">
        <v>307</v>
      </c>
      <c r="X102" s="93" t="str">
        <f t="shared" si="110"/>
        <v>Probabilidad</v>
      </c>
      <c r="Y102" s="93" t="s">
        <v>88</v>
      </c>
      <c r="Z102" s="93" t="s">
        <v>69</v>
      </c>
      <c r="AA102" s="93" t="s">
        <v>70</v>
      </c>
      <c r="AB102" s="93" t="s">
        <v>71</v>
      </c>
      <c r="AC102" s="93" t="s">
        <v>164</v>
      </c>
      <c r="AD102" s="181">
        <f>AH104</f>
        <v>29.4</v>
      </c>
      <c r="AE102" s="93">
        <f t="shared" si="101"/>
        <v>15</v>
      </c>
      <c r="AF102" s="93">
        <f t="shared" si="102"/>
        <v>15</v>
      </c>
      <c r="AG102" s="93">
        <f>($S102*((AE102+AF102))/100)</f>
        <v>18</v>
      </c>
      <c r="AH102" s="93">
        <f t="shared" ref="AH102" si="118">S102-AG102</f>
        <v>42</v>
      </c>
      <c r="AI102" s="181">
        <f>AM104</f>
        <v>75</v>
      </c>
      <c r="AJ102" s="93">
        <f t="shared" si="41"/>
        <v>0</v>
      </c>
      <c r="AK102" s="93">
        <f t="shared" si="42"/>
        <v>0</v>
      </c>
      <c r="AL102" s="93">
        <f>($U102*((AJ102+AK102))/100)</f>
        <v>0</v>
      </c>
      <c r="AM102" s="100">
        <f>U102-AL102</f>
        <v>100</v>
      </c>
      <c r="AN102" s="187" t="s">
        <v>66</v>
      </c>
      <c r="AO102" s="187" t="s">
        <v>74</v>
      </c>
      <c r="AP102" s="189" t="s">
        <v>75</v>
      </c>
      <c r="AQ102" s="189" t="s">
        <v>308</v>
      </c>
      <c r="AR102" s="251">
        <v>45658</v>
      </c>
      <c r="AS102" s="251">
        <v>46022</v>
      </c>
      <c r="AT102" s="251" t="s">
        <v>91</v>
      </c>
      <c r="AU102" s="187" t="s">
        <v>295</v>
      </c>
    </row>
    <row r="103" spans="1:47" s="103" customFormat="1" ht="132" customHeight="1">
      <c r="A103" s="182"/>
      <c r="B103" s="182"/>
      <c r="C103" s="183"/>
      <c r="D103" s="183"/>
      <c r="E103" s="205"/>
      <c r="F103" s="190"/>
      <c r="G103" s="190"/>
      <c r="H103" s="208"/>
      <c r="I103" s="208"/>
      <c r="J103" s="208"/>
      <c r="K103" s="208"/>
      <c r="L103" s="190"/>
      <c r="M103" s="208"/>
      <c r="N103" s="208"/>
      <c r="O103" s="194"/>
      <c r="P103" s="194"/>
      <c r="Q103" s="194"/>
      <c r="R103" s="194"/>
      <c r="S103" s="194"/>
      <c r="T103" s="194"/>
      <c r="U103" s="194"/>
      <c r="V103" s="194"/>
      <c r="W103" s="108" t="s">
        <v>309</v>
      </c>
      <c r="X103" s="93" t="str">
        <f t="shared" si="110"/>
        <v>Probabilidad</v>
      </c>
      <c r="Y103" s="93" t="s">
        <v>88</v>
      </c>
      <c r="Z103" s="93" t="s">
        <v>69</v>
      </c>
      <c r="AA103" s="93" t="s">
        <v>70</v>
      </c>
      <c r="AB103" s="93" t="s">
        <v>71</v>
      </c>
      <c r="AC103" s="93" t="s">
        <v>164</v>
      </c>
      <c r="AD103" s="181"/>
      <c r="AE103" s="93">
        <f t="shared" si="101"/>
        <v>15</v>
      </c>
      <c r="AF103" s="93">
        <f t="shared" si="102"/>
        <v>15</v>
      </c>
      <c r="AG103" s="93">
        <f>($AH102*((AE103+AF103))/100)</f>
        <v>12.6</v>
      </c>
      <c r="AH103" s="93">
        <f t="shared" ref="AH103:AH104" si="119">AH102-AG103</f>
        <v>29.4</v>
      </c>
      <c r="AI103" s="181"/>
      <c r="AJ103" s="93">
        <f t="shared" si="41"/>
        <v>0</v>
      </c>
      <c r="AK103" s="93">
        <f t="shared" si="42"/>
        <v>0</v>
      </c>
      <c r="AL103" s="93">
        <f t="shared" ref="AL103:AL104" si="120">($AM102*((AJ103+AK103))/100)</f>
        <v>0</v>
      </c>
      <c r="AM103" s="100">
        <f t="shared" ref="AM103:AM104" si="121">AM102-AL103</f>
        <v>100</v>
      </c>
      <c r="AN103" s="194"/>
      <c r="AO103" s="194"/>
      <c r="AP103" s="195"/>
      <c r="AQ103" s="195"/>
      <c r="AR103" s="252"/>
      <c r="AS103" s="252"/>
      <c r="AT103" s="252"/>
      <c r="AU103" s="194"/>
    </row>
    <row r="104" spans="1:47" s="103" customFormat="1" ht="120" customHeight="1">
      <c r="A104" s="182"/>
      <c r="B104" s="182"/>
      <c r="C104" s="183"/>
      <c r="D104" s="183"/>
      <c r="E104" s="205"/>
      <c r="F104" s="190"/>
      <c r="G104" s="190"/>
      <c r="H104" s="208"/>
      <c r="I104" s="208"/>
      <c r="J104" s="208"/>
      <c r="K104" s="208"/>
      <c r="L104" s="190"/>
      <c r="M104" s="208"/>
      <c r="N104" s="208"/>
      <c r="O104" s="194"/>
      <c r="P104" s="194"/>
      <c r="Q104" s="194"/>
      <c r="R104" s="194"/>
      <c r="S104" s="194"/>
      <c r="T104" s="194"/>
      <c r="U104" s="194"/>
      <c r="V104" s="194"/>
      <c r="W104" s="108" t="s">
        <v>310</v>
      </c>
      <c r="X104" s="93" t="str">
        <f t="shared" si="110"/>
        <v>Impacto</v>
      </c>
      <c r="Y104" s="93" t="s">
        <v>78</v>
      </c>
      <c r="Z104" s="93" t="s">
        <v>69</v>
      </c>
      <c r="AA104" s="93" t="s">
        <v>70</v>
      </c>
      <c r="AB104" s="93" t="s">
        <v>71</v>
      </c>
      <c r="AC104" s="93" t="s">
        <v>164</v>
      </c>
      <c r="AD104" s="181"/>
      <c r="AE104" s="93">
        <f t="shared" si="101"/>
        <v>0</v>
      </c>
      <c r="AF104" s="93">
        <f t="shared" si="102"/>
        <v>0</v>
      </c>
      <c r="AG104" s="93">
        <f t="shared" ref="AG104" si="122">($AH103*((AE104+AF104))/100)</f>
        <v>0</v>
      </c>
      <c r="AH104" s="93">
        <f t="shared" si="119"/>
        <v>29.4</v>
      </c>
      <c r="AI104" s="181"/>
      <c r="AJ104" s="93">
        <f t="shared" si="41"/>
        <v>10</v>
      </c>
      <c r="AK104" s="93">
        <f t="shared" si="42"/>
        <v>15</v>
      </c>
      <c r="AL104" s="93">
        <f t="shared" si="120"/>
        <v>25</v>
      </c>
      <c r="AM104" s="100">
        <f t="shared" si="121"/>
        <v>75</v>
      </c>
      <c r="AN104" s="194"/>
      <c r="AO104" s="194"/>
      <c r="AP104" s="195"/>
      <c r="AQ104" s="195"/>
      <c r="AR104" s="252"/>
      <c r="AS104" s="252"/>
      <c r="AT104" s="252"/>
      <c r="AU104" s="194"/>
    </row>
    <row r="105" spans="1:47" s="103" customFormat="1" ht="153.75" customHeight="1">
      <c r="A105" s="182"/>
      <c r="B105" s="182" t="s">
        <v>202</v>
      </c>
      <c r="C105" s="183" t="s">
        <v>294</v>
      </c>
      <c r="D105" s="183" t="s">
        <v>311</v>
      </c>
      <c r="E105" s="204"/>
      <c r="F105" s="189"/>
      <c r="G105" s="210"/>
      <c r="H105" s="207" t="s">
        <v>312</v>
      </c>
      <c r="I105" s="207" t="s">
        <v>313</v>
      </c>
      <c r="J105" s="207" t="s">
        <v>314</v>
      </c>
      <c r="K105" s="207" t="s">
        <v>315</v>
      </c>
      <c r="L105" s="210" t="str">
        <f>CONCATENATE(H105," ",I105," ",J105," ",K105)</f>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v>
      </c>
      <c r="M105" s="207" t="s">
        <v>83</v>
      </c>
      <c r="N105" s="207" t="s">
        <v>227</v>
      </c>
      <c r="O105" s="187" t="s">
        <v>150</v>
      </c>
      <c r="P105" s="187" t="s">
        <v>166</v>
      </c>
      <c r="Q105" s="187">
        <v>20</v>
      </c>
      <c r="R105" s="187" t="s">
        <v>112</v>
      </c>
      <c r="S105" s="187">
        <f t="shared" ref="S105" si="123">IF(R105="Muy alta",100,IF(R105="Alta",80,IF(R105="Media",60,IF(R105="Baja",40,IF(R105="Muy baja",20,IF(R105="Casi Seguro",100,IF(R105="Probable",80,IF(R105="Posible",60,IF(R105="Improbable",40,IF(R105="Rara vez",20,0))))))))))</f>
        <v>40</v>
      </c>
      <c r="T105" s="187" t="s">
        <v>121</v>
      </c>
      <c r="U105" s="187">
        <f t="shared" ref="U105" si="124">IF(T105="Catastrófico",100,IF(T105="Mayor",80,IF(T105="Moderado",60,IF(T105="Menor",40,IF(T105="Leve",20,0)))))</f>
        <v>100</v>
      </c>
      <c r="V105" s="187" t="s">
        <v>122</v>
      </c>
      <c r="W105" s="94" t="s">
        <v>316</v>
      </c>
      <c r="X105" s="93" t="str">
        <f t="shared" si="110"/>
        <v>Probabilidad</v>
      </c>
      <c r="Y105" s="93" t="s">
        <v>68</v>
      </c>
      <c r="Z105" s="93" t="s">
        <v>69</v>
      </c>
      <c r="AA105" s="93" t="s">
        <v>70</v>
      </c>
      <c r="AB105" s="93" t="s">
        <v>71</v>
      </c>
      <c r="AC105" s="93" t="s">
        <v>164</v>
      </c>
      <c r="AD105" s="181">
        <f>AH106</f>
        <v>24</v>
      </c>
      <c r="AE105" s="93">
        <f t="shared" ref="AE105:AE129" si="125">IF(Y105="Preventivo",25,IF(Y105="Detectivo",15,0))</f>
        <v>25</v>
      </c>
      <c r="AF105" s="93">
        <f t="shared" ref="AF105:AF129" si="126">IF(Y105="Correctivo",0,IF(Z105="Automatizado",25,IF(Z105="Manual",15,0)))</f>
        <v>15</v>
      </c>
      <c r="AG105" s="93">
        <f>($S105*((AE105+AF105))/100)</f>
        <v>16</v>
      </c>
      <c r="AH105" s="93">
        <f t="shared" ref="AH105" si="127">S105-AG105</f>
        <v>24</v>
      </c>
      <c r="AI105" s="181">
        <f>AM106</f>
        <v>75</v>
      </c>
      <c r="AJ105" s="93">
        <f t="shared" si="41"/>
        <v>0</v>
      </c>
      <c r="AK105" s="93">
        <f t="shared" si="42"/>
        <v>0</v>
      </c>
      <c r="AL105" s="93">
        <f>($U105*((AJ105+AK105))/100)</f>
        <v>0</v>
      </c>
      <c r="AM105" s="100">
        <f>U105-AL105</f>
        <v>100</v>
      </c>
      <c r="AN105" s="187" t="s">
        <v>66</v>
      </c>
      <c r="AO105" s="187" t="s">
        <v>74</v>
      </c>
      <c r="AP105" s="187" t="s">
        <v>75</v>
      </c>
      <c r="AQ105" s="187" t="s">
        <v>317</v>
      </c>
      <c r="AR105" s="251">
        <v>45658</v>
      </c>
      <c r="AS105" s="251">
        <v>46022</v>
      </c>
      <c r="AT105" s="251" t="s">
        <v>91</v>
      </c>
      <c r="AU105" s="187" t="s">
        <v>318</v>
      </c>
    </row>
    <row r="106" spans="1:47" s="103" customFormat="1" ht="148.5" customHeight="1">
      <c r="A106" s="182"/>
      <c r="B106" s="182"/>
      <c r="C106" s="183"/>
      <c r="D106" s="183"/>
      <c r="E106" s="205"/>
      <c r="F106" s="195"/>
      <c r="G106" s="190"/>
      <c r="H106" s="208"/>
      <c r="I106" s="208"/>
      <c r="J106" s="208"/>
      <c r="K106" s="208"/>
      <c r="L106" s="190"/>
      <c r="M106" s="208"/>
      <c r="N106" s="208"/>
      <c r="O106" s="194"/>
      <c r="P106" s="194"/>
      <c r="Q106" s="194"/>
      <c r="R106" s="194"/>
      <c r="S106" s="194"/>
      <c r="T106" s="194"/>
      <c r="U106" s="194"/>
      <c r="V106" s="194"/>
      <c r="W106" s="94" t="s">
        <v>319</v>
      </c>
      <c r="X106" s="93" t="str">
        <f t="shared" si="110"/>
        <v>Impacto</v>
      </c>
      <c r="Y106" s="93" t="s">
        <v>78</v>
      </c>
      <c r="Z106" s="93" t="s">
        <v>69</v>
      </c>
      <c r="AA106" s="93" t="s">
        <v>70</v>
      </c>
      <c r="AB106" s="93" t="s">
        <v>71</v>
      </c>
      <c r="AC106" s="93" t="s">
        <v>164</v>
      </c>
      <c r="AD106" s="181"/>
      <c r="AE106" s="93">
        <f t="shared" si="125"/>
        <v>0</v>
      </c>
      <c r="AF106" s="93">
        <f t="shared" si="126"/>
        <v>0</v>
      </c>
      <c r="AG106" s="93">
        <f>($AH105*((AE106+AF106))/100)</f>
        <v>0</v>
      </c>
      <c r="AH106" s="93">
        <f t="shared" ref="AH106" si="128">AH105-AG106</f>
        <v>24</v>
      </c>
      <c r="AI106" s="181"/>
      <c r="AJ106" s="93">
        <f t="shared" si="41"/>
        <v>10</v>
      </c>
      <c r="AK106" s="93">
        <f t="shared" si="42"/>
        <v>15</v>
      </c>
      <c r="AL106" s="93">
        <f t="shared" ref="AL106" si="129">($AM105*((AJ106+AK106))/100)</f>
        <v>25</v>
      </c>
      <c r="AM106" s="100">
        <f t="shared" ref="AM106" si="130">AM105-AL106</f>
        <v>75</v>
      </c>
      <c r="AN106" s="194"/>
      <c r="AO106" s="194"/>
      <c r="AP106" s="194"/>
      <c r="AQ106" s="188"/>
      <c r="AR106" s="253"/>
      <c r="AS106" s="253"/>
      <c r="AT106" s="253"/>
      <c r="AU106" s="188"/>
    </row>
    <row r="107" spans="1:47" s="103" customFormat="1" ht="60">
      <c r="A107" s="182"/>
      <c r="B107" s="182" t="s">
        <v>202</v>
      </c>
      <c r="C107" s="183" t="s">
        <v>294</v>
      </c>
      <c r="D107" s="183" t="s">
        <v>320</v>
      </c>
      <c r="E107" s="204"/>
      <c r="F107" s="201"/>
      <c r="G107" s="210"/>
      <c r="H107" s="207" t="s">
        <v>321</v>
      </c>
      <c r="I107" s="207" t="s">
        <v>322</v>
      </c>
      <c r="J107" s="207" t="s">
        <v>323</v>
      </c>
      <c r="K107" s="207" t="s">
        <v>315</v>
      </c>
      <c r="L107" s="210" t="str">
        <f>CONCATENATE(H107," ",I107," ",J107," ",K107)</f>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acciones de prevención urgente para la disminución de la vulnerabilidad de la población y mejora de la capacidad de respuesta ante emergencias humanitarias. Esta acción indebida puede beneficiar a la entidad territorial y/o a terceros</v>
      </c>
      <c r="M107" s="207" t="s">
        <v>83</v>
      </c>
      <c r="N107" s="207" t="s">
        <v>227</v>
      </c>
      <c r="O107" s="187" t="s">
        <v>150</v>
      </c>
      <c r="P107" s="187" t="s">
        <v>166</v>
      </c>
      <c r="Q107" s="187">
        <v>117</v>
      </c>
      <c r="R107" s="187" t="s">
        <v>112</v>
      </c>
      <c r="S107" s="187">
        <f t="shared" ref="S107" si="131">IF(R107="Muy alta",100,IF(R107="Alta",80,IF(R107="Media",60,IF(R107="Baja",40,IF(R107="Muy baja",20,IF(R107="Casi Seguro",100,IF(R107="Probable",80,IF(R107="Posible",60,IF(R107="Improbable",40,IF(R107="Rara vez",20,0))))))))))</f>
        <v>40</v>
      </c>
      <c r="T107" s="187" t="s">
        <v>121</v>
      </c>
      <c r="U107" s="187">
        <f t="shared" ref="U107" si="132">IF(T107="Catastrófico",100,IF(T107="Mayor",80,IF(T107="Moderado",60,IF(T107="Menor",40,IF(T107="Leve",20,0)))))</f>
        <v>100</v>
      </c>
      <c r="V107" s="187" t="s">
        <v>122</v>
      </c>
      <c r="W107" s="101" t="s">
        <v>324</v>
      </c>
      <c r="X107" s="93" t="str">
        <f t="shared" si="110"/>
        <v>Probabilidad</v>
      </c>
      <c r="Y107" s="93" t="s">
        <v>68</v>
      </c>
      <c r="Z107" s="93" t="s">
        <v>69</v>
      </c>
      <c r="AA107" s="93" t="s">
        <v>70</v>
      </c>
      <c r="AB107" s="93" t="s">
        <v>71</v>
      </c>
      <c r="AC107" s="93" t="s">
        <v>164</v>
      </c>
      <c r="AD107" s="181">
        <f>AH109</f>
        <v>16.8</v>
      </c>
      <c r="AE107" s="93">
        <f t="shared" si="125"/>
        <v>25</v>
      </c>
      <c r="AF107" s="93">
        <f t="shared" si="126"/>
        <v>15</v>
      </c>
      <c r="AG107" s="93">
        <f>($S107*((AE107+AF107))/100)</f>
        <v>16</v>
      </c>
      <c r="AH107" s="93">
        <f t="shared" ref="AH107" si="133">S107-AG107</f>
        <v>24</v>
      </c>
      <c r="AI107" s="181">
        <f>AM109</f>
        <v>75</v>
      </c>
      <c r="AJ107" s="93">
        <f t="shared" si="41"/>
        <v>0</v>
      </c>
      <c r="AK107" s="93">
        <f t="shared" si="42"/>
        <v>0</v>
      </c>
      <c r="AL107" s="93">
        <f>($U107*((AJ107+AK107))/100)</f>
        <v>0</v>
      </c>
      <c r="AM107" s="100">
        <f>U107-AL107</f>
        <v>100</v>
      </c>
      <c r="AN107" s="187" t="s">
        <v>66</v>
      </c>
      <c r="AO107" s="187" t="s">
        <v>74</v>
      </c>
      <c r="AP107" s="187" t="s">
        <v>75</v>
      </c>
      <c r="AQ107" s="187" t="s">
        <v>325</v>
      </c>
      <c r="AR107" s="251">
        <v>45658</v>
      </c>
      <c r="AS107" s="251">
        <v>46022</v>
      </c>
      <c r="AT107" s="251" t="s">
        <v>91</v>
      </c>
      <c r="AU107" s="187" t="s">
        <v>295</v>
      </c>
    </row>
    <row r="108" spans="1:47" s="103" customFormat="1" ht="75">
      <c r="A108" s="182"/>
      <c r="B108" s="182"/>
      <c r="C108" s="183"/>
      <c r="D108" s="183"/>
      <c r="E108" s="205"/>
      <c r="F108" s="202"/>
      <c r="G108" s="190"/>
      <c r="H108" s="208"/>
      <c r="I108" s="208"/>
      <c r="J108" s="208"/>
      <c r="K108" s="208"/>
      <c r="L108" s="190"/>
      <c r="M108" s="208"/>
      <c r="N108" s="208"/>
      <c r="O108" s="194"/>
      <c r="P108" s="194"/>
      <c r="Q108" s="194"/>
      <c r="R108" s="194"/>
      <c r="S108" s="194"/>
      <c r="T108" s="194"/>
      <c r="U108" s="194"/>
      <c r="V108" s="194"/>
      <c r="W108" s="101" t="s">
        <v>326</v>
      </c>
      <c r="X108" s="93" t="str">
        <f t="shared" si="110"/>
        <v>Probabilidad</v>
      </c>
      <c r="Y108" s="93" t="s">
        <v>88</v>
      </c>
      <c r="Z108" s="93" t="s">
        <v>69</v>
      </c>
      <c r="AA108" s="93" t="s">
        <v>70</v>
      </c>
      <c r="AB108" s="93" t="s">
        <v>71</v>
      </c>
      <c r="AC108" s="93" t="s">
        <v>164</v>
      </c>
      <c r="AD108" s="181"/>
      <c r="AE108" s="93">
        <f t="shared" si="125"/>
        <v>15</v>
      </c>
      <c r="AF108" s="93">
        <f t="shared" si="126"/>
        <v>15</v>
      </c>
      <c r="AG108" s="93">
        <f>($AH107*((AE108+AF108))/100)</f>
        <v>7.2</v>
      </c>
      <c r="AH108" s="93">
        <f t="shared" ref="AH108:AH109" si="134">AH107-AG108</f>
        <v>16.8</v>
      </c>
      <c r="AI108" s="181"/>
      <c r="AJ108" s="93">
        <f t="shared" si="41"/>
        <v>0</v>
      </c>
      <c r="AK108" s="93">
        <f t="shared" si="42"/>
        <v>0</v>
      </c>
      <c r="AL108" s="93">
        <f t="shared" ref="AL108:AL109" si="135">($AM107*((AJ108+AK108))/100)</f>
        <v>0</v>
      </c>
      <c r="AM108" s="100">
        <f t="shared" ref="AM108:AM109" si="136">AM107-AL108</f>
        <v>100</v>
      </c>
      <c r="AN108" s="194"/>
      <c r="AO108" s="194"/>
      <c r="AP108" s="194"/>
      <c r="AQ108" s="194"/>
      <c r="AR108" s="252"/>
      <c r="AS108" s="252"/>
      <c r="AT108" s="252"/>
      <c r="AU108" s="194"/>
    </row>
    <row r="109" spans="1:47" s="103" customFormat="1" ht="177.75" customHeight="1">
      <c r="A109" s="182"/>
      <c r="B109" s="182"/>
      <c r="C109" s="183"/>
      <c r="D109" s="189"/>
      <c r="E109" s="205"/>
      <c r="F109" s="202"/>
      <c r="G109" s="190"/>
      <c r="H109" s="208"/>
      <c r="I109" s="208"/>
      <c r="J109" s="208"/>
      <c r="K109" s="208"/>
      <c r="L109" s="190"/>
      <c r="M109" s="208"/>
      <c r="N109" s="208"/>
      <c r="O109" s="194"/>
      <c r="P109" s="194"/>
      <c r="Q109" s="194"/>
      <c r="R109" s="194"/>
      <c r="S109" s="194"/>
      <c r="T109" s="194"/>
      <c r="U109" s="194"/>
      <c r="V109" s="194"/>
      <c r="W109" s="101" t="s">
        <v>327</v>
      </c>
      <c r="X109" s="95" t="str">
        <f t="shared" si="110"/>
        <v>Impacto</v>
      </c>
      <c r="Y109" s="95" t="s">
        <v>78</v>
      </c>
      <c r="Z109" s="95" t="s">
        <v>69</v>
      </c>
      <c r="AA109" s="95" t="s">
        <v>70</v>
      </c>
      <c r="AB109" s="95" t="s">
        <v>71</v>
      </c>
      <c r="AC109" s="95" t="s">
        <v>164</v>
      </c>
      <c r="AD109" s="181"/>
      <c r="AE109" s="93">
        <f t="shared" si="125"/>
        <v>0</v>
      </c>
      <c r="AF109" s="93">
        <f t="shared" si="126"/>
        <v>0</v>
      </c>
      <c r="AG109" s="93">
        <f>($AH108*((AE109+AF109))/100)</f>
        <v>0</v>
      </c>
      <c r="AH109" s="93">
        <f t="shared" si="134"/>
        <v>16.8</v>
      </c>
      <c r="AI109" s="181"/>
      <c r="AJ109" s="93">
        <f t="shared" si="41"/>
        <v>10</v>
      </c>
      <c r="AK109" s="93">
        <f t="shared" si="42"/>
        <v>15</v>
      </c>
      <c r="AL109" s="93">
        <f t="shared" si="135"/>
        <v>25</v>
      </c>
      <c r="AM109" s="100">
        <f t="shared" si="136"/>
        <v>75</v>
      </c>
      <c r="AN109" s="194"/>
      <c r="AO109" s="194"/>
      <c r="AP109" s="194"/>
      <c r="AQ109" s="194"/>
      <c r="AR109" s="252"/>
      <c r="AS109" s="252"/>
      <c r="AT109" s="252"/>
      <c r="AU109" s="194"/>
    </row>
    <row r="110" spans="1:47" s="103" customFormat="1" ht="80.25" customHeight="1">
      <c r="A110" s="187"/>
      <c r="B110" s="187" t="s">
        <v>204</v>
      </c>
      <c r="C110" s="189" t="s">
        <v>328</v>
      </c>
      <c r="D110" s="183" t="s">
        <v>331</v>
      </c>
      <c r="E110" s="255"/>
      <c r="F110" s="255"/>
      <c r="G110" s="255"/>
      <c r="H110" s="255"/>
      <c r="I110" s="255"/>
      <c r="J110" s="255"/>
      <c r="K110" s="255"/>
      <c r="L110" s="210" t="s">
        <v>332</v>
      </c>
      <c r="M110" s="207" t="s">
        <v>83</v>
      </c>
      <c r="N110" s="207" t="s">
        <v>105</v>
      </c>
      <c r="O110" s="187" t="s">
        <v>84</v>
      </c>
      <c r="P110" s="187" t="s">
        <v>85</v>
      </c>
      <c r="Q110" s="207">
        <v>98626</v>
      </c>
      <c r="R110" s="187" t="s">
        <v>152</v>
      </c>
      <c r="S110" s="187">
        <f t="shared" ref="S110" si="137">IF(R110="Muy alta",100,IF(R110="Alta",80,IF(R110="Media",60,IF(R110="Baja",40,IF(R110="Muy baja",20,0)))))</f>
        <v>100</v>
      </c>
      <c r="T110" s="187" t="s">
        <v>121</v>
      </c>
      <c r="U110" s="187">
        <f t="shared" ref="U110" si="138">IF(T110="Catastrófico",100,IF(T110="Mayor",80,IF(T110="Moderado",60,IF(T110="Menor",40,IF(T110="Leve",20,0)))))</f>
        <v>100</v>
      </c>
      <c r="V110" s="187" t="s">
        <v>122</v>
      </c>
      <c r="W110" s="94" t="s">
        <v>333</v>
      </c>
      <c r="X110" s="93" t="str">
        <f t="shared" ref="X110:X126" si="139">IF(OR(Y110="Preventivo",Y110="Detectivo"),"Probabilidad",IF(Y110="Correctivo","Impacto"," "))</f>
        <v>Probabilidad</v>
      </c>
      <c r="Y110" s="94" t="s">
        <v>68</v>
      </c>
      <c r="Z110" s="94" t="s">
        <v>69</v>
      </c>
      <c r="AA110" s="94" t="s">
        <v>70</v>
      </c>
      <c r="AB110" s="94" t="s">
        <v>71</v>
      </c>
      <c r="AC110" s="94" t="s">
        <v>164</v>
      </c>
      <c r="AD110" s="181">
        <f>AH113</f>
        <v>29.4</v>
      </c>
      <c r="AE110" s="93">
        <f t="shared" si="125"/>
        <v>25</v>
      </c>
      <c r="AF110" s="93">
        <f t="shared" si="126"/>
        <v>15</v>
      </c>
      <c r="AG110" s="93">
        <f>($S110*((AE110+AF110))/100)</f>
        <v>40</v>
      </c>
      <c r="AH110" s="93">
        <f t="shared" ref="AH110" si="140">S110-AG110</f>
        <v>60</v>
      </c>
      <c r="AI110" s="192">
        <f>AM113</f>
        <v>63.75</v>
      </c>
      <c r="AJ110" s="93">
        <f t="shared" si="41"/>
        <v>0</v>
      </c>
      <c r="AK110" s="93">
        <f t="shared" si="42"/>
        <v>0</v>
      </c>
      <c r="AL110" s="93">
        <f>($U110*((AJ110+AK110))/100)</f>
        <v>0</v>
      </c>
      <c r="AM110" s="100">
        <f>U110-AL110</f>
        <v>100</v>
      </c>
      <c r="AN110" s="187" t="s">
        <v>66</v>
      </c>
      <c r="AO110" s="182" t="s">
        <v>74</v>
      </c>
      <c r="AP110" s="183" t="s">
        <v>334</v>
      </c>
      <c r="AQ110" s="183" t="s">
        <v>335</v>
      </c>
      <c r="AR110" s="246">
        <v>45324</v>
      </c>
      <c r="AS110" s="246">
        <v>46022</v>
      </c>
      <c r="AT110" s="246" t="s">
        <v>91</v>
      </c>
      <c r="AU110" s="183" t="s">
        <v>336</v>
      </c>
    </row>
    <row r="111" spans="1:47" s="103" customFormat="1" ht="118.5" customHeight="1">
      <c r="A111" s="194"/>
      <c r="B111" s="194"/>
      <c r="C111" s="195"/>
      <c r="D111" s="183"/>
      <c r="E111" s="256"/>
      <c r="F111" s="256"/>
      <c r="G111" s="256"/>
      <c r="H111" s="256"/>
      <c r="I111" s="256"/>
      <c r="J111" s="256"/>
      <c r="K111" s="256"/>
      <c r="L111" s="190"/>
      <c r="M111" s="208"/>
      <c r="N111" s="208"/>
      <c r="O111" s="194"/>
      <c r="P111" s="194"/>
      <c r="Q111" s="208"/>
      <c r="R111" s="194"/>
      <c r="S111" s="194"/>
      <c r="T111" s="194"/>
      <c r="U111" s="194"/>
      <c r="V111" s="194"/>
      <c r="W111" s="94" t="s">
        <v>337</v>
      </c>
      <c r="X111" s="93"/>
      <c r="Y111" s="93" t="s">
        <v>88</v>
      </c>
      <c r="Z111" s="93" t="s">
        <v>69</v>
      </c>
      <c r="AA111" s="93" t="s">
        <v>159</v>
      </c>
      <c r="AB111" s="93" t="s">
        <v>71</v>
      </c>
      <c r="AC111" s="93" t="s">
        <v>164</v>
      </c>
      <c r="AD111" s="181"/>
      <c r="AE111" s="93">
        <f t="shared" si="125"/>
        <v>15</v>
      </c>
      <c r="AF111" s="93">
        <f t="shared" si="126"/>
        <v>15</v>
      </c>
      <c r="AG111" s="93">
        <f>($AH110*((AE111+AF111))/100)</f>
        <v>18</v>
      </c>
      <c r="AH111" s="93">
        <f t="shared" ref="AH111:AH113" si="141">AH110-AG111</f>
        <v>42</v>
      </c>
      <c r="AI111" s="192"/>
      <c r="AJ111" s="93">
        <f t="shared" si="41"/>
        <v>0</v>
      </c>
      <c r="AK111" s="93">
        <f t="shared" si="42"/>
        <v>15</v>
      </c>
      <c r="AL111" s="93">
        <f t="shared" ref="AL111:AL113" si="142">($AM110*((AJ111+AK111))/100)</f>
        <v>15</v>
      </c>
      <c r="AM111" s="100">
        <f t="shared" ref="AM111:AM113" si="143">AM110-AL111</f>
        <v>85</v>
      </c>
      <c r="AN111" s="194"/>
      <c r="AO111" s="182"/>
      <c r="AP111" s="183"/>
      <c r="AQ111" s="183"/>
      <c r="AR111" s="246"/>
      <c r="AS111" s="246"/>
      <c r="AT111" s="246"/>
      <c r="AU111" s="183"/>
    </row>
    <row r="112" spans="1:47" s="103" customFormat="1" ht="92.25" customHeight="1">
      <c r="A112" s="194"/>
      <c r="B112" s="194"/>
      <c r="C112" s="195"/>
      <c r="D112" s="183"/>
      <c r="E112" s="256"/>
      <c r="F112" s="256"/>
      <c r="G112" s="256"/>
      <c r="H112" s="256"/>
      <c r="I112" s="256"/>
      <c r="J112" s="256"/>
      <c r="K112" s="256"/>
      <c r="L112" s="190"/>
      <c r="M112" s="208"/>
      <c r="N112" s="208"/>
      <c r="O112" s="194"/>
      <c r="P112" s="194"/>
      <c r="Q112" s="208"/>
      <c r="R112" s="194"/>
      <c r="S112" s="194"/>
      <c r="T112" s="194"/>
      <c r="U112" s="194"/>
      <c r="V112" s="194"/>
      <c r="W112" s="94" t="s">
        <v>338</v>
      </c>
      <c r="X112" s="93" t="str">
        <f t="shared" si="139"/>
        <v>Probabilidad</v>
      </c>
      <c r="Y112" s="94" t="s">
        <v>88</v>
      </c>
      <c r="Z112" s="94" t="s">
        <v>69</v>
      </c>
      <c r="AA112" s="94" t="s">
        <v>70</v>
      </c>
      <c r="AB112" s="94" t="s">
        <v>71</v>
      </c>
      <c r="AC112" s="94" t="s">
        <v>72</v>
      </c>
      <c r="AD112" s="181"/>
      <c r="AE112" s="93">
        <f t="shared" si="125"/>
        <v>15</v>
      </c>
      <c r="AF112" s="93">
        <f t="shared" si="126"/>
        <v>15</v>
      </c>
      <c r="AG112" s="93">
        <f t="shared" ref="AG112:AG113" si="144">($AH111*((AE112+AF112))/100)</f>
        <v>12.6</v>
      </c>
      <c r="AH112" s="93">
        <f t="shared" si="141"/>
        <v>29.4</v>
      </c>
      <c r="AI112" s="192"/>
      <c r="AJ112" s="93">
        <f t="shared" si="41"/>
        <v>0</v>
      </c>
      <c r="AK112" s="93">
        <f t="shared" si="42"/>
        <v>0</v>
      </c>
      <c r="AL112" s="93">
        <f t="shared" si="142"/>
        <v>0</v>
      </c>
      <c r="AM112" s="100">
        <f t="shared" si="143"/>
        <v>85</v>
      </c>
      <c r="AN112" s="194"/>
      <c r="AO112" s="182"/>
      <c r="AP112" s="183"/>
      <c r="AQ112" s="183"/>
      <c r="AR112" s="246"/>
      <c r="AS112" s="246"/>
      <c r="AT112" s="246"/>
      <c r="AU112" s="183"/>
    </row>
    <row r="113" spans="1:47" s="103" customFormat="1" ht="54" customHeight="1">
      <c r="A113" s="188"/>
      <c r="B113" s="188"/>
      <c r="C113" s="196"/>
      <c r="D113" s="183"/>
      <c r="E113" s="266"/>
      <c r="F113" s="266"/>
      <c r="G113" s="266"/>
      <c r="H113" s="266"/>
      <c r="I113" s="266"/>
      <c r="J113" s="266"/>
      <c r="K113" s="266"/>
      <c r="L113" s="211"/>
      <c r="M113" s="209"/>
      <c r="N113" s="209"/>
      <c r="O113" s="188"/>
      <c r="P113" s="188"/>
      <c r="Q113" s="209"/>
      <c r="R113" s="188"/>
      <c r="S113" s="188"/>
      <c r="T113" s="188"/>
      <c r="U113" s="188"/>
      <c r="V113" s="188"/>
      <c r="W113" s="101" t="s">
        <v>339</v>
      </c>
      <c r="X113" s="93" t="str">
        <f t="shared" si="139"/>
        <v>Impacto</v>
      </c>
      <c r="Y113" s="94" t="s">
        <v>78</v>
      </c>
      <c r="Z113" s="94" t="s">
        <v>69</v>
      </c>
      <c r="AA113" s="94" t="s">
        <v>159</v>
      </c>
      <c r="AB113" s="94" t="s">
        <v>71</v>
      </c>
      <c r="AC113" s="94" t="s">
        <v>164</v>
      </c>
      <c r="AD113" s="181"/>
      <c r="AE113" s="93">
        <f t="shared" si="125"/>
        <v>0</v>
      </c>
      <c r="AF113" s="93">
        <f t="shared" si="126"/>
        <v>0</v>
      </c>
      <c r="AG113" s="93">
        <f t="shared" si="144"/>
        <v>0</v>
      </c>
      <c r="AH113" s="93">
        <f t="shared" si="141"/>
        <v>29.4</v>
      </c>
      <c r="AI113" s="192"/>
      <c r="AJ113" s="93">
        <f t="shared" si="41"/>
        <v>10</v>
      </c>
      <c r="AK113" s="93">
        <f t="shared" si="42"/>
        <v>15</v>
      </c>
      <c r="AL113" s="93">
        <f t="shared" si="142"/>
        <v>21.25</v>
      </c>
      <c r="AM113" s="100">
        <f t="shared" si="143"/>
        <v>63.75</v>
      </c>
      <c r="AN113" s="188"/>
      <c r="AO113" s="182"/>
      <c r="AP113" s="183"/>
      <c r="AQ113" s="183"/>
      <c r="AR113" s="246"/>
      <c r="AS113" s="246"/>
      <c r="AT113" s="246"/>
      <c r="AU113" s="183"/>
    </row>
    <row r="114" spans="1:47" s="103" customFormat="1" ht="73.5" customHeight="1">
      <c r="A114" s="187"/>
      <c r="B114" s="187" t="s">
        <v>204</v>
      </c>
      <c r="C114" s="189" t="s">
        <v>328</v>
      </c>
      <c r="D114" s="189" t="s">
        <v>340</v>
      </c>
      <c r="E114" s="255"/>
      <c r="F114" s="255"/>
      <c r="G114" s="255"/>
      <c r="H114" s="255"/>
      <c r="I114" s="255"/>
      <c r="J114" s="255"/>
      <c r="K114" s="255"/>
      <c r="L114" s="210" t="s">
        <v>341</v>
      </c>
      <c r="M114" s="207" t="s">
        <v>83</v>
      </c>
      <c r="N114" s="207" t="s">
        <v>105</v>
      </c>
      <c r="O114" s="187" t="s">
        <v>84</v>
      </c>
      <c r="P114" s="187" t="s">
        <v>85</v>
      </c>
      <c r="Q114" s="207">
        <v>98626</v>
      </c>
      <c r="R114" s="187" t="s">
        <v>152</v>
      </c>
      <c r="S114" s="187">
        <f t="shared" ref="S114" si="145">IF(R114="Muy alta",100,IF(R114="Alta",80,IF(R114="Media",60,IF(R114="Baja",40,IF(R114="Muy baja",20,0)))))</f>
        <v>100</v>
      </c>
      <c r="T114" s="187" t="s">
        <v>121</v>
      </c>
      <c r="U114" s="187">
        <f t="shared" ref="U114" si="146">IF(T114="Catastrófico",100,IF(T114="Mayor",80,IF(T114="Moderado",60,IF(T114="Menor",40,IF(T114="Leve",20,0)))))</f>
        <v>100</v>
      </c>
      <c r="V114" s="187" t="s">
        <v>122</v>
      </c>
      <c r="W114" s="101" t="s">
        <v>342</v>
      </c>
      <c r="X114" s="93" t="str">
        <f t="shared" si="139"/>
        <v>Probabilidad</v>
      </c>
      <c r="Y114" s="94" t="s">
        <v>68</v>
      </c>
      <c r="Z114" s="94" t="s">
        <v>69</v>
      </c>
      <c r="AA114" s="94" t="s">
        <v>70</v>
      </c>
      <c r="AB114" s="94" t="s">
        <v>71</v>
      </c>
      <c r="AC114" s="94" t="s">
        <v>72</v>
      </c>
      <c r="AD114" s="181">
        <f>AH116</f>
        <v>25.2</v>
      </c>
      <c r="AE114" s="93">
        <f t="shared" si="125"/>
        <v>25</v>
      </c>
      <c r="AF114" s="93">
        <f t="shared" si="126"/>
        <v>15</v>
      </c>
      <c r="AG114" s="93">
        <f>($S114*((AE114+AF114))/100)</f>
        <v>40</v>
      </c>
      <c r="AH114" s="93">
        <f t="shared" ref="AH114" si="147">S114-AG114</f>
        <v>60</v>
      </c>
      <c r="AI114" s="192">
        <f>AM116</f>
        <v>100</v>
      </c>
      <c r="AJ114" s="93">
        <f t="shared" si="41"/>
        <v>0</v>
      </c>
      <c r="AK114" s="93">
        <f t="shared" si="42"/>
        <v>0</v>
      </c>
      <c r="AL114" s="93">
        <f>($U114*((AJ114+AK114))/100)</f>
        <v>0</v>
      </c>
      <c r="AM114" s="100">
        <f>U114-AL114</f>
        <v>100</v>
      </c>
      <c r="AN114" s="187" t="s">
        <v>122</v>
      </c>
      <c r="AO114" s="182" t="s">
        <v>74</v>
      </c>
      <c r="AP114" s="183" t="s">
        <v>343</v>
      </c>
      <c r="AQ114" s="183" t="s">
        <v>344</v>
      </c>
      <c r="AR114" s="246">
        <v>45324</v>
      </c>
      <c r="AS114" s="246">
        <v>46022</v>
      </c>
      <c r="AT114" s="246" t="s">
        <v>126</v>
      </c>
      <c r="AU114" s="183" t="s">
        <v>345</v>
      </c>
    </row>
    <row r="115" spans="1:47" s="103" customFormat="1" ht="102.75" customHeight="1">
      <c r="A115" s="194"/>
      <c r="B115" s="194"/>
      <c r="C115" s="195"/>
      <c r="D115" s="195"/>
      <c r="E115" s="256"/>
      <c r="F115" s="256"/>
      <c r="G115" s="256"/>
      <c r="H115" s="256"/>
      <c r="I115" s="256"/>
      <c r="J115" s="256"/>
      <c r="K115" s="256"/>
      <c r="L115" s="190"/>
      <c r="M115" s="208"/>
      <c r="N115" s="208"/>
      <c r="O115" s="194"/>
      <c r="P115" s="194"/>
      <c r="Q115" s="208"/>
      <c r="R115" s="194"/>
      <c r="S115" s="194"/>
      <c r="T115" s="194"/>
      <c r="U115" s="194"/>
      <c r="V115" s="194"/>
      <c r="W115" s="94" t="s">
        <v>346</v>
      </c>
      <c r="X115" s="93" t="str">
        <f t="shared" si="139"/>
        <v>Probabilidad</v>
      </c>
      <c r="Y115" s="94" t="s">
        <v>68</v>
      </c>
      <c r="Z115" s="94" t="s">
        <v>69</v>
      </c>
      <c r="AA115" s="94" t="s">
        <v>70</v>
      </c>
      <c r="AB115" s="94" t="s">
        <v>71</v>
      </c>
      <c r="AC115" s="94" t="s">
        <v>72</v>
      </c>
      <c r="AD115" s="181"/>
      <c r="AE115" s="93">
        <f t="shared" si="125"/>
        <v>25</v>
      </c>
      <c r="AF115" s="93">
        <f t="shared" si="126"/>
        <v>15</v>
      </c>
      <c r="AG115" s="93">
        <f>($AH114*((AE115+AF115))/100)</f>
        <v>24</v>
      </c>
      <c r="AH115" s="93">
        <f t="shared" ref="AH115:AH116" si="148">AH114-AG115</f>
        <v>36</v>
      </c>
      <c r="AI115" s="192"/>
      <c r="AJ115" s="93">
        <f t="shared" si="41"/>
        <v>0</v>
      </c>
      <c r="AK115" s="93">
        <f t="shared" si="42"/>
        <v>0</v>
      </c>
      <c r="AL115" s="93">
        <f t="shared" ref="AL115:AL116" si="149">($AM114*((AJ115+AK115))/100)</f>
        <v>0</v>
      </c>
      <c r="AM115" s="100">
        <f t="shared" ref="AM115:AM116" si="150">AM114-AL115</f>
        <v>100</v>
      </c>
      <c r="AN115" s="194"/>
      <c r="AO115" s="182"/>
      <c r="AP115" s="183"/>
      <c r="AQ115" s="183"/>
      <c r="AR115" s="246"/>
      <c r="AS115" s="246"/>
      <c r="AT115" s="246"/>
      <c r="AU115" s="183"/>
    </row>
    <row r="116" spans="1:47" s="103" customFormat="1" ht="102.75" customHeight="1">
      <c r="A116" s="188"/>
      <c r="B116" s="188"/>
      <c r="C116" s="196"/>
      <c r="D116" s="196"/>
      <c r="E116" s="266"/>
      <c r="F116" s="266"/>
      <c r="G116" s="266"/>
      <c r="H116" s="266"/>
      <c r="I116" s="266"/>
      <c r="J116" s="266"/>
      <c r="K116" s="266"/>
      <c r="L116" s="211"/>
      <c r="M116" s="209"/>
      <c r="N116" s="209"/>
      <c r="O116" s="188"/>
      <c r="P116" s="188"/>
      <c r="Q116" s="208"/>
      <c r="R116" s="188"/>
      <c r="S116" s="188"/>
      <c r="T116" s="188"/>
      <c r="U116" s="188"/>
      <c r="V116" s="188"/>
      <c r="W116" s="101" t="s">
        <v>347</v>
      </c>
      <c r="X116" s="93" t="str">
        <f t="shared" si="139"/>
        <v>Probabilidad</v>
      </c>
      <c r="Y116" s="94" t="s">
        <v>88</v>
      </c>
      <c r="Z116" s="94" t="s">
        <v>69</v>
      </c>
      <c r="AA116" s="94" t="s">
        <v>70</v>
      </c>
      <c r="AB116" s="94" t="s">
        <v>71</v>
      </c>
      <c r="AC116" s="94" t="s">
        <v>72</v>
      </c>
      <c r="AD116" s="181"/>
      <c r="AE116" s="93">
        <f t="shared" si="125"/>
        <v>15</v>
      </c>
      <c r="AF116" s="93">
        <f t="shared" si="126"/>
        <v>15</v>
      </c>
      <c r="AG116" s="93">
        <f>($AH115*((AE116+AF116))/100)</f>
        <v>10.8</v>
      </c>
      <c r="AH116" s="93">
        <f t="shared" si="148"/>
        <v>25.2</v>
      </c>
      <c r="AI116" s="192"/>
      <c r="AJ116" s="93">
        <f t="shared" si="41"/>
        <v>0</v>
      </c>
      <c r="AK116" s="93">
        <f t="shared" si="42"/>
        <v>0</v>
      </c>
      <c r="AL116" s="93">
        <f t="shared" si="149"/>
        <v>0</v>
      </c>
      <c r="AM116" s="100">
        <f t="shared" si="150"/>
        <v>100</v>
      </c>
      <c r="AN116" s="188"/>
      <c r="AO116" s="182"/>
      <c r="AP116" s="183"/>
      <c r="AQ116" s="183"/>
      <c r="AR116" s="246"/>
      <c r="AS116" s="246"/>
      <c r="AT116" s="246"/>
      <c r="AU116" s="183"/>
    </row>
    <row r="117" spans="1:47" s="103" customFormat="1" ht="69" customHeight="1">
      <c r="A117" s="182"/>
      <c r="B117" s="182" t="s">
        <v>204</v>
      </c>
      <c r="C117" s="183" t="s">
        <v>328</v>
      </c>
      <c r="D117" s="210" t="s">
        <v>348</v>
      </c>
      <c r="E117" s="264"/>
      <c r="F117" s="146"/>
      <c r="G117" s="265"/>
      <c r="H117" s="265" t="s">
        <v>349</v>
      </c>
      <c r="I117" s="187" t="s">
        <v>350</v>
      </c>
      <c r="J117" s="187" t="s">
        <v>351</v>
      </c>
      <c r="K117" s="187" t="s">
        <v>352</v>
      </c>
      <c r="L117" s="210" t="s">
        <v>353</v>
      </c>
      <c r="M117" s="207" t="s">
        <v>83</v>
      </c>
      <c r="N117" s="207" t="s">
        <v>105</v>
      </c>
      <c r="O117" s="207" t="s">
        <v>84</v>
      </c>
      <c r="P117" s="207" t="s">
        <v>354</v>
      </c>
      <c r="Q117" s="207">
        <f>493+165619+111</f>
        <v>166223</v>
      </c>
      <c r="R117" s="207" t="s">
        <v>152</v>
      </c>
      <c r="S117" s="207">
        <f t="shared" ref="S117" si="151">IF(R117="Muy alta",100,IF(R117="Alta",80,IF(R117="Media",60,IF(R117="Baja",40,IF(R117="Muy baja",20,0)))))</f>
        <v>100</v>
      </c>
      <c r="T117" s="207" t="s">
        <v>121</v>
      </c>
      <c r="U117" s="207">
        <f t="shared" ref="U117" si="152">IF(T117="Catastrófico",100,IF(T117="Mayor",80,IF(T117="Moderado",60,IF(T117="Menor",40,IF(T117="Leve",20,0)))))</f>
        <v>100</v>
      </c>
      <c r="V117" s="207" t="s">
        <v>122</v>
      </c>
      <c r="W117" s="101" t="s">
        <v>355</v>
      </c>
      <c r="X117" s="93" t="str">
        <f t="shared" si="139"/>
        <v>Probabilidad</v>
      </c>
      <c r="Y117" s="93" t="s">
        <v>88</v>
      </c>
      <c r="Z117" s="93" t="s">
        <v>69</v>
      </c>
      <c r="AA117" s="93" t="s">
        <v>159</v>
      </c>
      <c r="AB117" s="93" t="s">
        <v>71</v>
      </c>
      <c r="AC117" s="93" t="s">
        <v>164</v>
      </c>
      <c r="AD117" s="181">
        <f>AH120</f>
        <v>25.2</v>
      </c>
      <c r="AE117" s="93">
        <f t="shared" si="125"/>
        <v>15</v>
      </c>
      <c r="AF117" s="93">
        <f t="shared" si="126"/>
        <v>15</v>
      </c>
      <c r="AG117" s="93">
        <f>($S117*((AE117+AF117))/100)</f>
        <v>30</v>
      </c>
      <c r="AH117" s="93">
        <f t="shared" ref="AH117" si="153">S117-AG117</f>
        <v>70</v>
      </c>
      <c r="AI117" s="192">
        <f>AM120</f>
        <v>100</v>
      </c>
      <c r="AJ117" s="93">
        <f t="shared" si="41"/>
        <v>0</v>
      </c>
      <c r="AK117" s="93">
        <f t="shared" si="42"/>
        <v>0</v>
      </c>
      <c r="AL117" s="93">
        <f>($U117*((AJ117+AK117))/100)</f>
        <v>0</v>
      </c>
      <c r="AM117" s="100">
        <f>U117-AL117</f>
        <v>100</v>
      </c>
      <c r="AN117" s="207" t="s">
        <v>122</v>
      </c>
      <c r="AO117" s="207" t="s">
        <v>74</v>
      </c>
      <c r="AP117" s="210" t="s">
        <v>356</v>
      </c>
      <c r="AQ117" s="210" t="s">
        <v>357</v>
      </c>
      <c r="AR117" s="260">
        <v>45324</v>
      </c>
      <c r="AS117" s="260">
        <v>46022</v>
      </c>
      <c r="AT117" s="260" t="s">
        <v>126</v>
      </c>
      <c r="AU117" s="210" t="s">
        <v>358</v>
      </c>
    </row>
    <row r="118" spans="1:47" s="103" customFormat="1" ht="69" customHeight="1">
      <c r="A118" s="182"/>
      <c r="B118" s="182"/>
      <c r="C118" s="183"/>
      <c r="D118" s="190"/>
      <c r="E118" s="264"/>
      <c r="F118" s="146"/>
      <c r="G118" s="265"/>
      <c r="H118" s="265"/>
      <c r="I118" s="194"/>
      <c r="J118" s="194"/>
      <c r="K118" s="194"/>
      <c r="L118" s="190"/>
      <c r="M118" s="208"/>
      <c r="N118" s="208"/>
      <c r="O118" s="208"/>
      <c r="P118" s="208"/>
      <c r="Q118" s="208"/>
      <c r="R118" s="208"/>
      <c r="S118" s="208"/>
      <c r="T118" s="208"/>
      <c r="U118" s="208"/>
      <c r="V118" s="208"/>
      <c r="W118" s="101" t="s">
        <v>359</v>
      </c>
      <c r="X118" s="93" t="str">
        <f t="shared" si="139"/>
        <v>Probabilidad</v>
      </c>
      <c r="Y118" s="93" t="s">
        <v>68</v>
      </c>
      <c r="Z118" s="93" t="s">
        <v>69</v>
      </c>
      <c r="AA118" s="93" t="s">
        <v>159</v>
      </c>
      <c r="AB118" s="93" t="s">
        <v>71</v>
      </c>
      <c r="AC118" s="93" t="s">
        <v>164</v>
      </c>
      <c r="AD118" s="181"/>
      <c r="AE118" s="93">
        <f t="shared" si="125"/>
        <v>25</v>
      </c>
      <c r="AF118" s="93">
        <f t="shared" si="126"/>
        <v>15</v>
      </c>
      <c r="AG118" s="93">
        <f>($AH117*((AE118+AF118))/100)</f>
        <v>28</v>
      </c>
      <c r="AH118" s="93">
        <f t="shared" ref="AH118" si="154">AH117-AG118</f>
        <v>42</v>
      </c>
      <c r="AI118" s="192"/>
      <c r="AJ118" s="93">
        <f t="shared" si="41"/>
        <v>0</v>
      </c>
      <c r="AK118" s="93">
        <f t="shared" si="42"/>
        <v>0</v>
      </c>
      <c r="AL118" s="93">
        <f t="shared" ref="AL118" si="155">($AM117*((AJ118+AK118))/100)</f>
        <v>0</v>
      </c>
      <c r="AM118" s="100">
        <f t="shared" ref="AM118" si="156">AM117-AL118</f>
        <v>100</v>
      </c>
      <c r="AN118" s="208"/>
      <c r="AO118" s="208"/>
      <c r="AP118" s="190"/>
      <c r="AQ118" s="190"/>
      <c r="AR118" s="260"/>
      <c r="AS118" s="260"/>
      <c r="AT118" s="260"/>
      <c r="AU118" s="190"/>
    </row>
    <row r="119" spans="1:47" s="103" customFormat="1" ht="69" customHeight="1">
      <c r="A119" s="182"/>
      <c r="B119" s="182"/>
      <c r="C119" s="183"/>
      <c r="D119" s="190"/>
      <c r="E119" s="201"/>
      <c r="F119" s="146"/>
      <c r="G119" s="210"/>
      <c r="H119" s="265"/>
      <c r="I119" s="194"/>
      <c r="J119" s="194"/>
      <c r="K119" s="194"/>
      <c r="L119" s="190"/>
      <c r="M119" s="208"/>
      <c r="N119" s="208"/>
      <c r="O119" s="208"/>
      <c r="P119" s="208"/>
      <c r="Q119" s="208"/>
      <c r="R119" s="208"/>
      <c r="S119" s="208"/>
      <c r="T119" s="208"/>
      <c r="U119" s="208"/>
      <c r="V119" s="208"/>
      <c r="W119" s="94" t="s">
        <v>329</v>
      </c>
      <c r="X119" s="93" t="s">
        <v>42</v>
      </c>
      <c r="Y119" s="93" t="s">
        <v>68</v>
      </c>
      <c r="Z119" s="93" t="s">
        <v>69</v>
      </c>
      <c r="AA119" s="93" t="s">
        <v>70</v>
      </c>
      <c r="AB119" s="93" t="s">
        <v>71</v>
      </c>
      <c r="AC119" s="93" t="s">
        <v>72</v>
      </c>
      <c r="AD119" s="181"/>
      <c r="AE119" s="93"/>
      <c r="AF119" s="93"/>
      <c r="AG119" s="93"/>
      <c r="AH119" s="93"/>
      <c r="AI119" s="192"/>
      <c r="AJ119" s="93"/>
      <c r="AK119" s="93"/>
      <c r="AL119" s="93"/>
      <c r="AM119" s="100"/>
      <c r="AN119" s="208"/>
      <c r="AO119" s="208"/>
      <c r="AP119" s="190"/>
      <c r="AQ119" s="190"/>
      <c r="AR119" s="260"/>
      <c r="AS119" s="260"/>
      <c r="AT119" s="260"/>
      <c r="AU119" s="190"/>
    </row>
    <row r="120" spans="1:47" s="103" customFormat="1" ht="69" customHeight="1">
      <c r="A120" s="182"/>
      <c r="B120" s="182"/>
      <c r="C120" s="183"/>
      <c r="D120" s="211"/>
      <c r="E120" s="201"/>
      <c r="F120" s="146"/>
      <c r="G120" s="210"/>
      <c r="H120" s="265"/>
      <c r="I120" s="188"/>
      <c r="J120" s="188"/>
      <c r="K120" s="188"/>
      <c r="L120" s="211"/>
      <c r="M120" s="209"/>
      <c r="N120" s="209"/>
      <c r="O120" s="209"/>
      <c r="P120" s="209"/>
      <c r="Q120" s="209"/>
      <c r="R120" s="209"/>
      <c r="S120" s="209"/>
      <c r="T120" s="209"/>
      <c r="U120" s="209"/>
      <c r="V120" s="209"/>
      <c r="W120" s="101" t="s">
        <v>360</v>
      </c>
      <c r="X120" s="93" t="str">
        <f t="shared" si="139"/>
        <v>Probabilidad</v>
      </c>
      <c r="Y120" s="93" t="s">
        <v>68</v>
      </c>
      <c r="Z120" s="93" t="s">
        <v>69</v>
      </c>
      <c r="AA120" s="93" t="s">
        <v>159</v>
      </c>
      <c r="AB120" s="93" t="s">
        <v>71</v>
      </c>
      <c r="AC120" s="93" t="s">
        <v>164</v>
      </c>
      <c r="AD120" s="181"/>
      <c r="AE120" s="93">
        <f t="shared" ref="AE120:AE126" si="157">IF(Y120="Preventivo",25,IF(Y120="Detectivo",15,0))</f>
        <v>25</v>
      </c>
      <c r="AF120" s="93">
        <f t="shared" ref="AF120:AF126" si="158">IF(Y120="Correctivo",0,IF(Z120="Automatizado",25,IF(Z120="Manual",15,0)))</f>
        <v>15</v>
      </c>
      <c r="AG120" s="93">
        <f>($AH118*((AE120+AF120))/100)</f>
        <v>16.8</v>
      </c>
      <c r="AH120" s="93">
        <f t="shared" ref="AH120" si="159">AH118-AG120</f>
        <v>25.2</v>
      </c>
      <c r="AI120" s="192"/>
      <c r="AJ120" s="93">
        <f t="shared" ref="AJ120:AJ126" si="160">IF(Y120="Correctivo",10,0)</f>
        <v>0</v>
      </c>
      <c r="AK120" s="93">
        <f t="shared" ref="AK120:AK126" si="161">IF(X120="Probabilidad",0,IF(Z120="Automatizado",25,IF(Z120="Manual",15,0)))</f>
        <v>0</v>
      </c>
      <c r="AL120" s="93">
        <f t="shared" ref="AL120" si="162">($AM118*((AJ120+AK120))/100)</f>
        <v>0</v>
      </c>
      <c r="AM120" s="100">
        <f t="shared" ref="AM120" si="163">AM118-AL120</f>
        <v>100</v>
      </c>
      <c r="AN120" s="209"/>
      <c r="AO120" s="209"/>
      <c r="AP120" s="211"/>
      <c r="AQ120" s="211"/>
      <c r="AR120" s="260"/>
      <c r="AS120" s="260"/>
      <c r="AT120" s="260"/>
      <c r="AU120" s="211"/>
    </row>
    <row r="121" spans="1:47" s="103" customFormat="1" ht="133.5" customHeight="1">
      <c r="A121" s="182"/>
      <c r="B121" s="182" t="s">
        <v>204</v>
      </c>
      <c r="C121" s="183" t="s">
        <v>328</v>
      </c>
      <c r="D121" s="189" t="s">
        <v>361</v>
      </c>
      <c r="E121" s="254"/>
      <c r="F121" s="255"/>
      <c r="G121" s="255"/>
      <c r="H121" s="261" t="s">
        <v>362</v>
      </c>
      <c r="I121" s="262" t="s">
        <v>363</v>
      </c>
      <c r="J121" s="261" t="s">
        <v>364</v>
      </c>
      <c r="K121" s="262" t="s">
        <v>365</v>
      </c>
      <c r="L121" s="210" t="s">
        <v>366</v>
      </c>
      <c r="M121" s="207" t="s">
        <v>83</v>
      </c>
      <c r="N121" s="207" t="s">
        <v>227</v>
      </c>
      <c r="O121" s="187" t="s">
        <v>84</v>
      </c>
      <c r="P121" s="187" t="s">
        <v>354</v>
      </c>
      <c r="Q121" s="187">
        <v>5000</v>
      </c>
      <c r="R121" s="187" t="s">
        <v>152</v>
      </c>
      <c r="S121" s="187">
        <f t="shared" ref="S121:S125" si="164">IF(R121="Muy alta",100,IF(R121="Alta",80,IF(R121="Media",60,IF(R121="Baja",40,IF(R121="Muy baja",20,0)))))</f>
        <v>100</v>
      </c>
      <c r="T121" s="187" t="s">
        <v>121</v>
      </c>
      <c r="U121" s="187">
        <f t="shared" ref="U121" si="165">IF(T121="Catastrófico",100,IF(T121="Mayor",80,IF(T121="Moderado",60,IF(T121="Menor",40,IF(T121="Leve",20,0)))))</f>
        <v>100</v>
      </c>
      <c r="V121" s="187" t="s">
        <v>122</v>
      </c>
      <c r="W121" s="101" t="s">
        <v>367</v>
      </c>
      <c r="X121" s="93" t="str">
        <f t="shared" si="139"/>
        <v>Probabilidad</v>
      </c>
      <c r="Y121" s="93" t="s">
        <v>68</v>
      </c>
      <c r="Z121" s="93" t="s">
        <v>69</v>
      </c>
      <c r="AA121" s="93" t="s">
        <v>70</v>
      </c>
      <c r="AB121" s="93" t="s">
        <v>71</v>
      </c>
      <c r="AC121" s="93" t="s">
        <v>164</v>
      </c>
      <c r="AD121" s="181">
        <f>AH122</f>
        <v>42</v>
      </c>
      <c r="AE121" s="93">
        <f t="shared" si="157"/>
        <v>25</v>
      </c>
      <c r="AF121" s="93">
        <f t="shared" si="158"/>
        <v>15</v>
      </c>
      <c r="AG121" s="93">
        <f>($S121*((AE121+AF121))/100)</f>
        <v>40</v>
      </c>
      <c r="AH121" s="93">
        <f t="shared" ref="AH121" si="166">S121-AG121</f>
        <v>60</v>
      </c>
      <c r="AI121" s="192">
        <f>AM122</f>
        <v>100</v>
      </c>
      <c r="AJ121" s="93">
        <f t="shared" si="160"/>
        <v>0</v>
      </c>
      <c r="AK121" s="93">
        <f t="shared" si="161"/>
        <v>0</v>
      </c>
      <c r="AL121" s="93">
        <f>($U121*((AJ121+AK121))/100)</f>
        <v>0</v>
      </c>
      <c r="AM121" s="100">
        <f>U121-AL121</f>
        <v>100</v>
      </c>
      <c r="AN121" s="187" t="s">
        <v>122</v>
      </c>
      <c r="AO121" s="187" t="s">
        <v>74</v>
      </c>
      <c r="AP121" s="189" t="s">
        <v>356</v>
      </c>
      <c r="AQ121" s="189" t="s">
        <v>357</v>
      </c>
      <c r="AR121" s="246">
        <v>45324</v>
      </c>
      <c r="AS121" s="246">
        <v>46022</v>
      </c>
      <c r="AT121" s="246" t="s">
        <v>126</v>
      </c>
      <c r="AU121" s="200" t="s">
        <v>368</v>
      </c>
    </row>
    <row r="122" spans="1:47" s="103" customFormat="1" ht="133.5" customHeight="1">
      <c r="A122" s="182"/>
      <c r="B122" s="182"/>
      <c r="C122" s="183"/>
      <c r="D122" s="195"/>
      <c r="E122" s="254"/>
      <c r="F122" s="256"/>
      <c r="G122" s="256"/>
      <c r="H122" s="261"/>
      <c r="I122" s="263"/>
      <c r="J122" s="261"/>
      <c r="K122" s="263"/>
      <c r="L122" s="190"/>
      <c r="M122" s="208"/>
      <c r="N122" s="208"/>
      <c r="O122" s="194"/>
      <c r="P122" s="194"/>
      <c r="Q122" s="194"/>
      <c r="R122" s="194"/>
      <c r="S122" s="194"/>
      <c r="T122" s="194"/>
      <c r="U122" s="194"/>
      <c r="V122" s="194"/>
      <c r="W122" s="101" t="s">
        <v>369</v>
      </c>
      <c r="X122" s="93" t="str">
        <f t="shared" si="139"/>
        <v>Probabilidad</v>
      </c>
      <c r="Y122" s="93" t="s">
        <v>88</v>
      </c>
      <c r="Z122" s="93" t="s">
        <v>69</v>
      </c>
      <c r="AA122" s="93" t="s">
        <v>70</v>
      </c>
      <c r="AB122" s="93" t="s">
        <v>71</v>
      </c>
      <c r="AC122" s="93" t="s">
        <v>164</v>
      </c>
      <c r="AD122" s="181"/>
      <c r="AE122" s="93">
        <f t="shared" si="157"/>
        <v>15</v>
      </c>
      <c r="AF122" s="93">
        <f t="shared" si="158"/>
        <v>15</v>
      </c>
      <c r="AG122" s="93">
        <f>($AH121*((AE122+AF122))/100)</f>
        <v>18</v>
      </c>
      <c r="AH122" s="93">
        <f t="shared" ref="AH122" si="167">AH121-AG122</f>
        <v>42</v>
      </c>
      <c r="AI122" s="192"/>
      <c r="AJ122" s="93">
        <f t="shared" si="160"/>
        <v>0</v>
      </c>
      <c r="AK122" s="93">
        <f t="shared" si="161"/>
        <v>0</v>
      </c>
      <c r="AL122" s="93">
        <f t="shared" ref="AL122" si="168">($AM121*((AJ122+AK122))/100)</f>
        <v>0</v>
      </c>
      <c r="AM122" s="100">
        <f t="shared" ref="AM122" si="169">AM121-AL122</f>
        <v>100</v>
      </c>
      <c r="AN122" s="194"/>
      <c r="AO122" s="194"/>
      <c r="AP122" s="195"/>
      <c r="AQ122" s="195"/>
      <c r="AR122" s="246"/>
      <c r="AS122" s="246"/>
      <c r="AT122" s="246"/>
      <c r="AU122" s="198"/>
    </row>
    <row r="123" spans="1:47" s="103" customFormat="1" ht="132.75" customHeight="1">
      <c r="A123" s="182"/>
      <c r="B123" s="182" t="s">
        <v>204</v>
      </c>
      <c r="C123" s="183" t="s">
        <v>328</v>
      </c>
      <c r="D123" s="189" t="s">
        <v>330</v>
      </c>
      <c r="E123" s="254"/>
      <c r="F123" s="255"/>
      <c r="G123" s="255"/>
      <c r="H123" s="257" t="s">
        <v>370</v>
      </c>
      <c r="I123" s="187" t="s">
        <v>371</v>
      </c>
      <c r="J123" s="257" t="s">
        <v>372</v>
      </c>
      <c r="K123" s="187" t="s">
        <v>373</v>
      </c>
      <c r="L123" s="210" t="s">
        <v>374</v>
      </c>
      <c r="M123" s="207" t="s">
        <v>83</v>
      </c>
      <c r="N123" s="207" t="s">
        <v>227</v>
      </c>
      <c r="O123" s="187" t="s">
        <v>84</v>
      </c>
      <c r="P123" s="187" t="s">
        <v>354</v>
      </c>
      <c r="Q123" s="187">
        <v>490000</v>
      </c>
      <c r="R123" s="187" t="s">
        <v>152</v>
      </c>
      <c r="S123" s="187">
        <f t="shared" si="164"/>
        <v>100</v>
      </c>
      <c r="T123" s="187" t="s">
        <v>121</v>
      </c>
      <c r="U123" s="187">
        <f t="shared" ref="U123" si="170">IF(T123="Catastrófico",100,IF(T123="Mayor",80,IF(T123="Moderado",60,IF(T123="Menor",40,IF(T123="Leve",20,0)))))</f>
        <v>100</v>
      </c>
      <c r="V123" s="187" t="s">
        <v>122</v>
      </c>
      <c r="W123" s="101" t="s">
        <v>375</v>
      </c>
      <c r="X123" s="93" t="str">
        <f t="shared" si="139"/>
        <v>Probabilidad</v>
      </c>
      <c r="Y123" s="93" t="s">
        <v>68</v>
      </c>
      <c r="Z123" s="93" t="s">
        <v>69</v>
      </c>
      <c r="AA123" s="93" t="s">
        <v>70</v>
      </c>
      <c r="AB123" s="93" t="s">
        <v>71</v>
      </c>
      <c r="AC123" s="93" t="s">
        <v>72</v>
      </c>
      <c r="AD123" s="181">
        <f>AH124</f>
        <v>42</v>
      </c>
      <c r="AE123" s="93">
        <f t="shared" si="157"/>
        <v>25</v>
      </c>
      <c r="AF123" s="93">
        <f t="shared" si="158"/>
        <v>15</v>
      </c>
      <c r="AG123" s="93">
        <f>($S123*((AE123+AF123))/100)</f>
        <v>40</v>
      </c>
      <c r="AH123" s="93">
        <f t="shared" ref="AH123" si="171">S123-AG123</f>
        <v>60</v>
      </c>
      <c r="AI123" s="192">
        <f>AM124</f>
        <v>100</v>
      </c>
      <c r="AJ123" s="93">
        <f t="shared" si="160"/>
        <v>0</v>
      </c>
      <c r="AK123" s="93">
        <f t="shared" si="161"/>
        <v>0</v>
      </c>
      <c r="AL123" s="93">
        <f>($U123*((AJ123+AK123))/100)</f>
        <v>0</v>
      </c>
      <c r="AM123" s="100">
        <f>U123-AL123</f>
        <v>100</v>
      </c>
      <c r="AN123" s="187" t="s">
        <v>122</v>
      </c>
      <c r="AO123" s="187" t="s">
        <v>74</v>
      </c>
      <c r="AP123" s="189" t="s">
        <v>356</v>
      </c>
      <c r="AQ123" s="189" t="s">
        <v>376</v>
      </c>
      <c r="AR123" s="246">
        <v>45324</v>
      </c>
      <c r="AS123" s="246">
        <v>46022</v>
      </c>
      <c r="AT123" s="246" t="s">
        <v>126</v>
      </c>
      <c r="AU123" s="189" t="s">
        <v>377</v>
      </c>
    </row>
    <row r="124" spans="1:47" s="103" customFormat="1" ht="132.75" customHeight="1">
      <c r="A124" s="182"/>
      <c r="B124" s="182"/>
      <c r="C124" s="183"/>
      <c r="D124" s="195"/>
      <c r="E124" s="254"/>
      <c r="F124" s="256"/>
      <c r="G124" s="256"/>
      <c r="H124" s="257"/>
      <c r="I124" s="194"/>
      <c r="J124" s="257"/>
      <c r="K124" s="194"/>
      <c r="L124" s="190"/>
      <c r="M124" s="208"/>
      <c r="N124" s="208"/>
      <c r="O124" s="194"/>
      <c r="P124" s="194"/>
      <c r="Q124" s="194"/>
      <c r="R124" s="194"/>
      <c r="S124" s="194"/>
      <c r="T124" s="194"/>
      <c r="U124" s="194"/>
      <c r="V124" s="194"/>
      <c r="W124" s="101" t="s">
        <v>378</v>
      </c>
      <c r="X124" s="93" t="str">
        <f t="shared" si="139"/>
        <v>Probabilidad</v>
      </c>
      <c r="Y124" s="93" t="s">
        <v>88</v>
      </c>
      <c r="Z124" s="93" t="s">
        <v>69</v>
      </c>
      <c r="AA124" s="93" t="s">
        <v>159</v>
      </c>
      <c r="AB124" s="93" t="s">
        <v>71</v>
      </c>
      <c r="AC124" s="93" t="s">
        <v>164</v>
      </c>
      <c r="AD124" s="181"/>
      <c r="AE124" s="93">
        <f t="shared" si="157"/>
        <v>15</v>
      </c>
      <c r="AF124" s="93">
        <f t="shared" si="158"/>
        <v>15</v>
      </c>
      <c r="AG124" s="93">
        <f>($AH123*((AE124+AF124))/100)</f>
        <v>18</v>
      </c>
      <c r="AH124" s="93">
        <f t="shared" ref="AH124" si="172">AH123-AG124</f>
        <v>42</v>
      </c>
      <c r="AI124" s="192"/>
      <c r="AJ124" s="93">
        <f t="shared" si="160"/>
        <v>0</v>
      </c>
      <c r="AK124" s="93">
        <f t="shared" si="161"/>
        <v>0</v>
      </c>
      <c r="AL124" s="93">
        <f t="shared" ref="AL124" si="173">($AM123*((AJ124+AK124))/100)</f>
        <v>0</v>
      </c>
      <c r="AM124" s="100">
        <f t="shared" ref="AM124" si="174">AM123-AL124</f>
        <v>100</v>
      </c>
      <c r="AN124" s="194"/>
      <c r="AO124" s="194"/>
      <c r="AP124" s="195"/>
      <c r="AQ124" s="195"/>
      <c r="AR124" s="246"/>
      <c r="AS124" s="246"/>
      <c r="AT124" s="246"/>
      <c r="AU124" s="195"/>
    </row>
    <row r="125" spans="1:47" s="103" customFormat="1" ht="137.25" customHeight="1">
      <c r="A125" s="182"/>
      <c r="B125" s="182" t="s">
        <v>204</v>
      </c>
      <c r="C125" s="183" t="s">
        <v>328</v>
      </c>
      <c r="D125" s="189" t="s">
        <v>379</v>
      </c>
      <c r="E125" s="254"/>
      <c r="F125" s="255"/>
      <c r="G125" s="255"/>
      <c r="H125" s="257" t="s">
        <v>380</v>
      </c>
      <c r="I125" s="187" t="s">
        <v>381</v>
      </c>
      <c r="J125" s="257" t="s">
        <v>382</v>
      </c>
      <c r="K125" s="187" t="s">
        <v>383</v>
      </c>
      <c r="L125" s="210" t="s">
        <v>384</v>
      </c>
      <c r="M125" s="207" t="s">
        <v>83</v>
      </c>
      <c r="N125" s="207" t="s">
        <v>105</v>
      </c>
      <c r="O125" s="187" t="s">
        <v>84</v>
      </c>
      <c r="P125" s="187" t="s">
        <v>354</v>
      </c>
      <c r="Q125" s="258">
        <v>9394</v>
      </c>
      <c r="R125" s="187" t="s">
        <v>152</v>
      </c>
      <c r="S125" s="187">
        <f t="shared" si="164"/>
        <v>100</v>
      </c>
      <c r="T125" s="187" t="s">
        <v>121</v>
      </c>
      <c r="U125" s="187">
        <f t="shared" ref="U125" si="175">IF(T125="Catastrófico",100,IF(T125="Mayor",80,IF(T125="Moderado",60,IF(T125="Menor",40,IF(T125="Leve",20,0)))))</f>
        <v>100</v>
      </c>
      <c r="V125" s="187" t="s">
        <v>122</v>
      </c>
      <c r="W125" s="101" t="s">
        <v>385</v>
      </c>
      <c r="X125" s="93" t="str">
        <f t="shared" si="139"/>
        <v>Probabilidad</v>
      </c>
      <c r="Y125" s="93" t="s">
        <v>68</v>
      </c>
      <c r="Z125" s="93" t="s">
        <v>69</v>
      </c>
      <c r="AA125" s="93" t="s">
        <v>159</v>
      </c>
      <c r="AB125" s="93" t="s">
        <v>71</v>
      </c>
      <c r="AC125" s="93" t="s">
        <v>72</v>
      </c>
      <c r="AD125" s="181">
        <f>AH126</f>
        <v>42</v>
      </c>
      <c r="AE125" s="93">
        <f t="shared" si="157"/>
        <v>25</v>
      </c>
      <c r="AF125" s="93">
        <f t="shared" si="158"/>
        <v>15</v>
      </c>
      <c r="AG125" s="93">
        <f>($S125*((AE125+AF125))/100)</f>
        <v>40</v>
      </c>
      <c r="AH125" s="93">
        <f t="shared" ref="AH125" si="176">S125-AG125</f>
        <v>60</v>
      </c>
      <c r="AI125" s="192">
        <f>AM126</f>
        <v>100</v>
      </c>
      <c r="AJ125" s="93">
        <f t="shared" si="160"/>
        <v>0</v>
      </c>
      <c r="AK125" s="93">
        <f t="shared" si="161"/>
        <v>0</v>
      </c>
      <c r="AL125" s="93">
        <f>($U125*((AJ125+AK125))/100)</f>
        <v>0</v>
      </c>
      <c r="AM125" s="100">
        <f>U125-AL125</f>
        <v>100</v>
      </c>
      <c r="AN125" s="187" t="s">
        <v>122</v>
      </c>
      <c r="AO125" s="187" t="s">
        <v>74</v>
      </c>
      <c r="AP125" s="189" t="s">
        <v>356</v>
      </c>
      <c r="AQ125" s="189" t="s">
        <v>386</v>
      </c>
      <c r="AR125" s="246"/>
      <c r="AS125" s="246">
        <v>46022</v>
      </c>
      <c r="AT125" s="246" t="s">
        <v>126</v>
      </c>
      <c r="AU125" s="189" t="s">
        <v>358</v>
      </c>
    </row>
    <row r="126" spans="1:47" s="103" customFormat="1" ht="137.25" customHeight="1">
      <c r="A126" s="182"/>
      <c r="B126" s="182"/>
      <c r="C126" s="183"/>
      <c r="D126" s="195"/>
      <c r="E126" s="254"/>
      <c r="F126" s="256"/>
      <c r="G126" s="256"/>
      <c r="H126" s="257"/>
      <c r="I126" s="194"/>
      <c r="J126" s="257"/>
      <c r="K126" s="194"/>
      <c r="L126" s="190"/>
      <c r="M126" s="208"/>
      <c r="N126" s="208"/>
      <c r="O126" s="194"/>
      <c r="P126" s="194"/>
      <c r="Q126" s="259"/>
      <c r="R126" s="194"/>
      <c r="S126" s="194"/>
      <c r="T126" s="194"/>
      <c r="U126" s="194"/>
      <c r="V126" s="194"/>
      <c r="W126" s="101" t="s">
        <v>387</v>
      </c>
      <c r="X126" s="93" t="str">
        <f t="shared" si="139"/>
        <v>Probabilidad</v>
      </c>
      <c r="Y126" s="93" t="s">
        <v>88</v>
      </c>
      <c r="Z126" s="93" t="s">
        <v>69</v>
      </c>
      <c r="AA126" s="93" t="s">
        <v>159</v>
      </c>
      <c r="AB126" s="93" t="s">
        <v>71</v>
      </c>
      <c r="AC126" s="93" t="s">
        <v>164</v>
      </c>
      <c r="AD126" s="181"/>
      <c r="AE126" s="93">
        <f t="shared" si="157"/>
        <v>15</v>
      </c>
      <c r="AF126" s="93">
        <f t="shared" si="158"/>
        <v>15</v>
      </c>
      <c r="AG126" s="93">
        <f>($AH125*((AE126+AF126))/100)</f>
        <v>18</v>
      </c>
      <c r="AH126" s="93">
        <f>AH125-AG126</f>
        <v>42</v>
      </c>
      <c r="AI126" s="192"/>
      <c r="AJ126" s="93">
        <f t="shared" si="160"/>
        <v>0</v>
      </c>
      <c r="AK126" s="93">
        <f t="shared" si="161"/>
        <v>0</v>
      </c>
      <c r="AL126" s="93">
        <f>($AM125*((AJ126+AK126))/100)</f>
        <v>0</v>
      </c>
      <c r="AM126" s="100">
        <f>AM125-AL126</f>
        <v>100</v>
      </c>
      <c r="AN126" s="194"/>
      <c r="AO126" s="194"/>
      <c r="AP126" s="195"/>
      <c r="AQ126" s="195"/>
      <c r="AR126" s="246"/>
      <c r="AS126" s="246"/>
      <c r="AT126" s="246"/>
      <c r="AU126" s="195"/>
    </row>
    <row r="127" spans="1:47" s="103" customFormat="1" ht="231" customHeight="1">
      <c r="A127" s="182"/>
      <c r="B127" s="182" t="s">
        <v>208</v>
      </c>
      <c r="C127" s="183" t="s">
        <v>388</v>
      </c>
      <c r="D127" s="183" t="s">
        <v>389</v>
      </c>
      <c r="E127" s="183"/>
      <c r="F127" s="183"/>
      <c r="G127" s="183"/>
      <c r="H127" s="189" t="s">
        <v>390</v>
      </c>
      <c r="I127" s="189" t="s">
        <v>391</v>
      </c>
      <c r="J127" s="189" t="s">
        <v>392</v>
      </c>
      <c r="K127" s="189" t="s">
        <v>393</v>
      </c>
      <c r="L127" s="183" t="s">
        <v>394</v>
      </c>
      <c r="M127" s="182" t="s">
        <v>83</v>
      </c>
      <c r="N127" s="182" t="s">
        <v>105</v>
      </c>
      <c r="O127" s="182" t="s">
        <v>84</v>
      </c>
      <c r="P127" s="182" t="s">
        <v>85</v>
      </c>
      <c r="Q127" s="182">
        <v>15332224</v>
      </c>
      <c r="R127" s="182" t="s">
        <v>216</v>
      </c>
      <c r="S127" s="182">
        <v>100</v>
      </c>
      <c r="T127" s="182" t="s">
        <v>65</v>
      </c>
      <c r="U127" s="182">
        <v>80</v>
      </c>
      <c r="V127" s="212" t="s">
        <v>66</v>
      </c>
      <c r="W127" s="94" t="s">
        <v>395</v>
      </c>
      <c r="X127" s="94" t="s">
        <v>109</v>
      </c>
      <c r="Y127" s="94" t="s">
        <v>88</v>
      </c>
      <c r="Z127" s="94" t="s">
        <v>69</v>
      </c>
      <c r="AA127" s="94" t="s">
        <v>70</v>
      </c>
      <c r="AB127" s="94" t="s">
        <v>71</v>
      </c>
      <c r="AC127" s="94" t="s">
        <v>72</v>
      </c>
      <c r="AD127" s="181">
        <f>AH129</f>
        <v>25.2</v>
      </c>
      <c r="AE127" s="93">
        <f t="shared" si="125"/>
        <v>15</v>
      </c>
      <c r="AF127" s="93">
        <f t="shared" si="126"/>
        <v>15</v>
      </c>
      <c r="AG127" s="93">
        <f>($S127*((AE127+AF127))/100)</f>
        <v>30</v>
      </c>
      <c r="AH127" s="93">
        <f t="shared" ref="AH127" si="177">S127-AG127</f>
        <v>70</v>
      </c>
      <c r="AI127" s="192">
        <f>AM129</f>
        <v>80</v>
      </c>
      <c r="AJ127" s="93">
        <f t="shared" si="41"/>
        <v>0</v>
      </c>
      <c r="AK127" s="93">
        <f t="shared" si="42"/>
        <v>0</v>
      </c>
      <c r="AL127" s="93">
        <f>($U127*((AJ127+AK127))/100)</f>
        <v>0</v>
      </c>
      <c r="AM127" s="100">
        <f>U127-AL127</f>
        <v>80</v>
      </c>
      <c r="AN127" s="212" t="s">
        <v>66</v>
      </c>
      <c r="AO127" s="182" t="s">
        <v>74</v>
      </c>
      <c r="AP127" s="183" t="s">
        <v>396</v>
      </c>
      <c r="AQ127" s="183" t="s">
        <v>397</v>
      </c>
      <c r="AR127" s="246">
        <v>45658</v>
      </c>
      <c r="AS127" s="246">
        <v>46022</v>
      </c>
      <c r="AT127" s="182" t="s">
        <v>91</v>
      </c>
      <c r="AU127" s="183" t="s">
        <v>398</v>
      </c>
    </row>
    <row r="128" spans="1:47" s="103" customFormat="1" ht="204.75" customHeight="1">
      <c r="A128" s="182"/>
      <c r="B128" s="182"/>
      <c r="C128" s="183"/>
      <c r="D128" s="183"/>
      <c r="E128" s="183"/>
      <c r="F128" s="183"/>
      <c r="G128" s="183"/>
      <c r="H128" s="195"/>
      <c r="I128" s="195"/>
      <c r="J128" s="195"/>
      <c r="K128" s="195"/>
      <c r="L128" s="183"/>
      <c r="M128" s="182"/>
      <c r="N128" s="182"/>
      <c r="O128" s="182"/>
      <c r="P128" s="182"/>
      <c r="Q128" s="182"/>
      <c r="R128" s="182"/>
      <c r="S128" s="182"/>
      <c r="T128" s="182"/>
      <c r="U128" s="182"/>
      <c r="V128" s="212"/>
      <c r="W128" s="94" t="s">
        <v>399</v>
      </c>
      <c r="X128" s="94" t="s">
        <v>109</v>
      </c>
      <c r="Y128" s="94" t="s">
        <v>88</v>
      </c>
      <c r="Z128" s="94" t="s">
        <v>103</v>
      </c>
      <c r="AA128" s="94" t="s">
        <v>70</v>
      </c>
      <c r="AB128" s="94" t="s">
        <v>71</v>
      </c>
      <c r="AC128" s="94" t="s">
        <v>72</v>
      </c>
      <c r="AD128" s="181"/>
      <c r="AE128" s="93">
        <f t="shared" si="125"/>
        <v>15</v>
      </c>
      <c r="AF128" s="93">
        <f t="shared" si="126"/>
        <v>25</v>
      </c>
      <c r="AG128" s="93">
        <f>($AH127*((AE128+AF128))/100)</f>
        <v>28</v>
      </c>
      <c r="AH128" s="93">
        <f t="shared" ref="AH128:AH129" si="178">AH127-AG128</f>
        <v>42</v>
      </c>
      <c r="AI128" s="192"/>
      <c r="AJ128" s="93">
        <f t="shared" si="41"/>
        <v>0</v>
      </c>
      <c r="AK128" s="93">
        <f t="shared" si="42"/>
        <v>0</v>
      </c>
      <c r="AL128" s="93">
        <f t="shared" ref="AL128:AL129" si="179">($AM127*((AJ128+AK128))/100)</f>
        <v>0</v>
      </c>
      <c r="AM128" s="100">
        <f t="shared" ref="AM128:AM129" si="180">AM127-AL128</f>
        <v>80</v>
      </c>
      <c r="AN128" s="212"/>
      <c r="AO128" s="182"/>
      <c r="AP128" s="183"/>
      <c r="AQ128" s="183"/>
      <c r="AR128" s="246"/>
      <c r="AS128" s="246"/>
      <c r="AT128" s="182"/>
      <c r="AU128" s="183"/>
    </row>
    <row r="129" spans="1:50" s="103" customFormat="1" ht="208.5" customHeight="1">
      <c r="A129" s="182"/>
      <c r="B129" s="182"/>
      <c r="C129" s="183"/>
      <c r="D129" s="189"/>
      <c r="E129" s="189"/>
      <c r="F129" s="189"/>
      <c r="G129" s="189"/>
      <c r="H129" s="195"/>
      <c r="I129" s="195"/>
      <c r="J129" s="195"/>
      <c r="K129" s="195"/>
      <c r="L129" s="189"/>
      <c r="M129" s="187"/>
      <c r="N129" s="187"/>
      <c r="O129" s="187"/>
      <c r="P129" s="187"/>
      <c r="Q129" s="187"/>
      <c r="R129" s="187"/>
      <c r="S129" s="187"/>
      <c r="T129" s="187"/>
      <c r="U129" s="187"/>
      <c r="V129" s="213"/>
      <c r="W129" s="101" t="s">
        <v>400</v>
      </c>
      <c r="X129" s="101" t="s">
        <v>109</v>
      </c>
      <c r="Y129" s="101" t="s">
        <v>68</v>
      </c>
      <c r="Z129" s="101" t="s">
        <v>69</v>
      </c>
      <c r="AA129" s="101" t="s">
        <v>159</v>
      </c>
      <c r="AB129" s="101" t="s">
        <v>71</v>
      </c>
      <c r="AC129" s="101" t="s">
        <v>72</v>
      </c>
      <c r="AD129" s="181"/>
      <c r="AE129" s="93">
        <f t="shared" si="125"/>
        <v>25</v>
      </c>
      <c r="AF129" s="93">
        <f t="shared" si="126"/>
        <v>15</v>
      </c>
      <c r="AG129" s="93">
        <f>($AH128*((AE129+AF129))/100)</f>
        <v>16.8</v>
      </c>
      <c r="AH129" s="93">
        <f t="shared" si="178"/>
        <v>25.2</v>
      </c>
      <c r="AI129" s="192"/>
      <c r="AJ129" s="93">
        <f t="shared" si="41"/>
        <v>0</v>
      </c>
      <c r="AK129" s="93">
        <f t="shared" si="42"/>
        <v>0</v>
      </c>
      <c r="AL129" s="93">
        <f t="shared" si="179"/>
        <v>0</v>
      </c>
      <c r="AM129" s="100">
        <f t="shared" si="180"/>
        <v>80</v>
      </c>
      <c r="AN129" s="213"/>
      <c r="AO129" s="187"/>
      <c r="AP129" s="189"/>
      <c r="AQ129" s="189"/>
      <c r="AR129" s="244"/>
      <c r="AS129" s="244"/>
      <c r="AT129" s="187"/>
      <c r="AU129" s="189"/>
    </row>
    <row r="130" spans="1:50" s="140" customFormat="1" ht="219.75" customHeight="1">
      <c r="A130" s="282"/>
      <c r="B130" s="282" t="s">
        <v>206</v>
      </c>
      <c r="C130" s="287" t="s">
        <v>207</v>
      </c>
      <c r="D130" s="273" t="s">
        <v>403</v>
      </c>
      <c r="E130" s="273"/>
      <c r="F130" s="290"/>
      <c r="G130" s="290"/>
      <c r="H130" s="290" t="s">
        <v>404</v>
      </c>
      <c r="I130" s="290" t="s">
        <v>405</v>
      </c>
      <c r="J130" s="290" t="s">
        <v>406</v>
      </c>
      <c r="K130" s="290" t="s">
        <v>407</v>
      </c>
      <c r="L130" s="293" t="str">
        <f>IF(F130&lt;&gt;"",CONCATENATE(E130," ",G130),CONCATENATE(H130," ",I130," ",J130," ",K130))</f>
        <v>Recibir dádivas con el fin de manipular los resultados de la inspección sobre el estado real de un bien administrado por el FRV sobre el estado real de un bien administrado por el FRV para favorecer a un tercero.</v>
      </c>
      <c r="M130" s="296" t="s">
        <v>83</v>
      </c>
      <c r="N130" s="296" t="s">
        <v>105</v>
      </c>
      <c r="O130" s="282" t="s">
        <v>84</v>
      </c>
      <c r="P130" s="282" t="s">
        <v>85</v>
      </c>
      <c r="Q130" s="282">
        <v>3800</v>
      </c>
      <c r="R130" s="282" t="s">
        <v>263</v>
      </c>
      <c r="S130" s="279">
        <f t="shared" ref="S130" si="181">IF(R130="Muy alta",100,IF(R130="Alta",80,IF(R130="Media",60,IF(R130="Baja",40,IF(R130="Muy baja",20,IF(R130="Casi Seguro",100,IF(R130="Probable",80,IF(R130="Posible",60,IF(R130="Improbable",40,IF(R130="Rara vez",20,0))))))))))</f>
        <v>80</v>
      </c>
      <c r="T130" s="282" t="s">
        <v>65</v>
      </c>
      <c r="U130" s="279">
        <f t="shared" ref="U130" si="182">IF(T130="Catastrófico",100,IF(T130="Mayor",80,IF(T130="Moderado",60,IF(T130="Menor",40,IF(T130="Leve",20,0)))))</f>
        <v>80</v>
      </c>
      <c r="V130" s="282" t="s">
        <v>66</v>
      </c>
      <c r="W130" s="127" t="s">
        <v>408</v>
      </c>
      <c r="X130" s="129" t="str">
        <f>IF(OR(Y130="Preventivo",Y130="Detectivo"),"Probabilidad",IF(Y130="Correctivo","Impacto"," "))</f>
        <v>Probabilidad</v>
      </c>
      <c r="Y130" s="131" t="s">
        <v>68</v>
      </c>
      <c r="Z130" s="131" t="s">
        <v>69</v>
      </c>
      <c r="AA130" s="131" t="s">
        <v>70</v>
      </c>
      <c r="AB130" s="131" t="s">
        <v>71</v>
      </c>
      <c r="AC130" s="131" t="s">
        <v>72</v>
      </c>
      <c r="AD130" s="299">
        <f>AH131</f>
        <v>48</v>
      </c>
      <c r="AE130" s="129">
        <f t="shared" ref="AE130:AE142" si="183">IF(Y130="Preventivo",25,IF(Y130="Detectivo",15,0))</f>
        <v>25</v>
      </c>
      <c r="AF130" s="129">
        <f t="shared" ref="AF130:AF142" si="184">IF(Y130="Correctivo",0,IF(Z130="Automatizado",25,IF(Z130="Manual",15,0)))</f>
        <v>15</v>
      </c>
      <c r="AG130" s="129">
        <f>($S$130*((AE130+AF130))/100)</f>
        <v>32</v>
      </c>
      <c r="AH130" s="129">
        <f t="shared" ref="AH130" si="185">S130-AG130</f>
        <v>48</v>
      </c>
      <c r="AI130" s="299">
        <f>AM131</f>
        <v>60</v>
      </c>
      <c r="AJ130" s="129">
        <f t="shared" ref="AJ130:AJ142" si="186">IF(Y130="Correctivo",10,0)</f>
        <v>0</v>
      </c>
      <c r="AK130" s="129">
        <f t="shared" ref="AK130:AK142" si="187">IF(X130="Probabilidad",0,IF(Z130="Automatizado",25,IF(Z130="Manual",15,0)))</f>
        <v>0</v>
      </c>
      <c r="AL130" s="129">
        <f>($U$130*((AJ130+AK130))/100)</f>
        <v>0</v>
      </c>
      <c r="AM130" s="129">
        <f t="shared" ref="AM130" si="188">U130-AL130</f>
        <v>80</v>
      </c>
      <c r="AN130" s="282" t="s">
        <v>73</v>
      </c>
      <c r="AO130" s="282" t="s">
        <v>74</v>
      </c>
      <c r="AP130" s="273" t="s">
        <v>401</v>
      </c>
      <c r="AQ130" s="273" t="s">
        <v>409</v>
      </c>
      <c r="AR130" s="285">
        <v>45658</v>
      </c>
      <c r="AS130" s="276">
        <v>45992</v>
      </c>
      <c r="AT130" s="279" t="s">
        <v>76</v>
      </c>
      <c r="AU130" s="279" t="s">
        <v>402</v>
      </c>
      <c r="AW130" s="302"/>
      <c r="AX130" s="141"/>
    </row>
    <row r="131" spans="1:50" s="140" customFormat="1" ht="260.25" customHeight="1">
      <c r="A131" s="283"/>
      <c r="B131" s="283"/>
      <c r="C131" s="288"/>
      <c r="D131" s="274"/>
      <c r="E131" s="274"/>
      <c r="F131" s="291"/>
      <c r="G131" s="291"/>
      <c r="H131" s="291"/>
      <c r="I131" s="291"/>
      <c r="J131" s="291"/>
      <c r="K131" s="291"/>
      <c r="L131" s="294"/>
      <c r="M131" s="297"/>
      <c r="N131" s="297"/>
      <c r="O131" s="283"/>
      <c r="P131" s="283"/>
      <c r="Q131" s="283"/>
      <c r="R131" s="283"/>
      <c r="S131" s="280"/>
      <c r="T131" s="283"/>
      <c r="U131" s="280"/>
      <c r="V131" s="283"/>
      <c r="W131" s="127" t="s">
        <v>410</v>
      </c>
      <c r="X131" s="129" t="str">
        <f t="shared" ref="X131" si="189">IF(OR(Y131="Preventivo",Y131="Detectivo"),"Probabilidad",IF(Y131="Correctivo","Impacto"," "))</f>
        <v>Impacto</v>
      </c>
      <c r="Y131" s="131" t="s">
        <v>78</v>
      </c>
      <c r="Z131" s="131" t="s">
        <v>69</v>
      </c>
      <c r="AA131" s="131" t="s">
        <v>70</v>
      </c>
      <c r="AB131" s="131" t="s">
        <v>71</v>
      </c>
      <c r="AC131" s="131" t="s">
        <v>72</v>
      </c>
      <c r="AD131" s="300"/>
      <c r="AE131" s="129">
        <f t="shared" si="183"/>
        <v>0</v>
      </c>
      <c r="AF131" s="129">
        <f t="shared" si="184"/>
        <v>0</v>
      </c>
      <c r="AG131" s="129">
        <f>($AH$130*((AE131+AF131))/100)</f>
        <v>0</v>
      </c>
      <c r="AH131" s="129">
        <f t="shared" ref="AH131" si="190">AH130-AG131</f>
        <v>48</v>
      </c>
      <c r="AI131" s="300"/>
      <c r="AJ131" s="129">
        <f t="shared" si="186"/>
        <v>10</v>
      </c>
      <c r="AK131" s="129">
        <f t="shared" si="187"/>
        <v>15</v>
      </c>
      <c r="AL131" s="129">
        <f>($AM$130*((AJ131+AK131))/100)</f>
        <v>20</v>
      </c>
      <c r="AM131" s="129">
        <f t="shared" ref="AM131" si="191">AM130-AL131</f>
        <v>60</v>
      </c>
      <c r="AN131" s="283"/>
      <c r="AO131" s="283"/>
      <c r="AP131" s="275"/>
      <c r="AQ131" s="275"/>
      <c r="AR131" s="286"/>
      <c r="AS131" s="278"/>
      <c r="AT131" s="281"/>
      <c r="AU131" s="281"/>
      <c r="AW131" s="302"/>
      <c r="AX131" s="141"/>
    </row>
    <row r="132" spans="1:50" s="140" customFormat="1" ht="264.75" customHeight="1">
      <c r="A132" s="282"/>
      <c r="B132" s="282" t="s">
        <v>206</v>
      </c>
      <c r="C132" s="287" t="s">
        <v>207</v>
      </c>
      <c r="D132" s="273" t="s">
        <v>411</v>
      </c>
      <c r="E132" s="273"/>
      <c r="F132" s="273"/>
      <c r="G132" s="273"/>
      <c r="H132" s="290" t="s">
        <v>412</v>
      </c>
      <c r="I132" s="290" t="s">
        <v>413</v>
      </c>
      <c r="J132" s="290" t="s">
        <v>414</v>
      </c>
      <c r="K132" s="290" t="s">
        <v>415</v>
      </c>
      <c r="L132" s="293" t="str">
        <f t="shared" ref="L132" si="192">IF(F132&lt;&gt;"",CONCATENATE(E132," ",G132),CONCATENATE(H132," ",I132," ",J132," ",K132))</f>
        <v>Inclusión indebida en el acto administrativo que da cumplimiento a los fallos proferidos por las Salas de Justicia y Paz, de personas que no tengan la calidad de víctimas, con el objetivo de obtener algún beneficio particular y/o de un tercero.</v>
      </c>
      <c r="M132" s="296" t="s">
        <v>83</v>
      </c>
      <c r="N132" s="296" t="s">
        <v>105</v>
      </c>
      <c r="O132" s="282" t="s">
        <v>84</v>
      </c>
      <c r="P132" s="282" t="s">
        <v>85</v>
      </c>
      <c r="Q132" s="282">
        <v>2500</v>
      </c>
      <c r="R132" s="282" t="s">
        <v>263</v>
      </c>
      <c r="S132" s="279">
        <f t="shared" ref="S132" si="193">IF(R132="Muy alta",100,IF(R132="Alta",80,IF(R132="Media",60,IF(R132="Baja",40,IF(R132="Muy baja",20,IF(R132="Casi Seguro",100,IF(R132="Probable",80,IF(R132="Posible",60,IF(R132="Improbable",40,IF(R132="Rara vez",20,0))))))))))</f>
        <v>80</v>
      </c>
      <c r="T132" s="282" t="s">
        <v>65</v>
      </c>
      <c r="U132" s="279">
        <f t="shared" ref="U132" si="194">IF(T132="Catastrófico",100,IF(T132="Mayor",80,IF(T132="Moderado",60,IF(T132="Menor",40,IF(T132="Leve",20,0)))))</f>
        <v>80</v>
      </c>
      <c r="V132" s="282" t="s">
        <v>66</v>
      </c>
      <c r="W132" s="127" t="s">
        <v>416</v>
      </c>
      <c r="X132" s="129" t="str">
        <f t="shared" ref="X132:X142" si="195">IF(OR(Y132="Preventivo",Y132="Detectivo"),"Probabilidad",IF(Y132="Correctivo","Impacto"," "))</f>
        <v>Probabilidad</v>
      </c>
      <c r="Y132" s="131" t="s">
        <v>68</v>
      </c>
      <c r="Z132" s="131" t="s">
        <v>69</v>
      </c>
      <c r="AA132" s="131" t="s">
        <v>70</v>
      </c>
      <c r="AB132" s="131" t="s">
        <v>71</v>
      </c>
      <c r="AC132" s="131" t="s">
        <v>72</v>
      </c>
      <c r="AD132" s="299">
        <f t="shared" ref="AD132" si="196">AH134</f>
        <v>28.8</v>
      </c>
      <c r="AE132" s="129">
        <f t="shared" si="183"/>
        <v>25</v>
      </c>
      <c r="AF132" s="129">
        <f t="shared" si="184"/>
        <v>15</v>
      </c>
      <c r="AG132" s="129">
        <f>($S$132*((AE132+AF132))/100)</f>
        <v>32</v>
      </c>
      <c r="AH132" s="129">
        <f t="shared" ref="AH132" si="197">S132-AG132</f>
        <v>48</v>
      </c>
      <c r="AI132" s="299">
        <f t="shared" ref="AI132" si="198">AM134</f>
        <v>60</v>
      </c>
      <c r="AJ132" s="129">
        <f t="shared" si="186"/>
        <v>0</v>
      </c>
      <c r="AK132" s="129">
        <f t="shared" si="187"/>
        <v>0</v>
      </c>
      <c r="AL132" s="129">
        <f>($U$132*((AJ132+AK132))/100)</f>
        <v>0</v>
      </c>
      <c r="AM132" s="129">
        <f t="shared" ref="AM132" si="199">U132-AL132</f>
        <v>80</v>
      </c>
      <c r="AN132" s="282" t="s">
        <v>73</v>
      </c>
      <c r="AO132" s="282" t="s">
        <v>74</v>
      </c>
      <c r="AP132" s="273" t="s">
        <v>401</v>
      </c>
      <c r="AQ132" s="273" t="s">
        <v>417</v>
      </c>
      <c r="AR132" s="276">
        <v>45658</v>
      </c>
      <c r="AS132" s="276">
        <v>45992</v>
      </c>
      <c r="AT132" s="279" t="s">
        <v>76</v>
      </c>
      <c r="AU132" s="279" t="s">
        <v>402</v>
      </c>
      <c r="AW132" s="302"/>
      <c r="AX132" s="141"/>
    </row>
    <row r="133" spans="1:50" s="140" customFormat="1" ht="348.75" customHeight="1">
      <c r="A133" s="283"/>
      <c r="B133" s="283"/>
      <c r="C133" s="288"/>
      <c r="D133" s="274"/>
      <c r="E133" s="274"/>
      <c r="F133" s="274"/>
      <c r="G133" s="274"/>
      <c r="H133" s="291"/>
      <c r="I133" s="291"/>
      <c r="J133" s="291"/>
      <c r="K133" s="291"/>
      <c r="L133" s="294"/>
      <c r="M133" s="297"/>
      <c r="N133" s="297"/>
      <c r="O133" s="283"/>
      <c r="P133" s="283"/>
      <c r="Q133" s="283"/>
      <c r="R133" s="282"/>
      <c r="S133" s="279"/>
      <c r="T133" s="283"/>
      <c r="U133" s="280"/>
      <c r="V133" s="283"/>
      <c r="W133" s="127" t="s">
        <v>418</v>
      </c>
      <c r="X133" s="129" t="str">
        <f t="shared" si="195"/>
        <v>Probabilidad</v>
      </c>
      <c r="Y133" s="131" t="s">
        <v>68</v>
      </c>
      <c r="Z133" s="131" t="s">
        <v>69</v>
      </c>
      <c r="AA133" s="131" t="s">
        <v>70</v>
      </c>
      <c r="AB133" s="131" t="s">
        <v>71</v>
      </c>
      <c r="AC133" s="131" t="s">
        <v>72</v>
      </c>
      <c r="AD133" s="300"/>
      <c r="AE133" s="129">
        <f t="shared" si="183"/>
        <v>25</v>
      </c>
      <c r="AF133" s="129">
        <f t="shared" si="184"/>
        <v>15</v>
      </c>
      <c r="AG133" s="129">
        <f>($AH$132*((AE133+AF133))/100)</f>
        <v>19.2</v>
      </c>
      <c r="AH133" s="129">
        <f t="shared" ref="AH133:AH134" si="200">AH132-AG133</f>
        <v>28.8</v>
      </c>
      <c r="AI133" s="300"/>
      <c r="AJ133" s="129">
        <f t="shared" si="186"/>
        <v>0</v>
      </c>
      <c r="AK133" s="129">
        <f t="shared" si="187"/>
        <v>0</v>
      </c>
      <c r="AL133" s="129">
        <f>($AM$132*((AJ133+AK133))/100)</f>
        <v>0</v>
      </c>
      <c r="AM133" s="129">
        <f t="shared" ref="AM133:AM134" si="201">AM132-AL133</f>
        <v>80</v>
      </c>
      <c r="AN133" s="283"/>
      <c r="AO133" s="283"/>
      <c r="AP133" s="274"/>
      <c r="AQ133" s="274"/>
      <c r="AR133" s="277"/>
      <c r="AS133" s="277"/>
      <c r="AT133" s="280"/>
      <c r="AU133" s="280"/>
      <c r="AW133" s="302"/>
      <c r="AX133" s="141"/>
    </row>
    <row r="134" spans="1:50" s="140" customFormat="1" ht="176.25" customHeight="1">
      <c r="A134" s="284"/>
      <c r="B134" s="284"/>
      <c r="C134" s="289"/>
      <c r="D134" s="275"/>
      <c r="E134" s="275"/>
      <c r="F134" s="275"/>
      <c r="G134" s="275"/>
      <c r="H134" s="292"/>
      <c r="I134" s="292"/>
      <c r="J134" s="292"/>
      <c r="K134" s="292"/>
      <c r="L134" s="295"/>
      <c r="M134" s="298"/>
      <c r="N134" s="298"/>
      <c r="O134" s="284"/>
      <c r="P134" s="284"/>
      <c r="Q134" s="284"/>
      <c r="R134" s="282"/>
      <c r="S134" s="279"/>
      <c r="T134" s="284"/>
      <c r="U134" s="281"/>
      <c r="V134" s="284"/>
      <c r="W134" s="127" t="s">
        <v>419</v>
      </c>
      <c r="X134" s="129" t="str">
        <f t="shared" si="195"/>
        <v>Impacto</v>
      </c>
      <c r="Y134" s="131" t="s">
        <v>78</v>
      </c>
      <c r="Z134" s="131" t="s">
        <v>69</v>
      </c>
      <c r="AA134" s="131" t="s">
        <v>70</v>
      </c>
      <c r="AB134" s="131" t="s">
        <v>71</v>
      </c>
      <c r="AC134" s="131" t="s">
        <v>72</v>
      </c>
      <c r="AD134" s="301"/>
      <c r="AE134" s="129">
        <f t="shared" si="183"/>
        <v>0</v>
      </c>
      <c r="AF134" s="129">
        <f t="shared" si="184"/>
        <v>0</v>
      </c>
      <c r="AG134" s="129">
        <f>($AH$133*((AE134+AF134))/100)</f>
        <v>0</v>
      </c>
      <c r="AH134" s="129">
        <f t="shared" si="200"/>
        <v>28.8</v>
      </c>
      <c r="AI134" s="301"/>
      <c r="AJ134" s="129">
        <f t="shared" si="186"/>
        <v>10</v>
      </c>
      <c r="AK134" s="129">
        <f t="shared" si="187"/>
        <v>15</v>
      </c>
      <c r="AL134" s="129">
        <f>($AM$133*((AJ134+AK134))/100)</f>
        <v>20</v>
      </c>
      <c r="AM134" s="129">
        <f t="shared" si="201"/>
        <v>60</v>
      </c>
      <c r="AN134" s="284"/>
      <c r="AO134" s="284"/>
      <c r="AP134" s="275"/>
      <c r="AQ134" s="275"/>
      <c r="AR134" s="278"/>
      <c r="AS134" s="278"/>
      <c r="AT134" s="281"/>
      <c r="AU134" s="281"/>
      <c r="AW134" s="302"/>
      <c r="AX134" s="141"/>
    </row>
    <row r="135" spans="1:50" s="140" customFormat="1" ht="231" customHeight="1">
      <c r="A135" s="282"/>
      <c r="B135" s="282" t="s">
        <v>206</v>
      </c>
      <c r="C135" s="287" t="s">
        <v>207</v>
      </c>
      <c r="D135" s="273" t="s">
        <v>420</v>
      </c>
      <c r="E135" s="273"/>
      <c r="F135" s="290"/>
      <c r="G135" s="290"/>
      <c r="H135" s="273" t="s">
        <v>421</v>
      </c>
      <c r="I135" s="290" t="s">
        <v>422</v>
      </c>
      <c r="J135" s="290" t="s">
        <v>423</v>
      </c>
      <c r="K135" s="290" t="s">
        <v>424</v>
      </c>
      <c r="L135" s="293" t="str">
        <f t="shared" ref="L135" si="202">IF(F135&lt;&gt;"",CONCATENATE(E135," ",G135),CONCATENATE(H135," ",I135," ",J135," ",K135))</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135" s="296" t="s">
        <v>83</v>
      </c>
      <c r="N135" s="296" t="s">
        <v>105</v>
      </c>
      <c r="O135" s="282" t="s">
        <v>84</v>
      </c>
      <c r="P135" s="282" t="s">
        <v>85</v>
      </c>
      <c r="Q135" s="282">
        <v>500</v>
      </c>
      <c r="R135" s="282" t="s">
        <v>263</v>
      </c>
      <c r="S135" s="279">
        <f t="shared" ref="S135" si="203">IF(R135="Muy alta",100,IF(R135="Alta",80,IF(R135="Media",60,IF(R135="Baja",40,IF(R135="Muy baja",20,IF(R135="Casi Seguro",100,IF(R135="Probable",80,IF(R135="Posible",60,IF(R135="Improbable",40,IF(R135="Rara vez",20,0))))))))))</f>
        <v>80</v>
      </c>
      <c r="T135" s="282" t="s">
        <v>65</v>
      </c>
      <c r="U135" s="279">
        <f t="shared" ref="U135" si="204">IF(T135="Catastrófico",100,IF(T135="Mayor",80,IF(T135="Moderado",60,IF(T135="Menor",40,IF(T135="Leve",20,0)))))</f>
        <v>80</v>
      </c>
      <c r="V135" s="282" t="s">
        <v>66</v>
      </c>
      <c r="W135" s="130" t="s">
        <v>425</v>
      </c>
      <c r="X135" s="129" t="str">
        <f t="shared" si="195"/>
        <v>Probabilidad</v>
      </c>
      <c r="Y135" s="131" t="s">
        <v>68</v>
      </c>
      <c r="Z135" s="131" t="s">
        <v>69</v>
      </c>
      <c r="AA135" s="131" t="s">
        <v>70</v>
      </c>
      <c r="AB135" s="131" t="s">
        <v>71</v>
      </c>
      <c r="AC135" s="131" t="s">
        <v>72</v>
      </c>
      <c r="AD135" s="299">
        <f>AH136</f>
        <v>48</v>
      </c>
      <c r="AE135" s="129">
        <f t="shared" si="183"/>
        <v>25</v>
      </c>
      <c r="AF135" s="129">
        <f t="shared" si="184"/>
        <v>15</v>
      </c>
      <c r="AG135" s="129">
        <f>($S$135*((AE135+AF135))/100)</f>
        <v>32</v>
      </c>
      <c r="AH135" s="129">
        <f t="shared" ref="AH135" si="205">S135-AG135</f>
        <v>48</v>
      </c>
      <c r="AI135" s="299">
        <f>AM136</f>
        <v>60</v>
      </c>
      <c r="AJ135" s="129">
        <f t="shared" si="186"/>
        <v>0</v>
      </c>
      <c r="AK135" s="129">
        <f t="shared" si="187"/>
        <v>0</v>
      </c>
      <c r="AL135" s="129">
        <f>($U$135*((AJ135+AK135))/100)</f>
        <v>0</v>
      </c>
      <c r="AM135" s="129">
        <f t="shared" ref="AM135" si="206">U135-AL135</f>
        <v>80</v>
      </c>
      <c r="AN135" s="282" t="s">
        <v>73</v>
      </c>
      <c r="AO135" s="282" t="s">
        <v>74</v>
      </c>
      <c r="AP135" s="273" t="s">
        <v>401</v>
      </c>
      <c r="AQ135" s="273" t="s">
        <v>426</v>
      </c>
      <c r="AR135" s="276">
        <v>45658</v>
      </c>
      <c r="AS135" s="276">
        <v>45992</v>
      </c>
      <c r="AT135" s="279" t="s">
        <v>76</v>
      </c>
      <c r="AU135" s="279" t="s">
        <v>402</v>
      </c>
      <c r="AW135" s="302"/>
      <c r="AX135" s="141"/>
    </row>
    <row r="136" spans="1:50" s="140" customFormat="1" ht="75">
      <c r="A136" s="283"/>
      <c r="B136" s="283"/>
      <c r="C136" s="288"/>
      <c r="D136" s="274"/>
      <c r="E136" s="274"/>
      <c r="F136" s="291"/>
      <c r="G136" s="291"/>
      <c r="H136" s="274"/>
      <c r="I136" s="291"/>
      <c r="J136" s="291"/>
      <c r="K136" s="291"/>
      <c r="L136" s="294"/>
      <c r="M136" s="297"/>
      <c r="N136" s="297"/>
      <c r="O136" s="283"/>
      <c r="P136" s="283"/>
      <c r="Q136" s="283"/>
      <c r="R136" s="282"/>
      <c r="S136" s="279"/>
      <c r="T136" s="283"/>
      <c r="U136" s="280"/>
      <c r="V136" s="283"/>
      <c r="W136" s="127" t="s">
        <v>427</v>
      </c>
      <c r="X136" s="129" t="str">
        <f t="shared" si="195"/>
        <v>Impacto</v>
      </c>
      <c r="Y136" s="131" t="s">
        <v>78</v>
      </c>
      <c r="Z136" s="131" t="s">
        <v>69</v>
      </c>
      <c r="AA136" s="131" t="s">
        <v>70</v>
      </c>
      <c r="AB136" s="131" t="s">
        <v>71</v>
      </c>
      <c r="AC136" s="131" t="s">
        <v>72</v>
      </c>
      <c r="AD136" s="300"/>
      <c r="AE136" s="129">
        <f t="shared" si="183"/>
        <v>0</v>
      </c>
      <c r="AF136" s="129">
        <f t="shared" si="184"/>
        <v>0</v>
      </c>
      <c r="AG136" s="129">
        <f>($AH$135*((AE136+AF136))/100)</f>
        <v>0</v>
      </c>
      <c r="AH136" s="129">
        <f t="shared" ref="AH136" si="207">AH135-AG136</f>
        <v>48</v>
      </c>
      <c r="AI136" s="300"/>
      <c r="AJ136" s="129">
        <f t="shared" si="186"/>
        <v>10</v>
      </c>
      <c r="AK136" s="129">
        <f t="shared" si="187"/>
        <v>15</v>
      </c>
      <c r="AL136" s="129">
        <f>($AM$135*((AJ136+AK136))/100)</f>
        <v>20</v>
      </c>
      <c r="AM136" s="129">
        <f t="shared" ref="AM136" si="208">AM135-AL136</f>
        <v>60</v>
      </c>
      <c r="AN136" s="283"/>
      <c r="AO136" s="283"/>
      <c r="AP136" s="275"/>
      <c r="AQ136" s="275"/>
      <c r="AR136" s="278"/>
      <c r="AS136" s="278"/>
      <c r="AT136" s="281"/>
      <c r="AU136" s="281"/>
      <c r="AW136" s="302"/>
      <c r="AX136" s="141"/>
    </row>
    <row r="137" spans="1:50" s="140" customFormat="1" ht="282" customHeight="1">
      <c r="A137" s="282"/>
      <c r="B137" s="282" t="s">
        <v>206</v>
      </c>
      <c r="C137" s="287" t="s">
        <v>207</v>
      </c>
      <c r="D137" s="273" t="s">
        <v>429</v>
      </c>
      <c r="E137" s="273"/>
      <c r="F137" s="273"/>
      <c r="G137" s="273"/>
      <c r="H137" s="290" t="s">
        <v>430</v>
      </c>
      <c r="I137" s="290" t="s">
        <v>431</v>
      </c>
      <c r="J137" s="290" t="s">
        <v>432</v>
      </c>
      <c r="K137" s="290" t="s">
        <v>433</v>
      </c>
      <c r="L137" s="293" t="str">
        <f t="shared" ref="L137" si="209">IF(F137&lt;&gt;"",CONCATENATE(E137," ",G137),CONCATENATE(H137," ",I137," ",J137," ",K137))</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137" s="296" t="s">
        <v>83</v>
      </c>
      <c r="N137" s="282" t="s">
        <v>105</v>
      </c>
      <c r="O137" s="282" t="s">
        <v>84</v>
      </c>
      <c r="P137" s="282" t="s">
        <v>85</v>
      </c>
      <c r="Q137" s="282">
        <v>4000</v>
      </c>
      <c r="R137" s="282" t="s">
        <v>263</v>
      </c>
      <c r="S137" s="279">
        <f t="shared" ref="S137" si="210">IF(R137="Muy alta",100,IF(R137="Alta",80,IF(R137="Media",60,IF(R137="Baja",40,IF(R137="Muy baja",20,IF(R137="Casi Seguro",100,IF(R137="Probable",80,IF(R137="Posible",60,IF(R137="Improbable",40,IF(R137="Rara vez",20,0))))))))))</f>
        <v>80</v>
      </c>
      <c r="T137" s="282" t="s">
        <v>65</v>
      </c>
      <c r="U137" s="279">
        <f t="shared" ref="U137" si="211">IF(T137="Catastrófico",100,IF(T137="Mayor",80,IF(T137="Moderado",60,IF(T137="Menor",40,IF(T137="Leve",20,0)))))</f>
        <v>80</v>
      </c>
      <c r="V137" s="282" t="s">
        <v>66</v>
      </c>
      <c r="W137" s="127" t="s">
        <v>434</v>
      </c>
      <c r="X137" s="129" t="str">
        <f t="shared" si="195"/>
        <v>Probabilidad</v>
      </c>
      <c r="Y137" s="131" t="s">
        <v>68</v>
      </c>
      <c r="Z137" s="131" t="s">
        <v>69</v>
      </c>
      <c r="AA137" s="131" t="s">
        <v>70</v>
      </c>
      <c r="AB137" s="131" t="s">
        <v>71</v>
      </c>
      <c r="AC137" s="131" t="s">
        <v>72</v>
      </c>
      <c r="AD137" s="299">
        <f t="shared" ref="AD137" si="212">AH139</f>
        <v>17.28</v>
      </c>
      <c r="AE137" s="129">
        <f t="shared" si="183"/>
        <v>25</v>
      </c>
      <c r="AF137" s="129">
        <f t="shared" si="184"/>
        <v>15</v>
      </c>
      <c r="AG137" s="129">
        <f>($S$137*((AE137+AF137))/100)</f>
        <v>32</v>
      </c>
      <c r="AH137" s="129">
        <f t="shared" ref="AH137" si="213">S137-AG137</f>
        <v>48</v>
      </c>
      <c r="AI137" s="299">
        <f t="shared" ref="AI137" si="214">AM139</f>
        <v>80</v>
      </c>
      <c r="AJ137" s="129">
        <f t="shared" si="186"/>
        <v>0</v>
      </c>
      <c r="AK137" s="129">
        <f t="shared" si="187"/>
        <v>0</v>
      </c>
      <c r="AL137" s="129">
        <f>($U$137*(AJ137+AK137)/100)</f>
        <v>0</v>
      </c>
      <c r="AM137" s="129">
        <f t="shared" ref="AM137" si="215">U137-AL137</f>
        <v>80</v>
      </c>
      <c r="AN137" s="282" t="s">
        <v>73</v>
      </c>
      <c r="AO137" s="282" t="s">
        <v>74</v>
      </c>
      <c r="AP137" s="136" t="s">
        <v>401</v>
      </c>
      <c r="AQ137" s="127" t="s">
        <v>435</v>
      </c>
      <c r="AR137" s="139">
        <v>45717</v>
      </c>
      <c r="AS137" s="139">
        <v>45992</v>
      </c>
      <c r="AT137" s="279" t="s">
        <v>76</v>
      </c>
      <c r="AU137" s="129" t="s">
        <v>428</v>
      </c>
      <c r="AW137" s="302"/>
      <c r="AX137" s="141"/>
    </row>
    <row r="138" spans="1:50" s="140" customFormat="1" ht="219" customHeight="1">
      <c r="A138" s="283"/>
      <c r="B138" s="283"/>
      <c r="C138" s="288"/>
      <c r="D138" s="274"/>
      <c r="E138" s="274"/>
      <c r="F138" s="274"/>
      <c r="G138" s="274"/>
      <c r="H138" s="291"/>
      <c r="I138" s="291"/>
      <c r="J138" s="291"/>
      <c r="K138" s="291"/>
      <c r="L138" s="294"/>
      <c r="M138" s="297"/>
      <c r="N138" s="283"/>
      <c r="O138" s="283"/>
      <c r="P138" s="283"/>
      <c r="Q138" s="283"/>
      <c r="R138" s="282"/>
      <c r="S138" s="279"/>
      <c r="T138" s="283"/>
      <c r="U138" s="280"/>
      <c r="V138" s="283"/>
      <c r="W138" s="127" t="s">
        <v>436</v>
      </c>
      <c r="X138" s="129" t="str">
        <f t="shared" si="195"/>
        <v>Probabilidad</v>
      </c>
      <c r="Y138" s="131" t="s">
        <v>68</v>
      </c>
      <c r="Z138" s="131" t="s">
        <v>69</v>
      </c>
      <c r="AA138" s="131" t="s">
        <v>70</v>
      </c>
      <c r="AB138" s="131" t="s">
        <v>71</v>
      </c>
      <c r="AC138" s="131" t="s">
        <v>72</v>
      </c>
      <c r="AD138" s="300"/>
      <c r="AE138" s="129">
        <f t="shared" si="183"/>
        <v>25</v>
      </c>
      <c r="AF138" s="129">
        <f t="shared" si="184"/>
        <v>15</v>
      </c>
      <c r="AG138" s="129">
        <f>($AH$137*((AE138+AF138))/100)</f>
        <v>19.2</v>
      </c>
      <c r="AH138" s="129">
        <f t="shared" ref="AH138:AH139" si="216">AH137-AG138</f>
        <v>28.8</v>
      </c>
      <c r="AI138" s="300"/>
      <c r="AJ138" s="129">
        <f t="shared" si="186"/>
        <v>0</v>
      </c>
      <c r="AK138" s="129">
        <f t="shared" si="187"/>
        <v>0</v>
      </c>
      <c r="AL138" s="129">
        <f>($AM$137*((AJ138+AK138))/100)</f>
        <v>0</v>
      </c>
      <c r="AM138" s="129">
        <f t="shared" ref="AM138:AM139" si="217">AM137-AL138</f>
        <v>80</v>
      </c>
      <c r="AN138" s="283"/>
      <c r="AO138" s="283"/>
      <c r="AP138" s="137"/>
      <c r="AQ138" s="273" t="s">
        <v>437</v>
      </c>
      <c r="AR138" s="276">
        <v>45658</v>
      </c>
      <c r="AS138" s="276">
        <v>45992</v>
      </c>
      <c r="AT138" s="280"/>
      <c r="AU138" s="279" t="s">
        <v>428</v>
      </c>
      <c r="AW138" s="302"/>
      <c r="AX138" s="141"/>
    </row>
    <row r="139" spans="1:50" s="140" customFormat="1" ht="207" customHeight="1">
      <c r="A139" s="284"/>
      <c r="B139" s="284"/>
      <c r="C139" s="289"/>
      <c r="D139" s="275"/>
      <c r="E139" s="275"/>
      <c r="F139" s="275"/>
      <c r="G139" s="275"/>
      <c r="H139" s="292"/>
      <c r="I139" s="292"/>
      <c r="J139" s="292"/>
      <c r="K139" s="292"/>
      <c r="L139" s="295"/>
      <c r="M139" s="298"/>
      <c r="N139" s="283"/>
      <c r="O139" s="284"/>
      <c r="P139" s="284"/>
      <c r="Q139" s="284"/>
      <c r="R139" s="282"/>
      <c r="S139" s="279"/>
      <c r="T139" s="284"/>
      <c r="U139" s="281"/>
      <c r="V139" s="284"/>
      <c r="W139" s="130" t="s">
        <v>438</v>
      </c>
      <c r="X139" s="129" t="str">
        <f t="shared" si="195"/>
        <v>Probabilidad</v>
      </c>
      <c r="Y139" s="131" t="s">
        <v>68</v>
      </c>
      <c r="Z139" s="131" t="s">
        <v>69</v>
      </c>
      <c r="AA139" s="131" t="s">
        <v>70</v>
      </c>
      <c r="AB139" s="131" t="s">
        <v>71</v>
      </c>
      <c r="AC139" s="131" t="s">
        <v>72</v>
      </c>
      <c r="AD139" s="301"/>
      <c r="AE139" s="129">
        <f t="shared" si="183"/>
        <v>25</v>
      </c>
      <c r="AF139" s="129">
        <f t="shared" si="184"/>
        <v>15</v>
      </c>
      <c r="AG139" s="129">
        <f>($AH$138*((AE139+AF139))/100)</f>
        <v>11.52</v>
      </c>
      <c r="AH139" s="129">
        <f t="shared" si="216"/>
        <v>17.28</v>
      </c>
      <c r="AI139" s="301"/>
      <c r="AJ139" s="129">
        <f t="shared" si="186"/>
        <v>0</v>
      </c>
      <c r="AK139" s="129">
        <f t="shared" si="187"/>
        <v>0</v>
      </c>
      <c r="AL139" s="129">
        <f>($AM$138*((AJ139+AK139))/100)</f>
        <v>0</v>
      </c>
      <c r="AM139" s="129">
        <f t="shared" si="217"/>
        <v>80</v>
      </c>
      <c r="AN139" s="284"/>
      <c r="AO139" s="284"/>
      <c r="AP139" s="138"/>
      <c r="AQ139" s="275"/>
      <c r="AR139" s="278"/>
      <c r="AS139" s="278"/>
      <c r="AT139" s="281"/>
      <c r="AU139" s="281"/>
      <c r="AW139" s="302"/>
      <c r="AX139" s="141"/>
    </row>
    <row r="140" spans="1:50" s="140" customFormat="1" ht="152.25" customHeight="1">
      <c r="A140" s="282"/>
      <c r="B140" s="282" t="s">
        <v>206</v>
      </c>
      <c r="C140" s="287" t="s">
        <v>207</v>
      </c>
      <c r="D140" s="273" t="s">
        <v>439</v>
      </c>
      <c r="E140" s="273"/>
      <c r="F140" s="273"/>
      <c r="G140" s="273"/>
      <c r="H140" s="290" t="s">
        <v>440</v>
      </c>
      <c r="I140" s="290" t="s">
        <v>441</v>
      </c>
      <c r="J140" s="290" t="s">
        <v>442</v>
      </c>
      <c r="K140" s="290" t="s">
        <v>443</v>
      </c>
      <c r="L140" s="293" t="str">
        <f t="shared" ref="L140" si="218">IF(F140&lt;&gt;"",CONCATENATE(E140," ",G140),CONCATENATE(H140," ",I140," ",J140," ",K140))</f>
        <v>Uso indebido de la información para llevar a cabo la compensación económica por parte de funcionarios y colaboradores para obtener un beneficio propio o de un tercero.</v>
      </c>
      <c r="M140" s="296" t="s">
        <v>83</v>
      </c>
      <c r="N140" s="296" t="s">
        <v>105</v>
      </c>
      <c r="O140" s="282" t="s">
        <v>84</v>
      </c>
      <c r="P140" s="282" t="s">
        <v>85</v>
      </c>
      <c r="Q140" s="282">
        <v>165000</v>
      </c>
      <c r="R140" s="282" t="s">
        <v>263</v>
      </c>
      <c r="S140" s="279">
        <f>IF(R140="Muy alta",100,IF(R140="Alta",80,IF(R140="Media",60,IF(R140="Baja",40,IF(R140="Muy baja",20,IF(R140="Casi Seguro",100,IF(R140="Probable",80,IF(R140="Posible",60,IF(R140="Improbable",40,IF(R140="Rara vez",20,0))))))))))</f>
        <v>80</v>
      </c>
      <c r="T140" s="282" t="s">
        <v>65</v>
      </c>
      <c r="U140" s="279">
        <f t="shared" ref="U140" si="219">IF(T140="Catastrófico",100,IF(T140="Mayor",80,IF(T140="Moderado",60,IF(T140="Menor",40,IF(T140="Leve",20,0)))))</f>
        <v>80</v>
      </c>
      <c r="V140" s="282" t="s">
        <v>66</v>
      </c>
      <c r="W140" s="127" t="s">
        <v>444</v>
      </c>
      <c r="X140" s="129" t="str">
        <f t="shared" si="195"/>
        <v>Probabilidad</v>
      </c>
      <c r="Y140" s="131" t="s">
        <v>68</v>
      </c>
      <c r="Z140" s="131" t="s">
        <v>69</v>
      </c>
      <c r="AA140" s="131" t="s">
        <v>70</v>
      </c>
      <c r="AB140" s="131" t="s">
        <v>71</v>
      </c>
      <c r="AC140" s="131" t="s">
        <v>72</v>
      </c>
      <c r="AD140" s="299">
        <f t="shared" ref="AD140" si="220">AH142</f>
        <v>28.8</v>
      </c>
      <c r="AE140" s="129">
        <f t="shared" si="183"/>
        <v>25</v>
      </c>
      <c r="AF140" s="129">
        <f t="shared" si="184"/>
        <v>15</v>
      </c>
      <c r="AG140" s="129">
        <f>($S$140*((AE140+AF140))/100)</f>
        <v>32</v>
      </c>
      <c r="AH140" s="129">
        <f t="shared" ref="AH140" si="221">S140-AG140</f>
        <v>48</v>
      </c>
      <c r="AI140" s="299">
        <f t="shared" ref="AI140" si="222">AM142</f>
        <v>60</v>
      </c>
      <c r="AJ140" s="129">
        <f t="shared" si="186"/>
        <v>0</v>
      </c>
      <c r="AK140" s="129">
        <f t="shared" si="187"/>
        <v>0</v>
      </c>
      <c r="AL140" s="129">
        <f>($U$140*((AJ140+AK140))/100)</f>
        <v>0</v>
      </c>
      <c r="AM140" s="129">
        <f t="shared" ref="AM140" si="223">U140-AL140</f>
        <v>80</v>
      </c>
      <c r="AN140" s="282" t="s">
        <v>73</v>
      </c>
      <c r="AO140" s="282" t="s">
        <v>74</v>
      </c>
      <c r="AP140" s="273" t="s">
        <v>401</v>
      </c>
      <c r="AQ140" s="273" t="s">
        <v>445</v>
      </c>
      <c r="AR140" s="276">
        <v>45658</v>
      </c>
      <c r="AS140" s="276">
        <v>45992</v>
      </c>
      <c r="AT140" s="279" t="s">
        <v>76</v>
      </c>
      <c r="AU140" s="279" t="s">
        <v>446</v>
      </c>
      <c r="AW140" s="302"/>
      <c r="AX140" s="141"/>
    </row>
    <row r="141" spans="1:50" s="140" customFormat="1" ht="169.5" customHeight="1">
      <c r="A141" s="283"/>
      <c r="B141" s="283"/>
      <c r="C141" s="288"/>
      <c r="D141" s="274"/>
      <c r="E141" s="274"/>
      <c r="F141" s="274"/>
      <c r="G141" s="274"/>
      <c r="H141" s="291"/>
      <c r="I141" s="291"/>
      <c r="J141" s="291"/>
      <c r="K141" s="291"/>
      <c r="L141" s="294"/>
      <c r="M141" s="297"/>
      <c r="N141" s="297"/>
      <c r="O141" s="283"/>
      <c r="P141" s="283"/>
      <c r="Q141" s="283"/>
      <c r="R141" s="282"/>
      <c r="S141" s="279"/>
      <c r="T141" s="283"/>
      <c r="U141" s="280"/>
      <c r="V141" s="283"/>
      <c r="W141" s="127" t="s">
        <v>447</v>
      </c>
      <c r="X141" s="129" t="str">
        <f t="shared" si="195"/>
        <v>Probabilidad</v>
      </c>
      <c r="Y141" s="131" t="s">
        <v>68</v>
      </c>
      <c r="Z141" s="131" t="s">
        <v>69</v>
      </c>
      <c r="AA141" s="131" t="s">
        <v>70</v>
      </c>
      <c r="AB141" s="131" t="s">
        <v>71</v>
      </c>
      <c r="AC141" s="131" t="s">
        <v>72</v>
      </c>
      <c r="AD141" s="300"/>
      <c r="AE141" s="129">
        <f t="shared" si="183"/>
        <v>25</v>
      </c>
      <c r="AF141" s="129">
        <f t="shared" si="184"/>
        <v>15</v>
      </c>
      <c r="AG141" s="129">
        <f>($AH$140*((AE141+AF141))/100)</f>
        <v>19.2</v>
      </c>
      <c r="AH141" s="129">
        <f t="shared" ref="AH141:AH142" si="224">AH140-AG141</f>
        <v>28.8</v>
      </c>
      <c r="AI141" s="300"/>
      <c r="AJ141" s="129">
        <f t="shared" si="186"/>
        <v>0</v>
      </c>
      <c r="AK141" s="129">
        <f t="shared" si="187"/>
        <v>0</v>
      </c>
      <c r="AL141" s="129">
        <f>($AM$140*((AJ141+AK141))/100)</f>
        <v>0</v>
      </c>
      <c r="AM141" s="129">
        <f t="shared" ref="AM141:AM142" si="225">AM140-AL141</f>
        <v>80</v>
      </c>
      <c r="AN141" s="283"/>
      <c r="AO141" s="283"/>
      <c r="AP141" s="274"/>
      <c r="AQ141" s="274"/>
      <c r="AR141" s="277"/>
      <c r="AS141" s="277"/>
      <c r="AT141" s="280"/>
      <c r="AU141" s="280"/>
      <c r="AW141" s="302"/>
      <c r="AX141" s="141"/>
    </row>
    <row r="142" spans="1:50" s="140" customFormat="1" ht="250.5" customHeight="1">
      <c r="A142" s="284"/>
      <c r="B142" s="284"/>
      <c r="C142" s="289"/>
      <c r="D142" s="275"/>
      <c r="E142" s="275"/>
      <c r="F142" s="275"/>
      <c r="G142" s="275"/>
      <c r="H142" s="292"/>
      <c r="I142" s="292"/>
      <c r="J142" s="292"/>
      <c r="K142" s="292"/>
      <c r="L142" s="295"/>
      <c r="M142" s="298"/>
      <c r="N142" s="298"/>
      <c r="O142" s="284"/>
      <c r="P142" s="284"/>
      <c r="Q142" s="284"/>
      <c r="R142" s="282"/>
      <c r="S142" s="279"/>
      <c r="T142" s="284"/>
      <c r="U142" s="281"/>
      <c r="V142" s="284"/>
      <c r="W142" s="127" t="s">
        <v>448</v>
      </c>
      <c r="X142" s="129" t="str">
        <f t="shared" si="195"/>
        <v>Impacto</v>
      </c>
      <c r="Y142" s="131" t="s">
        <v>78</v>
      </c>
      <c r="Z142" s="131" t="s">
        <v>69</v>
      </c>
      <c r="AA142" s="131" t="s">
        <v>70</v>
      </c>
      <c r="AB142" s="131" t="s">
        <v>71</v>
      </c>
      <c r="AC142" s="131" t="s">
        <v>72</v>
      </c>
      <c r="AD142" s="301"/>
      <c r="AE142" s="129">
        <f t="shared" si="183"/>
        <v>0</v>
      </c>
      <c r="AF142" s="129">
        <f t="shared" si="184"/>
        <v>0</v>
      </c>
      <c r="AG142" s="129">
        <f>($AH$141*((AE142+AF142))/100)</f>
        <v>0</v>
      </c>
      <c r="AH142" s="129">
        <f t="shared" si="224"/>
        <v>28.8</v>
      </c>
      <c r="AI142" s="301"/>
      <c r="AJ142" s="129">
        <f t="shared" si="186"/>
        <v>10</v>
      </c>
      <c r="AK142" s="129">
        <f t="shared" si="187"/>
        <v>15</v>
      </c>
      <c r="AL142" s="129">
        <f>($AM$141*((AJ142+AK142))/100)</f>
        <v>20</v>
      </c>
      <c r="AM142" s="129">
        <f t="shared" si="225"/>
        <v>60</v>
      </c>
      <c r="AN142" s="284"/>
      <c r="AO142" s="284"/>
      <c r="AP142" s="275"/>
      <c r="AQ142" s="275"/>
      <c r="AR142" s="278"/>
      <c r="AS142" s="278"/>
      <c r="AT142" s="281"/>
      <c r="AU142" s="281"/>
      <c r="AW142" s="302"/>
      <c r="AX142" s="141"/>
    </row>
    <row r="143" spans="1:50" s="103" customFormat="1" ht="315" customHeight="1">
      <c r="A143" s="187"/>
      <c r="B143" s="187" t="s">
        <v>198</v>
      </c>
      <c r="C143" s="189" t="s">
        <v>449</v>
      </c>
      <c r="D143" s="189" t="s">
        <v>450</v>
      </c>
      <c r="E143" s="189"/>
      <c r="F143" s="210"/>
      <c r="G143" s="210"/>
      <c r="H143" s="210" t="s">
        <v>451</v>
      </c>
      <c r="I143" s="210" t="s">
        <v>452</v>
      </c>
      <c r="J143" s="210" t="s">
        <v>453</v>
      </c>
      <c r="K143" s="210" t="s">
        <v>454</v>
      </c>
      <c r="L143" s="210" t="str">
        <f>IF(F143&lt;&gt;"",CONCATENATE(E143," ",F143),CONCATENATE(H143," ",I143," ",J143," ",K143))</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143" s="207" t="s">
        <v>83</v>
      </c>
      <c r="N143" s="207" t="s">
        <v>227</v>
      </c>
      <c r="O143" s="187" t="s">
        <v>84</v>
      </c>
      <c r="P143" s="187" t="s">
        <v>85</v>
      </c>
      <c r="Q143" s="187">
        <v>75</v>
      </c>
      <c r="R143" s="187" t="s">
        <v>120</v>
      </c>
      <c r="S143" s="187">
        <f>IF(R143="Muy alta",100,IF(R143="Alta",80,IF(R143="Media",60,IF(R143="Baja",40,IF(R143="Muy baja",20,IF(R143="Casi Seguro",100,IF(R143="Probable",80,IF(R143="Posible",60,IF(R143="Improbable",40,IF(R143="Rara vez",20,0))))))))))</f>
        <v>40</v>
      </c>
      <c r="T143" s="187" t="s">
        <v>65</v>
      </c>
      <c r="U143" s="187">
        <f>IF(T143="Catastrófico",100,IF(T143="Mayor",80,IF(T143="Moderado",60,IF(T143="Menor",40,IF(T143="Leve",20,0)))))</f>
        <v>80</v>
      </c>
      <c r="V143" s="187" t="s">
        <v>66</v>
      </c>
      <c r="W143" s="120" t="s">
        <v>455</v>
      </c>
      <c r="X143" s="93" t="str">
        <f>IF(OR(Y143="Preventivo",Y143="Detectivo"),"Probabilidad",IF(Y143="Correctivo","Impacto"," "))</f>
        <v>Probabilidad</v>
      </c>
      <c r="Y143" s="93" t="s">
        <v>68</v>
      </c>
      <c r="Z143" s="93" t="s">
        <v>69</v>
      </c>
      <c r="AA143" s="93" t="s">
        <v>70</v>
      </c>
      <c r="AB143" s="93" t="s">
        <v>71</v>
      </c>
      <c r="AC143" s="93" t="s">
        <v>72</v>
      </c>
      <c r="AD143" s="191">
        <f>AH144</f>
        <v>16.8</v>
      </c>
      <c r="AE143" s="93">
        <f t="shared" si="101"/>
        <v>25</v>
      </c>
      <c r="AF143" s="93">
        <f t="shared" si="102"/>
        <v>15</v>
      </c>
      <c r="AG143" s="93">
        <f>($S143*((AE143+AF143))/100)</f>
        <v>16</v>
      </c>
      <c r="AH143" s="93">
        <f t="shared" ref="AH143" si="226">S143-AG143</f>
        <v>24</v>
      </c>
      <c r="AI143" s="192">
        <f>AM144</f>
        <v>80</v>
      </c>
      <c r="AJ143" s="93">
        <f t="shared" si="41"/>
        <v>0</v>
      </c>
      <c r="AK143" s="93">
        <f t="shared" si="42"/>
        <v>0</v>
      </c>
      <c r="AL143" s="93">
        <f>($U143*((AJ143+AK143))/100)</f>
        <v>0</v>
      </c>
      <c r="AM143" s="100">
        <f>U143-AL143</f>
        <v>80</v>
      </c>
      <c r="AN143" s="187" t="s">
        <v>66</v>
      </c>
      <c r="AO143" s="187" t="s">
        <v>74</v>
      </c>
      <c r="AP143" s="189" t="s">
        <v>456</v>
      </c>
      <c r="AQ143" s="189" t="s">
        <v>457</v>
      </c>
      <c r="AR143" s="197">
        <v>45658</v>
      </c>
      <c r="AS143" s="197">
        <v>46022</v>
      </c>
      <c r="AT143" s="197" t="s">
        <v>91</v>
      </c>
      <c r="AU143" s="187" t="s">
        <v>458</v>
      </c>
    </row>
    <row r="144" spans="1:50" s="103" customFormat="1" ht="275.25" customHeight="1">
      <c r="A144" s="188"/>
      <c r="B144" s="188"/>
      <c r="C144" s="196"/>
      <c r="D144" s="196"/>
      <c r="E144" s="196"/>
      <c r="F144" s="211"/>
      <c r="G144" s="211"/>
      <c r="H144" s="211"/>
      <c r="I144" s="211"/>
      <c r="J144" s="211"/>
      <c r="K144" s="211"/>
      <c r="L144" s="211"/>
      <c r="M144" s="209"/>
      <c r="N144" s="209"/>
      <c r="O144" s="188"/>
      <c r="P144" s="188"/>
      <c r="Q144" s="188"/>
      <c r="R144" s="188"/>
      <c r="S144" s="188"/>
      <c r="T144" s="188"/>
      <c r="U144" s="188"/>
      <c r="V144" s="188"/>
      <c r="W144" s="121" t="s">
        <v>459</v>
      </c>
      <c r="X144" s="95" t="str">
        <f t="shared" ref="X144" si="227">IF(OR(Y144="Preventivo",Y144="Detectivo"),"Probabilidad",IF(Y144="Correctivo","Impacto"," "))</f>
        <v>Probabilidad</v>
      </c>
      <c r="Y144" s="95" t="s">
        <v>88</v>
      </c>
      <c r="Z144" s="95" t="s">
        <v>69</v>
      </c>
      <c r="AA144" s="95" t="s">
        <v>70</v>
      </c>
      <c r="AB144" s="95" t="s">
        <v>71</v>
      </c>
      <c r="AC144" s="95" t="s">
        <v>72</v>
      </c>
      <c r="AD144" s="193"/>
      <c r="AE144" s="95">
        <f t="shared" si="101"/>
        <v>15</v>
      </c>
      <c r="AF144" s="95">
        <f t="shared" si="102"/>
        <v>15</v>
      </c>
      <c r="AG144" s="95">
        <f>($AH143*((AE144+AF144))/100)</f>
        <v>7.2</v>
      </c>
      <c r="AH144" s="95">
        <f t="shared" ref="AH144" si="228">AH143-AG144</f>
        <v>16.8</v>
      </c>
      <c r="AI144" s="193"/>
      <c r="AJ144" s="95">
        <f t="shared" si="41"/>
        <v>0</v>
      </c>
      <c r="AK144" s="95">
        <f t="shared" si="42"/>
        <v>0</v>
      </c>
      <c r="AL144" s="95">
        <f t="shared" ref="AL144" si="229">($AM143*((AJ144+AK144))/100)</f>
        <v>0</v>
      </c>
      <c r="AM144" s="122">
        <f t="shared" ref="AM144" si="230">AM143-AL144</f>
        <v>80</v>
      </c>
      <c r="AN144" s="188"/>
      <c r="AO144" s="188"/>
      <c r="AP144" s="196"/>
      <c r="AQ144" s="196"/>
      <c r="AR144" s="308"/>
      <c r="AS144" s="308"/>
      <c r="AT144" s="308"/>
      <c r="AU144" s="188"/>
    </row>
    <row r="145" spans="1:47" s="103" customFormat="1" ht="201.75" customHeight="1">
      <c r="A145" s="187"/>
      <c r="B145" s="187" t="s">
        <v>198</v>
      </c>
      <c r="C145" s="189" t="s">
        <v>449</v>
      </c>
      <c r="D145" s="204" t="s">
        <v>461</v>
      </c>
      <c r="E145" s="189"/>
      <c r="F145" s="210"/>
      <c r="G145" s="210"/>
      <c r="H145" s="210" t="s">
        <v>462</v>
      </c>
      <c r="I145" s="210" t="s">
        <v>463</v>
      </c>
      <c r="J145" s="210" t="s">
        <v>464</v>
      </c>
      <c r="K145" s="210" t="s">
        <v>465</v>
      </c>
      <c r="L145" s="210" t="s">
        <v>466</v>
      </c>
      <c r="M145" s="207" t="s">
        <v>83</v>
      </c>
      <c r="N145" s="207" t="s">
        <v>227</v>
      </c>
      <c r="O145" s="187" t="s">
        <v>84</v>
      </c>
      <c r="P145" s="187" t="s">
        <v>85</v>
      </c>
      <c r="Q145" s="187">
        <v>12</v>
      </c>
      <c r="R145" s="187" t="s">
        <v>467</v>
      </c>
      <c r="S145" s="187">
        <f t="shared" ref="S145" si="231">IF(R145="Muy alta",100,IF(R145="Alta",80,IF(R145="Media",60,IF(R145="Baja",40,IF(R145="Muy baja",20,IF(R145="Casi Seguro",100,IF(R145="Probable",80,IF(R145="Posible",60,IF(R145="Improbable",40,IF(R145="Rara vez",20,0))))))))))</f>
        <v>20</v>
      </c>
      <c r="T145" s="187" t="s">
        <v>121</v>
      </c>
      <c r="U145" s="187">
        <f t="shared" ref="U145" si="232">IF(T145="Catastrófico",100,IF(T145="Mayor",80,IF(T145="Moderado",60,IF(T145="Menor",40,IF(T145="Leve",20,0)))))</f>
        <v>100</v>
      </c>
      <c r="V145" s="187" t="s">
        <v>122</v>
      </c>
      <c r="W145" s="189" t="s">
        <v>468</v>
      </c>
      <c r="X145" s="187" t="str">
        <f>IF(OR(Y145="Preventivo",Y145="Detectivo"),"Probabilidad",IF(Y145="Correctivo","Impacto"," "))</f>
        <v>Probabilidad</v>
      </c>
      <c r="Y145" s="187" t="s">
        <v>88</v>
      </c>
      <c r="Z145" s="187" t="s">
        <v>69</v>
      </c>
      <c r="AA145" s="187" t="s">
        <v>70</v>
      </c>
      <c r="AB145" s="187" t="s">
        <v>71</v>
      </c>
      <c r="AC145" s="187" t="s">
        <v>72</v>
      </c>
      <c r="AD145" s="191">
        <f>AH145</f>
        <v>14</v>
      </c>
      <c r="AE145" s="187">
        <f t="shared" si="101"/>
        <v>15</v>
      </c>
      <c r="AF145" s="187">
        <f t="shared" si="102"/>
        <v>15</v>
      </c>
      <c r="AG145" s="187">
        <f t="shared" ref="AG145" si="233">($S145*((AE145+AF145))/100)</f>
        <v>6</v>
      </c>
      <c r="AH145" s="187">
        <f t="shared" ref="AH145" si="234">S145-AG145</f>
        <v>14</v>
      </c>
      <c r="AI145" s="191">
        <f>AM145</f>
        <v>100</v>
      </c>
      <c r="AJ145" s="187">
        <f t="shared" si="41"/>
        <v>0</v>
      </c>
      <c r="AK145" s="187">
        <f t="shared" si="42"/>
        <v>0</v>
      </c>
      <c r="AL145" s="187">
        <f t="shared" ref="AL145" si="235">($U145*((AJ145+AK145))/100)</f>
        <v>0</v>
      </c>
      <c r="AM145" s="187">
        <f t="shared" ref="AM145" si="236">U145-AL145</f>
        <v>100</v>
      </c>
      <c r="AN145" s="187" t="s">
        <v>122</v>
      </c>
      <c r="AO145" s="187" t="s">
        <v>74</v>
      </c>
      <c r="AP145" s="187" t="s">
        <v>460</v>
      </c>
      <c r="AQ145" s="106" t="s">
        <v>469</v>
      </c>
      <c r="AR145" s="152">
        <v>45658</v>
      </c>
      <c r="AS145" s="152">
        <v>46022</v>
      </c>
      <c r="AT145" s="197" t="s">
        <v>126</v>
      </c>
      <c r="AU145" s="105" t="s">
        <v>470</v>
      </c>
    </row>
    <row r="146" spans="1:47" s="103" customFormat="1" ht="123" customHeight="1">
      <c r="A146" s="188"/>
      <c r="B146" s="188"/>
      <c r="C146" s="196"/>
      <c r="D146" s="206"/>
      <c r="E146" s="196"/>
      <c r="F146" s="211"/>
      <c r="G146" s="211"/>
      <c r="H146" s="211"/>
      <c r="I146" s="211"/>
      <c r="J146" s="211"/>
      <c r="K146" s="211"/>
      <c r="L146" s="211"/>
      <c r="M146" s="209"/>
      <c r="N146" s="209"/>
      <c r="O146" s="188"/>
      <c r="P146" s="188"/>
      <c r="Q146" s="188"/>
      <c r="R146" s="188"/>
      <c r="S146" s="188"/>
      <c r="T146" s="188"/>
      <c r="U146" s="188"/>
      <c r="V146" s="188"/>
      <c r="W146" s="196"/>
      <c r="X146" s="188"/>
      <c r="Y146" s="188"/>
      <c r="Z146" s="188"/>
      <c r="AA146" s="188"/>
      <c r="AB146" s="188"/>
      <c r="AC146" s="188"/>
      <c r="AD146" s="193"/>
      <c r="AE146" s="188"/>
      <c r="AF146" s="188"/>
      <c r="AG146" s="188"/>
      <c r="AH146" s="188"/>
      <c r="AI146" s="193"/>
      <c r="AJ146" s="188"/>
      <c r="AK146" s="188"/>
      <c r="AL146" s="188"/>
      <c r="AM146" s="188"/>
      <c r="AN146" s="188"/>
      <c r="AO146" s="188"/>
      <c r="AP146" s="188"/>
      <c r="AQ146" s="115" t="s">
        <v>471</v>
      </c>
      <c r="AR146" s="109">
        <v>45658</v>
      </c>
      <c r="AS146" s="109">
        <v>46022</v>
      </c>
      <c r="AT146" s="308"/>
      <c r="AU146" s="93" t="s">
        <v>472</v>
      </c>
    </row>
    <row r="147" spans="1:47" ht="156" customHeight="1">
      <c r="A147" s="235"/>
      <c r="B147" s="235" t="s">
        <v>145</v>
      </c>
      <c r="C147" s="233" t="s">
        <v>473</v>
      </c>
      <c r="D147" s="233" t="s">
        <v>474</v>
      </c>
      <c r="E147" s="233" t="s">
        <v>144</v>
      </c>
      <c r="F147" s="233" t="s">
        <v>475</v>
      </c>
      <c r="G147" s="233" t="s">
        <v>476</v>
      </c>
      <c r="H147" s="229" t="s">
        <v>390</v>
      </c>
      <c r="I147" s="229" t="s">
        <v>477</v>
      </c>
      <c r="J147" s="229" t="s">
        <v>392</v>
      </c>
      <c r="K147" s="229" t="s">
        <v>478</v>
      </c>
      <c r="L147" s="233" t="s">
        <v>479</v>
      </c>
      <c r="M147" s="229" t="s">
        <v>83</v>
      </c>
      <c r="N147" s="229" t="s">
        <v>105</v>
      </c>
      <c r="O147" s="229" t="s">
        <v>84</v>
      </c>
      <c r="P147" s="229" t="s">
        <v>85</v>
      </c>
      <c r="Q147" s="229">
        <v>30000</v>
      </c>
      <c r="R147" s="229" t="s">
        <v>216</v>
      </c>
      <c r="S147" s="229">
        <v>100</v>
      </c>
      <c r="T147" s="229" t="s">
        <v>65</v>
      </c>
      <c r="U147" s="229">
        <v>80</v>
      </c>
      <c r="V147" s="242" t="s">
        <v>66</v>
      </c>
      <c r="W147" s="30" t="s">
        <v>480</v>
      </c>
      <c r="X147" s="30" t="s">
        <v>109</v>
      </c>
      <c r="Y147" s="30" t="s">
        <v>68</v>
      </c>
      <c r="Z147" s="30" t="s">
        <v>69</v>
      </c>
      <c r="AA147" s="30" t="s">
        <v>159</v>
      </c>
      <c r="AB147" s="30" t="s">
        <v>71</v>
      </c>
      <c r="AC147" s="30" t="s">
        <v>72</v>
      </c>
      <c r="AD147" s="232">
        <f t="shared" ref="AD147" si="237">AH149</f>
        <v>21.6</v>
      </c>
      <c r="AE147" s="15">
        <f t="shared" ref="AE147:AE215" si="238">IF(Y147="Preventivo",25,IF(Y147="Detectivo",15,0))</f>
        <v>25</v>
      </c>
      <c r="AF147" s="15">
        <f t="shared" ref="AF147:AF215" si="239">IF(Y147="Correctivo",0,IF(Z147="Automatizado",25,IF(Z147="Manual",15,0)))</f>
        <v>15</v>
      </c>
      <c r="AG147" s="15">
        <f t="shared" ref="AG147" si="240">($S147*((AE147+AF147))/100)</f>
        <v>40</v>
      </c>
      <c r="AH147" s="15">
        <f t="shared" ref="AH147:AH210" si="241">S147-AG147</f>
        <v>60</v>
      </c>
      <c r="AI147" s="232">
        <f t="shared" ref="AI147" si="242">AM149</f>
        <v>80</v>
      </c>
      <c r="AJ147" s="15">
        <f t="shared" ref="AJ147:AJ215" si="243">IF(Y147="Correctivo",10,0)</f>
        <v>0</v>
      </c>
      <c r="AK147" s="15">
        <f t="shared" ref="AK147:AK215" si="244">IF(X147="Probabilidad",0,IF(Z147="Automatizado",25,IF(Z147="Manual",15,0)))</f>
        <v>0</v>
      </c>
      <c r="AL147" s="15">
        <f t="shared" ref="AL147" si="245">($U147*((AJ147+AK147))/100)</f>
        <v>0</v>
      </c>
      <c r="AM147" s="15">
        <f t="shared" ref="AM147" si="246">U147-AL147</f>
        <v>80</v>
      </c>
      <c r="AN147" s="242" t="s">
        <v>66</v>
      </c>
      <c r="AO147" s="229" t="s">
        <v>74</v>
      </c>
      <c r="AP147" s="233" t="s">
        <v>481</v>
      </c>
      <c r="AQ147" s="30" t="s">
        <v>482</v>
      </c>
      <c r="AR147" s="78">
        <v>45658</v>
      </c>
      <c r="AS147" s="78">
        <v>46022</v>
      </c>
      <c r="AT147" s="159" t="s">
        <v>91</v>
      </c>
      <c r="AU147" s="30" t="s">
        <v>483</v>
      </c>
    </row>
    <row r="148" spans="1:47" ht="210" customHeight="1">
      <c r="A148" s="235"/>
      <c r="B148" s="235"/>
      <c r="C148" s="233"/>
      <c r="D148" s="233"/>
      <c r="E148" s="233"/>
      <c r="F148" s="233"/>
      <c r="G148" s="233"/>
      <c r="H148" s="229"/>
      <c r="I148" s="229"/>
      <c r="J148" s="229"/>
      <c r="K148" s="229"/>
      <c r="L148" s="233"/>
      <c r="M148" s="229"/>
      <c r="N148" s="229"/>
      <c r="O148" s="229"/>
      <c r="P148" s="229"/>
      <c r="Q148" s="229"/>
      <c r="R148" s="229"/>
      <c r="S148" s="229"/>
      <c r="T148" s="229"/>
      <c r="U148" s="229"/>
      <c r="V148" s="242"/>
      <c r="W148" s="30" t="s">
        <v>484</v>
      </c>
      <c r="X148" s="30" t="s">
        <v>109</v>
      </c>
      <c r="Y148" s="30" t="s">
        <v>68</v>
      </c>
      <c r="Z148" s="30" t="s">
        <v>69</v>
      </c>
      <c r="AA148" s="30" t="s">
        <v>159</v>
      </c>
      <c r="AB148" s="30" t="s">
        <v>71</v>
      </c>
      <c r="AC148" s="30" t="s">
        <v>72</v>
      </c>
      <c r="AD148" s="232"/>
      <c r="AE148" s="15">
        <f t="shared" si="238"/>
        <v>25</v>
      </c>
      <c r="AF148" s="15">
        <f t="shared" si="239"/>
        <v>15</v>
      </c>
      <c r="AG148" s="15">
        <f t="shared" ref="AG148:AG149" si="247">($AH147*((AE148+AF148))/100)</f>
        <v>24</v>
      </c>
      <c r="AH148" s="15">
        <f t="shared" ref="AH148:AH149" si="248">AH147-AG148</f>
        <v>36</v>
      </c>
      <c r="AI148" s="232"/>
      <c r="AJ148" s="15">
        <f t="shared" si="243"/>
        <v>0</v>
      </c>
      <c r="AK148" s="15">
        <f t="shared" si="244"/>
        <v>0</v>
      </c>
      <c r="AL148" s="15">
        <f t="shared" ref="AL148:AL149" si="249">($AM147*((AJ148+AK148))/100)</f>
        <v>0</v>
      </c>
      <c r="AM148" s="15">
        <f t="shared" ref="AM148:AM149" si="250">AM147-AL148</f>
        <v>80</v>
      </c>
      <c r="AN148" s="242"/>
      <c r="AO148" s="229"/>
      <c r="AP148" s="233"/>
      <c r="AQ148" s="170" t="s">
        <v>485</v>
      </c>
      <c r="AR148" s="226">
        <v>45658</v>
      </c>
      <c r="AS148" s="226">
        <v>45992</v>
      </c>
      <c r="AT148" s="160"/>
      <c r="AU148" s="159" t="s">
        <v>486</v>
      </c>
    </row>
    <row r="149" spans="1:47" ht="195.75" customHeight="1">
      <c r="A149" s="235"/>
      <c r="B149" s="235"/>
      <c r="C149" s="233"/>
      <c r="D149" s="233"/>
      <c r="E149" s="233"/>
      <c r="F149" s="233"/>
      <c r="G149" s="233"/>
      <c r="H149" s="229"/>
      <c r="I149" s="229"/>
      <c r="J149" s="229"/>
      <c r="K149" s="229"/>
      <c r="L149" s="233"/>
      <c r="M149" s="229"/>
      <c r="N149" s="229"/>
      <c r="O149" s="229"/>
      <c r="P149" s="229"/>
      <c r="Q149" s="229"/>
      <c r="R149" s="229"/>
      <c r="S149" s="229"/>
      <c r="T149" s="229"/>
      <c r="U149" s="229"/>
      <c r="V149" s="242"/>
      <c r="W149" s="30" t="s">
        <v>487</v>
      </c>
      <c r="X149" s="30" t="s">
        <v>109</v>
      </c>
      <c r="Y149" s="30" t="s">
        <v>68</v>
      </c>
      <c r="Z149" s="30" t="s">
        <v>69</v>
      </c>
      <c r="AA149" s="30" t="s">
        <v>159</v>
      </c>
      <c r="AB149" s="30" t="s">
        <v>71</v>
      </c>
      <c r="AC149" s="30" t="s">
        <v>72</v>
      </c>
      <c r="AD149" s="232"/>
      <c r="AE149" s="15">
        <f t="shared" si="238"/>
        <v>25</v>
      </c>
      <c r="AF149" s="15">
        <f t="shared" si="239"/>
        <v>15</v>
      </c>
      <c r="AG149" s="15">
        <f t="shared" si="247"/>
        <v>14.4</v>
      </c>
      <c r="AH149" s="15">
        <f t="shared" si="248"/>
        <v>21.6</v>
      </c>
      <c r="AI149" s="232"/>
      <c r="AJ149" s="15">
        <f t="shared" si="243"/>
        <v>0</v>
      </c>
      <c r="AK149" s="15">
        <f t="shared" si="244"/>
        <v>0</v>
      </c>
      <c r="AL149" s="15">
        <f t="shared" si="249"/>
        <v>0</v>
      </c>
      <c r="AM149" s="15">
        <f t="shared" si="250"/>
        <v>80</v>
      </c>
      <c r="AN149" s="242"/>
      <c r="AO149" s="229"/>
      <c r="AP149" s="233"/>
      <c r="AQ149" s="220"/>
      <c r="AR149" s="227"/>
      <c r="AS149" s="227"/>
      <c r="AT149" s="217"/>
      <c r="AU149" s="217"/>
    </row>
    <row r="150" spans="1:47" ht="128.25" customHeight="1">
      <c r="A150" s="235"/>
      <c r="B150" s="235" t="s">
        <v>145</v>
      </c>
      <c r="C150" s="233" t="s">
        <v>488</v>
      </c>
      <c r="D150" s="233" t="s">
        <v>489</v>
      </c>
      <c r="E150" s="233" t="s">
        <v>144</v>
      </c>
      <c r="F150" s="233" t="s">
        <v>475</v>
      </c>
      <c r="G150" s="233" t="s">
        <v>476</v>
      </c>
      <c r="H150" s="229" t="s">
        <v>490</v>
      </c>
      <c r="I150" s="229" t="s">
        <v>491</v>
      </c>
      <c r="J150" s="229" t="s">
        <v>492</v>
      </c>
      <c r="K150" s="229" t="s">
        <v>493</v>
      </c>
      <c r="L150" s="233" t="s">
        <v>494</v>
      </c>
      <c r="M150" s="229" t="s">
        <v>83</v>
      </c>
      <c r="N150" s="229" t="s">
        <v>105</v>
      </c>
      <c r="O150" s="229" t="s">
        <v>84</v>
      </c>
      <c r="P150" s="229" t="s">
        <v>85</v>
      </c>
      <c r="Q150" s="229">
        <v>20000</v>
      </c>
      <c r="R150" s="229" t="s">
        <v>216</v>
      </c>
      <c r="S150" s="229">
        <v>100</v>
      </c>
      <c r="T150" s="229" t="s">
        <v>121</v>
      </c>
      <c r="U150" s="229">
        <v>100</v>
      </c>
      <c r="V150" s="243" t="s">
        <v>122</v>
      </c>
      <c r="W150" s="30" t="s">
        <v>495</v>
      </c>
      <c r="X150" s="30" t="s">
        <v>109</v>
      </c>
      <c r="Y150" s="30" t="s">
        <v>68</v>
      </c>
      <c r="Z150" s="30" t="s">
        <v>69</v>
      </c>
      <c r="AA150" s="30" t="s">
        <v>159</v>
      </c>
      <c r="AB150" s="30" t="s">
        <v>71</v>
      </c>
      <c r="AC150" s="30" t="s">
        <v>72</v>
      </c>
      <c r="AD150" s="232">
        <f t="shared" ref="AD150" si="251">AH152</f>
        <v>21.6</v>
      </c>
      <c r="AE150" s="15">
        <f t="shared" si="238"/>
        <v>25</v>
      </c>
      <c r="AF150" s="15">
        <f t="shared" si="239"/>
        <v>15</v>
      </c>
      <c r="AG150" s="15">
        <f t="shared" ref="AG150" si="252">($S150*((AE150+AF150))/100)</f>
        <v>40</v>
      </c>
      <c r="AH150" s="15">
        <f t="shared" ref="AH150" si="253">S150-AG150</f>
        <v>60</v>
      </c>
      <c r="AI150" s="232">
        <f t="shared" ref="AI150" si="254">AM152</f>
        <v>100</v>
      </c>
      <c r="AJ150" s="15">
        <f t="shared" si="243"/>
        <v>0</v>
      </c>
      <c r="AK150" s="15">
        <f t="shared" si="244"/>
        <v>0</v>
      </c>
      <c r="AL150" s="15">
        <f t="shared" ref="AL150" si="255">($U150*((AJ150+AK150))/100)</f>
        <v>0</v>
      </c>
      <c r="AM150" s="15">
        <f t="shared" ref="AM150" si="256">U150-AL150</f>
        <v>100</v>
      </c>
      <c r="AN150" s="243" t="s">
        <v>122</v>
      </c>
      <c r="AO150" s="229" t="s">
        <v>74</v>
      </c>
      <c r="AP150" s="233" t="s">
        <v>496</v>
      </c>
      <c r="AQ150" s="30" t="s">
        <v>497</v>
      </c>
      <c r="AR150" s="78">
        <v>45658</v>
      </c>
      <c r="AS150" s="78">
        <v>46022</v>
      </c>
      <c r="AT150" s="159" t="s">
        <v>126</v>
      </c>
      <c r="AU150" s="30" t="s">
        <v>498</v>
      </c>
    </row>
    <row r="151" spans="1:47" ht="159.75" customHeight="1">
      <c r="A151" s="235"/>
      <c r="B151" s="235"/>
      <c r="C151" s="233"/>
      <c r="D151" s="233"/>
      <c r="E151" s="233"/>
      <c r="F151" s="233"/>
      <c r="G151" s="233"/>
      <c r="H151" s="229"/>
      <c r="I151" s="229"/>
      <c r="J151" s="229"/>
      <c r="K151" s="229"/>
      <c r="L151" s="233"/>
      <c r="M151" s="229"/>
      <c r="N151" s="229"/>
      <c r="O151" s="229"/>
      <c r="P151" s="229"/>
      <c r="Q151" s="229"/>
      <c r="R151" s="229"/>
      <c r="S151" s="229"/>
      <c r="T151" s="229"/>
      <c r="U151" s="229"/>
      <c r="V151" s="243"/>
      <c r="W151" s="30" t="s">
        <v>499</v>
      </c>
      <c r="X151" s="30" t="s">
        <v>109</v>
      </c>
      <c r="Y151" s="30" t="s">
        <v>68</v>
      </c>
      <c r="Z151" s="30" t="s">
        <v>69</v>
      </c>
      <c r="AA151" s="30" t="s">
        <v>70</v>
      </c>
      <c r="AB151" s="30" t="s">
        <v>71</v>
      </c>
      <c r="AC151" s="30" t="s">
        <v>72</v>
      </c>
      <c r="AD151" s="232"/>
      <c r="AE151" s="15">
        <f t="shared" si="238"/>
        <v>25</v>
      </c>
      <c r="AF151" s="15">
        <f t="shared" si="239"/>
        <v>15</v>
      </c>
      <c r="AG151" s="15">
        <f t="shared" ref="AG151:AG152" si="257">($AH150*((AE151+AF151))/100)</f>
        <v>24</v>
      </c>
      <c r="AH151" s="15">
        <f t="shared" ref="AH151:AH152" si="258">AH150-AG151</f>
        <v>36</v>
      </c>
      <c r="AI151" s="232"/>
      <c r="AJ151" s="15">
        <f t="shared" si="243"/>
        <v>0</v>
      </c>
      <c r="AK151" s="15">
        <f t="shared" si="244"/>
        <v>0</v>
      </c>
      <c r="AL151" s="15">
        <f t="shared" ref="AL151:AL152" si="259">($AM150*((AJ151+AK151))/100)</f>
        <v>0</v>
      </c>
      <c r="AM151" s="15">
        <f t="shared" ref="AM151:AM152" si="260">AM150-AL151</f>
        <v>100</v>
      </c>
      <c r="AN151" s="243"/>
      <c r="AO151" s="229"/>
      <c r="AP151" s="233"/>
      <c r="AQ151" s="30" t="s">
        <v>500</v>
      </c>
      <c r="AR151" s="78">
        <v>45658</v>
      </c>
      <c r="AS151" s="78">
        <v>46022</v>
      </c>
      <c r="AT151" s="160"/>
      <c r="AU151" s="30" t="s">
        <v>501</v>
      </c>
    </row>
    <row r="152" spans="1:47" ht="135" customHeight="1">
      <c r="A152" s="235"/>
      <c r="B152" s="235"/>
      <c r="C152" s="233"/>
      <c r="D152" s="233"/>
      <c r="E152" s="233"/>
      <c r="F152" s="233"/>
      <c r="G152" s="233"/>
      <c r="H152" s="229"/>
      <c r="I152" s="229"/>
      <c r="J152" s="229"/>
      <c r="K152" s="229"/>
      <c r="L152" s="233"/>
      <c r="M152" s="229"/>
      <c r="N152" s="229"/>
      <c r="O152" s="229"/>
      <c r="P152" s="229"/>
      <c r="Q152" s="229"/>
      <c r="R152" s="229"/>
      <c r="S152" s="229"/>
      <c r="T152" s="229"/>
      <c r="U152" s="229"/>
      <c r="V152" s="243"/>
      <c r="W152" s="30" t="s">
        <v>502</v>
      </c>
      <c r="X152" s="30" t="s">
        <v>109</v>
      </c>
      <c r="Y152" s="30" t="s">
        <v>68</v>
      </c>
      <c r="Z152" s="30" t="s">
        <v>69</v>
      </c>
      <c r="AA152" s="30" t="s">
        <v>70</v>
      </c>
      <c r="AB152" s="30" t="s">
        <v>71</v>
      </c>
      <c r="AC152" s="30" t="s">
        <v>72</v>
      </c>
      <c r="AD152" s="232"/>
      <c r="AE152" s="15">
        <f t="shared" si="238"/>
        <v>25</v>
      </c>
      <c r="AF152" s="15">
        <f t="shared" si="239"/>
        <v>15</v>
      </c>
      <c r="AG152" s="15">
        <f t="shared" si="257"/>
        <v>14.4</v>
      </c>
      <c r="AH152" s="15">
        <f t="shared" si="258"/>
        <v>21.6</v>
      </c>
      <c r="AI152" s="232"/>
      <c r="AJ152" s="15">
        <f t="shared" si="243"/>
        <v>0</v>
      </c>
      <c r="AK152" s="15">
        <f t="shared" si="244"/>
        <v>0</v>
      </c>
      <c r="AL152" s="15">
        <f t="shared" si="259"/>
        <v>0</v>
      </c>
      <c r="AM152" s="15">
        <f t="shared" si="260"/>
        <v>100</v>
      </c>
      <c r="AN152" s="243"/>
      <c r="AO152" s="229"/>
      <c r="AP152" s="233"/>
      <c r="AQ152" s="30" t="s">
        <v>503</v>
      </c>
      <c r="AR152" s="78">
        <v>45658</v>
      </c>
      <c r="AS152" s="78">
        <v>46022</v>
      </c>
      <c r="AT152" s="217"/>
      <c r="AU152" s="30" t="s">
        <v>504</v>
      </c>
    </row>
    <row r="153" spans="1:47" ht="215.25" customHeight="1">
      <c r="A153" s="235"/>
      <c r="B153" s="235" t="s">
        <v>145</v>
      </c>
      <c r="C153" s="233" t="s">
        <v>508</v>
      </c>
      <c r="D153" s="233" t="s">
        <v>509</v>
      </c>
      <c r="E153" s="233" t="s">
        <v>144</v>
      </c>
      <c r="F153" s="233" t="s">
        <v>506</v>
      </c>
      <c r="G153" s="240" t="s">
        <v>510</v>
      </c>
      <c r="H153" s="30"/>
      <c r="I153" s="229" t="s">
        <v>491</v>
      </c>
      <c r="J153" s="30"/>
      <c r="K153" s="229" t="s">
        <v>493</v>
      </c>
      <c r="L153" s="241" t="s">
        <v>511</v>
      </c>
      <c r="M153" s="229" t="s">
        <v>83</v>
      </c>
      <c r="N153" s="229" t="s">
        <v>105</v>
      </c>
      <c r="O153" s="229" t="s">
        <v>61</v>
      </c>
      <c r="P153" s="229" t="s">
        <v>166</v>
      </c>
      <c r="Q153" s="229" t="s">
        <v>512</v>
      </c>
      <c r="R153" s="229" t="s">
        <v>467</v>
      </c>
      <c r="S153" s="229">
        <v>20</v>
      </c>
      <c r="T153" s="229" t="s">
        <v>121</v>
      </c>
      <c r="U153" s="229">
        <v>100</v>
      </c>
      <c r="V153" s="238" t="s">
        <v>121</v>
      </c>
      <c r="W153" s="123" t="s">
        <v>513</v>
      </c>
      <c r="X153" s="229" t="s">
        <v>109</v>
      </c>
      <c r="Y153" s="229" t="s">
        <v>88</v>
      </c>
      <c r="Z153" s="229" t="s">
        <v>69</v>
      </c>
      <c r="AA153" s="229" t="s">
        <v>159</v>
      </c>
      <c r="AB153" s="229" t="s">
        <v>71</v>
      </c>
      <c r="AC153" s="229" t="s">
        <v>72</v>
      </c>
      <c r="AD153" s="232">
        <v>16.899999999999999</v>
      </c>
      <c r="AE153" s="15">
        <f t="shared" si="238"/>
        <v>15</v>
      </c>
      <c r="AF153" s="15">
        <f t="shared" si="239"/>
        <v>15</v>
      </c>
      <c r="AG153" s="15">
        <f t="shared" ref="AG153" si="261">($S153*((AE153+AF153))/100)</f>
        <v>6</v>
      </c>
      <c r="AH153" s="15">
        <f t="shared" ref="AH153" si="262">S153-AG153</f>
        <v>14</v>
      </c>
      <c r="AI153" s="232">
        <v>60</v>
      </c>
      <c r="AJ153" s="15">
        <f t="shared" si="243"/>
        <v>0</v>
      </c>
      <c r="AK153" s="15">
        <f t="shared" si="244"/>
        <v>0</v>
      </c>
      <c r="AL153" s="15">
        <f t="shared" ref="AL153" si="263">($U153*((AJ153+AK153))/100)</f>
        <v>0</v>
      </c>
      <c r="AM153" s="15">
        <f t="shared" ref="AM153" si="264">U153-AL153</f>
        <v>100</v>
      </c>
      <c r="AN153" s="231" t="s">
        <v>73</v>
      </c>
      <c r="AO153" s="229" t="s">
        <v>74</v>
      </c>
      <c r="AP153" s="233" t="s">
        <v>75</v>
      </c>
      <c r="AQ153" s="30" t="s">
        <v>514</v>
      </c>
      <c r="AR153" s="78">
        <v>45658</v>
      </c>
      <c r="AS153" s="78">
        <v>46022</v>
      </c>
      <c r="AT153" s="159" t="s">
        <v>76</v>
      </c>
      <c r="AU153" s="30" t="s">
        <v>515</v>
      </c>
    </row>
    <row r="154" spans="1:47" ht="168.75" customHeight="1">
      <c r="A154" s="235"/>
      <c r="B154" s="235"/>
      <c r="C154" s="233"/>
      <c r="D154" s="233"/>
      <c r="E154" s="233"/>
      <c r="F154" s="233"/>
      <c r="G154" s="240"/>
      <c r="H154" s="30" t="s">
        <v>505</v>
      </c>
      <c r="I154" s="229"/>
      <c r="J154" s="30" t="s">
        <v>392</v>
      </c>
      <c r="K154" s="229"/>
      <c r="L154" s="241"/>
      <c r="M154" s="229"/>
      <c r="N154" s="229"/>
      <c r="O154" s="229"/>
      <c r="P154" s="229"/>
      <c r="Q154" s="229"/>
      <c r="R154" s="229"/>
      <c r="S154" s="229"/>
      <c r="T154" s="229"/>
      <c r="U154" s="229"/>
      <c r="V154" s="238"/>
      <c r="W154" s="30" t="s">
        <v>516</v>
      </c>
      <c r="X154" s="229"/>
      <c r="Y154" s="229"/>
      <c r="Z154" s="229"/>
      <c r="AA154" s="229"/>
      <c r="AB154" s="229"/>
      <c r="AC154" s="229"/>
      <c r="AD154" s="232"/>
      <c r="AE154" s="15">
        <f t="shared" si="238"/>
        <v>0</v>
      </c>
      <c r="AF154" s="15">
        <f t="shared" si="239"/>
        <v>0</v>
      </c>
      <c r="AG154" s="15">
        <f t="shared" ref="AG154" si="265">($AH153*((AE154+AF154))/100)</f>
        <v>0</v>
      </c>
      <c r="AH154" s="15">
        <f t="shared" ref="AH154" si="266">AH153-AG154</f>
        <v>14</v>
      </c>
      <c r="AI154" s="232"/>
      <c r="AJ154" s="15">
        <f t="shared" si="243"/>
        <v>0</v>
      </c>
      <c r="AK154" s="15">
        <f t="shared" si="244"/>
        <v>0</v>
      </c>
      <c r="AL154" s="15">
        <f t="shared" ref="AL154" si="267">($AM153*((AJ154+AK154))/100)</f>
        <v>0</v>
      </c>
      <c r="AM154" s="15">
        <f t="shared" ref="AM154" si="268">AM153-AL154</f>
        <v>100</v>
      </c>
      <c r="AN154" s="231"/>
      <c r="AO154" s="229"/>
      <c r="AP154" s="233"/>
      <c r="AQ154" s="30" t="s">
        <v>517</v>
      </c>
      <c r="AR154" s="78">
        <v>45658</v>
      </c>
      <c r="AS154" s="78">
        <v>46022</v>
      </c>
      <c r="AT154" s="217"/>
      <c r="AU154" s="30" t="s">
        <v>518</v>
      </c>
    </row>
    <row r="155" spans="1:47" ht="45" hidden="1" customHeight="1">
      <c r="A155" s="32"/>
      <c r="B155" s="79"/>
      <c r="C155" s="80"/>
      <c r="D155" s="79"/>
      <c r="E155" s="81"/>
      <c r="F155" s="81"/>
      <c r="G155" s="81"/>
      <c r="H155" s="81"/>
      <c r="I155" s="229"/>
      <c r="J155" s="81"/>
      <c r="K155" s="81"/>
      <c r="L155" s="81"/>
      <c r="M155" s="81" t="s">
        <v>128</v>
      </c>
      <c r="N155" s="81" t="s">
        <v>129</v>
      </c>
      <c r="O155" s="82"/>
      <c r="P155" s="82"/>
      <c r="Q155" s="82"/>
      <c r="R155" s="82"/>
      <c r="S155" s="82"/>
      <c r="T155" s="82"/>
      <c r="U155" s="82"/>
      <c r="V155" s="82"/>
      <c r="W155" s="81"/>
      <c r="X155" s="82"/>
      <c r="Y155" s="83"/>
      <c r="Z155" s="83"/>
      <c r="AA155" s="83"/>
      <c r="AB155" s="83"/>
      <c r="AC155" s="83"/>
      <c r="AD155" s="82"/>
      <c r="AE155" s="82"/>
      <c r="AF155" s="82"/>
      <c r="AG155" s="82"/>
      <c r="AH155" s="82"/>
      <c r="AI155" s="82"/>
      <c r="AJ155" s="82"/>
      <c r="AK155" s="82"/>
      <c r="AL155" s="82"/>
      <c r="AM155" s="82"/>
      <c r="AN155" s="82"/>
      <c r="AO155" s="82"/>
      <c r="AP155" s="82"/>
      <c r="AQ155" s="15"/>
      <c r="AR155" s="82"/>
      <c r="AS155" s="82"/>
      <c r="AT155" s="82"/>
      <c r="AU155" s="82"/>
    </row>
    <row r="156" spans="1:47" ht="60" hidden="1">
      <c r="A156" s="32"/>
      <c r="B156" s="79"/>
      <c r="C156" s="80"/>
      <c r="D156" s="79"/>
      <c r="E156" s="81"/>
      <c r="F156" s="81"/>
      <c r="G156" s="81"/>
      <c r="H156" s="81"/>
      <c r="I156" s="81"/>
      <c r="J156" s="81"/>
      <c r="K156" s="81"/>
      <c r="L156" s="81"/>
      <c r="M156" s="81" t="s">
        <v>83</v>
      </c>
      <c r="N156" s="81" t="s">
        <v>130</v>
      </c>
      <c r="O156" s="82"/>
      <c r="P156" s="82"/>
      <c r="Q156" s="82"/>
      <c r="R156" s="82"/>
      <c r="S156" s="82"/>
      <c r="T156" s="82"/>
      <c r="U156" s="82"/>
      <c r="V156" s="82"/>
      <c r="W156" s="81"/>
      <c r="X156" s="82"/>
      <c r="Y156" s="83"/>
      <c r="Z156" s="83"/>
      <c r="AA156" s="83"/>
      <c r="AB156" s="83"/>
      <c r="AC156" s="83"/>
      <c r="AD156" s="82"/>
      <c r="AE156" s="82"/>
      <c r="AF156" s="82"/>
      <c r="AG156" s="82"/>
      <c r="AH156" s="82"/>
      <c r="AI156" s="82"/>
      <c r="AJ156" s="82"/>
      <c r="AK156" s="82"/>
      <c r="AL156" s="82"/>
      <c r="AM156" s="82"/>
      <c r="AN156" s="82"/>
      <c r="AO156" s="82"/>
      <c r="AP156" s="82"/>
      <c r="AQ156" s="229"/>
      <c r="AR156" s="82"/>
      <c r="AS156" s="82"/>
      <c r="AT156" s="82"/>
      <c r="AU156" s="82"/>
    </row>
    <row r="157" spans="1:47" ht="45" hidden="1">
      <c r="A157" s="32"/>
      <c r="B157" s="79"/>
      <c r="C157" s="80"/>
      <c r="D157" s="79"/>
      <c r="E157" s="81"/>
      <c r="F157" s="81"/>
      <c r="G157" s="81"/>
      <c r="H157" s="81"/>
      <c r="I157" s="81"/>
      <c r="J157" s="81"/>
      <c r="K157" s="81"/>
      <c r="L157" s="81"/>
      <c r="M157" s="81" t="s">
        <v>131</v>
      </c>
      <c r="N157" s="81" t="s">
        <v>132</v>
      </c>
      <c r="O157" s="82"/>
      <c r="P157" s="82"/>
      <c r="Q157" s="82"/>
      <c r="R157" s="82"/>
      <c r="S157" s="82"/>
      <c r="T157" s="82"/>
      <c r="U157" s="82"/>
      <c r="V157" s="82"/>
      <c r="W157" s="81"/>
      <c r="X157" s="82"/>
      <c r="Y157" s="83"/>
      <c r="Z157" s="83"/>
      <c r="AA157" s="83"/>
      <c r="AB157" s="83"/>
      <c r="AC157" s="83"/>
      <c r="AD157" s="82"/>
      <c r="AE157" s="82"/>
      <c r="AF157" s="82"/>
      <c r="AG157" s="82"/>
      <c r="AH157" s="82"/>
      <c r="AI157" s="82"/>
      <c r="AJ157" s="82"/>
      <c r="AK157" s="82"/>
      <c r="AL157" s="82"/>
      <c r="AM157" s="82"/>
      <c r="AN157" s="82"/>
      <c r="AO157" s="82"/>
      <c r="AP157" s="82"/>
      <c r="AQ157" s="229"/>
      <c r="AR157" s="82"/>
      <c r="AS157" s="82"/>
      <c r="AT157" s="82"/>
      <c r="AU157" s="82"/>
    </row>
    <row r="158" spans="1:47" ht="30" hidden="1" customHeight="1">
      <c r="A158" s="32"/>
      <c r="B158" s="79"/>
      <c r="C158" s="80"/>
      <c r="D158" s="79"/>
      <c r="E158" s="81"/>
      <c r="F158" s="81"/>
      <c r="G158" s="81"/>
      <c r="H158" s="81"/>
      <c r="I158" s="81"/>
      <c r="J158" s="81"/>
      <c r="K158" s="81"/>
      <c r="L158" s="81"/>
      <c r="M158" s="81" t="s">
        <v>133</v>
      </c>
      <c r="N158" s="81" t="s">
        <v>134</v>
      </c>
      <c r="O158" s="82"/>
      <c r="P158" s="82"/>
      <c r="Q158" s="82"/>
      <c r="R158" s="82"/>
      <c r="S158" s="82"/>
      <c r="T158" s="82"/>
      <c r="U158" s="82"/>
      <c r="V158" s="82"/>
      <c r="W158" s="81"/>
      <c r="X158" s="82"/>
      <c r="Y158" s="83"/>
      <c r="Z158" s="83"/>
      <c r="AA158" s="83"/>
      <c r="AB158" s="83"/>
      <c r="AC158" s="83"/>
      <c r="AD158" s="82"/>
      <c r="AE158" s="82"/>
      <c r="AF158" s="82"/>
      <c r="AG158" s="82"/>
      <c r="AH158" s="82"/>
      <c r="AI158" s="82"/>
      <c r="AJ158" s="82"/>
      <c r="AK158" s="82"/>
      <c r="AL158" s="82"/>
      <c r="AM158" s="82"/>
      <c r="AN158" s="82"/>
      <c r="AO158" s="82"/>
      <c r="AP158" s="82"/>
      <c r="AQ158" s="229"/>
      <c r="AR158" s="82"/>
      <c r="AS158" s="82"/>
      <c r="AT158" s="82"/>
      <c r="AU158" s="82"/>
    </row>
    <row r="159" spans="1:47" ht="30" hidden="1">
      <c r="A159" s="32"/>
      <c r="B159" s="82"/>
      <c r="C159" s="81"/>
      <c r="D159" s="82"/>
      <c r="E159" s="81"/>
      <c r="F159" s="81"/>
      <c r="G159" s="81"/>
      <c r="H159" s="81"/>
      <c r="I159" s="81"/>
      <c r="J159" s="81"/>
      <c r="K159" s="81"/>
      <c r="L159" s="81"/>
      <c r="M159" s="81" t="s">
        <v>135</v>
      </c>
      <c r="N159" s="81" t="s">
        <v>136</v>
      </c>
      <c r="O159" s="82"/>
      <c r="P159" s="82"/>
      <c r="Q159" s="82"/>
      <c r="R159" s="82"/>
      <c r="S159" s="82"/>
      <c r="T159" s="82"/>
      <c r="U159" s="82"/>
      <c r="V159" s="82"/>
      <c r="W159" s="81"/>
      <c r="X159" s="82"/>
      <c r="Y159" s="83"/>
      <c r="Z159" s="83"/>
      <c r="AA159" s="83"/>
      <c r="AB159" s="83"/>
      <c r="AC159" s="83"/>
      <c r="AD159" s="82"/>
      <c r="AE159" s="82"/>
      <c r="AF159" s="82"/>
      <c r="AG159" s="82"/>
      <c r="AH159" s="82"/>
      <c r="AI159" s="82"/>
      <c r="AJ159" s="82"/>
      <c r="AK159" s="82"/>
      <c r="AL159" s="82"/>
      <c r="AM159" s="82"/>
      <c r="AN159" s="82"/>
      <c r="AO159" s="82"/>
      <c r="AP159" s="82"/>
      <c r="AQ159" s="229"/>
      <c r="AR159" s="82"/>
      <c r="AS159" s="82"/>
      <c r="AT159" s="82"/>
      <c r="AU159" s="82"/>
    </row>
    <row r="160" spans="1:47" ht="30" hidden="1">
      <c r="A160" s="79"/>
      <c r="B160" s="82"/>
      <c r="C160" s="81"/>
      <c r="D160" s="82"/>
      <c r="E160" s="239" t="s">
        <v>137</v>
      </c>
      <c r="F160" s="239" t="s">
        <v>138</v>
      </c>
      <c r="G160" s="81"/>
      <c r="H160" s="81"/>
      <c r="I160" s="81"/>
      <c r="J160" s="81"/>
      <c r="K160" s="81"/>
      <c r="L160" s="81"/>
      <c r="M160" s="81" t="s">
        <v>60</v>
      </c>
      <c r="N160" s="81" t="s">
        <v>139</v>
      </c>
      <c r="O160" s="82"/>
      <c r="P160" s="82"/>
      <c r="Q160" s="82"/>
      <c r="R160" s="82"/>
      <c r="S160" s="82"/>
      <c r="T160" s="82"/>
      <c r="U160" s="82"/>
      <c r="V160" s="82"/>
      <c r="W160" s="81"/>
      <c r="X160" s="82"/>
      <c r="Y160" s="83"/>
      <c r="Z160" s="83"/>
      <c r="AA160" s="83"/>
      <c r="AB160" s="83"/>
      <c r="AC160" s="83"/>
      <c r="AD160" s="82"/>
      <c r="AE160" s="82"/>
      <c r="AF160" s="82"/>
      <c r="AG160" s="82"/>
      <c r="AH160" s="82"/>
      <c r="AI160" s="82"/>
      <c r="AJ160" s="82"/>
      <c r="AK160" s="82"/>
      <c r="AL160" s="82"/>
      <c r="AM160" s="82"/>
      <c r="AN160" s="82"/>
      <c r="AO160" s="82"/>
      <c r="AP160" s="82"/>
      <c r="AQ160" s="229"/>
      <c r="AR160" s="82"/>
      <c r="AS160" s="82"/>
      <c r="AT160" s="82"/>
      <c r="AU160" s="82"/>
    </row>
    <row r="161" spans="1:47" ht="30" hidden="1">
      <c r="A161" s="79"/>
      <c r="B161" s="82"/>
      <c r="C161" s="81"/>
      <c r="D161" s="82"/>
      <c r="E161" s="239"/>
      <c r="F161" s="239"/>
      <c r="G161" s="81"/>
      <c r="H161" s="81"/>
      <c r="I161" s="81"/>
      <c r="J161" s="81"/>
      <c r="K161" s="81"/>
      <c r="L161" s="81"/>
      <c r="M161" s="81" t="s">
        <v>102</v>
      </c>
      <c r="N161" s="81" t="s">
        <v>140</v>
      </c>
      <c r="O161" s="82"/>
      <c r="P161" s="82"/>
      <c r="Q161" s="82"/>
      <c r="R161" s="82"/>
      <c r="S161" s="82"/>
      <c r="T161" s="82"/>
      <c r="U161" s="82"/>
      <c r="V161" s="82"/>
      <c r="W161" s="81"/>
      <c r="X161" s="82"/>
      <c r="Y161" s="83"/>
      <c r="Z161" s="83"/>
      <c r="AA161" s="83"/>
      <c r="AB161" s="83"/>
      <c r="AC161" s="83"/>
      <c r="AD161" s="82"/>
      <c r="AE161" s="82"/>
      <c r="AF161" s="82"/>
      <c r="AG161" s="82"/>
      <c r="AH161" s="82"/>
      <c r="AI161" s="82"/>
      <c r="AJ161" s="82"/>
      <c r="AK161" s="82"/>
      <c r="AL161" s="82"/>
      <c r="AM161" s="82"/>
      <c r="AN161" s="82"/>
      <c r="AO161" s="82"/>
      <c r="AP161" s="82"/>
      <c r="AQ161" s="229"/>
      <c r="AR161" s="82"/>
      <c r="AS161" s="82"/>
      <c r="AT161" s="82"/>
      <c r="AU161" s="82"/>
    </row>
    <row r="162" spans="1:47" ht="225" hidden="1">
      <c r="A162" s="79"/>
      <c r="B162" s="82"/>
      <c r="C162" s="81"/>
      <c r="D162" s="82"/>
      <c r="E162" s="30" t="s">
        <v>56</v>
      </c>
      <c r="F162" s="150" t="s">
        <v>57</v>
      </c>
      <c r="G162" s="81"/>
      <c r="H162" s="81"/>
      <c r="I162" s="81"/>
      <c r="J162" s="81"/>
      <c r="K162" s="81"/>
      <c r="L162" s="81" t="s">
        <v>84</v>
      </c>
      <c r="M162" s="81" t="s">
        <v>141</v>
      </c>
      <c r="N162" s="81" t="s">
        <v>59</v>
      </c>
      <c r="O162" s="82"/>
      <c r="P162" s="82"/>
      <c r="Q162" s="82"/>
      <c r="R162" s="82"/>
      <c r="S162" s="82"/>
      <c r="T162" s="82"/>
      <c r="U162" s="82"/>
      <c r="V162" s="82"/>
      <c r="W162" s="81"/>
      <c r="X162" s="82"/>
      <c r="Y162" s="83"/>
      <c r="Z162" s="83"/>
      <c r="AA162" s="83"/>
      <c r="AB162" s="83"/>
      <c r="AC162" s="83"/>
      <c r="AD162" s="82"/>
      <c r="AE162" s="82"/>
      <c r="AF162" s="82"/>
      <c r="AG162" s="82"/>
      <c r="AH162" s="82"/>
      <c r="AI162" s="82"/>
      <c r="AJ162" s="82"/>
      <c r="AK162" s="82"/>
      <c r="AL162" s="82"/>
      <c r="AM162" s="82"/>
      <c r="AN162" s="82"/>
      <c r="AO162" s="82"/>
      <c r="AP162" s="82"/>
      <c r="AQ162" s="15"/>
      <c r="AR162" s="82"/>
      <c r="AS162" s="82"/>
      <c r="AT162" s="82"/>
      <c r="AU162" s="82"/>
    </row>
    <row r="163" spans="1:47" ht="180" hidden="1">
      <c r="A163" s="79"/>
      <c r="B163" s="82"/>
      <c r="C163" s="81"/>
      <c r="D163" s="82"/>
      <c r="E163" s="30" t="s">
        <v>142</v>
      </c>
      <c r="F163" s="30" t="s">
        <v>143</v>
      </c>
      <c r="G163" s="81"/>
      <c r="H163" s="81"/>
      <c r="I163" s="81"/>
      <c r="J163" s="81"/>
      <c r="K163" s="81"/>
      <c r="L163" s="81" t="s">
        <v>61</v>
      </c>
      <c r="M163" s="81"/>
      <c r="N163" s="81" t="s">
        <v>144</v>
      </c>
      <c r="O163" s="82"/>
      <c r="P163" s="82"/>
      <c r="Q163" s="82"/>
      <c r="R163" s="82"/>
      <c r="S163" s="82"/>
      <c r="T163" s="82"/>
      <c r="U163" s="82"/>
      <c r="V163" s="82"/>
      <c r="W163" s="81"/>
      <c r="X163" s="82"/>
      <c r="Y163" s="83"/>
      <c r="Z163" s="83"/>
      <c r="AA163" s="83"/>
      <c r="AB163" s="83"/>
      <c r="AC163" s="83"/>
      <c r="AD163" s="82"/>
      <c r="AE163" s="82"/>
      <c r="AF163" s="82"/>
      <c r="AG163" s="82"/>
      <c r="AH163" s="82"/>
      <c r="AI163" s="82"/>
      <c r="AJ163" s="82"/>
      <c r="AK163" s="82"/>
      <c r="AL163" s="82"/>
      <c r="AM163" s="82"/>
      <c r="AN163" s="82"/>
      <c r="AO163" s="82"/>
      <c r="AP163" s="82"/>
      <c r="AQ163" s="15"/>
      <c r="AR163" s="82"/>
      <c r="AS163" s="82"/>
      <c r="AT163" s="82"/>
      <c r="AU163" s="82"/>
    </row>
    <row r="164" spans="1:47" hidden="1">
      <c r="A164" s="82"/>
      <c r="B164" s="82"/>
      <c r="C164" s="81"/>
      <c r="D164" s="82"/>
      <c r="E164" s="30" t="s">
        <v>145</v>
      </c>
      <c r="F164" s="30"/>
      <c r="G164" s="81"/>
      <c r="H164" s="81"/>
      <c r="I164" s="81"/>
      <c r="J164" s="81"/>
      <c r="K164" s="81"/>
      <c r="L164" s="81" t="s">
        <v>146</v>
      </c>
      <c r="M164" s="81"/>
      <c r="N164" s="81"/>
      <c r="O164" s="82"/>
      <c r="P164" s="82"/>
      <c r="Q164" s="82"/>
      <c r="R164" s="82"/>
      <c r="S164" s="82"/>
      <c r="T164" s="82"/>
      <c r="U164" s="82"/>
      <c r="V164" s="82"/>
      <c r="W164" s="81"/>
      <c r="X164" s="82"/>
      <c r="Y164" s="83"/>
      <c r="Z164" s="83"/>
      <c r="AA164" s="83"/>
      <c r="AB164" s="83"/>
      <c r="AC164" s="83"/>
      <c r="AD164" s="82"/>
      <c r="AE164" s="82"/>
      <c r="AF164" s="82"/>
      <c r="AG164" s="82"/>
      <c r="AH164" s="82"/>
      <c r="AI164" s="82"/>
      <c r="AJ164" s="82"/>
      <c r="AK164" s="82"/>
      <c r="AL164" s="82"/>
      <c r="AM164" s="82"/>
      <c r="AN164" s="82"/>
      <c r="AO164" s="82"/>
      <c r="AP164" s="82"/>
      <c r="AQ164" s="15"/>
      <c r="AR164" s="82"/>
      <c r="AS164" s="82"/>
      <c r="AT164" s="82"/>
      <c r="AU164" s="82"/>
    </row>
    <row r="165" spans="1:47" ht="75" hidden="1" customHeight="1">
      <c r="A165" s="82"/>
      <c r="B165" s="82"/>
      <c r="C165" s="81"/>
      <c r="D165" s="82"/>
      <c r="E165" s="30" t="s">
        <v>147</v>
      </c>
      <c r="F165" s="30"/>
      <c r="G165" s="81"/>
      <c r="H165" s="81"/>
      <c r="I165" s="81"/>
      <c r="J165" s="81"/>
      <c r="K165" s="81"/>
      <c r="L165" s="81" t="s">
        <v>148</v>
      </c>
      <c r="M165" s="81"/>
      <c r="N165" s="81"/>
      <c r="O165" s="82"/>
      <c r="P165" s="82"/>
      <c r="Q165" s="82"/>
      <c r="R165" s="82"/>
      <c r="S165" s="82"/>
      <c r="T165" s="82"/>
      <c r="U165" s="82"/>
      <c r="V165" s="82"/>
      <c r="W165" s="81"/>
      <c r="X165" s="82"/>
      <c r="Y165" s="83"/>
      <c r="Z165" s="83"/>
      <c r="AA165" s="83"/>
      <c r="AB165" s="83"/>
      <c r="AC165" s="83"/>
      <c r="AD165" s="82"/>
      <c r="AE165" s="82"/>
      <c r="AF165" s="82"/>
      <c r="AG165" s="82"/>
      <c r="AH165" s="82"/>
      <c r="AI165" s="82"/>
      <c r="AJ165" s="82"/>
      <c r="AK165" s="82"/>
      <c r="AL165" s="82"/>
      <c r="AM165" s="82"/>
      <c r="AN165" s="82"/>
      <c r="AO165" s="82"/>
      <c r="AP165" s="82"/>
      <c r="AQ165" s="15"/>
      <c r="AR165" s="82"/>
      <c r="AS165" s="82"/>
      <c r="AT165" s="82"/>
      <c r="AU165" s="82"/>
    </row>
    <row r="166" spans="1:47" ht="30" hidden="1">
      <c r="A166" s="82"/>
      <c r="B166" s="82"/>
      <c r="C166" s="81"/>
      <c r="D166" s="82"/>
      <c r="E166" s="30" t="s">
        <v>149</v>
      </c>
      <c r="F166" s="150"/>
      <c r="G166" s="81"/>
      <c r="H166" s="81"/>
      <c r="I166" s="81"/>
      <c r="J166" s="81"/>
      <c r="K166" s="81"/>
      <c r="L166" s="81" t="s">
        <v>150</v>
      </c>
      <c r="M166" s="81"/>
      <c r="N166" s="81"/>
      <c r="O166" s="82"/>
      <c r="P166" s="82"/>
      <c r="Q166" s="82"/>
      <c r="R166" s="82"/>
      <c r="S166" s="82"/>
      <c r="T166" s="82"/>
      <c r="U166" s="82"/>
      <c r="V166" s="82"/>
      <c r="W166" s="81"/>
      <c r="X166" s="82"/>
      <c r="Y166" s="83"/>
      <c r="Z166" s="83"/>
      <c r="AA166" s="83"/>
      <c r="AB166" s="83"/>
      <c r="AC166" s="83"/>
      <c r="AD166" s="82"/>
      <c r="AE166" s="82"/>
      <c r="AF166" s="82"/>
      <c r="AG166" s="82"/>
      <c r="AH166" s="82"/>
      <c r="AI166" s="82"/>
      <c r="AJ166" s="82"/>
      <c r="AK166" s="82"/>
      <c r="AL166" s="82"/>
      <c r="AM166" s="82"/>
      <c r="AN166" s="82"/>
      <c r="AO166" s="82"/>
      <c r="AP166" s="82"/>
      <c r="AQ166" s="15"/>
      <c r="AR166" s="82"/>
      <c r="AS166" s="82"/>
      <c r="AT166" s="82"/>
      <c r="AU166" s="82"/>
    </row>
    <row r="167" spans="1:47" ht="15.75" hidden="1">
      <c r="A167" s="82"/>
      <c r="B167" s="82"/>
      <c r="C167" s="81"/>
      <c r="D167" s="82"/>
      <c r="E167" s="30" t="s">
        <v>151</v>
      </c>
      <c r="F167" s="150"/>
      <c r="G167" s="81"/>
      <c r="H167" s="81"/>
      <c r="I167" s="81"/>
      <c r="J167" s="81"/>
      <c r="K167" s="81"/>
      <c r="L167" s="84" t="s">
        <v>152</v>
      </c>
      <c r="M167" s="84"/>
      <c r="N167" s="84"/>
      <c r="O167" s="85" t="s">
        <v>121</v>
      </c>
      <c r="P167" s="85"/>
      <c r="Q167" s="85"/>
      <c r="R167" s="83" t="s">
        <v>108</v>
      </c>
      <c r="S167" s="83"/>
      <c r="T167" s="86" t="s">
        <v>68</v>
      </c>
      <c r="U167" s="86"/>
      <c r="V167" s="83" t="s">
        <v>69</v>
      </c>
      <c r="W167" s="87" t="s">
        <v>71</v>
      </c>
      <c r="X167" s="88" t="s">
        <v>153</v>
      </c>
      <c r="Y167" s="83"/>
      <c r="Z167" s="83"/>
      <c r="AA167" s="83"/>
      <c r="AB167" s="83"/>
      <c r="AC167" s="83"/>
      <c r="AD167" s="82"/>
      <c r="AE167" s="82"/>
      <c r="AF167" s="82"/>
      <c r="AG167" s="82"/>
      <c r="AH167" s="82"/>
      <c r="AI167" s="82"/>
      <c r="AJ167" s="82"/>
      <c r="AK167" s="82"/>
      <c r="AL167" s="82"/>
      <c r="AM167" s="82"/>
      <c r="AN167" s="82"/>
      <c r="AO167" s="82"/>
      <c r="AP167" s="82"/>
      <c r="AQ167" s="15"/>
      <c r="AR167" s="82"/>
      <c r="AS167" s="82"/>
      <c r="AT167" s="82"/>
      <c r="AU167" s="82"/>
    </row>
    <row r="168" spans="1:47" ht="31.5" hidden="1">
      <c r="A168" s="82"/>
      <c r="B168" s="82"/>
      <c r="C168" s="81"/>
      <c r="D168" s="82"/>
      <c r="E168" s="30" t="s">
        <v>154</v>
      </c>
      <c r="F168" s="150"/>
      <c r="G168" s="81"/>
      <c r="H168" s="81"/>
      <c r="I168" s="81"/>
      <c r="J168" s="81"/>
      <c r="K168" s="81"/>
      <c r="L168" s="84" t="s">
        <v>155</v>
      </c>
      <c r="M168" s="84"/>
      <c r="N168" s="84"/>
      <c r="O168" s="85" t="s">
        <v>65</v>
      </c>
      <c r="P168" s="85"/>
      <c r="Q168" s="85"/>
      <c r="R168" s="83" t="s">
        <v>73</v>
      </c>
      <c r="S168" s="83"/>
      <c r="T168" s="86" t="s">
        <v>88</v>
      </c>
      <c r="U168" s="86"/>
      <c r="V168" s="83" t="s">
        <v>103</v>
      </c>
      <c r="W168" s="87" t="s">
        <v>89</v>
      </c>
      <c r="X168" s="89" t="s">
        <v>156</v>
      </c>
      <c r="Y168" s="83"/>
      <c r="Z168" s="83"/>
      <c r="AA168" s="83"/>
      <c r="AB168" s="83"/>
      <c r="AC168" s="83"/>
      <c r="AD168" s="82"/>
      <c r="AE168" s="82"/>
      <c r="AF168" s="82"/>
      <c r="AG168" s="82"/>
      <c r="AH168" s="82"/>
      <c r="AI168" s="82"/>
      <c r="AJ168" s="82"/>
      <c r="AK168" s="82"/>
      <c r="AL168" s="82"/>
      <c r="AM168" s="82"/>
      <c r="AN168" s="82"/>
      <c r="AO168" s="82"/>
      <c r="AP168" s="82"/>
      <c r="AQ168" s="15"/>
      <c r="AR168" s="82"/>
      <c r="AS168" s="82"/>
      <c r="AT168" s="82"/>
      <c r="AU168" s="82"/>
    </row>
    <row r="169" spans="1:47" ht="47.25" hidden="1">
      <c r="A169" s="82"/>
      <c r="B169" s="82"/>
      <c r="C169" s="81"/>
      <c r="D169" s="82"/>
      <c r="E169" s="30" t="s">
        <v>157</v>
      </c>
      <c r="F169" s="150"/>
      <c r="G169" s="81"/>
      <c r="H169" s="81"/>
      <c r="I169" s="81"/>
      <c r="J169" s="81"/>
      <c r="K169" s="81"/>
      <c r="L169" s="84" t="s">
        <v>64</v>
      </c>
      <c r="M169" s="84"/>
      <c r="N169" s="84"/>
      <c r="O169" s="85" t="s">
        <v>73</v>
      </c>
      <c r="P169" s="85"/>
      <c r="Q169" s="85"/>
      <c r="R169" s="83" t="s">
        <v>66</v>
      </c>
      <c r="S169" s="83"/>
      <c r="T169" s="86" t="s">
        <v>78</v>
      </c>
      <c r="U169" s="86"/>
      <c r="V169" s="83" t="s">
        <v>70</v>
      </c>
      <c r="W169" s="87"/>
      <c r="X169" s="88" t="s">
        <v>62</v>
      </c>
      <c r="Y169" s="83"/>
      <c r="Z169" s="83"/>
      <c r="AA169" s="83"/>
      <c r="AB169" s="83"/>
      <c r="AC169" s="83"/>
      <c r="AD169" s="82"/>
      <c r="AE169" s="82"/>
      <c r="AF169" s="82"/>
      <c r="AG169" s="82"/>
      <c r="AH169" s="82"/>
      <c r="AI169" s="82"/>
      <c r="AJ169" s="82"/>
      <c r="AK169" s="82"/>
      <c r="AL169" s="82"/>
      <c r="AM169" s="82"/>
      <c r="AN169" s="82"/>
      <c r="AO169" s="82"/>
      <c r="AP169" s="82"/>
      <c r="AQ169" s="15"/>
      <c r="AR169" s="82"/>
      <c r="AS169" s="82"/>
      <c r="AT169" s="82"/>
      <c r="AU169" s="82"/>
    </row>
    <row r="170" spans="1:47" ht="31.5" hidden="1">
      <c r="A170" s="82"/>
      <c r="B170" s="82"/>
      <c r="C170" s="81"/>
      <c r="D170" s="82"/>
      <c r="E170" s="30" t="s">
        <v>158</v>
      </c>
      <c r="F170" s="30"/>
      <c r="G170" s="81"/>
      <c r="H170" s="81"/>
      <c r="I170" s="81"/>
      <c r="J170" s="81"/>
      <c r="K170" s="81"/>
      <c r="L170" s="84" t="s">
        <v>112</v>
      </c>
      <c r="M170" s="84"/>
      <c r="N170" s="84"/>
      <c r="O170" s="85" t="s">
        <v>107</v>
      </c>
      <c r="P170" s="85"/>
      <c r="Q170" s="85"/>
      <c r="R170" s="83" t="s">
        <v>122</v>
      </c>
      <c r="S170" s="83"/>
      <c r="T170" s="83" t="s">
        <v>42</v>
      </c>
      <c r="U170" s="83"/>
      <c r="V170" s="83" t="s">
        <v>159</v>
      </c>
      <c r="W170" s="81"/>
      <c r="X170" s="89" t="s">
        <v>160</v>
      </c>
      <c r="Y170" s="83"/>
      <c r="Z170" s="83"/>
      <c r="AA170" s="83"/>
      <c r="AB170" s="83"/>
      <c r="AC170" s="83"/>
      <c r="AD170" s="82"/>
      <c r="AE170" s="82"/>
      <c r="AF170" s="82"/>
      <c r="AG170" s="82"/>
      <c r="AH170" s="82"/>
      <c r="AI170" s="82"/>
      <c r="AJ170" s="82"/>
      <c r="AK170" s="82"/>
      <c r="AL170" s="82"/>
      <c r="AM170" s="82"/>
      <c r="AN170" s="82"/>
      <c r="AO170" s="82"/>
      <c r="AP170" s="82"/>
      <c r="AQ170" s="15"/>
      <c r="AR170" s="82"/>
      <c r="AS170" s="82"/>
      <c r="AT170" s="82"/>
      <c r="AU170" s="82"/>
    </row>
    <row r="171" spans="1:47" ht="15.75" hidden="1">
      <c r="A171" s="82"/>
      <c r="B171" s="82"/>
      <c r="C171" s="81"/>
      <c r="D171" s="82"/>
      <c r="E171" s="30" t="s">
        <v>161</v>
      </c>
      <c r="F171" s="30"/>
      <c r="G171" s="81"/>
      <c r="H171" s="81"/>
      <c r="I171" s="81"/>
      <c r="J171" s="81"/>
      <c r="K171" s="81"/>
      <c r="L171" s="84" t="s">
        <v>106</v>
      </c>
      <c r="M171" s="84"/>
      <c r="N171" s="84"/>
      <c r="O171" s="85" t="s">
        <v>113</v>
      </c>
      <c r="P171" s="85"/>
      <c r="Q171" s="85"/>
      <c r="R171" s="90"/>
      <c r="S171" s="90"/>
      <c r="T171" s="83" t="s">
        <v>109</v>
      </c>
      <c r="U171" s="83"/>
      <c r="V171" s="82"/>
      <c r="W171" s="81" t="s">
        <v>72</v>
      </c>
      <c r="X171" s="88" t="s">
        <v>97</v>
      </c>
      <c r="Y171" s="83"/>
      <c r="Z171" s="83"/>
      <c r="AA171" s="83"/>
      <c r="AB171" s="83"/>
      <c r="AC171" s="83"/>
      <c r="AD171" s="82"/>
      <c r="AE171" s="82"/>
      <c r="AF171" s="82"/>
      <c r="AG171" s="82"/>
      <c r="AH171" s="82"/>
      <c r="AI171" s="82"/>
      <c r="AJ171" s="82"/>
      <c r="AK171" s="82"/>
      <c r="AL171" s="82"/>
      <c r="AM171" s="82"/>
      <c r="AN171" s="82"/>
      <c r="AO171" s="82"/>
      <c r="AP171" s="82"/>
      <c r="AQ171" s="15"/>
      <c r="AR171" s="82"/>
      <c r="AS171" s="82"/>
      <c r="AT171" s="82"/>
      <c r="AU171" s="82"/>
    </row>
    <row r="172" spans="1:47" ht="15.75" hidden="1">
      <c r="A172" s="82"/>
      <c r="B172" s="82"/>
      <c r="C172" s="81"/>
      <c r="D172" s="82"/>
      <c r="E172" s="30" t="s">
        <v>162</v>
      </c>
      <c r="F172" s="30"/>
      <c r="G172" s="81"/>
      <c r="H172" s="81"/>
      <c r="I172" s="81"/>
      <c r="J172" s="81"/>
      <c r="K172" s="81"/>
      <c r="L172" s="81"/>
      <c r="M172" s="81"/>
      <c r="N172" s="81"/>
      <c r="O172" s="83" t="s">
        <v>163</v>
      </c>
      <c r="P172" s="83"/>
      <c r="Q172" s="83"/>
      <c r="R172" s="82"/>
      <c r="S172" s="82"/>
      <c r="T172" s="82"/>
      <c r="U172" s="82"/>
      <c r="V172" s="82"/>
      <c r="W172" s="81" t="s">
        <v>164</v>
      </c>
      <c r="X172" s="88" t="s">
        <v>85</v>
      </c>
      <c r="Y172" s="83"/>
      <c r="Z172" s="83"/>
      <c r="AA172" s="83"/>
      <c r="AB172" s="83"/>
      <c r="AC172" s="83"/>
      <c r="AD172" s="82"/>
      <c r="AE172" s="82"/>
      <c r="AF172" s="82"/>
      <c r="AG172" s="82"/>
      <c r="AH172" s="82"/>
      <c r="AI172" s="82"/>
      <c r="AJ172" s="82"/>
      <c r="AK172" s="82"/>
      <c r="AL172" s="82"/>
      <c r="AM172" s="82"/>
      <c r="AN172" s="82"/>
      <c r="AO172" s="82"/>
      <c r="AP172" s="82"/>
      <c r="AQ172" s="15"/>
      <c r="AR172" s="82"/>
      <c r="AS172" s="82"/>
      <c r="AT172" s="82"/>
      <c r="AU172" s="82"/>
    </row>
    <row r="173" spans="1:47" ht="78.75" hidden="1">
      <c r="A173" s="82"/>
      <c r="B173" s="82"/>
      <c r="C173" s="81"/>
      <c r="D173" s="82"/>
      <c r="E173" s="30" t="s">
        <v>165</v>
      </c>
      <c r="F173" s="30"/>
      <c r="G173" s="81"/>
      <c r="H173" s="81"/>
      <c r="I173" s="81"/>
      <c r="J173" s="81"/>
      <c r="K173" s="81"/>
      <c r="L173" s="81"/>
      <c r="M173" s="81"/>
      <c r="N173" s="81"/>
      <c r="O173" s="83" t="s">
        <v>74</v>
      </c>
      <c r="P173" s="83"/>
      <c r="Q173" s="83"/>
      <c r="R173" s="82"/>
      <c r="S173" s="82"/>
      <c r="T173" s="82"/>
      <c r="U173" s="82"/>
      <c r="V173" s="82"/>
      <c r="W173" s="81"/>
      <c r="X173" s="88" t="s">
        <v>166</v>
      </c>
      <c r="Y173" s="83"/>
      <c r="Z173" s="83"/>
      <c r="AA173" s="83"/>
      <c r="AB173" s="83"/>
      <c r="AC173" s="83"/>
      <c r="AD173" s="82"/>
      <c r="AE173" s="82"/>
      <c r="AF173" s="82"/>
      <c r="AG173" s="82"/>
      <c r="AH173" s="82"/>
      <c r="AI173" s="82"/>
      <c r="AJ173" s="82"/>
      <c r="AK173" s="82"/>
      <c r="AL173" s="82"/>
      <c r="AM173" s="82"/>
      <c r="AN173" s="82"/>
      <c r="AO173" s="82"/>
      <c r="AP173" s="82"/>
      <c r="AQ173" s="82"/>
      <c r="AR173" s="82"/>
      <c r="AS173" s="82"/>
      <c r="AT173" s="82"/>
      <c r="AU173" s="82"/>
    </row>
    <row r="174" spans="1:47" ht="31.5" hidden="1">
      <c r="A174" s="82"/>
      <c r="B174" s="82"/>
      <c r="C174" s="81"/>
      <c r="D174" s="82"/>
      <c r="E174" s="30" t="s">
        <v>167</v>
      </c>
      <c r="F174" s="30"/>
      <c r="G174" s="81"/>
      <c r="H174" s="81"/>
      <c r="I174" s="81"/>
      <c r="J174" s="81"/>
      <c r="K174" s="81"/>
      <c r="L174" s="81"/>
      <c r="M174" s="81"/>
      <c r="N174" s="81"/>
      <c r="O174" s="83" t="s">
        <v>110</v>
      </c>
      <c r="P174" s="83"/>
      <c r="Q174" s="83"/>
      <c r="R174" s="82"/>
      <c r="S174" s="82"/>
      <c r="T174" s="82"/>
      <c r="U174" s="82"/>
      <c r="V174" s="82"/>
      <c r="W174" s="81"/>
      <c r="X174" s="88" t="s">
        <v>168</v>
      </c>
      <c r="Y174" s="83"/>
      <c r="Z174" s="83"/>
      <c r="AA174" s="83"/>
      <c r="AB174" s="83"/>
      <c r="AC174" s="83"/>
      <c r="AD174" s="82"/>
      <c r="AE174" s="82"/>
      <c r="AF174" s="82"/>
      <c r="AG174" s="82"/>
      <c r="AH174" s="82"/>
      <c r="AI174" s="82"/>
      <c r="AJ174" s="82"/>
      <c r="AK174" s="82"/>
      <c r="AL174" s="82"/>
      <c r="AM174" s="82"/>
      <c r="AN174" s="82"/>
      <c r="AO174" s="82"/>
      <c r="AP174" s="82"/>
      <c r="AQ174" s="82"/>
      <c r="AR174" s="82"/>
      <c r="AS174" s="82"/>
      <c r="AT174" s="82"/>
      <c r="AU174" s="82"/>
    </row>
    <row r="175" spans="1:47" ht="30" hidden="1">
      <c r="A175" s="82"/>
      <c r="B175" s="82"/>
      <c r="C175" s="81"/>
      <c r="D175" s="82"/>
      <c r="E175" s="30" t="s">
        <v>169</v>
      </c>
      <c r="F175" s="30"/>
      <c r="G175" s="81"/>
      <c r="H175" s="81"/>
      <c r="I175" s="81"/>
      <c r="J175" s="81"/>
      <c r="K175" s="81"/>
      <c r="L175" s="81"/>
      <c r="M175" s="81"/>
      <c r="N175" s="81"/>
      <c r="O175" s="83" t="s">
        <v>170</v>
      </c>
      <c r="P175" s="83"/>
      <c r="Q175" s="83"/>
      <c r="R175" s="82"/>
      <c r="S175" s="82"/>
      <c r="T175" s="82"/>
      <c r="U175" s="82"/>
      <c r="V175" s="82"/>
      <c r="W175" s="81"/>
      <c r="X175" s="82"/>
      <c r="Y175" s="83"/>
      <c r="Z175" s="83"/>
      <c r="AA175" s="83"/>
      <c r="AB175" s="83"/>
      <c r="AC175" s="83"/>
      <c r="AD175" s="82"/>
      <c r="AE175" s="82"/>
      <c r="AF175" s="82"/>
      <c r="AG175" s="82"/>
      <c r="AH175" s="82"/>
      <c r="AI175" s="82"/>
      <c r="AJ175" s="82"/>
      <c r="AK175" s="82"/>
      <c r="AL175" s="82"/>
      <c r="AM175" s="82"/>
      <c r="AN175" s="82"/>
      <c r="AO175" s="82"/>
      <c r="AP175" s="82"/>
      <c r="AQ175" s="82"/>
      <c r="AR175" s="82"/>
      <c r="AS175" s="82"/>
      <c r="AT175" s="82"/>
      <c r="AU175" s="82"/>
    </row>
    <row r="176" spans="1:47" ht="30" hidden="1">
      <c r="A176" s="82"/>
      <c r="B176" s="82"/>
      <c r="C176" s="81"/>
      <c r="D176" s="82"/>
      <c r="E176" s="30" t="s">
        <v>171</v>
      </c>
      <c r="F176" s="30"/>
      <c r="G176" s="81"/>
      <c r="H176" s="81"/>
      <c r="I176" s="81"/>
      <c r="J176" s="81"/>
      <c r="K176" s="81"/>
      <c r="L176" s="81"/>
      <c r="M176" s="81"/>
      <c r="N176" s="81"/>
      <c r="O176" s="82"/>
      <c r="P176" s="82"/>
      <c r="Q176" s="82"/>
      <c r="R176" s="82"/>
      <c r="S176" s="82"/>
      <c r="T176" s="82"/>
      <c r="U176" s="82"/>
      <c r="V176" s="82"/>
      <c r="W176" s="81"/>
      <c r="X176" s="82"/>
      <c r="Y176" s="83"/>
      <c r="Z176" s="83"/>
      <c r="AA176" s="83"/>
      <c r="AB176" s="83"/>
      <c r="AC176" s="83"/>
      <c r="AD176" s="82"/>
      <c r="AE176" s="82"/>
      <c r="AF176" s="82"/>
      <c r="AG176" s="82"/>
      <c r="AH176" s="82"/>
      <c r="AI176" s="82"/>
      <c r="AJ176" s="82"/>
      <c r="AK176" s="82"/>
      <c r="AL176" s="82"/>
      <c r="AM176" s="82"/>
      <c r="AN176" s="82"/>
      <c r="AO176" s="82"/>
      <c r="AP176" s="82"/>
      <c r="AQ176" s="82"/>
      <c r="AR176" s="82"/>
      <c r="AS176" s="82"/>
      <c r="AT176" s="82"/>
      <c r="AU176" s="82"/>
    </row>
    <row r="177" spans="1:47" ht="15.75" hidden="1">
      <c r="A177" s="82"/>
      <c r="B177" s="82"/>
      <c r="C177" s="81"/>
      <c r="D177" s="82"/>
      <c r="E177" s="30" t="s">
        <v>172</v>
      </c>
      <c r="F177" s="30"/>
      <c r="G177" s="81"/>
      <c r="H177" s="81"/>
      <c r="I177" s="81"/>
      <c r="J177" s="81"/>
      <c r="K177" s="81"/>
      <c r="L177" s="81"/>
      <c r="M177" s="81"/>
      <c r="N177" s="81"/>
      <c r="O177" s="82"/>
      <c r="P177" s="82"/>
      <c r="Q177" s="82"/>
      <c r="R177" s="82"/>
      <c r="S177" s="82"/>
      <c r="T177" s="82"/>
      <c r="U177" s="82"/>
      <c r="V177" s="82"/>
      <c r="W177" s="81"/>
      <c r="X177" s="88"/>
      <c r="Y177" s="83"/>
      <c r="Z177" s="83"/>
      <c r="AA177" s="83"/>
      <c r="AB177" s="83"/>
      <c r="AC177" s="83"/>
      <c r="AD177" s="82"/>
      <c r="AE177" s="82"/>
      <c r="AF177" s="82"/>
      <c r="AG177" s="82"/>
      <c r="AH177" s="82"/>
      <c r="AI177" s="82"/>
      <c r="AJ177" s="82"/>
      <c r="AK177" s="82"/>
      <c r="AL177" s="82"/>
      <c r="AM177" s="82"/>
      <c r="AN177" s="82"/>
      <c r="AO177" s="82"/>
      <c r="AP177" s="82"/>
      <c r="AQ177" s="82"/>
      <c r="AR177" s="82"/>
      <c r="AS177" s="82"/>
      <c r="AT177" s="82"/>
      <c r="AU177" s="82"/>
    </row>
    <row r="178" spans="1:47" ht="30" hidden="1">
      <c r="A178" s="82"/>
      <c r="B178" s="82"/>
      <c r="C178" s="81"/>
      <c r="D178" s="82"/>
      <c r="E178" s="30" t="s">
        <v>173</v>
      </c>
      <c r="F178" s="30"/>
      <c r="G178" s="81"/>
      <c r="H178" s="81"/>
      <c r="I178" s="81"/>
      <c r="J178" s="81"/>
      <c r="K178" s="81"/>
      <c r="L178" s="81"/>
      <c r="M178" s="81"/>
      <c r="N178" s="81"/>
      <c r="O178" s="82"/>
      <c r="P178" s="82"/>
      <c r="Q178" s="82"/>
      <c r="R178" s="82"/>
      <c r="S178" s="82"/>
      <c r="T178" s="82"/>
      <c r="U178" s="82"/>
      <c r="V178" s="82"/>
      <c r="W178" s="81"/>
      <c r="X178" s="91"/>
      <c r="Y178" s="83"/>
      <c r="Z178" s="83"/>
      <c r="AA178" s="83"/>
      <c r="AB178" s="83"/>
      <c r="AC178" s="83"/>
      <c r="AD178" s="82"/>
      <c r="AE178" s="82"/>
      <c r="AF178" s="82"/>
      <c r="AG178" s="82"/>
      <c r="AH178" s="82"/>
      <c r="AI178" s="82"/>
      <c r="AJ178" s="82"/>
      <c r="AK178" s="82"/>
      <c r="AL178" s="82"/>
      <c r="AM178" s="82"/>
      <c r="AN178" s="82"/>
      <c r="AO178" s="82"/>
      <c r="AP178" s="82"/>
      <c r="AQ178" s="82"/>
      <c r="AR178" s="82"/>
      <c r="AS178" s="82"/>
      <c r="AT178" s="82"/>
      <c r="AU178" s="82"/>
    </row>
    <row r="179" spans="1:47" hidden="1">
      <c r="A179" s="82"/>
      <c r="B179" s="82"/>
      <c r="C179" s="81"/>
      <c r="D179" s="82"/>
      <c r="E179" s="30" t="s">
        <v>174</v>
      </c>
      <c r="F179" s="30"/>
      <c r="G179" s="81"/>
      <c r="H179" s="81"/>
      <c r="I179" s="81"/>
      <c r="J179" s="81"/>
      <c r="K179" s="81"/>
      <c r="L179" s="81"/>
      <c r="M179" s="81"/>
      <c r="N179" s="81"/>
      <c r="O179" s="82"/>
      <c r="P179" s="82"/>
      <c r="Q179" s="82"/>
      <c r="R179" s="82"/>
      <c r="S179" s="82"/>
      <c r="T179" s="82"/>
      <c r="U179" s="82"/>
      <c r="V179" s="82"/>
      <c r="W179" s="81"/>
      <c r="X179" s="82"/>
      <c r="Y179" s="83"/>
      <c r="Z179" s="83"/>
      <c r="AA179" s="83"/>
      <c r="AB179" s="83"/>
      <c r="AC179" s="83"/>
      <c r="AD179" s="82"/>
      <c r="AE179" s="82"/>
      <c r="AF179" s="82"/>
      <c r="AG179" s="82"/>
      <c r="AH179" s="82"/>
      <c r="AI179" s="82"/>
      <c r="AJ179" s="82"/>
      <c r="AK179" s="82"/>
      <c r="AL179" s="82"/>
      <c r="AM179" s="82"/>
      <c r="AN179" s="82"/>
      <c r="AO179" s="82"/>
      <c r="AP179" s="82"/>
      <c r="AQ179" s="82"/>
      <c r="AR179" s="82"/>
      <c r="AS179" s="82"/>
      <c r="AT179" s="82"/>
      <c r="AU179" s="82"/>
    </row>
    <row r="180" spans="1:47" hidden="1">
      <c r="A180" s="82"/>
      <c r="B180" s="82"/>
      <c r="C180" s="81"/>
      <c r="D180" s="82"/>
      <c r="E180" s="30" t="s">
        <v>175</v>
      </c>
      <c r="F180" s="30"/>
      <c r="G180" s="81"/>
      <c r="H180" s="81"/>
      <c r="I180" s="81"/>
      <c r="J180" s="81"/>
      <c r="K180" s="81"/>
      <c r="L180" s="81"/>
      <c r="M180" s="81"/>
      <c r="N180" s="81"/>
      <c r="O180" s="82"/>
      <c r="P180" s="82"/>
      <c r="Q180" s="82"/>
      <c r="R180" s="82"/>
      <c r="S180" s="82"/>
      <c r="T180" s="82"/>
      <c r="U180" s="82"/>
      <c r="V180" s="82"/>
      <c r="W180" s="81"/>
      <c r="X180" s="82"/>
      <c r="Y180" s="83"/>
      <c r="Z180" s="83"/>
      <c r="AA180" s="83"/>
      <c r="AB180" s="83"/>
      <c r="AC180" s="83"/>
      <c r="AD180" s="82"/>
      <c r="AE180" s="82"/>
      <c r="AF180" s="82"/>
      <c r="AG180" s="82"/>
      <c r="AH180" s="82"/>
      <c r="AI180" s="82"/>
      <c r="AJ180" s="82"/>
      <c r="AK180" s="82"/>
      <c r="AL180" s="82"/>
      <c r="AM180" s="82"/>
      <c r="AN180" s="82"/>
      <c r="AO180" s="82"/>
      <c r="AP180" s="82"/>
      <c r="AQ180" s="82"/>
      <c r="AR180" s="82"/>
      <c r="AS180" s="82"/>
      <c r="AT180" s="82"/>
      <c r="AU180" s="82"/>
    </row>
    <row r="181" spans="1:47" ht="15" hidden="1" customHeight="1">
      <c r="A181" s="82"/>
      <c r="B181" s="82"/>
      <c r="C181" s="81"/>
      <c r="D181" s="82"/>
      <c r="E181" s="30" t="s">
        <v>176</v>
      </c>
      <c r="F181" s="81"/>
      <c r="G181" s="81"/>
      <c r="H181" s="81"/>
      <c r="I181" s="81"/>
      <c r="J181" s="81"/>
      <c r="K181" s="81"/>
      <c r="L181" s="81"/>
      <c r="M181" s="81"/>
      <c r="N181" s="81"/>
      <c r="O181" s="82"/>
      <c r="P181" s="82"/>
      <c r="Q181" s="82"/>
      <c r="R181" s="82"/>
      <c r="S181" s="82"/>
      <c r="T181" s="82"/>
      <c r="U181" s="82"/>
      <c r="V181" s="82"/>
      <c r="W181" s="81"/>
      <c r="X181" s="82"/>
      <c r="Y181" s="83"/>
      <c r="Z181" s="83"/>
      <c r="AA181" s="83"/>
      <c r="AB181" s="83"/>
      <c r="AC181" s="83"/>
      <c r="AD181" s="82"/>
      <c r="AE181" s="82"/>
      <c r="AF181" s="82"/>
      <c r="AG181" s="82"/>
      <c r="AH181" s="82"/>
      <c r="AI181" s="82"/>
      <c r="AJ181" s="82"/>
      <c r="AK181" s="82"/>
      <c r="AL181" s="82"/>
      <c r="AM181" s="82"/>
      <c r="AN181" s="82"/>
      <c r="AO181" s="82"/>
      <c r="AP181" s="82"/>
      <c r="AQ181" s="82"/>
      <c r="AR181" s="82"/>
      <c r="AS181" s="82"/>
      <c r="AT181" s="82"/>
      <c r="AU181" s="82"/>
    </row>
    <row r="182" spans="1:47" hidden="1">
      <c r="A182" s="82"/>
      <c r="B182" s="82"/>
      <c r="C182" s="81"/>
      <c r="D182" s="82"/>
      <c r="E182" s="30" t="s">
        <v>177</v>
      </c>
      <c r="F182" s="81"/>
      <c r="G182" s="81"/>
      <c r="H182" s="81"/>
      <c r="I182" s="81"/>
      <c r="J182" s="81"/>
      <c r="K182" s="81"/>
      <c r="L182" s="81"/>
      <c r="M182" s="81"/>
      <c r="N182" s="81"/>
      <c r="O182" s="82"/>
      <c r="P182" s="82"/>
      <c r="Q182" s="82"/>
      <c r="R182" s="82"/>
      <c r="S182" s="82"/>
      <c r="T182" s="82"/>
      <c r="U182" s="82"/>
      <c r="V182" s="82"/>
      <c r="W182" s="81"/>
      <c r="X182" s="82"/>
      <c r="Y182" s="83"/>
      <c r="Z182" s="83"/>
      <c r="AA182" s="83"/>
      <c r="AB182" s="83"/>
      <c r="AC182" s="83"/>
      <c r="AD182" s="82"/>
      <c r="AE182" s="82"/>
      <c r="AF182" s="82"/>
      <c r="AG182" s="82"/>
      <c r="AH182" s="82"/>
      <c r="AI182" s="82"/>
      <c r="AJ182" s="82"/>
      <c r="AK182" s="82"/>
      <c r="AL182" s="82"/>
      <c r="AM182" s="82"/>
      <c r="AN182" s="82"/>
      <c r="AO182" s="82"/>
      <c r="AP182" s="82"/>
      <c r="AQ182" s="82"/>
      <c r="AR182" s="82"/>
      <c r="AS182" s="82"/>
      <c r="AT182" s="82"/>
      <c r="AU182" s="82"/>
    </row>
    <row r="183" spans="1:47" hidden="1">
      <c r="A183" s="82"/>
      <c r="B183" s="82"/>
      <c r="C183" s="81"/>
      <c r="D183" s="82"/>
      <c r="E183" s="30" t="s">
        <v>178</v>
      </c>
      <c r="F183" s="81"/>
      <c r="G183" s="81"/>
      <c r="H183" s="81"/>
      <c r="I183" s="81"/>
      <c r="J183" s="81"/>
      <c r="K183" s="81"/>
      <c r="L183" s="81"/>
      <c r="M183" s="81"/>
      <c r="N183" s="81"/>
      <c r="O183" s="82"/>
      <c r="P183" s="82"/>
      <c r="Q183" s="82"/>
      <c r="R183" s="82"/>
      <c r="S183" s="82"/>
      <c r="T183" s="82"/>
      <c r="U183" s="82"/>
      <c r="V183" s="82"/>
      <c r="W183" s="81"/>
      <c r="X183" s="82"/>
      <c r="Y183" s="83"/>
      <c r="Z183" s="83"/>
      <c r="AA183" s="83"/>
      <c r="AB183" s="83"/>
      <c r="AC183" s="83"/>
      <c r="AD183" s="82"/>
      <c r="AE183" s="82"/>
      <c r="AF183" s="82"/>
      <c r="AG183" s="82"/>
      <c r="AH183" s="82"/>
      <c r="AI183" s="82"/>
      <c r="AJ183" s="82"/>
      <c r="AK183" s="82"/>
      <c r="AL183" s="82"/>
      <c r="AM183" s="82"/>
      <c r="AN183" s="82"/>
      <c r="AO183" s="82"/>
      <c r="AP183" s="82"/>
      <c r="AQ183" s="82"/>
      <c r="AR183" s="82"/>
      <c r="AS183" s="82"/>
      <c r="AT183" s="82"/>
      <c r="AU183" s="82"/>
    </row>
    <row r="184" spans="1:47" ht="405" hidden="1">
      <c r="A184" s="82"/>
      <c r="B184" s="82"/>
      <c r="C184" s="81"/>
      <c r="D184" s="82"/>
      <c r="E184" s="30" t="s">
        <v>179</v>
      </c>
      <c r="F184" s="30" t="s">
        <v>180</v>
      </c>
      <c r="G184" s="81"/>
      <c r="H184" s="81"/>
      <c r="I184" s="81"/>
      <c r="J184" s="81"/>
      <c r="K184" s="81"/>
      <c r="L184" s="81"/>
      <c r="M184" s="81"/>
      <c r="N184" s="81"/>
      <c r="O184" s="82"/>
      <c r="P184" s="82"/>
      <c r="Q184" s="82"/>
      <c r="R184" s="82"/>
      <c r="S184" s="82"/>
      <c r="T184" s="82"/>
      <c r="U184" s="82"/>
      <c r="V184" s="82"/>
      <c r="W184" s="81"/>
      <c r="X184" s="82"/>
      <c r="Y184" s="83"/>
      <c r="Z184" s="83"/>
      <c r="AA184" s="83"/>
      <c r="AB184" s="83"/>
      <c r="AC184" s="83"/>
      <c r="AD184" s="82"/>
      <c r="AE184" s="82"/>
      <c r="AF184" s="82"/>
      <c r="AG184" s="82"/>
      <c r="AH184" s="82"/>
      <c r="AI184" s="82"/>
      <c r="AJ184" s="82"/>
      <c r="AK184" s="82"/>
      <c r="AL184" s="82"/>
      <c r="AM184" s="82"/>
      <c r="AN184" s="82"/>
      <c r="AO184" s="82"/>
      <c r="AP184" s="82"/>
      <c r="AQ184" s="82"/>
      <c r="AR184" s="82"/>
      <c r="AS184" s="82"/>
      <c r="AT184" s="82"/>
      <c r="AU184" s="82"/>
    </row>
    <row r="185" spans="1:47" ht="165" hidden="1">
      <c r="A185" s="82"/>
      <c r="B185" s="82"/>
      <c r="C185" s="81"/>
      <c r="D185" s="82"/>
      <c r="E185" s="30" t="s">
        <v>104</v>
      </c>
      <c r="F185" s="150" t="s">
        <v>181</v>
      </c>
      <c r="G185" s="81"/>
      <c r="H185" s="81"/>
      <c r="I185" s="81"/>
      <c r="J185" s="81"/>
      <c r="K185" s="81"/>
      <c r="L185" s="81"/>
      <c r="M185" s="81"/>
      <c r="N185" s="81"/>
      <c r="O185" s="82"/>
      <c r="P185" s="82"/>
      <c r="Q185" s="82"/>
      <c r="R185" s="82"/>
      <c r="S185" s="82"/>
      <c r="T185" s="82"/>
      <c r="U185" s="82"/>
      <c r="V185" s="82"/>
      <c r="W185" s="81"/>
      <c r="X185" s="82"/>
      <c r="Y185" s="83"/>
      <c r="Z185" s="83"/>
      <c r="AA185" s="83"/>
      <c r="AB185" s="83"/>
      <c r="AC185" s="83"/>
      <c r="AD185" s="82"/>
      <c r="AE185" s="82"/>
      <c r="AF185" s="82"/>
      <c r="AG185" s="82"/>
      <c r="AH185" s="82"/>
      <c r="AI185" s="82"/>
      <c r="AJ185" s="82"/>
      <c r="AK185" s="82"/>
      <c r="AL185" s="82"/>
      <c r="AM185" s="82"/>
      <c r="AN185" s="82"/>
      <c r="AO185" s="82"/>
      <c r="AP185" s="82"/>
      <c r="AQ185" s="82"/>
      <c r="AR185" s="82"/>
      <c r="AS185" s="82"/>
      <c r="AT185" s="82"/>
      <c r="AU185" s="82"/>
    </row>
    <row r="186" spans="1:47" ht="285" hidden="1">
      <c r="A186" s="82"/>
      <c r="B186" s="82"/>
      <c r="C186" s="81"/>
      <c r="D186" s="82"/>
      <c r="E186" s="30" t="s">
        <v>182</v>
      </c>
      <c r="F186" s="150" t="s">
        <v>183</v>
      </c>
      <c r="G186" s="81"/>
      <c r="H186" s="81"/>
      <c r="I186" s="81"/>
      <c r="J186" s="81"/>
      <c r="K186" s="81"/>
      <c r="L186" s="81"/>
      <c r="M186" s="81"/>
      <c r="N186" s="81"/>
      <c r="O186" s="82"/>
      <c r="P186" s="82"/>
      <c r="Q186" s="82"/>
      <c r="R186" s="82"/>
      <c r="S186" s="82"/>
      <c r="T186" s="82"/>
      <c r="U186" s="82"/>
      <c r="V186" s="82"/>
      <c r="W186" s="81"/>
      <c r="X186" s="82"/>
      <c r="Y186" s="83"/>
      <c r="Z186" s="83"/>
      <c r="AA186" s="83"/>
      <c r="AB186" s="83"/>
      <c r="AC186" s="83"/>
      <c r="AD186" s="82"/>
      <c r="AE186" s="82"/>
      <c r="AF186" s="82"/>
      <c r="AG186" s="82"/>
      <c r="AH186" s="82"/>
      <c r="AI186" s="82"/>
      <c r="AJ186" s="82"/>
      <c r="AK186" s="82"/>
      <c r="AL186" s="82"/>
      <c r="AM186" s="82"/>
      <c r="AN186" s="82"/>
      <c r="AO186" s="82"/>
      <c r="AP186" s="82"/>
      <c r="AQ186" s="82"/>
      <c r="AR186" s="82"/>
      <c r="AS186" s="82"/>
      <c r="AT186" s="82"/>
      <c r="AU186" s="82"/>
    </row>
    <row r="187" spans="1:47" ht="225" hidden="1">
      <c r="A187" s="82"/>
      <c r="B187" s="82"/>
      <c r="C187" s="81"/>
      <c r="D187" s="82"/>
      <c r="E187" s="30" t="s">
        <v>184</v>
      </c>
      <c r="F187" s="150" t="s">
        <v>185</v>
      </c>
      <c r="G187" s="81"/>
      <c r="H187" s="81"/>
      <c r="I187" s="81"/>
      <c r="J187" s="81"/>
      <c r="K187" s="81"/>
      <c r="L187" s="81"/>
      <c r="M187" s="81"/>
      <c r="N187" s="81"/>
      <c r="O187" s="82"/>
      <c r="P187" s="82"/>
      <c r="Q187" s="82"/>
      <c r="R187" s="82"/>
      <c r="S187" s="82"/>
      <c r="T187" s="82"/>
      <c r="U187" s="82"/>
      <c r="V187" s="82"/>
      <c r="W187" s="81"/>
      <c r="X187" s="82"/>
      <c r="Y187" s="83"/>
      <c r="Z187" s="83"/>
      <c r="AA187" s="83"/>
      <c r="AB187" s="83"/>
      <c r="AC187" s="83"/>
      <c r="AD187" s="82"/>
      <c r="AE187" s="82"/>
      <c r="AF187" s="82"/>
      <c r="AG187" s="82"/>
      <c r="AH187" s="82"/>
      <c r="AI187" s="82"/>
      <c r="AJ187" s="82"/>
      <c r="AK187" s="82"/>
      <c r="AL187" s="82"/>
      <c r="AM187" s="82"/>
      <c r="AN187" s="82"/>
      <c r="AO187" s="82"/>
      <c r="AP187" s="82"/>
      <c r="AQ187" s="82"/>
      <c r="AR187" s="82"/>
      <c r="AS187" s="82"/>
      <c r="AT187" s="82"/>
      <c r="AU187" s="82"/>
    </row>
    <row r="188" spans="1:47" ht="409.5" hidden="1">
      <c r="A188" s="82"/>
      <c r="B188" s="82"/>
      <c r="C188" s="81"/>
      <c r="D188" s="82"/>
      <c r="E188" s="30" t="s">
        <v>186</v>
      </c>
      <c r="F188" s="150" t="s">
        <v>187</v>
      </c>
      <c r="G188" s="81"/>
      <c r="H188" s="81"/>
      <c r="I188" s="81"/>
      <c r="J188" s="81"/>
      <c r="K188" s="81"/>
      <c r="L188" s="81"/>
      <c r="M188" s="81"/>
      <c r="N188" s="81"/>
      <c r="O188" s="82"/>
      <c r="P188" s="82"/>
      <c r="Q188" s="82"/>
      <c r="R188" s="82"/>
      <c r="S188" s="82"/>
      <c r="T188" s="82"/>
      <c r="U188" s="82"/>
      <c r="V188" s="82"/>
      <c r="W188" s="81"/>
      <c r="X188" s="82"/>
      <c r="Y188" s="83"/>
      <c r="Z188" s="83"/>
      <c r="AA188" s="83"/>
      <c r="AB188" s="83"/>
      <c r="AC188" s="83"/>
      <c r="AD188" s="82"/>
      <c r="AE188" s="82"/>
      <c r="AF188" s="82"/>
      <c r="AG188" s="82"/>
      <c r="AH188" s="82"/>
      <c r="AI188" s="82"/>
      <c r="AJ188" s="82"/>
      <c r="AK188" s="82"/>
      <c r="AL188" s="82"/>
      <c r="AM188" s="82"/>
      <c r="AN188" s="82"/>
      <c r="AO188" s="82"/>
      <c r="AP188" s="82"/>
      <c r="AQ188" s="82"/>
      <c r="AR188" s="82"/>
      <c r="AS188" s="82"/>
      <c r="AT188" s="82"/>
      <c r="AU188" s="82"/>
    </row>
    <row r="189" spans="1:47" ht="285" hidden="1">
      <c r="A189" s="82"/>
      <c r="B189" s="82"/>
      <c r="C189" s="81"/>
      <c r="D189" s="82"/>
      <c r="E189" s="30" t="s">
        <v>188</v>
      </c>
      <c r="F189" s="150" t="s">
        <v>189</v>
      </c>
      <c r="G189" s="81"/>
      <c r="H189" s="81"/>
      <c r="I189" s="81"/>
      <c r="J189" s="81"/>
      <c r="K189" s="81"/>
      <c r="L189" s="81"/>
      <c r="M189" s="81"/>
      <c r="N189" s="81"/>
      <c r="O189" s="82"/>
      <c r="P189" s="82"/>
      <c r="Q189" s="82"/>
      <c r="R189" s="82"/>
      <c r="S189" s="82"/>
      <c r="T189" s="82"/>
      <c r="U189" s="82"/>
      <c r="V189" s="82"/>
      <c r="W189" s="81"/>
      <c r="X189" s="82"/>
      <c r="Y189" s="83"/>
      <c r="Z189" s="83"/>
      <c r="AA189" s="83"/>
      <c r="AB189" s="83"/>
      <c r="AC189" s="83"/>
      <c r="AD189" s="82"/>
      <c r="AE189" s="82"/>
      <c r="AF189" s="82"/>
      <c r="AG189" s="82"/>
      <c r="AH189" s="82"/>
      <c r="AI189" s="82"/>
      <c r="AJ189" s="82"/>
      <c r="AK189" s="82"/>
      <c r="AL189" s="82"/>
      <c r="AM189" s="82"/>
      <c r="AN189" s="82"/>
      <c r="AO189" s="82"/>
      <c r="AP189" s="82"/>
      <c r="AQ189" s="82"/>
      <c r="AR189" s="82"/>
      <c r="AS189" s="82"/>
      <c r="AT189" s="82"/>
      <c r="AU189" s="82"/>
    </row>
    <row r="190" spans="1:47" ht="409.5" hidden="1">
      <c r="A190" s="82"/>
      <c r="B190" s="82"/>
      <c r="C190" s="81"/>
      <c r="D190" s="82"/>
      <c r="E190" s="30" t="s">
        <v>190</v>
      </c>
      <c r="F190" s="150" t="s">
        <v>191</v>
      </c>
      <c r="G190" s="81"/>
      <c r="H190" s="81"/>
      <c r="I190" s="81"/>
      <c r="J190" s="81"/>
      <c r="K190" s="81"/>
      <c r="L190" s="81"/>
      <c r="M190" s="81"/>
      <c r="N190" s="81"/>
      <c r="O190" s="82"/>
      <c r="P190" s="82"/>
      <c r="Q190" s="82"/>
      <c r="R190" s="82"/>
      <c r="S190" s="82"/>
      <c r="T190" s="82"/>
      <c r="U190" s="82"/>
      <c r="V190" s="82"/>
      <c r="W190" s="81"/>
      <c r="X190" s="82"/>
      <c r="Y190" s="83"/>
      <c r="Z190" s="83"/>
      <c r="AA190" s="83"/>
      <c r="AB190" s="83"/>
      <c r="AC190" s="83"/>
      <c r="AD190" s="82"/>
      <c r="AE190" s="82"/>
      <c r="AF190" s="82"/>
      <c r="AG190" s="82"/>
      <c r="AH190" s="82"/>
      <c r="AI190" s="82"/>
      <c r="AJ190" s="82"/>
      <c r="AK190" s="82"/>
      <c r="AL190" s="82"/>
      <c r="AM190" s="82"/>
      <c r="AN190" s="82"/>
      <c r="AO190" s="82"/>
      <c r="AP190" s="82"/>
      <c r="AQ190" s="82"/>
      <c r="AR190" s="82"/>
      <c r="AS190" s="82"/>
      <c r="AT190" s="82"/>
      <c r="AU190" s="82"/>
    </row>
    <row r="191" spans="1:47" ht="225" hidden="1">
      <c r="A191" s="82"/>
      <c r="B191" s="82"/>
      <c r="C191" s="81"/>
      <c r="D191" s="82"/>
      <c r="E191" s="30" t="s">
        <v>192</v>
      </c>
      <c r="F191" s="150" t="s">
        <v>193</v>
      </c>
      <c r="G191" s="81"/>
      <c r="H191" s="81"/>
      <c r="I191" s="81"/>
      <c r="J191" s="81"/>
      <c r="K191" s="81"/>
      <c r="L191" s="81"/>
      <c r="M191" s="81"/>
      <c r="N191" s="81"/>
      <c r="O191" s="82"/>
      <c r="P191" s="82"/>
      <c r="Q191" s="82"/>
      <c r="R191" s="82"/>
      <c r="S191" s="82"/>
      <c r="T191" s="82"/>
      <c r="U191" s="82"/>
      <c r="V191" s="82"/>
      <c r="W191" s="81"/>
      <c r="X191" s="82"/>
      <c r="Y191" s="83"/>
      <c r="Z191" s="83"/>
      <c r="AA191" s="83"/>
      <c r="AB191" s="83"/>
      <c r="AC191" s="83"/>
      <c r="AD191" s="82"/>
      <c r="AE191" s="82"/>
      <c r="AF191" s="82"/>
      <c r="AG191" s="82"/>
      <c r="AH191" s="82"/>
      <c r="AI191" s="82"/>
      <c r="AJ191" s="82"/>
      <c r="AK191" s="82"/>
      <c r="AL191" s="82"/>
      <c r="AM191" s="82"/>
      <c r="AN191" s="82"/>
      <c r="AO191" s="82"/>
      <c r="AP191" s="82"/>
      <c r="AQ191" s="82"/>
      <c r="AR191" s="82"/>
      <c r="AS191" s="82"/>
      <c r="AT191" s="82"/>
      <c r="AU191" s="82"/>
    </row>
    <row r="192" spans="1:47" ht="285" hidden="1">
      <c r="A192" s="82"/>
      <c r="B192" s="82"/>
      <c r="C192" s="81"/>
      <c r="D192" s="82"/>
      <c r="E192" s="30" t="s">
        <v>194</v>
      </c>
      <c r="F192" s="150" t="s">
        <v>195</v>
      </c>
      <c r="G192" s="81"/>
      <c r="H192" s="81"/>
      <c r="I192" s="81"/>
      <c r="J192" s="81"/>
      <c r="K192" s="81"/>
      <c r="L192" s="81"/>
      <c r="M192" s="81"/>
      <c r="N192" s="81"/>
      <c r="O192" s="82"/>
      <c r="P192" s="82"/>
      <c r="Q192" s="82"/>
      <c r="R192" s="82"/>
      <c r="S192" s="82"/>
      <c r="T192" s="82"/>
      <c r="U192" s="82"/>
      <c r="V192" s="82"/>
      <c r="W192" s="81"/>
      <c r="X192" s="82"/>
      <c r="Y192" s="83"/>
      <c r="Z192" s="83"/>
      <c r="AA192" s="83"/>
      <c r="AB192" s="83"/>
      <c r="AC192" s="83"/>
      <c r="AD192" s="82"/>
      <c r="AE192" s="82"/>
      <c r="AF192" s="82"/>
      <c r="AG192" s="82"/>
      <c r="AH192" s="82"/>
      <c r="AI192" s="82"/>
      <c r="AJ192" s="82"/>
      <c r="AK192" s="82"/>
      <c r="AL192" s="82"/>
      <c r="AM192" s="82"/>
      <c r="AN192" s="82"/>
      <c r="AO192" s="82"/>
      <c r="AP192" s="82"/>
      <c r="AQ192" s="82"/>
      <c r="AR192" s="82"/>
      <c r="AS192" s="82"/>
      <c r="AT192" s="82"/>
      <c r="AU192" s="82"/>
    </row>
    <row r="193" spans="1:48" ht="135" hidden="1">
      <c r="A193" s="82"/>
      <c r="B193" s="82"/>
      <c r="C193" s="81"/>
      <c r="D193" s="82"/>
      <c r="E193" s="30" t="s">
        <v>196</v>
      </c>
      <c r="F193" s="150" t="s">
        <v>197</v>
      </c>
      <c r="G193" s="81"/>
      <c r="H193" s="81"/>
      <c r="I193" s="81"/>
      <c r="J193" s="81"/>
      <c r="K193" s="81"/>
      <c r="L193" s="81"/>
      <c r="M193" s="81"/>
      <c r="N193" s="81"/>
      <c r="O193" s="82"/>
      <c r="P193" s="82"/>
      <c r="Q193" s="82"/>
      <c r="R193" s="82"/>
      <c r="S193" s="82"/>
      <c r="T193" s="82"/>
      <c r="U193" s="82"/>
      <c r="V193" s="82"/>
      <c r="W193" s="81"/>
      <c r="X193" s="82"/>
      <c r="Y193" s="83"/>
      <c r="Z193" s="83"/>
      <c r="AA193" s="83"/>
      <c r="AB193" s="83"/>
      <c r="AC193" s="83"/>
      <c r="AD193" s="82"/>
      <c r="AE193" s="82"/>
      <c r="AF193" s="82"/>
      <c r="AG193" s="82"/>
      <c r="AH193" s="82"/>
      <c r="AI193" s="82"/>
      <c r="AJ193" s="82"/>
      <c r="AK193" s="82"/>
      <c r="AL193" s="82"/>
      <c r="AM193" s="82"/>
      <c r="AN193" s="82"/>
      <c r="AO193" s="82"/>
      <c r="AP193" s="82"/>
      <c r="AQ193" s="82"/>
      <c r="AR193" s="82"/>
      <c r="AS193" s="82"/>
      <c r="AT193" s="82"/>
      <c r="AU193" s="82"/>
    </row>
    <row r="194" spans="1:48" ht="210" hidden="1">
      <c r="A194" s="82"/>
      <c r="B194" s="82"/>
      <c r="C194" s="81"/>
      <c r="D194" s="82"/>
      <c r="E194" s="30" t="s">
        <v>198</v>
      </c>
      <c r="F194" s="150" t="s">
        <v>199</v>
      </c>
      <c r="G194" s="81"/>
      <c r="H194" s="81"/>
      <c r="I194" s="81"/>
      <c r="J194" s="81"/>
      <c r="K194" s="81"/>
      <c r="L194" s="81"/>
      <c r="M194" s="81"/>
      <c r="N194" s="81"/>
      <c r="O194" s="82"/>
      <c r="P194" s="82"/>
      <c r="Q194" s="82"/>
      <c r="R194" s="82"/>
      <c r="S194" s="82"/>
      <c r="T194" s="82"/>
      <c r="U194" s="82"/>
      <c r="V194" s="82"/>
      <c r="W194" s="81"/>
      <c r="X194" s="82"/>
      <c r="Y194" s="83"/>
      <c r="Z194" s="83"/>
      <c r="AA194" s="83"/>
      <c r="AB194" s="83"/>
      <c r="AC194" s="83"/>
      <c r="AD194" s="82"/>
      <c r="AE194" s="82"/>
      <c r="AF194" s="82"/>
      <c r="AG194" s="82"/>
      <c r="AH194" s="82"/>
      <c r="AI194" s="82"/>
      <c r="AJ194" s="82"/>
      <c r="AK194" s="82"/>
      <c r="AL194" s="82"/>
      <c r="AM194" s="82"/>
      <c r="AN194" s="82"/>
      <c r="AO194" s="82"/>
      <c r="AP194" s="82"/>
      <c r="AQ194" s="82"/>
      <c r="AR194" s="82"/>
      <c r="AS194" s="82"/>
      <c r="AT194" s="82"/>
      <c r="AU194" s="82"/>
    </row>
    <row r="195" spans="1:48" ht="75" hidden="1">
      <c r="A195" s="82"/>
      <c r="B195" s="82"/>
      <c r="C195" s="81"/>
      <c r="D195" s="82"/>
      <c r="E195" s="30" t="s">
        <v>519</v>
      </c>
      <c r="F195" s="150" t="s">
        <v>201</v>
      </c>
      <c r="G195" s="81"/>
      <c r="H195" s="81"/>
      <c r="I195" s="81"/>
      <c r="J195" s="81"/>
      <c r="K195" s="81"/>
      <c r="L195" s="81"/>
      <c r="M195" s="81"/>
      <c r="N195" s="81"/>
      <c r="O195" s="82"/>
      <c r="P195" s="82"/>
      <c r="Q195" s="82"/>
      <c r="R195" s="82"/>
      <c r="S195" s="82"/>
      <c r="T195" s="82"/>
      <c r="U195" s="82"/>
      <c r="V195" s="82"/>
      <c r="W195" s="81"/>
      <c r="X195" s="82"/>
      <c r="Y195" s="83"/>
      <c r="Z195" s="83"/>
      <c r="AA195" s="83"/>
      <c r="AB195" s="83"/>
      <c r="AC195" s="83"/>
      <c r="AD195" s="82"/>
      <c r="AE195" s="82"/>
      <c r="AF195" s="82"/>
      <c r="AG195" s="82"/>
      <c r="AH195" s="82"/>
      <c r="AI195" s="82"/>
      <c r="AJ195" s="82"/>
      <c r="AK195" s="82"/>
      <c r="AL195" s="82"/>
      <c r="AM195" s="82"/>
      <c r="AN195" s="82"/>
      <c r="AO195" s="82"/>
      <c r="AP195" s="82"/>
      <c r="AQ195" s="82"/>
      <c r="AR195" s="82"/>
      <c r="AS195" s="82"/>
      <c r="AT195" s="82"/>
      <c r="AU195" s="82"/>
    </row>
    <row r="196" spans="1:48" ht="409.5" hidden="1">
      <c r="A196" s="82"/>
      <c r="B196" s="82"/>
      <c r="C196" s="81"/>
      <c r="D196" s="82"/>
      <c r="E196" s="30" t="s">
        <v>202</v>
      </c>
      <c r="F196" s="150" t="s">
        <v>203</v>
      </c>
      <c r="G196" s="81"/>
      <c r="H196" s="81"/>
      <c r="I196" s="81"/>
      <c r="J196" s="81"/>
      <c r="K196" s="81"/>
      <c r="L196" s="81"/>
      <c r="M196" s="81"/>
      <c r="N196" s="81"/>
      <c r="O196" s="82"/>
      <c r="P196" s="82"/>
      <c r="Q196" s="82"/>
      <c r="R196" s="82"/>
      <c r="S196" s="82"/>
      <c r="T196" s="82"/>
      <c r="U196" s="82"/>
      <c r="V196" s="82"/>
      <c r="W196" s="81"/>
      <c r="X196" s="82"/>
      <c r="Y196" s="83"/>
      <c r="Z196" s="83"/>
      <c r="AA196" s="83"/>
      <c r="AB196" s="83"/>
      <c r="AC196" s="83"/>
      <c r="AD196" s="82"/>
      <c r="AE196" s="82"/>
      <c r="AF196" s="82"/>
      <c r="AG196" s="82"/>
      <c r="AH196" s="82"/>
      <c r="AI196" s="82"/>
      <c r="AJ196" s="82"/>
      <c r="AK196" s="82"/>
      <c r="AL196" s="82"/>
      <c r="AM196" s="82"/>
      <c r="AN196" s="82"/>
      <c r="AO196" s="82"/>
      <c r="AP196" s="82"/>
      <c r="AQ196" s="82"/>
      <c r="AR196" s="82"/>
      <c r="AS196" s="82"/>
      <c r="AT196" s="82"/>
      <c r="AU196" s="82"/>
    </row>
    <row r="197" spans="1:48" ht="409.5" hidden="1">
      <c r="A197" s="82"/>
      <c r="B197" s="82"/>
      <c r="C197" s="81"/>
      <c r="D197" s="82"/>
      <c r="E197" s="30" t="s">
        <v>204</v>
      </c>
      <c r="F197" s="150" t="s">
        <v>520</v>
      </c>
      <c r="G197" s="81"/>
      <c r="H197" s="81"/>
      <c r="I197" s="81"/>
      <c r="J197" s="81"/>
      <c r="K197" s="81"/>
      <c r="L197" s="81"/>
      <c r="M197" s="81"/>
      <c r="N197" s="81"/>
      <c r="O197" s="82"/>
      <c r="P197" s="82"/>
      <c r="Q197" s="82"/>
      <c r="R197" s="82"/>
      <c r="S197" s="82"/>
      <c r="T197" s="82"/>
      <c r="U197" s="82"/>
      <c r="V197" s="82"/>
      <c r="W197" s="81"/>
      <c r="X197" s="82"/>
      <c r="Y197" s="83"/>
      <c r="Z197" s="83"/>
      <c r="AA197" s="83"/>
      <c r="AB197" s="83"/>
      <c r="AC197" s="83"/>
      <c r="AD197" s="82"/>
      <c r="AE197" s="82"/>
      <c r="AF197" s="82"/>
      <c r="AG197" s="82"/>
      <c r="AH197" s="82"/>
      <c r="AI197" s="82"/>
      <c r="AJ197" s="82"/>
      <c r="AK197" s="82"/>
      <c r="AL197" s="82"/>
      <c r="AM197" s="82"/>
      <c r="AN197" s="82"/>
      <c r="AO197" s="82"/>
      <c r="AP197" s="82"/>
      <c r="AQ197" s="82"/>
      <c r="AR197" s="82"/>
      <c r="AS197" s="82"/>
      <c r="AT197" s="82"/>
      <c r="AU197" s="82"/>
    </row>
    <row r="198" spans="1:48" ht="285" hidden="1">
      <c r="A198" s="82"/>
      <c r="B198" s="82"/>
      <c r="C198" s="81"/>
      <c r="D198" s="82"/>
      <c r="E198" s="30" t="s">
        <v>206</v>
      </c>
      <c r="F198" s="150" t="s">
        <v>207</v>
      </c>
      <c r="G198" s="81"/>
      <c r="H198" s="81"/>
      <c r="I198" s="81"/>
      <c r="J198" s="81"/>
      <c r="K198" s="81"/>
      <c r="L198" s="81"/>
      <c r="M198" s="81"/>
      <c r="N198" s="81"/>
      <c r="O198" s="82"/>
      <c r="P198" s="82"/>
      <c r="Q198" s="82"/>
      <c r="R198" s="82"/>
      <c r="S198" s="82"/>
      <c r="T198" s="82"/>
      <c r="U198" s="82"/>
      <c r="V198" s="82"/>
      <c r="W198" s="81"/>
      <c r="X198" s="82"/>
      <c r="Y198" s="83"/>
      <c r="Z198" s="83"/>
      <c r="AA198" s="83"/>
      <c r="AB198" s="83"/>
      <c r="AC198" s="83"/>
      <c r="AD198" s="82"/>
      <c r="AE198" s="82"/>
      <c r="AF198" s="82"/>
      <c r="AG198" s="82"/>
      <c r="AH198" s="82"/>
      <c r="AI198" s="82"/>
      <c r="AJ198" s="82"/>
      <c r="AK198" s="82"/>
      <c r="AL198" s="82"/>
      <c r="AM198" s="82"/>
      <c r="AN198" s="82"/>
      <c r="AO198" s="82"/>
      <c r="AP198" s="82"/>
      <c r="AQ198" s="82"/>
      <c r="AR198" s="82"/>
      <c r="AS198" s="82"/>
      <c r="AT198" s="82"/>
      <c r="AU198" s="82"/>
    </row>
    <row r="199" spans="1:48" ht="210" hidden="1">
      <c r="A199" s="82"/>
      <c r="B199" s="82"/>
      <c r="C199" s="81"/>
      <c r="D199" s="82"/>
      <c r="E199" s="30" t="s">
        <v>208</v>
      </c>
      <c r="F199" s="150" t="s">
        <v>209</v>
      </c>
      <c r="G199" s="81"/>
      <c r="H199" s="81"/>
      <c r="I199" s="81"/>
      <c r="J199" s="81"/>
      <c r="K199" s="81"/>
      <c r="L199" s="81"/>
      <c r="M199" s="81"/>
      <c r="N199" s="81"/>
      <c r="O199" s="82"/>
      <c r="P199" s="82"/>
      <c r="Q199" s="82"/>
      <c r="R199" s="82"/>
      <c r="S199" s="82"/>
      <c r="T199" s="82"/>
      <c r="U199" s="82"/>
      <c r="V199" s="82"/>
      <c r="W199" s="81"/>
      <c r="X199" s="82"/>
      <c r="Y199" s="83"/>
      <c r="Z199" s="83"/>
      <c r="AA199" s="83"/>
      <c r="AB199" s="83"/>
      <c r="AC199" s="83"/>
      <c r="AD199" s="82"/>
      <c r="AE199" s="82"/>
      <c r="AF199" s="82"/>
      <c r="AG199" s="82"/>
      <c r="AH199" s="82"/>
      <c r="AI199" s="82"/>
      <c r="AJ199" s="82"/>
      <c r="AK199" s="82"/>
      <c r="AL199" s="82"/>
      <c r="AM199" s="82"/>
      <c r="AN199" s="82"/>
      <c r="AO199" s="82"/>
      <c r="AP199" s="82"/>
      <c r="AQ199" s="82"/>
      <c r="AR199" s="82"/>
      <c r="AS199" s="82"/>
      <c r="AT199" s="82"/>
      <c r="AU199" s="82"/>
    </row>
    <row r="200" spans="1:48" hidden="1">
      <c r="A200" s="82"/>
      <c r="B200" s="82"/>
      <c r="C200" s="81"/>
      <c r="D200" s="82"/>
      <c r="E200" s="81"/>
      <c r="F200" s="81"/>
      <c r="G200" s="81"/>
      <c r="H200" s="81"/>
      <c r="I200" s="81"/>
      <c r="J200" s="81"/>
      <c r="K200" s="81"/>
      <c r="L200" s="81"/>
      <c r="M200" s="81"/>
      <c r="N200" s="81"/>
      <c r="O200" s="82"/>
      <c r="P200" s="82"/>
      <c r="Q200" s="82"/>
      <c r="R200" s="82"/>
      <c r="S200" s="82"/>
      <c r="T200" s="82"/>
      <c r="U200" s="82"/>
      <c r="V200" s="82"/>
      <c r="W200" s="81"/>
      <c r="X200" s="82"/>
      <c r="Y200" s="83"/>
      <c r="Z200" s="83"/>
      <c r="AA200" s="83"/>
      <c r="AB200" s="83"/>
      <c r="AC200" s="83"/>
      <c r="AD200" s="82"/>
      <c r="AE200" s="82"/>
      <c r="AF200" s="82"/>
      <c r="AG200" s="82"/>
      <c r="AH200" s="82"/>
      <c r="AI200" s="82"/>
      <c r="AJ200" s="82"/>
      <c r="AK200" s="82"/>
      <c r="AL200" s="82"/>
      <c r="AM200" s="82"/>
      <c r="AN200" s="82"/>
      <c r="AO200" s="82"/>
      <c r="AP200" s="82"/>
      <c r="AQ200" s="82"/>
      <c r="AR200" s="82"/>
      <c r="AS200" s="82"/>
      <c r="AT200" s="82"/>
      <c r="AU200" s="82"/>
    </row>
    <row r="201" spans="1:48" hidden="1">
      <c r="A201" s="82"/>
      <c r="B201" s="82"/>
      <c r="C201" s="81"/>
      <c r="D201" s="82"/>
      <c r="E201" s="81"/>
      <c r="F201" s="81"/>
      <c r="G201" s="81"/>
      <c r="H201" s="81"/>
      <c r="I201" s="81"/>
      <c r="J201" s="81"/>
      <c r="K201" s="81"/>
      <c r="L201" s="81"/>
      <c r="M201" s="81"/>
      <c r="N201" s="81"/>
      <c r="O201" s="82"/>
      <c r="P201" s="82"/>
      <c r="Q201" s="82"/>
      <c r="R201" s="82"/>
      <c r="S201" s="82"/>
      <c r="T201" s="82"/>
      <c r="U201" s="82"/>
      <c r="V201" s="82"/>
      <c r="W201" s="81"/>
      <c r="X201" s="82"/>
      <c r="Y201" s="83"/>
      <c r="Z201" s="83"/>
      <c r="AA201" s="83"/>
      <c r="AB201" s="83"/>
      <c r="AC201" s="83"/>
      <c r="AD201" s="82"/>
      <c r="AE201" s="82"/>
      <c r="AF201" s="82"/>
      <c r="AG201" s="82"/>
      <c r="AH201" s="82"/>
      <c r="AI201" s="82"/>
      <c r="AJ201" s="82"/>
      <c r="AK201" s="82"/>
      <c r="AL201" s="82"/>
      <c r="AM201" s="82"/>
      <c r="AN201" s="82"/>
      <c r="AO201" s="82"/>
      <c r="AP201" s="82"/>
      <c r="AQ201" s="82"/>
      <c r="AR201" s="82"/>
      <c r="AS201" s="82"/>
      <c r="AT201" s="82"/>
      <c r="AU201" s="82"/>
    </row>
    <row r="202" spans="1:48" ht="30" hidden="1" customHeight="1">
      <c r="A202" s="82"/>
      <c r="B202" s="82"/>
      <c r="C202" s="81"/>
      <c r="D202" s="82"/>
      <c r="E202" s="81"/>
      <c r="F202" s="81"/>
      <c r="G202" s="81"/>
      <c r="H202" s="81"/>
      <c r="I202" s="81"/>
      <c r="J202" s="81"/>
      <c r="K202" s="81"/>
      <c r="L202" s="81"/>
      <c r="M202" s="81"/>
      <c r="N202" s="81"/>
      <c r="O202" s="82"/>
      <c r="P202" s="82"/>
      <c r="Q202" s="82"/>
      <c r="R202" s="82"/>
      <c r="S202" s="82"/>
      <c r="T202" s="82"/>
      <c r="U202" s="82"/>
      <c r="V202" s="82"/>
      <c r="W202" s="81"/>
      <c r="X202" s="82"/>
      <c r="Y202" s="83"/>
      <c r="Z202" s="83"/>
      <c r="AA202" s="83"/>
      <c r="AB202" s="83"/>
      <c r="AC202" s="83"/>
      <c r="AD202" s="82"/>
      <c r="AE202" s="82"/>
      <c r="AF202" s="82"/>
      <c r="AG202" s="82"/>
      <c r="AH202" s="82"/>
      <c r="AI202" s="82"/>
      <c r="AJ202" s="82"/>
      <c r="AK202" s="82"/>
      <c r="AL202" s="82"/>
      <c r="AM202" s="82"/>
      <c r="AN202" s="82"/>
      <c r="AO202" s="82"/>
      <c r="AP202" s="82"/>
      <c r="AQ202" s="82"/>
      <c r="AR202" s="82"/>
      <c r="AS202" s="82"/>
      <c r="AT202" s="82"/>
      <c r="AU202" s="82"/>
    </row>
    <row r="203" spans="1:48" hidden="1">
      <c r="A203" s="82"/>
      <c r="B203" s="82"/>
      <c r="C203" s="81"/>
      <c r="D203" s="82"/>
      <c r="E203" s="81"/>
      <c r="F203" s="81"/>
      <c r="G203" s="81"/>
      <c r="H203" s="81"/>
      <c r="I203" s="81"/>
      <c r="J203" s="81"/>
      <c r="K203" s="81"/>
      <c r="L203" s="81"/>
      <c r="M203" s="81"/>
      <c r="N203" s="81"/>
      <c r="O203" s="82"/>
      <c r="P203" s="82"/>
      <c r="Q203" s="82"/>
      <c r="R203" s="82"/>
      <c r="S203" s="82"/>
      <c r="T203" s="82"/>
      <c r="U203" s="82"/>
      <c r="V203" s="82"/>
      <c r="W203" s="81"/>
      <c r="X203" s="82"/>
      <c r="Y203" s="83"/>
      <c r="Z203" s="83"/>
      <c r="AA203" s="83"/>
      <c r="AB203" s="83"/>
      <c r="AC203" s="83"/>
      <c r="AD203" s="82"/>
      <c r="AE203" s="82"/>
      <c r="AF203" s="82"/>
      <c r="AG203" s="82"/>
      <c r="AH203" s="82"/>
      <c r="AI203" s="82"/>
      <c r="AJ203" s="82"/>
      <c r="AK203" s="82"/>
      <c r="AL203" s="82"/>
      <c r="AM203" s="82"/>
      <c r="AN203" s="82"/>
      <c r="AO203" s="82"/>
      <c r="AP203" s="82"/>
      <c r="AQ203" s="82"/>
      <c r="AR203" s="82"/>
      <c r="AS203" s="82"/>
      <c r="AT203" s="82"/>
      <c r="AU203" s="82"/>
    </row>
    <row r="204" spans="1:48" s="9" customFormat="1" ht="105" customHeight="1">
      <c r="A204" s="234"/>
      <c r="B204" s="234" t="s">
        <v>145</v>
      </c>
      <c r="C204" s="233" t="s">
        <v>209</v>
      </c>
      <c r="D204" s="229" t="s">
        <v>474</v>
      </c>
      <c r="E204" s="235" t="s">
        <v>59</v>
      </c>
      <c r="F204" s="229" t="s">
        <v>506</v>
      </c>
      <c r="G204" s="236" t="s">
        <v>507</v>
      </c>
      <c r="H204" s="229" t="s">
        <v>505</v>
      </c>
      <c r="I204" s="229" t="s">
        <v>477</v>
      </c>
      <c r="J204" s="229" t="s">
        <v>392</v>
      </c>
      <c r="K204" s="229" t="s">
        <v>493</v>
      </c>
      <c r="L204" s="237" t="s">
        <v>522</v>
      </c>
      <c r="M204" s="234" t="s">
        <v>135</v>
      </c>
      <c r="N204" s="234" t="s">
        <v>227</v>
      </c>
      <c r="O204" s="234" t="s">
        <v>61</v>
      </c>
      <c r="P204" s="235" t="s">
        <v>62</v>
      </c>
      <c r="Q204" s="234" t="s">
        <v>512</v>
      </c>
      <c r="R204" s="229" t="s">
        <v>106</v>
      </c>
      <c r="S204" s="229">
        <v>20</v>
      </c>
      <c r="T204" s="229" t="s">
        <v>113</v>
      </c>
      <c r="U204" s="230">
        <v>60</v>
      </c>
      <c r="V204" s="231" t="s">
        <v>73</v>
      </c>
      <c r="W204" s="229" t="s">
        <v>523</v>
      </c>
      <c r="X204" s="229" t="s">
        <v>109</v>
      </c>
      <c r="Y204" s="229" t="s">
        <v>88</v>
      </c>
      <c r="Z204" s="229" t="s">
        <v>69</v>
      </c>
      <c r="AA204" s="229" t="s">
        <v>159</v>
      </c>
      <c r="AB204" s="229" t="s">
        <v>71</v>
      </c>
      <c r="AC204" s="229" t="s">
        <v>72</v>
      </c>
      <c r="AD204" s="232">
        <f t="shared" ref="AD204" si="269">AH206</f>
        <v>14</v>
      </c>
      <c r="AE204" s="15">
        <f t="shared" ref="AE204:AE206" si="270">IF(Y204="Preventivo",25,IF(Y204="Detectivo",15,0))</f>
        <v>15</v>
      </c>
      <c r="AF204" s="15">
        <f t="shared" ref="AF204:AF206" si="271">IF(Y204="Correctivo",0,IF(Z204="Automatizado",25,IF(Z204="Manual",15,0)))</f>
        <v>15</v>
      </c>
      <c r="AG204" s="15">
        <f t="shared" ref="AG204" si="272">($S204*((AE204+AF204))/100)</f>
        <v>6</v>
      </c>
      <c r="AH204" s="15">
        <f t="shared" ref="AH204" si="273">S204-AG204</f>
        <v>14</v>
      </c>
      <c r="AI204" s="232">
        <f t="shared" ref="AI204" si="274">AM206</f>
        <v>60</v>
      </c>
      <c r="AJ204" s="15">
        <f t="shared" ref="AJ204" si="275">IF(Y204="Correctivo",10,0)</f>
        <v>0</v>
      </c>
      <c r="AK204" s="15">
        <f t="shared" ref="AK204" si="276">IF(X204="Probabilidad",0,IF(Z204="Automatizado",25,IF(Z204="Manual",15,0)))</f>
        <v>0</v>
      </c>
      <c r="AL204" s="15">
        <f t="shared" ref="AL204" si="277">($U204*((AJ204+AK204))/100)</f>
        <v>0</v>
      </c>
      <c r="AM204" s="15">
        <f t="shared" ref="AM204" si="278">U204-AL204</f>
        <v>60</v>
      </c>
      <c r="AN204" s="231" t="s">
        <v>73</v>
      </c>
      <c r="AO204" s="229" t="s">
        <v>74</v>
      </c>
      <c r="AP204" s="233" t="s">
        <v>75</v>
      </c>
      <c r="AQ204" s="233" t="s">
        <v>524</v>
      </c>
      <c r="AR204" s="228">
        <v>45658</v>
      </c>
      <c r="AS204" s="228">
        <v>46022</v>
      </c>
      <c r="AT204" s="229" t="s">
        <v>76</v>
      </c>
      <c r="AU204" s="229" t="s">
        <v>525</v>
      </c>
    </row>
    <row r="205" spans="1:48" ht="40.5" customHeight="1">
      <c r="A205" s="234"/>
      <c r="B205" s="234"/>
      <c r="C205" s="233"/>
      <c r="D205" s="229"/>
      <c r="E205" s="235"/>
      <c r="F205" s="229"/>
      <c r="G205" s="236"/>
      <c r="H205" s="229"/>
      <c r="I205" s="229"/>
      <c r="J205" s="229"/>
      <c r="K205" s="229"/>
      <c r="L205" s="237"/>
      <c r="M205" s="234"/>
      <c r="N205" s="234"/>
      <c r="O205" s="234"/>
      <c r="P205" s="235"/>
      <c r="Q205" s="234"/>
      <c r="R205" s="229"/>
      <c r="S205" s="229"/>
      <c r="T205" s="229"/>
      <c r="U205" s="230"/>
      <c r="V205" s="231"/>
      <c r="W205" s="229"/>
      <c r="X205" s="229"/>
      <c r="Y205" s="229"/>
      <c r="Z205" s="229"/>
      <c r="AA205" s="229"/>
      <c r="AB205" s="229"/>
      <c r="AC205" s="229"/>
      <c r="AD205" s="232"/>
      <c r="AE205" s="15">
        <f t="shared" si="270"/>
        <v>0</v>
      </c>
      <c r="AF205" s="15">
        <f t="shared" si="271"/>
        <v>0</v>
      </c>
      <c r="AG205" s="15">
        <f t="shared" ref="AG205:AG206" si="279">($AH204*((AE205+AF205))/100)</f>
        <v>0</v>
      </c>
      <c r="AH205" s="15">
        <f t="shared" ref="AH205:AH206" si="280">AH204-AG205</f>
        <v>14</v>
      </c>
      <c r="AI205" s="232"/>
      <c r="AJ205" s="15">
        <f t="shared" ref="AJ205:AJ206" si="281">IF(Y205="Correctivo",10,0)</f>
        <v>0</v>
      </c>
      <c r="AK205" s="15">
        <f t="shared" ref="AK205:AK206" si="282">IF(X205="Probabilidad",0,IF(Z205="Automatizado",25,IF(Z205="Manual",15,0)))</f>
        <v>0</v>
      </c>
      <c r="AL205" s="15">
        <f t="shared" ref="AL205" si="283">($AM204*((AJ205+AK205))/100)</f>
        <v>0</v>
      </c>
      <c r="AM205" s="15">
        <f t="shared" ref="AM205" si="284">AM204-AL205</f>
        <v>60</v>
      </c>
      <c r="AN205" s="231"/>
      <c r="AO205" s="229"/>
      <c r="AP205" s="233"/>
      <c r="AQ205" s="233"/>
      <c r="AR205" s="228"/>
      <c r="AS205" s="228"/>
      <c r="AT205" s="229"/>
      <c r="AU205" s="229"/>
    </row>
    <row r="206" spans="1:48" ht="44.25" customHeight="1">
      <c r="A206" s="234"/>
      <c r="B206" s="234"/>
      <c r="C206" s="233"/>
      <c r="D206" s="229"/>
      <c r="E206" s="235"/>
      <c r="F206" s="229"/>
      <c r="G206" s="236"/>
      <c r="H206" s="229"/>
      <c r="I206" s="229"/>
      <c r="J206" s="229"/>
      <c r="K206" s="229"/>
      <c r="L206" s="237"/>
      <c r="M206" s="234"/>
      <c r="N206" s="234"/>
      <c r="O206" s="234"/>
      <c r="P206" s="235"/>
      <c r="Q206" s="234"/>
      <c r="R206" s="229"/>
      <c r="S206" s="229"/>
      <c r="T206" s="229"/>
      <c r="U206" s="230"/>
      <c r="V206" s="231"/>
      <c r="W206" s="229"/>
      <c r="X206" s="229"/>
      <c r="Y206" s="229"/>
      <c r="Z206" s="229"/>
      <c r="AA206" s="229"/>
      <c r="AB206" s="229"/>
      <c r="AC206" s="229"/>
      <c r="AD206" s="232"/>
      <c r="AE206" s="15">
        <f t="shared" si="270"/>
        <v>0</v>
      </c>
      <c r="AF206" s="15">
        <f t="shared" si="271"/>
        <v>0</v>
      </c>
      <c r="AG206" s="15">
        <f t="shared" si="279"/>
        <v>0</v>
      </c>
      <c r="AH206" s="15">
        <f t="shared" si="280"/>
        <v>14</v>
      </c>
      <c r="AI206" s="232"/>
      <c r="AJ206" s="15">
        <f t="shared" si="281"/>
        <v>0</v>
      </c>
      <c r="AK206" s="15">
        <f t="shared" si="282"/>
        <v>0</v>
      </c>
      <c r="AL206" s="15">
        <f t="shared" ref="AL206" si="285">($AM205*((AJ206+AK206))/100)</f>
        <v>0</v>
      </c>
      <c r="AM206" s="15">
        <f t="shared" ref="AM206" si="286">AM205-AL206</f>
        <v>60</v>
      </c>
      <c r="AN206" s="231"/>
      <c r="AO206" s="229"/>
      <c r="AP206" s="233"/>
      <c r="AQ206" s="233"/>
      <c r="AR206" s="228"/>
      <c r="AS206" s="228"/>
      <c r="AT206" s="229"/>
      <c r="AU206" s="229"/>
    </row>
    <row r="207" spans="1:48" ht="215.25" customHeight="1">
      <c r="A207" s="32"/>
      <c r="B207" s="32" t="s">
        <v>145</v>
      </c>
      <c r="C207" s="30" t="s">
        <v>529</v>
      </c>
      <c r="D207" s="30" t="s">
        <v>530</v>
      </c>
      <c r="E207" s="30" t="s">
        <v>144</v>
      </c>
      <c r="F207" s="30" t="s">
        <v>526</v>
      </c>
      <c r="G207" s="123" t="s">
        <v>521</v>
      </c>
      <c r="H207" s="15" t="s">
        <v>527</v>
      </c>
      <c r="I207" s="15" t="s">
        <v>528</v>
      </c>
      <c r="J207" s="15" t="s">
        <v>392</v>
      </c>
      <c r="K207" s="15" t="s">
        <v>493</v>
      </c>
      <c r="L207" s="75" t="s">
        <v>531</v>
      </c>
      <c r="M207" s="15" t="s">
        <v>83</v>
      </c>
      <c r="N207" s="15" t="s">
        <v>105</v>
      </c>
      <c r="O207" s="15" t="s">
        <v>61</v>
      </c>
      <c r="P207" s="15" t="s">
        <v>166</v>
      </c>
      <c r="Q207" s="15" t="s">
        <v>512</v>
      </c>
      <c r="R207" s="15" t="s">
        <v>106</v>
      </c>
      <c r="S207" s="15">
        <v>20</v>
      </c>
      <c r="T207" s="15" t="s">
        <v>113</v>
      </c>
      <c r="U207" s="151">
        <v>60</v>
      </c>
      <c r="V207" s="149" t="s">
        <v>73</v>
      </c>
      <c r="W207" s="123" t="s">
        <v>532</v>
      </c>
      <c r="X207" s="148" t="s">
        <v>109</v>
      </c>
      <c r="Y207" s="148" t="s">
        <v>88</v>
      </c>
      <c r="Z207" s="148" t="s">
        <v>69</v>
      </c>
      <c r="AA207" s="148" t="s">
        <v>159</v>
      </c>
      <c r="AB207" s="15" t="s">
        <v>71</v>
      </c>
      <c r="AC207" s="148" t="s">
        <v>72</v>
      </c>
      <c r="AD207" s="76" t="e">
        <f>#REF!</f>
        <v>#REF!</v>
      </c>
      <c r="AE207" s="15">
        <f t="shared" ref="AE207" si="287">IF(Y207="Preventivo",25,IF(Y207="Detectivo",15,0))</f>
        <v>15</v>
      </c>
      <c r="AF207" s="15">
        <f t="shared" ref="AF207" si="288">IF(Y207="Correctivo",0,IF(Z207="Automatizado",25,IF(Z207="Manual",15,0)))</f>
        <v>15</v>
      </c>
      <c r="AG207" s="15">
        <f t="shared" ref="AG207" si="289">($S207*((AE207+AF207))/100)</f>
        <v>6</v>
      </c>
      <c r="AH207" s="15">
        <f t="shared" ref="AH207" si="290">S207-AG207</f>
        <v>14</v>
      </c>
      <c r="AI207" s="76" t="e">
        <f>#REF!</f>
        <v>#REF!</v>
      </c>
      <c r="AJ207" s="15">
        <f t="shared" ref="AJ207" si="291">IF(Y207="Correctivo",10,0)</f>
        <v>0</v>
      </c>
      <c r="AK207" s="15">
        <f t="shared" ref="AK207" si="292">IF(X207="Probabilidad",0,IF(Z207="Automatizado",25,IF(Z207="Manual",15,0)))</f>
        <v>0</v>
      </c>
      <c r="AL207" s="15">
        <f t="shared" ref="AL207" si="293">($U207*((AJ207+AK207))/100)</f>
        <v>0</v>
      </c>
      <c r="AM207" s="15">
        <f t="shared" ref="AM207" si="294">U207-AL207</f>
        <v>60</v>
      </c>
      <c r="AN207" s="149" t="s">
        <v>73</v>
      </c>
      <c r="AO207" s="15" t="s">
        <v>74</v>
      </c>
      <c r="AP207" s="30" t="s">
        <v>75</v>
      </c>
      <c r="AQ207" s="30" t="s">
        <v>533</v>
      </c>
      <c r="AR207" s="78">
        <v>45658</v>
      </c>
      <c r="AS207" s="78">
        <v>46022</v>
      </c>
      <c r="AT207" s="15" t="s">
        <v>76</v>
      </c>
      <c r="AU207" s="15" t="s">
        <v>525</v>
      </c>
    </row>
    <row r="208" spans="1:48" s="103" customFormat="1" ht="180" customHeight="1">
      <c r="A208" s="182"/>
      <c r="B208" s="182" t="s">
        <v>147</v>
      </c>
      <c r="C208" s="184" t="s">
        <v>535</v>
      </c>
      <c r="D208" s="183" t="s">
        <v>534</v>
      </c>
      <c r="E208" s="183"/>
      <c r="F208" s="183"/>
      <c r="G208" s="183"/>
      <c r="H208" s="257" t="s">
        <v>536</v>
      </c>
      <c r="I208" s="257" t="s">
        <v>537</v>
      </c>
      <c r="J208" s="257" t="s">
        <v>538</v>
      </c>
      <c r="K208" s="257" t="s">
        <v>539</v>
      </c>
      <c r="L208" s="265" t="s">
        <v>540</v>
      </c>
      <c r="M208" s="187" t="s">
        <v>83</v>
      </c>
      <c r="N208" s="187" t="s">
        <v>105</v>
      </c>
      <c r="O208" s="187" t="s">
        <v>84</v>
      </c>
      <c r="P208" s="187" t="s">
        <v>85</v>
      </c>
      <c r="Q208" s="187">
        <v>2500</v>
      </c>
      <c r="R208" s="187" t="s">
        <v>263</v>
      </c>
      <c r="S208" s="187">
        <v>80</v>
      </c>
      <c r="T208" s="187" t="s">
        <v>121</v>
      </c>
      <c r="U208" s="187">
        <v>100</v>
      </c>
      <c r="V208" s="125" t="s">
        <v>122</v>
      </c>
      <c r="W208" s="97" t="s">
        <v>541</v>
      </c>
      <c r="X208" s="94" t="s">
        <v>109</v>
      </c>
      <c r="Y208" s="94" t="s">
        <v>68</v>
      </c>
      <c r="Z208" s="94" t="s">
        <v>69</v>
      </c>
      <c r="AA208" s="94" t="s">
        <v>70</v>
      </c>
      <c r="AB208" s="94" t="s">
        <v>71</v>
      </c>
      <c r="AC208" s="94" t="s">
        <v>72</v>
      </c>
      <c r="AD208" s="191">
        <f>AH209</f>
        <v>28.8</v>
      </c>
      <c r="AE208" s="93">
        <f t="shared" si="238"/>
        <v>25</v>
      </c>
      <c r="AF208" s="93">
        <f t="shared" si="239"/>
        <v>15</v>
      </c>
      <c r="AG208" s="93">
        <f>($S208*((AE208+AF208))/100)</f>
        <v>32</v>
      </c>
      <c r="AH208" s="93">
        <f t="shared" ref="AH208" si="295">S208-AG208</f>
        <v>48</v>
      </c>
      <c r="AI208" s="191">
        <f>AM208</f>
        <v>100</v>
      </c>
      <c r="AJ208" s="93">
        <f t="shared" si="243"/>
        <v>0</v>
      </c>
      <c r="AK208" s="93">
        <f t="shared" si="244"/>
        <v>0</v>
      </c>
      <c r="AL208" s="93">
        <f>($U208*((AJ208+AK208))/100)</f>
        <v>0</v>
      </c>
      <c r="AM208" s="93">
        <f>U208-AL208</f>
        <v>100</v>
      </c>
      <c r="AN208" s="268" t="s">
        <v>122</v>
      </c>
      <c r="AO208" s="187" t="s">
        <v>74</v>
      </c>
      <c r="AP208" s="187" t="s">
        <v>542</v>
      </c>
      <c r="AQ208" s="271" t="s">
        <v>543</v>
      </c>
      <c r="AR208" s="244">
        <v>45658</v>
      </c>
      <c r="AS208" s="244">
        <v>46022</v>
      </c>
      <c r="AT208" s="244" t="s">
        <v>126</v>
      </c>
      <c r="AU208" s="183" t="s">
        <v>544</v>
      </c>
      <c r="AV208" s="270"/>
    </row>
    <row r="209" spans="1:48" s="103" customFormat="1" ht="159" customHeight="1">
      <c r="A209" s="182"/>
      <c r="B209" s="182"/>
      <c r="C209" s="184"/>
      <c r="D209" s="183"/>
      <c r="E209" s="183"/>
      <c r="F209" s="183"/>
      <c r="G209" s="183"/>
      <c r="H209" s="257"/>
      <c r="I209" s="257"/>
      <c r="J209" s="257"/>
      <c r="K209" s="257"/>
      <c r="L209" s="265"/>
      <c r="M209" s="188"/>
      <c r="N209" s="188"/>
      <c r="O209" s="188"/>
      <c r="P209" s="188"/>
      <c r="Q209" s="188"/>
      <c r="R209" s="188"/>
      <c r="S209" s="188"/>
      <c r="T209" s="188"/>
      <c r="U209" s="188"/>
      <c r="V209" s="125"/>
      <c r="W209" s="94" t="s">
        <v>545</v>
      </c>
      <c r="X209" s="94" t="s">
        <v>109</v>
      </c>
      <c r="Y209" s="94" t="s">
        <v>68</v>
      </c>
      <c r="Z209" s="94" t="s">
        <v>69</v>
      </c>
      <c r="AA209" s="94" t="s">
        <v>70</v>
      </c>
      <c r="AB209" s="94" t="s">
        <v>71</v>
      </c>
      <c r="AC209" s="94" t="s">
        <v>72</v>
      </c>
      <c r="AD209" s="193"/>
      <c r="AE209" s="93">
        <f t="shared" si="238"/>
        <v>25</v>
      </c>
      <c r="AF209" s="93">
        <f t="shared" si="239"/>
        <v>15</v>
      </c>
      <c r="AG209" s="93">
        <f>($AH208*((AE209+AF209))/100)</f>
        <v>19.2</v>
      </c>
      <c r="AH209" s="93">
        <f t="shared" ref="AH209" si="296">AH208-AG209</f>
        <v>28.8</v>
      </c>
      <c r="AI209" s="193"/>
      <c r="AJ209" s="93">
        <f t="shared" si="243"/>
        <v>0</v>
      </c>
      <c r="AK209" s="93">
        <f t="shared" si="244"/>
        <v>0</v>
      </c>
      <c r="AL209" s="93">
        <f t="shared" ref="AL209" si="297">($AM208*((AJ209+AK209))/100)</f>
        <v>0</v>
      </c>
      <c r="AM209" s="93">
        <f t="shared" ref="AM209" si="298">AM208-AL209</f>
        <v>100</v>
      </c>
      <c r="AN209" s="269"/>
      <c r="AO209" s="188"/>
      <c r="AP209" s="188"/>
      <c r="AQ209" s="272"/>
      <c r="AR209" s="245"/>
      <c r="AS209" s="245"/>
      <c r="AT209" s="245"/>
      <c r="AU209" s="183"/>
      <c r="AV209" s="270"/>
    </row>
    <row r="210" spans="1:48" s="103" customFormat="1" ht="207" customHeight="1">
      <c r="A210" s="187"/>
      <c r="B210" s="187" t="s">
        <v>149</v>
      </c>
      <c r="C210" s="189" t="s">
        <v>549</v>
      </c>
      <c r="D210" s="189" t="s">
        <v>550</v>
      </c>
      <c r="E210" s="189"/>
      <c r="F210" s="189"/>
      <c r="G210" s="189"/>
      <c r="H210" s="189" t="s">
        <v>551</v>
      </c>
      <c r="I210" s="189" t="s">
        <v>552</v>
      </c>
      <c r="J210" s="189" t="s">
        <v>553</v>
      </c>
      <c r="K210" s="189" t="s">
        <v>261</v>
      </c>
      <c r="L210" s="189" t="s">
        <v>554</v>
      </c>
      <c r="M210" s="187" t="s">
        <v>83</v>
      </c>
      <c r="N210" s="187" t="s">
        <v>547</v>
      </c>
      <c r="O210" s="187" t="s">
        <v>84</v>
      </c>
      <c r="P210" s="187" t="s">
        <v>85</v>
      </c>
      <c r="Q210" s="187">
        <v>231</v>
      </c>
      <c r="R210" s="187" t="s">
        <v>120</v>
      </c>
      <c r="S210" s="187">
        <v>40</v>
      </c>
      <c r="T210" s="187" t="s">
        <v>121</v>
      </c>
      <c r="U210" s="187">
        <v>100</v>
      </c>
      <c r="V210" s="268" t="s">
        <v>122</v>
      </c>
      <c r="W210" s="94" t="s">
        <v>555</v>
      </c>
      <c r="X210" s="94" t="s">
        <v>109</v>
      </c>
      <c r="Y210" s="94" t="s">
        <v>88</v>
      </c>
      <c r="Z210" s="94" t="s">
        <v>69</v>
      </c>
      <c r="AA210" s="94" t="s">
        <v>70</v>
      </c>
      <c r="AB210" s="94" t="s">
        <v>71</v>
      </c>
      <c r="AC210" s="94" t="s">
        <v>72</v>
      </c>
      <c r="AD210" s="191">
        <f>AH211</f>
        <v>16.8</v>
      </c>
      <c r="AE210" s="93">
        <f t="shared" si="238"/>
        <v>15</v>
      </c>
      <c r="AF210" s="93">
        <f t="shared" si="239"/>
        <v>15</v>
      </c>
      <c r="AG210" s="93">
        <f>($S210*((AE210+AF210))/100)</f>
        <v>12</v>
      </c>
      <c r="AH210" s="93">
        <f t="shared" si="241"/>
        <v>28</v>
      </c>
      <c r="AI210" s="191">
        <f>AM211</f>
        <v>100</v>
      </c>
      <c r="AJ210" s="93">
        <f t="shared" si="243"/>
        <v>0</v>
      </c>
      <c r="AK210" s="93">
        <f t="shared" si="244"/>
        <v>0</v>
      </c>
      <c r="AL210" s="93">
        <f>($U210*((AJ210+AK210))/100)</f>
        <v>0</v>
      </c>
      <c r="AM210" s="100">
        <f>U210-AL210</f>
        <v>100</v>
      </c>
      <c r="AN210" s="268" t="s">
        <v>122</v>
      </c>
      <c r="AO210" s="187" t="s">
        <v>74</v>
      </c>
      <c r="AP210" s="189" t="s">
        <v>548</v>
      </c>
      <c r="AQ210" s="189" t="s">
        <v>556</v>
      </c>
      <c r="AR210" s="244">
        <v>45658</v>
      </c>
      <c r="AS210" s="244">
        <v>46022</v>
      </c>
      <c r="AT210" s="251" t="s">
        <v>126</v>
      </c>
      <c r="AU210" s="189" t="s">
        <v>557</v>
      </c>
    </row>
    <row r="211" spans="1:48" s="103" customFormat="1" ht="287.25" customHeight="1">
      <c r="A211" s="188"/>
      <c r="B211" s="188"/>
      <c r="C211" s="196"/>
      <c r="D211" s="196"/>
      <c r="E211" s="196"/>
      <c r="F211" s="196"/>
      <c r="G211" s="196"/>
      <c r="H211" s="196"/>
      <c r="I211" s="196"/>
      <c r="J211" s="196"/>
      <c r="K211" s="196"/>
      <c r="L211" s="196"/>
      <c r="M211" s="188"/>
      <c r="N211" s="188"/>
      <c r="O211" s="188"/>
      <c r="P211" s="188"/>
      <c r="Q211" s="188"/>
      <c r="R211" s="188"/>
      <c r="S211" s="188"/>
      <c r="T211" s="188"/>
      <c r="U211" s="188"/>
      <c r="V211" s="269"/>
      <c r="W211" s="94" t="s">
        <v>558</v>
      </c>
      <c r="X211" s="94" t="s">
        <v>109</v>
      </c>
      <c r="Y211" s="94" t="s">
        <v>68</v>
      </c>
      <c r="Z211" s="94" t="s">
        <v>69</v>
      </c>
      <c r="AA211" s="94" t="s">
        <v>70</v>
      </c>
      <c r="AB211" s="94" t="s">
        <v>71</v>
      </c>
      <c r="AC211" s="94" t="s">
        <v>72</v>
      </c>
      <c r="AD211" s="193"/>
      <c r="AE211" s="93">
        <f t="shared" si="238"/>
        <v>25</v>
      </c>
      <c r="AF211" s="93">
        <f t="shared" si="239"/>
        <v>15</v>
      </c>
      <c r="AG211" s="93">
        <f>($AH210*((AE211+AF211))/100)</f>
        <v>11.2</v>
      </c>
      <c r="AH211" s="93">
        <f t="shared" ref="AH211" si="299">AH210-AG211</f>
        <v>16.8</v>
      </c>
      <c r="AI211" s="193"/>
      <c r="AJ211" s="93">
        <f t="shared" si="243"/>
        <v>0</v>
      </c>
      <c r="AK211" s="93">
        <f t="shared" si="244"/>
        <v>0</v>
      </c>
      <c r="AL211" s="93">
        <f t="shared" ref="AL211" si="300">($AM210*((AJ211+AK211))/100)</f>
        <v>0</v>
      </c>
      <c r="AM211" s="100">
        <f t="shared" ref="AM211" si="301">AM210-AL211</f>
        <v>100</v>
      </c>
      <c r="AN211" s="269"/>
      <c r="AO211" s="188"/>
      <c r="AP211" s="196"/>
      <c r="AQ211" s="196"/>
      <c r="AR211" s="245"/>
      <c r="AS211" s="245"/>
      <c r="AT211" s="253"/>
      <c r="AU211" s="196"/>
    </row>
    <row r="212" spans="1:48" s="103" customFormat="1" ht="306" customHeight="1">
      <c r="A212" s="187"/>
      <c r="B212" s="187" t="s">
        <v>149</v>
      </c>
      <c r="C212" s="189" t="s">
        <v>546</v>
      </c>
      <c r="D212" s="189" t="s">
        <v>559</v>
      </c>
      <c r="E212" s="189"/>
      <c r="F212" s="189"/>
      <c r="G212" s="189"/>
      <c r="H212" s="189" t="s">
        <v>560</v>
      </c>
      <c r="I212" s="189" t="s">
        <v>561</v>
      </c>
      <c r="J212" s="189" t="s">
        <v>562</v>
      </c>
      <c r="K212" s="189" t="s">
        <v>563</v>
      </c>
      <c r="L212" s="189" t="s">
        <v>564</v>
      </c>
      <c r="M212" s="187" t="s">
        <v>83</v>
      </c>
      <c r="N212" s="187" t="s">
        <v>547</v>
      </c>
      <c r="O212" s="187" t="s">
        <v>84</v>
      </c>
      <c r="P212" s="187" t="s">
        <v>85</v>
      </c>
      <c r="Q212" s="187">
        <v>6488</v>
      </c>
      <c r="R212" s="187" t="s">
        <v>216</v>
      </c>
      <c r="S212" s="187">
        <v>100</v>
      </c>
      <c r="T212" s="187" t="s">
        <v>121</v>
      </c>
      <c r="U212" s="187">
        <v>100</v>
      </c>
      <c r="V212" s="268" t="s">
        <v>122</v>
      </c>
      <c r="W212" s="94" t="s">
        <v>565</v>
      </c>
      <c r="X212" s="94" t="s">
        <v>109</v>
      </c>
      <c r="Y212" s="94" t="s">
        <v>88</v>
      </c>
      <c r="Z212" s="94" t="s">
        <v>69</v>
      </c>
      <c r="AA212" s="94" t="s">
        <v>70</v>
      </c>
      <c r="AB212" s="94" t="s">
        <v>71</v>
      </c>
      <c r="AC212" s="94" t="s">
        <v>72</v>
      </c>
      <c r="AD212" s="191">
        <f>AH213</f>
        <v>49</v>
      </c>
      <c r="AE212" s="93">
        <f t="shared" si="238"/>
        <v>15</v>
      </c>
      <c r="AF212" s="93">
        <f t="shared" si="239"/>
        <v>15</v>
      </c>
      <c r="AG212" s="93">
        <f>($S212*((AE212+AF212))/100)</f>
        <v>30</v>
      </c>
      <c r="AH212" s="93">
        <f t="shared" ref="AH212" si="302">S212-AG212</f>
        <v>70</v>
      </c>
      <c r="AI212" s="191">
        <f>AM213</f>
        <v>100</v>
      </c>
      <c r="AJ212" s="93">
        <f t="shared" si="243"/>
        <v>0</v>
      </c>
      <c r="AK212" s="93">
        <f t="shared" si="244"/>
        <v>0</v>
      </c>
      <c r="AL212" s="93">
        <f>($U212*((AJ212+AK212))/100)</f>
        <v>0</v>
      </c>
      <c r="AM212" s="100">
        <f>U212-AL212</f>
        <v>100</v>
      </c>
      <c r="AN212" s="268" t="s">
        <v>122</v>
      </c>
      <c r="AO212" s="187" t="s">
        <v>74</v>
      </c>
      <c r="AP212" s="189" t="s">
        <v>548</v>
      </c>
      <c r="AQ212" s="189" t="s">
        <v>566</v>
      </c>
      <c r="AR212" s="244">
        <v>45658</v>
      </c>
      <c r="AS212" s="244">
        <v>46022</v>
      </c>
      <c r="AT212" s="244" t="s">
        <v>126</v>
      </c>
      <c r="AU212" s="189" t="s">
        <v>567</v>
      </c>
    </row>
    <row r="213" spans="1:48" s="103" customFormat="1" ht="187.5" customHeight="1">
      <c r="A213" s="188"/>
      <c r="B213" s="188"/>
      <c r="C213" s="196"/>
      <c r="D213" s="196"/>
      <c r="E213" s="196"/>
      <c r="F213" s="196"/>
      <c r="G213" s="196"/>
      <c r="H213" s="196"/>
      <c r="I213" s="196"/>
      <c r="J213" s="196"/>
      <c r="K213" s="196"/>
      <c r="L213" s="196"/>
      <c r="M213" s="188"/>
      <c r="N213" s="188"/>
      <c r="O213" s="188"/>
      <c r="P213" s="188"/>
      <c r="Q213" s="188"/>
      <c r="R213" s="188"/>
      <c r="S213" s="188"/>
      <c r="T213" s="188"/>
      <c r="U213" s="188"/>
      <c r="V213" s="269"/>
      <c r="W213" s="94" t="s">
        <v>568</v>
      </c>
      <c r="X213" s="94" t="s">
        <v>109</v>
      </c>
      <c r="Y213" s="94" t="s">
        <v>88</v>
      </c>
      <c r="Z213" s="94" t="s">
        <v>69</v>
      </c>
      <c r="AA213" s="94" t="s">
        <v>70</v>
      </c>
      <c r="AB213" s="94" t="s">
        <v>71</v>
      </c>
      <c r="AC213" s="94" t="s">
        <v>72</v>
      </c>
      <c r="AD213" s="193"/>
      <c r="AE213" s="93">
        <f t="shared" si="238"/>
        <v>15</v>
      </c>
      <c r="AF213" s="93">
        <f t="shared" si="239"/>
        <v>15</v>
      </c>
      <c r="AG213" s="93">
        <f>($AH212*((AE213+AF213))/100)</f>
        <v>21</v>
      </c>
      <c r="AH213" s="93">
        <f t="shared" ref="AH213" si="303">AH212-AG213</f>
        <v>49</v>
      </c>
      <c r="AI213" s="193"/>
      <c r="AJ213" s="93">
        <f t="shared" si="243"/>
        <v>0</v>
      </c>
      <c r="AK213" s="93">
        <f t="shared" si="244"/>
        <v>0</v>
      </c>
      <c r="AL213" s="93">
        <f t="shared" ref="AL213" si="304">($AM212*((AJ213+AK213))/100)</f>
        <v>0</v>
      </c>
      <c r="AM213" s="100">
        <f t="shared" ref="AM213" si="305">AM212-AL213</f>
        <v>100</v>
      </c>
      <c r="AN213" s="269"/>
      <c r="AO213" s="188"/>
      <c r="AP213" s="196"/>
      <c r="AQ213" s="196"/>
      <c r="AR213" s="245"/>
      <c r="AS213" s="245"/>
      <c r="AT213" s="245"/>
      <c r="AU213" s="196"/>
    </row>
    <row r="214" spans="1:48" s="103" customFormat="1" ht="184.5" customHeight="1">
      <c r="A214" s="257"/>
      <c r="B214" s="182" t="s">
        <v>151</v>
      </c>
      <c r="C214" s="183" t="s">
        <v>473</v>
      </c>
      <c r="D214" s="183" t="s">
        <v>570</v>
      </c>
      <c r="E214" s="307"/>
      <c r="F214" s="307"/>
      <c r="G214" s="307"/>
      <c r="H214" s="189" t="s">
        <v>571</v>
      </c>
      <c r="I214" s="189" t="s">
        <v>572</v>
      </c>
      <c r="J214" s="189" t="s">
        <v>573</v>
      </c>
      <c r="K214" s="189" t="s">
        <v>574</v>
      </c>
      <c r="L214" s="183" t="s">
        <v>575</v>
      </c>
      <c r="M214" s="182" t="s">
        <v>83</v>
      </c>
      <c r="N214" s="182" t="s">
        <v>227</v>
      </c>
      <c r="O214" s="182" t="s">
        <v>84</v>
      </c>
      <c r="P214" s="182" t="s">
        <v>85</v>
      </c>
      <c r="Q214" s="182">
        <v>32200</v>
      </c>
      <c r="R214" s="182" t="s">
        <v>216</v>
      </c>
      <c r="S214" s="182">
        <v>100</v>
      </c>
      <c r="T214" s="182" t="s">
        <v>121</v>
      </c>
      <c r="U214" s="182">
        <v>100</v>
      </c>
      <c r="V214" s="180" t="s">
        <v>122</v>
      </c>
      <c r="W214" s="123" t="s">
        <v>576</v>
      </c>
      <c r="X214" s="94" t="s">
        <v>109</v>
      </c>
      <c r="Y214" s="94" t="s">
        <v>68</v>
      </c>
      <c r="Z214" s="94" t="s">
        <v>69</v>
      </c>
      <c r="AA214" s="94" t="s">
        <v>70</v>
      </c>
      <c r="AB214" s="94" t="s">
        <v>71</v>
      </c>
      <c r="AC214" s="94" t="s">
        <v>72</v>
      </c>
      <c r="AD214" s="181">
        <f>AH215</f>
        <v>60</v>
      </c>
      <c r="AE214" s="93">
        <f t="shared" si="238"/>
        <v>25</v>
      </c>
      <c r="AF214" s="93">
        <f t="shared" si="239"/>
        <v>15</v>
      </c>
      <c r="AG214" s="93">
        <f>($S214*((AE214+AF214))/100)</f>
        <v>40</v>
      </c>
      <c r="AH214" s="93">
        <f t="shared" ref="AH214" si="306">S214-AG214</f>
        <v>60</v>
      </c>
      <c r="AI214" s="181">
        <f>AM215</f>
        <v>75</v>
      </c>
      <c r="AJ214" s="93">
        <f t="shared" si="243"/>
        <v>0</v>
      </c>
      <c r="AK214" s="93">
        <f t="shared" si="244"/>
        <v>0</v>
      </c>
      <c r="AL214" s="93">
        <f>($U214*((AJ214+AK214))/100)</f>
        <v>0</v>
      </c>
      <c r="AM214" s="100">
        <f>U214-AL214</f>
        <v>100</v>
      </c>
      <c r="AN214" s="212" t="s">
        <v>66</v>
      </c>
      <c r="AO214" s="182" t="s">
        <v>74</v>
      </c>
      <c r="AP214" s="183" t="s">
        <v>577</v>
      </c>
      <c r="AQ214" s="240" t="s">
        <v>578</v>
      </c>
      <c r="AR214" s="246">
        <v>45658</v>
      </c>
      <c r="AS214" s="246">
        <v>46022</v>
      </c>
      <c r="AT214" s="182" t="s">
        <v>91</v>
      </c>
      <c r="AU214" s="183" t="s">
        <v>579</v>
      </c>
    </row>
    <row r="215" spans="1:48" s="103" customFormat="1" ht="409.6" customHeight="1">
      <c r="A215" s="257"/>
      <c r="B215" s="182"/>
      <c r="C215" s="183"/>
      <c r="D215" s="183"/>
      <c r="E215" s="307"/>
      <c r="F215" s="307"/>
      <c r="G215" s="307"/>
      <c r="H215" s="196"/>
      <c r="I215" s="196"/>
      <c r="J215" s="196"/>
      <c r="K215" s="196"/>
      <c r="L215" s="183"/>
      <c r="M215" s="182"/>
      <c r="N215" s="182"/>
      <c r="O215" s="182"/>
      <c r="P215" s="182"/>
      <c r="Q215" s="182"/>
      <c r="R215" s="182"/>
      <c r="S215" s="182"/>
      <c r="T215" s="182"/>
      <c r="U215" s="182"/>
      <c r="V215" s="180"/>
      <c r="W215" s="123" t="s">
        <v>580</v>
      </c>
      <c r="X215" s="94" t="s">
        <v>42</v>
      </c>
      <c r="Y215" s="94" t="s">
        <v>78</v>
      </c>
      <c r="Z215" s="94" t="s">
        <v>69</v>
      </c>
      <c r="AA215" s="94" t="s">
        <v>70</v>
      </c>
      <c r="AB215" s="94" t="s">
        <v>71</v>
      </c>
      <c r="AC215" s="94" t="s">
        <v>72</v>
      </c>
      <c r="AD215" s="181"/>
      <c r="AE215" s="93">
        <f t="shared" si="238"/>
        <v>0</v>
      </c>
      <c r="AF215" s="93">
        <f t="shared" si="239"/>
        <v>0</v>
      </c>
      <c r="AG215" s="93">
        <f>($AH214*((AE215+AF215))/100)</f>
        <v>0</v>
      </c>
      <c r="AH215" s="93">
        <f t="shared" ref="AH215" si="307">AH214-AG215</f>
        <v>60</v>
      </c>
      <c r="AI215" s="181"/>
      <c r="AJ215" s="93">
        <f t="shared" si="243"/>
        <v>10</v>
      </c>
      <c r="AK215" s="93">
        <f t="shared" si="244"/>
        <v>15</v>
      </c>
      <c r="AL215" s="93">
        <f>($AM214*((AJ215+AK215))/100)</f>
        <v>25</v>
      </c>
      <c r="AM215" s="100">
        <f t="shared" ref="AM215" si="308">AM214-AL215</f>
        <v>75</v>
      </c>
      <c r="AN215" s="212"/>
      <c r="AO215" s="182"/>
      <c r="AP215" s="183"/>
      <c r="AQ215" s="240"/>
      <c r="AR215" s="246"/>
      <c r="AS215" s="246"/>
      <c r="AT215" s="182"/>
      <c r="AU215" s="183"/>
    </row>
    <row r="216" spans="1:48" s="103" customFormat="1" ht="143.25" customHeight="1">
      <c r="A216" s="92"/>
      <c r="B216" s="93" t="s">
        <v>154</v>
      </c>
      <c r="C216" s="94" t="s">
        <v>843</v>
      </c>
      <c r="D216" s="94" t="s">
        <v>844</v>
      </c>
      <c r="E216" s="94"/>
      <c r="F216" s="94"/>
      <c r="G216" s="94"/>
      <c r="H216" s="94" t="s">
        <v>845</v>
      </c>
      <c r="I216" s="94" t="s">
        <v>846</v>
      </c>
      <c r="J216" s="94" t="s">
        <v>847</v>
      </c>
      <c r="K216" s="94" t="s">
        <v>848</v>
      </c>
      <c r="L216" s="94" t="s">
        <v>849</v>
      </c>
      <c r="M216" s="93" t="s">
        <v>83</v>
      </c>
      <c r="N216" s="93" t="s">
        <v>105</v>
      </c>
      <c r="O216" s="93" t="s">
        <v>84</v>
      </c>
      <c r="P216" s="93" t="s">
        <v>85</v>
      </c>
      <c r="Q216" s="93">
        <v>16</v>
      </c>
      <c r="R216" s="93" t="s">
        <v>120</v>
      </c>
      <c r="S216" s="93">
        <v>40</v>
      </c>
      <c r="T216" s="93" t="s">
        <v>121</v>
      </c>
      <c r="U216" s="93">
        <v>100</v>
      </c>
      <c r="V216" s="125" t="s">
        <v>122</v>
      </c>
      <c r="W216" s="94" t="s">
        <v>850</v>
      </c>
      <c r="X216" s="94" t="s">
        <v>109</v>
      </c>
      <c r="Y216" s="94" t="s">
        <v>68</v>
      </c>
      <c r="Z216" s="94" t="s">
        <v>69</v>
      </c>
      <c r="AA216" s="94" t="s">
        <v>70</v>
      </c>
      <c r="AB216" s="94" t="s">
        <v>71</v>
      </c>
      <c r="AC216" s="94" t="s">
        <v>72</v>
      </c>
      <c r="AD216" s="98">
        <v>24</v>
      </c>
      <c r="AE216" s="74">
        <f>IF(Y216="Preventivo",25,IF(Y216="Detectivo",15,0))</f>
        <v>25</v>
      </c>
      <c r="AF216" s="15">
        <f>IF(Y216="Correctivo",0,IF(Z216="Automatizado",25,IF(Z216="Manual",15,0)))</f>
        <v>15</v>
      </c>
      <c r="AG216" s="15">
        <f t="shared" ref="AG216" si="309">($S216*((AE216+AF216))/100)</f>
        <v>16</v>
      </c>
      <c r="AH216" s="15">
        <f>S216-AG216</f>
        <v>24</v>
      </c>
      <c r="AI216" s="98">
        <v>100</v>
      </c>
      <c r="AJ216" s="15">
        <f>IF(Y216="Correctivo",10,0)</f>
        <v>0</v>
      </c>
      <c r="AK216" s="15">
        <f>IF(X216="Probabilidad",0,IF(Z216="Automatizado",25,IF(Z216="Manual",15,0)))</f>
        <v>0</v>
      </c>
      <c r="AL216" s="15">
        <f t="shared" ref="AL216" si="310">($U216*((AJ216+AK216))/100)</f>
        <v>0</v>
      </c>
      <c r="AM216" s="74">
        <f t="shared" ref="AM216" si="311">U216-AL216</f>
        <v>100</v>
      </c>
      <c r="AN216" s="125" t="s">
        <v>122</v>
      </c>
      <c r="AO216" s="94" t="s">
        <v>74</v>
      </c>
      <c r="AP216" s="94" t="s">
        <v>851</v>
      </c>
      <c r="AQ216" s="94" t="s">
        <v>852</v>
      </c>
      <c r="AR216" s="124">
        <v>45658</v>
      </c>
      <c r="AS216" s="124">
        <v>46022</v>
      </c>
      <c r="AT216" s="93" t="s">
        <v>126</v>
      </c>
      <c r="AU216" s="94" t="s">
        <v>853</v>
      </c>
    </row>
    <row r="217" spans="1:48" s="103" customFormat="1" ht="99" customHeight="1">
      <c r="A217" s="348"/>
      <c r="B217" s="186" t="s">
        <v>157</v>
      </c>
      <c r="C217" s="184" t="s">
        <v>896</v>
      </c>
      <c r="D217" s="184" t="s">
        <v>581</v>
      </c>
      <c r="E217" s="184"/>
      <c r="F217" s="184"/>
      <c r="G217" s="184"/>
      <c r="H217" s="345" t="s">
        <v>582</v>
      </c>
      <c r="I217" s="345" t="s">
        <v>583</v>
      </c>
      <c r="J217" s="345" t="s">
        <v>584</v>
      </c>
      <c r="K217" s="345" t="s">
        <v>585</v>
      </c>
      <c r="L217" s="184" t="s">
        <v>586</v>
      </c>
      <c r="M217" s="186" t="s">
        <v>83</v>
      </c>
      <c r="N217" s="186" t="s">
        <v>105</v>
      </c>
      <c r="O217" s="186" t="s">
        <v>84</v>
      </c>
      <c r="P217" s="186" t="s">
        <v>85</v>
      </c>
      <c r="Q217" s="186">
        <v>352000</v>
      </c>
      <c r="R217" s="186" t="s">
        <v>216</v>
      </c>
      <c r="S217" s="186">
        <v>100</v>
      </c>
      <c r="T217" s="186" t="s">
        <v>73</v>
      </c>
      <c r="U217" s="186">
        <v>60</v>
      </c>
      <c r="V217" s="354" t="s">
        <v>66</v>
      </c>
      <c r="W217" s="112" t="s">
        <v>587</v>
      </c>
      <c r="X217" s="116" t="s">
        <v>109</v>
      </c>
      <c r="Y217" s="97" t="s">
        <v>68</v>
      </c>
      <c r="Z217" s="97" t="s">
        <v>69</v>
      </c>
      <c r="AA217" s="97" t="s">
        <v>159</v>
      </c>
      <c r="AB217" s="97" t="s">
        <v>89</v>
      </c>
      <c r="AC217" s="97" t="s">
        <v>164</v>
      </c>
      <c r="AD217" s="349">
        <f>AH219</f>
        <v>42</v>
      </c>
      <c r="AE217" s="116">
        <f t="shared" ref="AE217:AE219" si="312">IF(Y217="Preventivo",25,IF(Y217="Detectivo",15,0))</f>
        <v>25</v>
      </c>
      <c r="AF217" s="116">
        <f t="shared" ref="AF217:AF219" si="313">IF(Y217="Correctivo",0,IF(Z217="Automatizado",25,IF(Z217="Manual",15,0)))</f>
        <v>15</v>
      </c>
      <c r="AG217" s="116">
        <f t="shared" ref="AG217" si="314">($S217*((AE217+AF217))/100)</f>
        <v>40</v>
      </c>
      <c r="AH217" s="116">
        <f t="shared" ref="AH217" si="315">S217-AG217</f>
        <v>60</v>
      </c>
      <c r="AI217" s="349">
        <f>AM219</f>
        <v>54</v>
      </c>
      <c r="AJ217" s="116">
        <f t="shared" ref="AJ217:AJ219" si="316">IF(Y217="Correctivo",10,0)</f>
        <v>0</v>
      </c>
      <c r="AK217" s="116">
        <f t="shared" ref="AK217:AK219" si="317">IF(X217="Probabilidad",0,IF(Z217="Automatizado",25,IF(Z217="Manual",15,0)))</f>
        <v>0</v>
      </c>
      <c r="AL217" s="116">
        <f t="shared" ref="AL217" si="318">($U217*((AJ217+AK217))/100)</f>
        <v>0</v>
      </c>
      <c r="AM217" s="132">
        <f t="shared" ref="AM217" si="319">U217-AL217</f>
        <v>60</v>
      </c>
      <c r="AN217" s="350" t="s">
        <v>73</v>
      </c>
      <c r="AO217" s="186" t="s">
        <v>74</v>
      </c>
      <c r="AP217" s="184" t="s">
        <v>588</v>
      </c>
      <c r="AQ217" s="112" t="s">
        <v>589</v>
      </c>
      <c r="AR217" s="135">
        <v>45658</v>
      </c>
      <c r="AS217" s="135">
        <v>46022</v>
      </c>
      <c r="AT217" s="351" t="s">
        <v>76</v>
      </c>
      <c r="AU217" s="134" t="s">
        <v>590</v>
      </c>
    </row>
    <row r="218" spans="1:48" s="103" customFormat="1" ht="112.5" customHeight="1">
      <c r="A218" s="348"/>
      <c r="B218" s="186"/>
      <c r="C218" s="184"/>
      <c r="D218" s="184"/>
      <c r="E218" s="184"/>
      <c r="F218" s="184"/>
      <c r="G218" s="184"/>
      <c r="H218" s="346"/>
      <c r="I218" s="346"/>
      <c r="J218" s="346"/>
      <c r="K218" s="346"/>
      <c r="L218" s="184"/>
      <c r="M218" s="186"/>
      <c r="N218" s="186"/>
      <c r="O218" s="186"/>
      <c r="P218" s="186"/>
      <c r="Q218" s="186"/>
      <c r="R218" s="186"/>
      <c r="S218" s="186"/>
      <c r="T218" s="186"/>
      <c r="U218" s="186"/>
      <c r="V218" s="354"/>
      <c r="W218" s="112" t="s">
        <v>591</v>
      </c>
      <c r="X218" s="134" t="s">
        <v>109</v>
      </c>
      <c r="Y218" s="97" t="s">
        <v>88</v>
      </c>
      <c r="Z218" s="97" t="s">
        <v>69</v>
      </c>
      <c r="AA218" s="97" t="s">
        <v>159</v>
      </c>
      <c r="AB218" s="97" t="s">
        <v>71</v>
      </c>
      <c r="AC218" s="97" t="s">
        <v>164</v>
      </c>
      <c r="AD218" s="349"/>
      <c r="AE218" s="116">
        <f t="shared" si="312"/>
        <v>15</v>
      </c>
      <c r="AF218" s="116">
        <f t="shared" si="313"/>
        <v>15</v>
      </c>
      <c r="AG218" s="116">
        <f>($AH217*((AE218+AF218))/100)</f>
        <v>18</v>
      </c>
      <c r="AH218" s="116">
        <f t="shared" ref="AH218:AH219" si="320">AH217-AG218</f>
        <v>42</v>
      </c>
      <c r="AI218" s="349"/>
      <c r="AJ218" s="116">
        <f t="shared" si="316"/>
        <v>0</v>
      </c>
      <c r="AK218" s="116">
        <f t="shared" si="317"/>
        <v>0</v>
      </c>
      <c r="AL218" s="116">
        <f t="shared" ref="AL218:AL219" si="321">($AM217*((AJ218+AK218))/100)</f>
        <v>0</v>
      </c>
      <c r="AM218" s="132">
        <f t="shared" ref="AM218:AM219" si="322">AM217-AL218</f>
        <v>60</v>
      </c>
      <c r="AN218" s="350"/>
      <c r="AO218" s="186"/>
      <c r="AP218" s="184"/>
      <c r="AQ218" s="112" t="s">
        <v>592</v>
      </c>
      <c r="AR218" s="135">
        <v>45658</v>
      </c>
      <c r="AS218" s="135">
        <v>46022</v>
      </c>
      <c r="AT218" s="352"/>
      <c r="AU218" s="134" t="s">
        <v>593</v>
      </c>
    </row>
    <row r="219" spans="1:48" s="103" customFormat="1" ht="123.75" customHeight="1">
      <c r="A219" s="348"/>
      <c r="B219" s="186"/>
      <c r="C219" s="184"/>
      <c r="D219" s="184"/>
      <c r="E219" s="184"/>
      <c r="F219" s="184"/>
      <c r="G219" s="184"/>
      <c r="H219" s="347"/>
      <c r="I219" s="347"/>
      <c r="J219" s="347"/>
      <c r="K219" s="347"/>
      <c r="L219" s="184"/>
      <c r="M219" s="186"/>
      <c r="N219" s="186"/>
      <c r="O219" s="186"/>
      <c r="P219" s="186"/>
      <c r="Q219" s="186"/>
      <c r="R219" s="186"/>
      <c r="S219" s="186"/>
      <c r="T219" s="186"/>
      <c r="U219" s="186"/>
      <c r="V219" s="354"/>
      <c r="W219" s="112" t="s">
        <v>594</v>
      </c>
      <c r="X219" s="116" t="s">
        <v>109</v>
      </c>
      <c r="Y219" s="97" t="s">
        <v>78</v>
      </c>
      <c r="Z219" s="97" t="s">
        <v>69</v>
      </c>
      <c r="AA219" s="97" t="s">
        <v>159</v>
      </c>
      <c r="AB219" s="97" t="s">
        <v>89</v>
      </c>
      <c r="AC219" s="97" t="s">
        <v>164</v>
      </c>
      <c r="AD219" s="349"/>
      <c r="AE219" s="116">
        <f t="shared" si="312"/>
        <v>0</v>
      </c>
      <c r="AF219" s="116">
        <f t="shared" si="313"/>
        <v>0</v>
      </c>
      <c r="AG219" s="116">
        <f>($AH218*((AE219+AF219))/100)</f>
        <v>0</v>
      </c>
      <c r="AH219" s="116">
        <f t="shared" si="320"/>
        <v>42</v>
      </c>
      <c r="AI219" s="349"/>
      <c r="AJ219" s="116">
        <f t="shared" si="316"/>
        <v>10</v>
      </c>
      <c r="AK219" s="116">
        <f t="shared" si="317"/>
        <v>0</v>
      </c>
      <c r="AL219" s="116">
        <f t="shared" si="321"/>
        <v>6</v>
      </c>
      <c r="AM219" s="132">
        <f t="shared" si="322"/>
        <v>54</v>
      </c>
      <c r="AN219" s="350"/>
      <c r="AO219" s="186"/>
      <c r="AP219" s="184"/>
      <c r="AQ219" s="112" t="s">
        <v>595</v>
      </c>
      <c r="AR219" s="135">
        <v>45658</v>
      </c>
      <c r="AS219" s="135">
        <v>46022</v>
      </c>
      <c r="AT219" s="353"/>
      <c r="AU219" s="134" t="s">
        <v>596</v>
      </c>
    </row>
    <row r="220" spans="1:48" ht="91.5" customHeight="1">
      <c r="A220" s="161"/>
      <c r="B220" s="161" t="s">
        <v>161</v>
      </c>
      <c r="C220" s="170" t="s">
        <v>488</v>
      </c>
      <c r="D220" s="165" t="s">
        <v>598</v>
      </c>
      <c r="E220" s="172" t="s">
        <v>59</v>
      </c>
      <c r="F220" s="174" t="s">
        <v>791</v>
      </c>
      <c r="G220" s="174" t="s">
        <v>792</v>
      </c>
      <c r="H220" s="176" t="s">
        <v>490</v>
      </c>
      <c r="I220" s="176" t="s">
        <v>793</v>
      </c>
      <c r="J220" s="176" t="s">
        <v>794</v>
      </c>
      <c r="K220" s="176" t="s">
        <v>795</v>
      </c>
      <c r="L220" s="178" t="s">
        <v>796</v>
      </c>
      <c r="M220" s="176" t="s">
        <v>83</v>
      </c>
      <c r="N220" s="176" t="s">
        <v>111</v>
      </c>
      <c r="O220" s="161" t="s">
        <v>84</v>
      </c>
      <c r="P220" s="161" t="s">
        <v>85</v>
      </c>
      <c r="Q220" s="161">
        <v>1000</v>
      </c>
      <c r="R220" s="161" t="s">
        <v>250</v>
      </c>
      <c r="S220" s="159">
        <f t="shared" ref="S220" si="323">IF(R220="Muy alta",100,IF(R220="Alta",80,IF(R220="Media",60,IF(R220="Baja",40,IF(R220="Muy baja",20,IF(R220="Casi Seguro",100,IF(R220="Probable",80,IF(R220="Posible",60,IF(R220="Improbable",40,IF(R220="Rara vez",20,0))))))))))</f>
        <v>100</v>
      </c>
      <c r="T220" s="161" t="s">
        <v>121</v>
      </c>
      <c r="U220" s="159">
        <f t="shared" ref="U220" si="324">IF(T220="Catastrófico",100,IF(T220="Mayor",80,IF(T220="Moderado",60,IF(T220="Menor",40,IF(T220="Leve",20,0)))))</f>
        <v>100</v>
      </c>
      <c r="V220" s="161" t="s">
        <v>122</v>
      </c>
      <c r="W220" s="108" t="s">
        <v>797</v>
      </c>
      <c r="X220" s="15" t="s">
        <v>109</v>
      </c>
      <c r="Y220" s="32" t="s">
        <v>68</v>
      </c>
      <c r="Z220" s="32" t="s">
        <v>69</v>
      </c>
      <c r="AA220" s="32" t="s">
        <v>159</v>
      </c>
      <c r="AB220" s="32" t="s">
        <v>71</v>
      </c>
      <c r="AC220" s="32" t="s">
        <v>72</v>
      </c>
      <c r="AD220" s="163">
        <f>AH222</f>
        <v>21.6</v>
      </c>
      <c r="AE220" s="15">
        <f t="shared" ref="AE220:AE222" si="325">IF(Y220="Preventivo",25,IF(Y220="Detectivo",15,0))</f>
        <v>25</v>
      </c>
      <c r="AF220" s="15">
        <f t="shared" ref="AF220:AF222" si="326">IF(Y220="Correctivo",0,IF(Z220="Automatizado",25,IF(Z220="Manual",15,0)))</f>
        <v>15</v>
      </c>
      <c r="AG220" s="15">
        <f>($S$220*((AE220+AF220))/100)</f>
        <v>40</v>
      </c>
      <c r="AH220" s="15">
        <f>S220-AG220</f>
        <v>60</v>
      </c>
      <c r="AI220" s="163">
        <f>AM222</f>
        <v>100</v>
      </c>
      <c r="AJ220" s="15">
        <f t="shared" ref="AJ220:AJ222" si="327">IF(Y220="Correctivo",10,0)</f>
        <v>0</v>
      </c>
      <c r="AK220" s="15">
        <f t="shared" ref="AK220:AK222" si="328">IF(X220="Probabilidad",0,IF(Z220="Automatizado",25,IF(Z220="Manual",15,0)))</f>
        <v>0</v>
      </c>
      <c r="AL220" s="15">
        <f>($U$220*((AJ220+AK220))/100)</f>
        <v>0</v>
      </c>
      <c r="AM220" s="15">
        <f>U220-AL220</f>
        <v>100</v>
      </c>
      <c r="AN220" s="161" t="s">
        <v>122</v>
      </c>
      <c r="AO220" s="161" t="s">
        <v>74</v>
      </c>
      <c r="AP220" s="165" t="s">
        <v>496</v>
      </c>
      <c r="AQ220" s="108" t="s">
        <v>798</v>
      </c>
      <c r="AR220" s="159" t="s">
        <v>790</v>
      </c>
      <c r="AS220" s="159" t="s">
        <v>803</v>
      </c>
      <c r="AT220" s="169" t="s">
        <v>126</v>
      </c>
      <c r="AU220" s="159" t="s">
        <v>799</v>
      </c>
    </row>
    <row r="221" spans="1:48" ht="107.25" customHeight="1">
      <c r="A221" s="162"/>
      <c r="B221" s="162"/>
      <c r="C221" s="171"/>
      <c r="D221" s="166"/>
      <c r="E221" s="173"/>
      <c r="F221" s="175"/>
      <c r="G221" s="175"/>
      <c r="H221" s="177"/>
      <c r="I221" s="177"/>
      <c r="J221" s="177"/>
      <c r="K221" s="177"/>
      <c r="L221" s="179"/>
      <c r="M221" s="177"/>
      <c r="N221" s="177"/>
      <c r="O221" s="162"/>
      <c r="P221" s="162"/>
      <c r="Q221" s="162"/>
      <c r="R221" s="162"/>
      <c r="S221" s="160"/>
      <c r="T221" s="162"/>
      <c r="U221" s="160"/>
      <c r="V221" s="162"/>
      <c r="W221" s="108" t="s">
        <v>804</v>
      </c>
      <c r="X221" s="15" t="s">
        <v>109</v>
      </c>
      <c r="Y221" s="32" t="s">
        <v>68</v>
      </c>
      <c r="Z221" s="32" t="s">
        <v>69</v>
      </c>
      <c r="AA221" s="32" t="s">
        <v>159</v>
      </c>
      <c r="AB221" s="32" t="s">
        <v>71</v>
      </c>
      <c r="AC221" s="32" t="s">
        <v>72</v>
      </c>
      <c r="AD221" s="164"/>
      <c r="AE221" s="15">
        <f t="shared" si="325"/>
        <v>25</v>
      </c>
      <c r="AF221" s="15">
        <f t="shared" si="326"/>
        <v>15</v>
      </c>
      <c r="AG221" s="15">
        <f>($AH$220*((AE221+AF221))/100)</f>
        <v>24</v>
      </c>
      <c r="AH221" s="15">
        <f>AH220-AG221</f>
        <v>36</v>
      </c>
      <c r="AI221" s="164"/>
      <c r="AJ221" s="15">
        <f t="shared" si="327"/>
        <v>0</v>
      </c>
      <c r="AK221" s="15">
        <f t="shared" si="328"/>
        <v>0</v>
      </c>
      <c r="AL221" s="15">
        <f>($AM$220*((AJ221+AK221))/100)</f>
        <v>0</v>
      </c>
      <c r="AM221" s="15">
        <f>AM220-AL221</f>
        <v>100</v>
      </c>
      <c r="AN221" s="162"/>
      <c r="AO221" s="162"/>
      <c r="AP221" s="166"/>
      <c r="AQ221" s="108" t="s">
        <v>800</v>
      </c>
      <c r="AR221" s="160"/>
      <c r="AS221" s="160"/>
      <c r="AT221" s="168"/>
      <c r="AU221" s="160"/>
    </row>
    <row r="222" spans="1:48" ht="112.5" customHeight="1">
      <c r="A222" s="219"/>
      <c r="B222" s="219"/>
      <c r="C222" s="220"/>
      <c r="D222" s="216"/>
      <c r="E222" s="221"/>
      <c r="F222" s="222"/>
      <c r="G222" s="222"/>
      <c r="H222" s="223"/>
      <c r="I222" s="223"/>
      <c r="J222" s="223"/>
      <c r="K222" s="223"/>
      <c r="L222" s="224"/>
      <c r="M222" s="223"/>
      <c r="N222" s="223"/>
      <c r="O222" s="219"/>
      <c r="P222" s="219"/>
      <c r="Q222" s="219"/>
      <c r="R222" s="219"/>
      <c r="S222" s="217"/>
      <c r="T222" s="219"/>
      <c r="U222" s="217"/>
      <c r="V222" s="219"/>
      <c r="W222" s="108" t="s">
        <v>801</v>
      </c>
      <c r="X222" s="15" t="s">
        <v>109</v>
      </c>
      <c r="Y222" s="32" t="s">
        <v>68</v>
      </c>
      <c r="Z222" s="32" t="s">
        <v>69</v>
      </c>
      <c r="AA222" s="32" t="s">
        <v>159</v>
      </c>
      <c r="AB222" s="32" t="s">
        <v>71</v>
      </c>
      <c r="AC222" s="32" t="s">
        <v>72</v>
      </c>
      <c r="AD222" s="225"/>
      <c r="AE222" s="15">
        <f t="shared" si="325"/>
        <v>25</v>
      </c>
      <c r="AF222" s="15">
        <f t="shared" si="326"/>
        <v>15</v>
      </c>
      <c r="AG222" s="15">
        <f>($AH$221*((AE222+AF222))/100)</f>
        <v>14.4</v>
      </c>
      <c r="AH222" s="15">
        <f>AH221-AG222</f>
        <v>21.6</v>
      </c>
      <c r="AI222" s="225"/>
      <c r="AJ222" s="15">
        <f t="shared" si="327"/>
        <v>0</v>
      </c>
      <c r="AK222" s="15">
        <f t="shared" si="328"/>
        <v>0</v>
      </c>
      <c r="AL222" s="15">
        <f>($AM$221*((AJ222+AK222))/100)</f>
        <v>0</v>
      </c>
      <c r="AM222" s="15">
        <f>AM221-AL222</f>
        <v>100</v>
      </c>
      <c r="AN222" s="219"/>
      <c r="AO222" s="219"/>
      <c r="AP222" s="216"/>
      <c r="AQ222" s="108" t="s">
        <v>802</v>
      </c>
      <c r="AR222" s="217"/>
      <c r="AS222" s="217"/>
      <c r="AT222" s="218"/>
      <c r="AU222" s="217"/>
    </row>
    <row r="223" spans="1:48" s="103" customFormat="1" ht="198" customHeight="1">
      <c r="A223" s="182"/>
      <c r="B223" s="182" t="s">
        <v>162</v>
      </c>
      <c r="C223" s="184" t="s">
        <v>599</v>
      </c>
      <c r="D223" s="183" t="s">
        <v>600</v>
      </c>
      <c r="E223" s="183"/>
      <c r="F223" s="183"/>
      <c r="G223" s="183"/>
      <c r="H223" s="189" t="s">
        <v>601</v>
      </c>
      <c r="I223" s="189" t="s">
        <v>602</v>
      </c>
      <c r="J223" s="189" t="s">
        <v>603</v>
      </c>
      <c r="K223" s="189" t="s">
        <v>604</v>
      </c>
      <c r="L223" s="183" t="s">
        <v>605</v>
      </c>
      <c r="M223" s="182" t="s">
        <v>83</v>
      </c>
      <c r="N223" s="182" t="s">
        <v>105</v>
      </c>
      <c r="O223" s="182" t="s">
        <v>84</v>
      </c>
      <c r="P223" s="182" t="s">
        <v>85</v>
      </c>
      <c r="Q223" s="182">
        <v>4000</v>
      </c>
      <c r="R223" s="182" t="s">
        <v>216</v>
      </c>
      <c r="S223" s="182">
        <v>100</v>
      </c>
      <c r="T223" s="182" t="s">
        <v>121</v>
      </c>
      <c r="U223" s="182">
        <v>100</v>
      </c>
      <c r="V223" s="303" t="s">
        <v>122</v>
      </c>
      <c r="W223" s="94" t="s">
        <v>606</v>
      </c>
      <c r="X223" s="93" t="s">
        <v>109</v>
      </c>
      <c r="Y223" s="93" t="s">
        <v>68</v>
      </c>
      <c r="Z223" s="93" t="s">
        <v>69</v>
      </c>
      <c r="AA223" s="93" t="s">
        <v>70</v>
      </c>
      <c r="AB223" s="93" t="s">
        <v>71</v>
      </c>
      <c r="AC223" s="93" t="s">
        <v>72</v>
      </c>
      <c r="AD223" s="181">
        <f>AH224</f>
        <v>36</v>
      </c>
      <c r="AE223" s="93">
        <f t="shared" ref="AE223:AE224" si="329">IF(Y223="Preventivo",25,IF(Y223="Detectivo",15,0))</f>
        <v>25</v>
      </c>
      <c r="AF223" s="93">
        <f t="shared" ref="AF223:AF224" si="330">IF(Y223="Correctivo",0,IF(Z223="Automatizado",25,IF(Z223="Manual",15,0)))</f>
        <v>15</v>
      </c>
      <c r="AG223" s="93">
        <f>($S223*((AE223+AF223))/100)</f>
        <v>40</v>
      </c>
      <c r="AH223" s="93">
        <f t="shared" ref="AH223" si="331">S223-AG223</f>
        <v>60</v>
      </c>
      <c r="AI223" s="181">
        <f>AM224</f>
        <v>100</v>
      </c>
      <c r="AJ223" s="93">
        <f t="shared" ref="AJ223:AJ224" si="332">IF(Y223="Correctivo",10,0)</f>
        <v>0</v>
      </c>
      <c r="AK223" s="93">
        <f t="shared" ref="AK223:AK224" si="333">IF(X223="Probabilidad",0,IF(Z223="Automatizado",25,IF(Z223="Manual",15,0)))</f>
        <v>0</v>
      </c>
      <c r="AL223" s="93">
        <f>($U223*((AJ223+AK223))/100)</f>
        <v>0</v>
      </c>
      <c r="AM223" s="100">
        <f>U223-AL223</f>
        <v>100</v>
      </c>
      <c r="AN223" s="180" t="s">
        <v>122</v>
      </c>
      <c r="AO223" s="182" t="s">
        <v>74</v>
      </c>
      <c r="AP223" s="183" t="s">
        <v>75</v>
      </c>
      <c r="AQ223" s="183" t="s">
        <v>607</v>
      </c>
      <c r="AR223" s="244">
        <v>45658</v>
      </c>
      <c r="AS223" s="244">
        <v>46022</v>
      </c>
      <c r="AT223" s="246" t="s">
        <v>126</v>
      </c>
      <c r="AU223" s="183" t="s">
        <v>608</v>
      </c>
    </row>
    <row r="224" spans="1:48" s="103" customFormat="1" ht="131.25" customHeight="1">
      <c r="A224" s="182"/>
      <c r="B224" s="182"/>
      <c r="C224" s="184"/>
      <c r="D224" s="183"/>
      <c r="E224" s="183"/>
      <c r="F224" s="183"/>
      <c r="G224" s="183"/>
      <c r="H224" s="196"/>
      <c r="I224" s="196"/>
      <c r="J224" s="196"/>
      <c r="K224" s="196"/>
      <c r="L224" s="183"/>
      <c r="M224" s="182"/>
      <c r="N224" s="182"/>
      <c r="O224" s="182"/>
      <c r="P224" s="182"/>
      <c r="Q224" s="182"/>
      <c r="R224" s="182"/>
      <c r="S224" s="182"/>
      <c r="T224" s="182"/>
      <c r="U224" s="182"/>
      <c r="V224" s="303"/>
      <c r="W224" s="94" t="s">
        <v>609</v>
      </c>
      <c r="X224" s="93" t="s">
        <v>109</v>
      </c>
      <c r="Y224" s="93" t="s">
        <v>68</v>
      </c>
      <c r="Z224" s="93" t="s">
        <v>69</v>
      </c>
      <c r="AA224" s="93" t="s">
        <v>70</v>
      </c>
      <c r="AB224" s="93" t="s">
        <v>71</v>
      </c>
      <c r="AC224" s="93" t="s">
        <v>72</v>
      </c>
      <c r="AD224" s="181"/>
      <c r="AE224" s="93">
        <f t="shared" si="329"/>
        <v>25</v>
      </c>
      <c r="AF224" s="93">
        <f t="shared" si="330"/>
        <v>15</v>
      </c>
      <c r="AG224" s="93">
        <f>($AH223*((AE224+AF224))/100)</f>
        <v>24</v>
      </c>
      <c r="AH224" s="93">
        <f t="shared" ref="AH224" si="334">AH223-AG224</f>
        <v>36</v>
      </c>
      <c r="AI224" s="181"/>
      <c r="AJ224" s="93">
        <f t="shared" si="332"/>
        <v>0</v>
      </c>
      <c r="AK224" s="93">
        <f t="shared" si="333"/>
        <v>0</v>
      </c>
      <c r="AL224" s="93">
        <f t="shared" ref="AL224" si="335">($AM223*((AJ224+AK224))/100)</f>
        <v>0</v>
      </c>
      <c r="AM224" s="100">
        <f t="shared" ref="AM224" si="336">AM223-AL224</f>
        <v>100</v>
      </c>
      <c r="AN224" s="180"/>
      <c r="AO224" s="182"/>
      <c r="AP224" s="183"/>
      <c r="AQ224" s="183"/>
      <c r="AR224" s="245"/>
      <c r="AS224" s="245"/>
      <c r="AT224" s="182"/>
      <c r="AU224" s="183"/>
    </row>
    <row r="225" spans="1:64" ht="90" customHeight="1">
      <c r="A225" s="161"/>
      <c r="B225" s="161" t="s">
        <v>165</v>
      </c>
      <c r="C225" s="170" t="s">
        <v>610</v>
      </c>
      <c r="D225" s="165" t="s">
        <v>559</v>
      </c>
      <c r="E225" s="165"/>
      <c r="F225" s="165"/>
      <c r="G225" s="165"/>
      <c r="H225" s="174" t="s">
        <v>390</v>
      </c>
      <c r="I225" s="174" t="s">
        <v>611</v>
      </c>
      <c r="J225" s="174" t="s">
        <v>612</v>
      </c>
      <c r="K225" s="174" t="s">
        <v>613</v>
      </c>
      <c r="L225" s="178" t="str">
        <f t="shared" ref="L225" si="337">IF(F225&lt;&gt;"",CONCATENATE(E225," ",F225),CONCATENATE(H225," ",I225," ",J225," ",K225))</f>
        <v>Uso inadecuado de la información  por parte de un funcionario o contratista y externos  correspondiente a la indemnización de víctima  con el objetivo de obtener un beneficio propio o favorecer a un tercero.</v>
      </c>
      <c r="M225" s="176" t="s">
        <v>83</v>
      </c>
      <c r="N225" s="176" t="s">
        <v>227</v>
      </c>
      <c r="O225" s="161" t="s">
        <v>84</v>
      </c>
      <c r="P225" s="161" t="s">
        <v>97</v>
      </c>
      <c r="Q225" s="161">
        <v>4000</v>
      </c>
      <c r="R225" s="161" t="s">
        <v>86</v>
      </c>
      <c r="S225" s="159">
        <f t="shared" ref="S225" si="338">IF(R225="Muy alta",100,IF(R225="Alta",80,IF(R225="Media",60,IF(R225="Baja",40,IF(R225="Muy baja",20,IF(R225="Casi Seguro",100,IF(R225="Probable",80,IF(R225="Posible",60,IF(R225="Improbable",40,IF(R225="Rara vez",20,0))))))))))</f>
        <v>60</v>
      </c>
      <c r="T225" s="161" t="s">
        <v>73</v>
      </c>
      <c r="U225" s="159">
        <f t="shared" ref="U225" si="339">IF(T225="Catastrófico",100,IF(T225="Mayor",80,IF(T225="Moderado",60,IF(T225="Menor",40,IF(T225="Leve",20,0)))))</f>
        <v>60</v>
      </c>
      <c r="V225" s="161" t="s">
        <v>66</v>
      </c>
      <c r="W225" s="31" t="s">
        <v>614</v>
      </c>
      <c r="X225" s="15" t="str">
        <f t="shared" ref="X225:X227" si="340">IF(OR(Y225="Preventivo",Y225="Detectivo"),"Probabilidad",IF(Y225="Correctivo","Impacto"," "))</f>
        <v>Probabilidad</v>
      </c>
      <c r="Y225" s="32" t="s">
        <v>68</v>
      </c>
      <c r="Z225" s="32" t="s">
        <v>69</v>
      </c>
      <c r="AA225" s="32" t="s">
        <v>70</v>
      </c>
      <c r="AB225" s="32" t="s">
        <v>71</v>
      </c>
      <c r="AC225" s="32" t="s">
        <v>72</v>
      </c>
      <c r="AD225" s="163" t="e">
        <f>AH227</f>
        <v>#REF!</v>
      </c>
      <c r="AE225" s="15">
        <f t="shared" ref="AE225:AE234" si="341">IF(Y225="Preventivo",25,IF(Y225="Detectivo",15,0))</f>
        <v>25</v>
      </c>
      <c r="AF225" s="15">
        <f t="shared" ref="AF225:AF234" si="342">IF(Y225="Correctivo",0,IF(Z225="Automatizado",25,IF(Z225="Manual",15,0)))</f>
        <v>15</v>
      </c>
      <c r="AG225" s="15" t="e">
        <f>(#REF!*((AE225+AF225))/100)</f>
        <v>#REF!</v>
      </c>
      <c r="AH225" s="15" t="e">
        <f>S225-AG225</f>
        <v>#REF!</v>
      </c>
      <c r="AI225" s="163" t="e">
        <f>AM227</f>
        <v>#REF!</v>
      </c>
      <c r="AJ225" s="15">
        <f t="shared" ref="AJ225:AJ234" si="343">IF(Y225="Correctivo",10,0)</f>
        <v>0</v>
      </c>
      <c r="AK225" s="15">
        <f t="shared" ref="AK225:AK234" si="344">IF(X225="Probabilidad",0,IF(Z225="Automatizado",25,IF(Z225="Manual",15,0)))</f>
        <v>0</v>
      </c>
      <c r="AL225" s="15" t="e">
        <f>(#REF!*((AJ225+AK225))/100)</f>
        <v>#REF!</v>
      </c>
      <c r="AM225" s="15" t="e">
        <f>U225-AL225</f>
        <v>#REF!</v>
      </c>
      <c r="AN225" s="161" t="s">
        <v>73</v>
      </c>
      <c r="AO225" s="161" t="s">
        <v>74</v>
      </c>
      <c r="AP225" s="165" t="s">
        <v>597</v>
      </c>
      <c r="AQ225" s="165" t="s">
        <v>615</v>
      </c>
      <c r="AR225" s="304">
        <v>45658</v>
      </c>
      <c r="AS225" s="304">
        <v>46022</v>
      </c>
      <c r="AT225" s="169" t="s">
        <v>76</v>
      </c>
      <c r="AU225" s="159" t="s">
        <v>616</v>
      </c>
    </row>
    <row r="226" spans="1:64" ht="88.5" customHeight="1">
      <c r="A226" s="162"/>
      <c r="B226" s="162"/>
      <c r="C226" s="171"/>
      <c r="D226" s="166"/>
      <c r="E226" s="166"/>
      <c r="F226" s="166"/>
      <c r="G226" s="166"/>
      <c r="H226" s="175"/>
      <c r="I226" s="175"/>
      <c r="J226" s="175"/>
      <c r="K226" s="175"/>
      <c r="L226" s="179"/>
      <c r="M226" s="177"/>
      <c r="N226" s="177"/>
      <c r="O226" s="162"/>
      <c r="P226" s="162"/>
      <c r="Q226" s="162"/>
      <c r="R226" s="162"/>
      <c r="S226" s="160"/>
      <c r="T226" s="162"/>
      <c r="U226" s="160"/>
      <c r="V226" s="162"/>
      <c r="W226" s="31" t="s">
        <v>617</v>
      </c>
      <c r="X226" s="15" t="str">
        <f t="shared" si="340"/>
        <v>Probabilidad</v>
      </c>
      <c r="Y226" s="32" t="s">
        <v>68</v>
      </c>
      <c r="Z226" s="32" t="s">
        <v>69</v>
      </c>
      <c r="AA226" s="32" t="s">
        <v>70</v>
      </c>
      <c r="AB226" s="32" t="s">
        <v>71</v>
      </c>
      <c r="AC226" s="32" t="s">
        <v>72</v>
      </c>
      <c r="AD226" s="164"/>
      <c r="AE226" s="15">
        <f t="shared" si="341"/>
        <v>25</v>
      </c>
      <c r="AF226" s="15">
        <f t="shared" si="342"/>
        <v>15</v>
      </c>
      <c r="AG226" s="15" t="e">
        <f>(#REF!*((AE226+AF226))/100)</f>
        <v>#REF!</v>
      </c>
      <c r="AH226" s="15" t="e">
        <f>AH225-AG226</f>
        <v>#REF!</v>
      </c>
      <c r="AI226" s="164"/>
      <c r="AJ226" s="15">
        <f t="shared" si="343"/>
        <v>0</v>
      </c>
      <c r="AK226" s="15">
        <f t="shared" si="344"/>
        <v>0</v>
      </c>
      <c r="AL226" s="15" t="e">
        <f>(#REF!*((AJ226+AK226))/100)</f>
        <v>#REF!</v>
      </c>
      <c r="AM226" s="15" t="e">
        <f>AM225-AL226</f>
        <v>#REF!</v>
      </c>
      <c r="AN226" s="162"/>
      <c r="AO226" s="162"/>
      <c r="AP226" s="166"/>
      <c r="AQ226" s="166"/>
      <c r="AR226" s="305"/>
      <c r="AS226" s="305"/>
      <c r="AT226" s="168"/>
      <c r="AU226" s="160"/>
    </row>
    <row r="227" spans="1:64" ht="97.5" customHeight="1">
      <c r="A227" s="219"/>
      <c r="B227" s="219"/>
      <c r="C227" s="220"/>
      <c r="D227" s="216"/>
      <c r="E227" s="216"/>
      <c r="F227" s="216"/>
      <c r="G227" s="216"/>
      <c r="H227" s="222"/>
      <c r="I227" s="222"/>
      <c r="J227" s="222"/>
      <c r="K227" s="222"/>
      <c r="L227" s="224"/>
      <c r="M227" s="223"/>
      <c r="N227" s="223"/>
      <c r="O227" s="219"/>
      <c r="P227" s="219"/>
      <c r="Q227" s="219"/>
      <c r="R227" s="219"/>
      <c r="S227" s="217"/>
      <c r="T227" s="219"/>
      <c r="U227" s="217"/>
      <c r="V227" s="219"/>
      <c r="W227" s="31" t="s">
        <v>618</v>
      </c>
      <c r="X227" s="15" t="str">
        <f t="shared" si="340"/>
        <v>Impacto</v>
      </c>
      <c r="Y227" s="32" t="s">
        <v>78</v>
      </c>
      <c r="Z227" s="32" t="s">
        <v>69</v>
      </c>
      <c r="AA227" s="32" t="s">
        <v>70</v>
      </c>
      <c r="AB227" s="32" t="s">
        <v>71</v>
      </c>
      <c r="AC227" s="32" t="s">
        <v>164</v>
      </c>
      <c r="AD227" s="225"/>
      <c r="AE227" s="15">
        <f t="shared" si="341"/>
        <v>0</v>
      </c>
      <c r="AF227" s="15">
        <f t="shared" si="342"/>
        <v>0</v>
      </c>
      <c r="AG227" s="15" t="e">
        <f>(#REF!*((AE227+AF227))/100)</f>
        <v>#REF!</v>
      </c>
      <c r="AH227" s="15" t="e">
        <f>AH226-AG227</f>
        <v>#REF!</v>
      </c>
      <c r="AI227" s="225"/>
      <c r="AJ227" s="15">
        <f t="shared" si="343"/>
        <v>10</v>
      </c>
      <c r="AK227" s="15">
        <f t="shared" si="344"/>
        <v>15</v>
      </c>
      <c r="AL227" s="15" t="e">
        <f>(#REF!*((AJ227+AK227))/100)</f>
        <v>#REF!</v>
      </c>
      <c r="AM227" s="15" t="e">
        <f>AM226-AL227</f>
        <v>#REF!</v>
      </c>
      <c r="AN227" s="219"/>
      <c r="AO227" s="219"/>
      <c r="AP227" s="216"/>
      <c r="AQ227" s="216"/>
      <c r="AR227" s="306"/>
      <c r="AS227" s="306"/>
      <c r="AT227" s="218"/>
      <c r="AU227" s="217"/>
    </row>
    <row r="228" spans="1:64" s="103" customFormat="1" ht="131.25" customHeight="1">
      <c r="A228" s="187"/>
      <c r="B228" s="187" t="s">
        <v>167</v>
      </c>
      <c r="C228" s="183" t="s">
        <v>473</v>
      </c>
      <c r="D228" s="183" t="s">
        <v>550</v>
      </c>
      <c r="E228" s="183"/>
      <c r="F228" s="183"/>
      <c r="G228" s="183"/>
      <c r="H228" s="187" t="s">
        <v>551</v>
      </c>
      <c r="I228" s="187" t="s">
        <v>561</v>
      </c>
      <c r="J228" s="187" t="s">
        <v>620</v>
      </c>
      <c r="K228" s="187" t="s">
        <v>621</v>
      </c>
      <c r="L228" s="183" t="s">
        <v>622</v>
      </c>
      <c r="M228" s="182" t="s">
        <v>83</v>
      </c>
      <c r="N228" s="182" t="s">
        <v>105</v>
      </c>
      <c r="O228" s="183" t="s">
        <v>84</v>
      </c>
      <c r="P228" s="183" t="s">
        <v>85</v>
      </c>
      <c r="Q228" s="182">
        <v>12</v>
      </c>
      <c r="R228" s="182" t="s">
        <v>467</v>
      </c>
      <c r="S228" s="182">
        <v>20</v>
      </c>
      <c r="T228" s="182" t="s">
        <v>121</v>
      </c>
      <c r="U228" s="182">
        <v>100</v>
      </c>
      <c r="V228" s="180" t="s">
        <v>122</v>
      </c>
      <c r="W228" s="94" t="s">
        <v>623</v>
      </c>
      <c r="X228" s="93" t="s">
        <v>109</v>
      </c>
      <c r="Y228" s="93" t="s">
        <v>68</v>
      </c>
      <c r="Z228" s="93" t="s">
        <v>69</v>
      </c>
      <c r="AA228" s="93" t="s">
        <v>70</v>
      </c>
      <c r="AB228" s="93" t="s">
        <v>71</v>
      </c>
      <c r="AC228" s="93" t="s">
        <v>72</v>
      </c>
      <c r="AD228" s="181">
        <f>AH229</f>
        <v>7.2</v>
      </c>
      <c r="AE228" s="93">
        <f t="shared" si="341"/>
        <v>25</v>
      </c>
      <c r="AF228" s="93">
        <f t="shared" si="342"/>
        <v>15</v>
      </c>
      <c r="AG228" s="93">
        <f>($S228*((AE228+AF228))/100)</f>
        <v>8</v>
      </c>
      <c r="AH228" s="93">
        <f t="shared" ref="AH228" si="345">S228-AG228</f>
        <v>12</v>
      </c>
      <c r="AI228" s="181">
        <f>AM229</f>
        <v>100</v>
      </c>
      <c r="AJ228" s="93">
        <f t="shared" si="343"/>
        <v>0</v>
      </c>
      <c r="AK228" s="93">
        <f t="shared" si="344"/>
        <v>0</v>
      </c>
      <c r="AL228" s="93">
        <f>($U228*((AJ228+AK228))/100)</f>
        <v>0</v>
      </c>
      <c r="AM228" s="100">
        <f>U228-AL228</f>
        <v>100</v>
      </c>
      <c r="AN228" s="180" t="s">
        <v>122</v>
      </c>
      <c r="AO228" s="182" t="s">
        <v>74</v>
      </c>
      <c r="AP228" s="183" t="s">
        <v>624</v>
      </c>
      <c r="AQ228" s="94" t="s">
        <v>625</v>
      </c>
      <c r="AR228" s="124">
        <v>45658</v>
      </c>
      <c r="AS228" s="124">
        <v>46022</v>
      </c>
      <c r="AT228" s="251" t="s">
        <v>126</v>
      </c>
      <c r="AU228" s="94" t="s">
        <v>626</v>
      </c>
    </row>
    <row r="229" spans="1:64" s="103" customFormat="1" ht="90">
      <c r="A229" s="188"/>
      <c r="B229" s="188"/>
      <c r="C229" s="183"/>
      <c r="D229" s="183"/>
      <c r="E229" s="183"/>
      <c r="F229" s="183"/>
      <c r="G229" s="183"/>
      <c r="H229" s="188"/>
      <c r="I229" s="188"/>
      <c r="J229" s="188"/>
      <c r="K229" s="188"/>
      <c r="L229" s="183"/>
      <c r="M229" s="182"/>
      <c r="N229" s="182"/>
      <c r="O229" s="183"/>
      <c r="P229" s="183"/>
      <c r="Q229" s="182"/>
      <c r="R229" s="182"/>
      <c r="S229" s="182"/>
      <c r="T229" s="182"/>
      <c r="U229" s="182"/>
      <c r="V229" s="180"/>
      <c r="W229" s="94" t="s">
        <v>627</v>
      </c>
      <c r="X229" s="93" t="s">
        <v>109</v>
      </c>
      <c r="Y229" s="93" t="s">
        <v>68</v>
      </c>
      <c r="Z229" s="93" t="s">
        <v>69</v>
      </c>
      <c r="AA229" s="93" t="s">
        <v>70</v>
      </c>
      <c r="AB229" s="93" t="s">
        <v>71</v>
      </c>
      <c r="AC229" s="93" t="s">
        <v>72</v>
      </c>
      <c r="AD229" s="181"/>
      <c r="AE229" s="93">
        <f t="shared" si="341"/>
        <v>25</v>
      </c>
      <c r="AF229" s="93">
        <f t="shared" si="342"/>
        <v>15</v>
      </c>
      <c r="AG229" s="93">
        <f>($AH228*((AE229+AF229))/100)</f>
        <v>4.8</v>
      </c>
      <c r="AH229" s="93">
        <f t="shared" ref="AH229" si="346">AH228-AG229</f>
        <v>7.2</v>
      </c>
      <c r="AI229" s="181"/>
      <c r="AJ229" s="93">
        <f t="shared" si="343"/>
        <v>0</v>
      </c>
      <c r="AK229" s="93">
        <f t="shared" si="344"/>
        <v>0</v>
      </c>
      <c r="AL229" s="93">
        <f t="shared" ref="AL229" si="347">($AM228*((AJ229+AK229))/100)</f>
        <v>0</v>
      </c>
      <c r="AM229" s="100">
        <f t="shared" ref="AM229" si="348">AM228-AL229</f>
        <v>100</v>
      </c>
      <c r="AN229" s="180"/>
      <c r="AO229" s="182"/>
      <c r="AP229" s="183"/>
      <c r="AQ229" s="94" t="s">
        <v>628</v>
      </c>
      <c r="AR229" s="124">
        <v>45658</v>
      </c>
      <c r="AS229" s="124">
        <v>46022</v>
      </c>
      <c r="AT229" s="253"/>
      <c r="AU229" s="94" t="s">
        <v>626</v>
      </c>
    </row>
    <row r="230" spans="1:64" s="103" customFormat="1" ht="126.75" customHeight="1">
      <c r="A230" s="182"/>
      <c r="B230" s="182" t="s">
        <v>169</v>
      </c>
      <c r="C230" s="183" t="s">
        <v>546</v>
      </c>
      <c r="D230" s="184" t="s">
        <v>878</v>
      </c>
      <c r="E230" s="183"/>
      <c r="F230" s="183"/>
      <c r="G230" s="183"/>
      <c r="H230" s="187" t="s">
        <v>879</v>
      </c>
      <c r="I230" s="187" t="s">
        <v>880</v>
      </c>
      <c r="J230" s="187" t="s">
        <v>881</v>
      </c>
      <c r="K230" s="187" t="s">
        <v>882</v>
      </c>
      <c r="L230" s="189" t="s">
        <v>883</v>
      </c>
      <c r="M230" s="182" t="s">
        <v>83</v>
      </c>
      <c r="N230" s="182" t="s">
        <v>111</v>
      </c>
      <c r="O230" s="183" t="s">
        <v>84</v>
      </c>
      <c r="P230" s="183" t="s">
        <v>85</v>
      </c>
      <c r="Q230" s="182" t="s">
        <v>884</v>
      </c>
      <c r="R230" s="182" t="s">
        <v>263</v>
      </c>
      <c r="S230" s="182">
        <v>80</v>
      </c>
      <c r="T230" s="182" t="s">
        <v>121</v>
      </c>
      <c r="U230" s="182">
        <v>100</v>
      </c>
      <c r="V230" s="180" t="s">
        <v>122</v>
      </c>
      <c r="W230" s="97" t="s">
        <v>887</v>
      </c>
      <c r="X230" s="93" t="s">
        <v>109</v>
      </c>
      <c r="Y230" s="93" t="s">
        <v>68</v>
      </c>
      <c r="Z230" s="93" t="s">
        <v>69</v>
      </c>
      <c r="AA230" s="93" t="s">
        <v>70</v>
      </c>
      <c r="AB230" s="93" t="s">
        <v>71</v>
      </c>
      <c r="AC230" s="93" t="s">
        <v>72</v>
      </c>
      <c r="AD230" s="181">
        <f>AH231</f>
        <v>28.8</v>
      </c>
      <c r="AE230" s="93">
        <f t="shared" ref="AE230:AE231" si="349">IF(Y230="Preventivo",25,IF(Y230="Detectivo",15,0))</f>
        <v>25</v>
      </c>
      <c r="AF230" s="93">
        <f t="shared" ref="AF230:AF231" si="350">IF(Y230="Correctivo",0,IF(Z230="Automatizado",25,IF(Z230="Manual",15,0)))</f>
        <v>15</v>
      </c>
      <c r="AG230" s="93">
        <f>($S230*((AE230+AF230))/100)</f>
        <v>32</v>
      </c>
      <c r="AH230" s="93">
        <f t="shared" ref="AH230" si="351">S230-AG230</f>
        <v>48</v>
      </c>
      <c r="AI230" s="181">
        <f>AM231</f>
        <v>100</v>
      </c>
      <c r="AJ230" s="93">
        <f t="shared" ref="AJ230:AJ231" si="352">IF(Y230="Correctivo",10,0)</f>
        <v>0</v>
      </c>
      <c r="AK230" s="93">
        <f t="shared" ref="AK230:AK231" si="353">IF(X230="Probabilidad",0,IF(Z230="Automatizado",25,IF(Z230="Manual",15,0)))</f>
        <v>0</v>
      </c>
      <c r="AL230" s="93">
        <f>($U230*((AJ230+AK230))/100)</f>
        <v>0</v>
      </c>
      <c r="AM230" s="100">
        <f>U230-AL230</f>
        <v>100</v>
      </c>
      <c r="AN230" s="180" t="s">
        <v>122</v>
      </c>
      <c r="AO230" s="182" t="s">
        <v>74</v>
      </c>
      <c r="AP230" s="183" t="s">
        <v>885</v>
      </c>
      <c r="AQ230" s="184" t="s">
        <v>889</v>
      </c>
      <c r="AR230" s="185">
        <v>45658</v>
      </c>
      <c r="AS230" s="185">
        <v>46022</v>
      </c>
      <c r="AT230" s="186" t="s">
        <v>126</v>
      </c>
      <c r="AU230" s="184" t="s">
        <v>886</v>
      </c>
    </row>
    <row r="231" spans="1:64" s="103" customFormat="1" ht="110.25" customHeight="1">
      <c r="A231" s="182"/>
      <c r="B231" s="182"/>
      <c r="C231" s="183"/>
      <c r="D231" s="184"/>
      <c r="E231" s="183"/>
      <c r="F231" s="183"/>
      <c r="G231" s="183"/>
      <c r="H231" s="188"/>
      <c r="I231" s="188"/>
      <c r="J231" s="188"/>
      <c r="K231" s="188"/>
      <c r="L231" s="190"/>
      <c r="M231" s="182"/>
      <c r="N231" s="182"/>
      <c r="O231" s="183"/>
      <c r="P231" s="183"/>
      <c r="Q231" s="182"/>
      <c r="R231" s="182"/>
      <c r="S231" s="182"/>
      <c r="T231" s="182"/>
      <c r="U231" s="182"/>
      <c r="V231" s="180"/>
      <c r="W231" s="97" t="s">
        <v>888</v>
      </c>
      <c r="X231" s="93" t="s">
        <v>109</v>
      </c>
      <c r="Y231" s="93" t="s">
        <v>68</v>
      </c>
      <c r="Z231" s="93" t="s">
        <v>69</v>
      </c>
      <c r="AA231" s="93" t="s">
        <v>70</v>
      </c>
      <c r="AB231" s="93" t="s">
        <v>71</v>
      </c>
      <c r="AC231" s="93" t="s">
        <v>72</v>
      </c>
      <c r="AD231" s="181"/>
      <c r="AE231" s="93">
        <f t="shared" si="349"/>
        <v>25</v>
      </c>
      <c r="AF231" s="93">
        <f t="shared" si="350"/>
        <v>15</v>
      </c>
      <c r="AG231" s="93">
        <f>($AH230*((AE231+AF231))/100)</f>
        <v>19.2</v>
      </c>
      <c r="AH231" s="93">
        <f t="shared" ref="AH231" si="354">AH230-AG231</f>
        <v>28.8</v>
      </c>
      <c r="AI231" s="181"/>
      <c r="AJ231" s="93">
        <f t="shared" si="352"/>
        <v>0</v>
      </c>
      <c r="AK231" s="93">
        <f t="shared" si="353"/>
        <v>0</v>
      </c>
      <c r="AL231" s="93">
        <f t="shared" ref="AL231" si="355">($AM230*((AJ231+AK231))/100)</f>
        <v>0</v>
      </c>
      <c r="AM231" s="100">
        <f t="shared" ref="AM231" si="356">AM230-AL231</f>
        <v>100</v>
      </c>
      <c r="AN231" s="180"/>
      <c r="AO231" s="182"/>
      <c r="AP231" s="183"/>
      <c r="AQ231" s="184"/>
      <c r="AR231" s="185"/>
      <c r="AS231" s="185"/>
      <c r="AT231" s="186"/>
      <c r="AU231" s="184"/>
    </row>
    <row r="232" spans="1:64" s="103" customFormat="1" ht="153" customHeight="1">
      <c r="A232" s="182"/>
      <c r="B232" s="182" t="s">
        <v>171</v>
      </c>
      <c r="C232" s="183" t="s">
        <v>569</v>
      </c>
      <c r="D232" s="184" t="s">
        <v>629</v>
      </c>
      <c r="E232" s="183"/>
      <c r="F232" s="183"/>
      <c r="G232" s="183"/>
      <c r="H232" s="189" t="s">
        <v>630</v>
      </c>
      <c r="I232" s="189" t="s">
        <v>631</v>
      </c>
      <c r="J232" s="189" t="s">
        <v>632</v>
      </c>
      <c r="K232" s="189" t="s">
        <v>633</v>
      </c>
      <c r="L232" s="183" t="s">
        <v>634</v>
      </c>
      <c r="M232" s="182" t="s">
        <v>83</v>
      </c>
      <c r="N232" s="182" t="s">
        <v>105</v>
      </c>
      <c r="O232" s="183" t="s">
        <v>84</v>
      </c>
      <c r="P232" s="183" t="s">
        <v>85</v>
      </c>
      <c r="Q232" s="182">
        <v>300</v>
      </c>
      <c r="R232" s="182" t="s">
        <v>263</v>
      </c>
      <c r="S232" s="182">
        <v>80</v>
      </c>
      <c r="T232" s="182" t="s">
        <v>121</v>
      </c>
      <c r="U232" s="182">
        <v>100</v>
      </c>
      <c r="V232" s="180" t="s">
        <v>122</v>
      </c>
      <c r="W232" s="97" t="s">
        <v>635</v>
      </c>
      <c r="X232" s="93" t="s">
        <v>109</v>
      </c>
      <c r="Y232" s="93" t="s">
        <v>88</v>
      </c>
      <c r="Z232" s="93" t="s">
        <v>69</v>
      </c>
      <c r="AA232" s="93" t="s">
        <v>70</v>
      </c>
      <c r="AB232" s="93" t="s">
        <v>71</v>
      </c>
      <c r="AC232" s="93" t="s">
        <v>72</v>
      </c>
      <c r="AD232" s="181">
        <f>AH234</f>
        <v>39.200000000000003</v>
      </c>
      <c r="AE232" s="93">
        <f t="shared" si="341"/>
        <v>15</v>
      </c>
      <c r="AF232" s="93">
        <f t="shared" si="342"/>
        <v>15</v>
      </c>
      <c r="AG232" s="93">
        <f>($S232*((AE232+AF232))/100)</f>
        <v>24</v>
      </c>
      <c r="AH232" s="93">
        <f t="shared" ref="AH232" si="357">S232-AG232</f>
        <v>56</v>
      </c>
      <c r="AI232" s="181">
        <f>AM234</f>
        <v>75</v>
      </c>
      <c r="AJ232" s="93">
        <f t="shared" si="343"/>
        <v>0</v>
      </c>
      <c r="AK232" s="93">
        <f t="shared" si="344"/>
        <v>0</v>
      </c>
      <c r="AL232" s="93">
        <f>($U232*((AJ232+AK232))/100)</f>
        <v>0</v>
      </c>
      <c r="AM232" s="100">
        <f>U232-AL232</f>
        <v>100</v>
      </c>
      <c r="AN232" s="213" t="s">
        <v>66</v>
      </c>
      <c r="AO232" s="187" t="s">
        <v>74</v>
      </c>
      <c r="AP232" s="189" t="s">
        <v>75</v>
      </c>
      <c r="AQ232" s="101" t="s">
        <v>636</v>
      </c>
      <c r="AR232" s="102">
        <v>45658</v>
      </c>
      <c r="AS232" s="102">
        <v>46022</v>
      </c>
      <c r="AT232" s="187" t="s">
        <v>91</v>
      </c>
      <c r="AU232" s="101" t="s">
        <v>637</v>
      </c>
    </row>
    <row r="233" spans="1:64" s="103" customFormat="1" ht="102" customHeight="1">
      <c r="A233" s="182"/>
      <c r="B233" s="182"/>
      <c r="C233" s="183"/>
      <c r="D233" s="184"/>
      <c r="E233" s="183"/>
      <c r="F233" s="183"/>
      <c r="G233" s="183"/>
      <c r="H233" s="195"/>
      <c r="I233" s="195"/>
      <c r="J233" s="195"/>
      <c r="K233" s="195"/>
      <c r="L233" s="183"/>
      <c r="M233" s="182"/>
      <c r="N233" s="182"/>
      <c r="O233" s="183"/>
      <c r="P233" s="183"/>
      <c r="Q233" s="182"/>
      <c r="R233" s="182"/>
      <c r="S233" s="182"/>
      <c r="T233" s="182"/>
      <c r="U233" s="182"/>
      <c r="V233" s="180"/>
      <c r="W233" s="97" t="s">
        <v>638</v>
      </c>
      <c r="X233" s="93" t="s">
        <v>109</v>
      </c>
      <c r="Y233" s="93" t="s">
        <v>88</v>
      </c>
      <c r="Z233" s="93" t="s">
        <v>69</v>
      </c>
      <c r="AA233" s="93" t="s">
        <v>70</v>
      </c>
      <c r="AB233" s="93" t="s">
        <v>71</v>
      </c>
      <c r="AC233" s="93" t="s">
        <v>164</v>
      </c>
      <c r="AD233" s="181"/>
      <c r="AE233" s="93">
        <f t="shared" si="341"/>
        <v>15</v>
      </c>
      <c r="AF233" s="93">
        <f t="shared" si="342"/>
        <v>15</v>
      </c>
      <c r="AG233" s="93">
        <f>($AH232*((AE233+AF233))/100)</f>
        <v>16.8</v>
      </c>
      <c r="AH233" s="93">
        <f t="shared" ref="AH233:AH234" si="358">AH232-AG233</f>
        <v>39.200000000000003</v>
      </c>
      <c r="AI233" s="181"/>
      <c r="AJ233" s="93">
        <f t="shared" si="343"/>
        <v>0</v>
      </c>
      <c r="AK233" s="93">
        <f t="shared" si="344"/>
        <v>0</v>
      </c>
      <c r="AL233" s="93">
        <f t="shared" ref="AL233:AL234" si="359">($AM232*((AJ233+AK233))/100)</f>
        <v>0</v>
      </c>
      <c r="AM233" s="100">
        <f t="shared" ref="AM233:AM234" si="360">AM232-AL233</f>
        <v>100</v>
      </c>
      <c r="AN233" s="214"/>
      <c r="AO233" s="194"/>
      <c r="AP233" s="195"/>
      <c r="AQ233" s="182" t="s">
        <v>639</v>
      </c>
      <c r="AR233" s="246">
        <v>45658</v>
      </c>
      <c r="AS233" s="246">
        <v>46022</v>
      </c>
      <c r="AT233" s="194"/>
      <c r="AU233" s="182" t="s">
        <v>640</v>
      </c>
    </row>
    <row r="234" spans="1:64" s="103" customFormat="1" ht="90" customHeight="1">
      <c r="A234" s="182"/>
      <c r="B234" s="182"/>
      <c r="C234" s="183"/>
      <c r="D234" s="184"/>
      <c r="E234" s="183"/>
      <c r="F234" s="183"/>
      <c r="G234" s="183"/>
      <c r="H234" s="196"/>
      <c r="I234" s="196"/>
      <c r="J234" s="196"/>
      <c r="K234" s="196"/>
      <c r="L234" s="183"/>
      <c r="M234" s="182"/>
      <c r="N234" s="182"/>
      <c r="O234" s="183"/>
      <c r="P234" s="183"/>
      <c r="Q234" s="182"/>
      <c r="R234" s="182"/>
      <c r="S234" s="182"/>
      <c r="T234" s="182"/>
      <c r="U234" s="182"/>
      <c r="V234" s="180"/>
      <c r="W234" s="97" t="s">
        <v>641</v>
      </c>
      <c r="X234" s="93" t="s">
        <v>42</v>
      </c>
      <c r="Y234" s="93" t="s">
        <v>78</v>
      </c>
      <c r="Z234" s="93" t="s">
        <v>69</v>
      </c>
      <c r="AA234" s="93" t="s">
        <v>159</v>
      </c>
      <c r="AB234" s="93" t="s">
        <v>71</v>
      </c>
      <c r="AC234" s="93" t="s">
        <v>164</v>
      </c>
      <c r="AD234" s="181"/>
      <c r="AE234" s="93">
        <f t="shared" si="341"/>
        <v>0</v>
      </c>
      <c r="AF234" s="93">
        <f t="shared" si="342"/>
        <v>0</v>
      </c>
      <c r="AG234" s="93">
        <f>($AH233*((AE234+AF234))/100)</f>
        <v>0</v>
      </c>
      <c r="AH234" s="93">
        <f t="shared" si="358"/>
        <v>39.200000000000003</v>
      </c>
      <c r="AI234" s="181"/>
      <c r="AJ234" s="93">
        <f t="shared" si="343"/>
        <v>10</v>
      </c>
      <c r="AK234" s="93">
        <f t="shared" si="344"/>
        <v>15</v>
      </c>
      <c r="AL234" s="93">
        <f t="shared" si="359"/>
        <v>25</v>
      </c>
      <c r="AM234" s="100">
        <f t="shared" si="360"/>
        <v>75</v>
      </c>
      <c r="AN234" s="215"/>
      <c r="AO234" s="188"/>
      <c r="AP234" s="196"/>
      <c r="AQ234" s="182"/>
      <c r="AR234" s="246"/>
      <c r="AS234" s="246"/>
      <c r="AT234" s="188"/>
      <c r="AU234" s="182"/>
    </row>
    <row r="235" spans="1:64" s="147" customFormat="1" ht="120.75" customHeight="1">
      <c r="A235" s="182"/>
      <c r="B235" s="182" t="s">
        <v>172</v>
      </c>
      <c r="C235" s="183" t="s">
        <v>619</v>
      </c>
      <c r="D235" s="183" t="s">
        <v>642</v>
      </c>
      <c r="E235" s="183"/>
      <c r="F235" s="183"/>
      <c r="G235" s="183"/>
      <c r="H235" s="182" t="s">
        <v>643</v>
      </c>
      <c r="I235" s="182" t="s">
        <v>644</v>
      </c>
      <c r="J235" s="182" t="s">
        <v>645</v>
      </c>
      <c r="K235" s="182" t="s">
        <v>646</v>
      </c>
      <c r="L235" s="183" t="s">
        <v>647</v>
      </c>
      <c r="M235" s="182" t="s">
        <v>83</v>
      </c>
      <c r="N235" s="182" t="s">
        <v>105</v>
      </c>
      <c r="O235" s="183" t="s">
        <v>84</v>
      </c>
      <c r="P235" s="183" t="s">
        <v>97</v>
      </c>
      <c r="Q235" s="182">
        <v>3000</v>
      </c>
      <c r="R235" s="182" t="s">
        <v>216</v>
      </c>
      <c r="S235" s="182">
        <v>100</v>
      </c>
      <c r="T235" s="182" t="s">
        <v>65</v>
      </c>
      <c r="U235" s="182">
        <v>80</v>
      </c>
      <c r="V235" s="212" t="s">
        <v>66</v>
      </c>
      <c r="W235" s="183" t="s">
        <v>648</v>
      </c>
      <c r="X235" s="182" t="s">
        <v>109</v>
      </c>
      <c r="Y235" s="182" t="s">
        <v>88</v>
      </c>
      <c r="Z235" s="182" t="s">
        <v>69</v>
      </c>
      <c r="AA235" s="182" t="s">
        <v>159</v>
      </c>
      <c r="AB235" s="182" t="s">
        <v>71</v>
      </c>
      <c r="AC235" s="182" t="s">
        <v>72</v>
      </c>
      <c r="AD235" s="181">
        <f>AH236</f>
        <v>70</v>
      </c>
      <c r="AE235" s="93">
        <f t="shared" ref="AE235:AE236" si="361">IF(Y235="Preventivo",25,IF(Y235="Detectivo",15,0))</f>
        <v>15</v>
      </c>
      <c r="AF235" s="93">
        <f t="shared" ref="AF235:AF236" si="362">IF(Y235="Correctivo",0,IF(Z235="Automatizado",25,IF(Z235="Manual",15,0)))</f>
        <v>15</v>
      </c>
      <c r="AG235" s="93">
        <f>($S235*((AE235+AF235))/100)</f>
        <v>30</v>
      </c>
      <c r="AH235" s="93">
        <f t="shared" ref="AH235" si="363">S235-AG235</f>
        <v>70</v>
      </c>
      <c r="AI235" s="181">
        <f>AM236</f>
        <v>80</v>
      </c>
      <c r="AJ235" s="93">
        <f t="shared" ref="AJ235:AJ236" si="364">IF(Y235="Correctivo",10,0)</f>
        <v>0</v>
      </c>
      <c r="AK235" s="93">
        <f t="shared" ref="AK235:AK236" si="365">IF(X235="Probabilidad",0,IF(Z235="Automatizado",25,IF(Z235="Manual",15,0)))</f>
        <v>0</v>
      </c>
      <c r="AL235" s="93">
        <f>($U235*((AJ235+AK235))/100)</f>
        <v>0</v>
      </c>
      <c r="AM235" s="93">
        <f>U235-AL235</f>
        <v>80</v>
      </c>
      <c r="AN235" s="212" t="s">
        <v>66</v>
      </c>
      <c r="AO235" s="182" t="s">
        <v>74</v>
      </c>
      <c r="AP235" s="183" t="s">
        <v>401</v>
      </c>
      <c r="AQ235" s="94" t="s">
        <v>649</v>
      </c>
      <c r="AR235" s="246">
        <v>45658</v>
      </c>
      <c r="AS235" s="246">
        <v>46022</v>
      </c>
      <c r="AT235" s="244" t="s">
        <v>91</v>
      </c>
      <c r="AU235" s="189" t="s">
        <v>650</v>
      </c>
      <c r="AV235" s="103"/>
      <c r="AW235" s="103"/>
      <c r="AX235" s="103"/>
      <c r="AY235" s="103"/>
      <c r="AZ235" s="103"/>
      <c r="BA235" s="103"/>
      <c r="BB235" s="103"/>
      <c r="BC235" s="103"/>
      <c r="BD235" s="103"/>
      <c r="BE235" s="103"/>
      <c r="BF235" s="103"/>
      <c r="BG235" s="103"/>
      <c r="BH235" s="103"/>
      <c r="BI235" s="103"/>
      <c r="BJ235" s="103"/>
      <c r="BK235" s="103"/>
      <c r="BL235" s="103"/>
    </row>
    <row r="236" spans="1:64" s="147" customFormat="1" ht="120.75" customHeight="1">
      <c r="A236" s="182"/>
      <c r="B236" s="182"/>
      <c r="C236" s="183"/>
      <c r="D236" s="183"/>
      <c r="E236" s="183"/>
      <c r="F236" s="183"/>
      <c r="G236" s="183"/>
      <c r="H236" s="182"/>
      <c r="I236" s="182"/>
      <c r="J236" s="182"/>
      <c r="K236" s="182"/>
      <c r="L236" s="183"/>
      <c r="M236" s="182"/>
      <c r="N236" s="182"/>
      <c r="O236" s="183"/>
      <c r="P236" s="183"/>
      <c r="Q236" s="182"/>
      <c r="R236" s="182"/>
      <c r="S236" s="182"/>
      <c r="T236" s="182"/>
      <c r="U236" s="182"/>
      <c r="V236" s="212"/>
      <c r="W236" s="183"/>
      <c r="X236" s="182"/>
      <c r="Y236" s="182"/>
      <c r="Z236" s="182"/>
      <c r="AA236" s="182"/>
      <c r="AB236" s="182"/>
      <c r="AC236" s="182"/>
      <c r="AD236" s="181"/>
      <c r="AE236" s="93">
        <f t="shared" si="361"/>
        <v>0</v>
      </c>
      <c r="AF236" s="93">
        <f t="shared" si="362"/>
        <v>0</v>
      </c>
      <c r="AG236" s="93">
        <f>($AH235*((AE236+AF236))/100)</f>
        <v>0</v>
      </c>
      <c r="AH236" s="93">
        <f t="shared" ref="AH236" si="366">AH235-AG236</f>
        <v>70</v>
      </c>
      <c r="AI236" s="181"/>
      <c r="AJ236" s="93">
        <f t="shared" si="364"/>
        <v>0</v>
      </c>
      <c r="AK236" s="93">
        <f t="shared" si="365"/>
        <v>0</v>
      </c>
      <c r="AL236" s="93">
        <f t="shared" ref="AL236" si="367">($AM235*((AJ236+AK236))/100)</f>
        <v>0</v>
      </c>
      <c r="AM236" s="93">
        <f t="shared" ref="AM236" si="368">AM235-AL236</f>
        <v>80</v>
      </c>
      <c r="AN236" s="212"/>
      <c r="AO236" s="182"/>
      <c r="AP236" s="183"/>
      <c r="AQ236" s="94" t="s">
        <v>651</v>
      </c>
      <c r="AR236" s="246"/>
      <c r="AS236" s="246"/>
      <c r="AT236" s="245"/>
      <c r="AU236" s="196"/>
      <c r="AV236" s="103"/>
      <c r="AW236" s="103"/>
      <c r="AX236" s="103"/>
      <c r="AY236" s="103"/>
      <c r="AZ236" s="103"/>
      <c r="BA236" s="103"/>
      <c r="BB236" s="103"/>
      <c r="BC236" s="103"/>
      <c r="BD236" s="103"/>
      <c r="BE236" s="103"/>
      <c r="BF236" s="103"/>
      <c r="BG236" s="103"/>
      <c r="BH236" s="103"/>
      <c r="BI236" s="103"/>
      <c r="BJ236" s="103"/>
      <c r="BK236" s="103"/>
      <c r="BL236" s="103"/>
    </row>
    <row r="237" spans="1:64" ht="131.25" customHeight="1">
      <c r="A237" s="161"/>
      <c r="B237" s="165" t="s">
        <v>173</v>
      </c>
      <c r="C237" s="170" t="s">
        <v>890</v>
      </c>
      <c r="D237" s="172" t="s">
        <v>559</v>
      </c>
      <c r="E237" s="172"/>
      <c r="F237" s="174"/>
      <c r="G237" s="165"/>
      <c r="H237" s="176" t="s">
        <v>390</v>
      </c>
      <c r="I237" s="176" t="s">
        <v>891</v>
      </c>
      <c r="J237" s="176" t="s">
        <v>613</v>
      </c>
      <c r="K237" s="176" t="s">
        <v>613</v>
      </c>
      <c r="L237" s="178" t="str">
        <f t="shared" ref="L237" si="369">IF(F237&lt;&gt;"",CONCATENATE(E237," ",F237),CONCATENATE(H237," ",I237," ",J237," ",K237))</f>
        <v>Uso inadecuado de la información  por parte de un funcionario o contratista y externos (Operador)  con el objetivo de obtener un beneficio propio o favorecer a un tercero.  con el objetivo de obtener un beneficio propio o favorecer a un tercero.</v>
      </c>
      <c r="M237" s="176" t="s">
        <v>83</v>
      </c>
      <c r="N237" s="176" t="s">
        <v>227</v>
      </c>
      <c r="O237" s="161" t="s">
        <v>84</v>
      </c>
      <c r="P237" s="161" t="s">
        <v>85</v>
      </c>
      <c r="Q237" s="161">
        <v>1000</v>
      </c>
      <c r="R237" s="161" t="s">
        <v>86</v>
      </c>
      <c r="S237" s="159">
        <f t="shared" ref="S237" si="370">IF(R237="Muy alta",100,IF(R237="Alta",80,IF(R237="Media",60,IF(R237="Baja",40,IF(R237="Muy baja",20,IF(R237="Casi Seguro",100,IF(R237="Probable",80,IF(R237="Posible",60,IF(R237="Improbable",40,IF(R237="Rara vez",20,0))))))))))</f>
        <v>60</v>
      </c>
      <c r="T237" s="161" t="s">
        <v>73</v>
      </c>
      <c r="U237" s="159">
        <f t="shared" ref="U237" si="371">IF(T237="Catastrófico",100,IF(T237="Mayor",80,IF(T237="Moderado",60,IF(T237="Menor",40,IF(T237="Leve",20,0)))))</f>
        <v>60</v>
      </c>
      <c r="V237" s="161" t="s">
        <v>73</v>
      </c>
      <c r="W237" s="31" t="s">
        <v>892</v>
      </c>
      <c r="X237" s="15" t="str">
        <f t="shared" ref="X237:X238" si="372">IF(OR(Y237="Preventivo",Y237="Detectivo"),"Probabilidad",IF(Y237="Correctivo","Impacto"," "))</f>
        <v>Probabilidad</v>
      </c>
      <c r="Y237" s="32" t="s">
        <v>88</v>
      </c>
      <c r="Z237" s="32" t="s">
        <v>69</v>
      </c>
      <c r="AA237" s="32" t="s">
        <v>70</v>
      </c>
      <c r="AB237" s="32" t="s">
        <v>71</v>
      </c>
      <c r="AC237" s="32" t="s">
        <v>164</v>
      </c>
      <c r="AD237" s="163">
        <f>AH238</f>
        <v>29.4</v>
      </c>
      <c r="AE237" s="15">
        <f t="shared" ref="AE237:AE238" si="373">IF(Y237="Preventivo",25,IF(Y237="Detectivo",15,0))</f>
        <v>15</v>
      </c>
      <c r="AF237" s="15">
        <f t="shared" ref="AF237:AF238" si="374">IF(Y237="Correctivo",0,IF(Z237="Automatizado",25,IF(Z237="Manual",15,0)))</f>
        <v>15</v>
      </c>
      <c r="AG237" s="15">
        <f>($S$237*((AE237+AF237))/100)</f>
        <v>18</v>
      </c>
      <c r="AH237" s="15">
        <f>S237-AG237</f>
        <v>42</v>
      </c>
      <c r="AI237" s="163">
        <f>AM238</f>
        <v>60</v>
      </c>
      <c r="AJ237" s="15">
        <f t="shared" ref="AJ237:AJ238" si="375">IF(Y237="Correctivo",10,0)</f>
        <v>0</v>
      </c>
      <c r="AK237" s="15">
        <f t="shared" ref="AK237:AK238" si="376">IF(X237="Probabilidad",0,IF(Z237="Automatizado",25,IF(Z237="Manual",15,0)))</f>
        <v>0</v>
      </c>
      <c r="AL237" s="15">
        <f>($U$237*((AJ237+AK237))/100)</f>
        <v>0</v>
      </c>
      <c r="AM237" s="15">
        <f>U237-AL237</f>
        <v>60</v>
      </c>
      <c r="AN237" s="161" t="s">
        <v>73</v>
      </c>
      <c r="AO237" s="161" t="s">
        <v>74</v>
      </c>
      <c r="AP237" s="165" t="s">
        <v>224</v>
      </c>
      <c r="AQ237" s="165" t="s">
        <v>893</v>
      </c>
      <c r="AR237" s="167">
        <v>45658</v>
      </c>
      <c r="AS237" s="167">
        <v>46022</v>
      </c>
      <c r="AT237" s="169" t="s">
        <v>76</v>
      </c>
      <c r="AU237" s="159" t="s">
        <v>894</v>
      </c>
    </row>
    <row r="238" spans="1:64" ht="147.75" customHeight="1">
      <c r="A238" s="162"/>
      <c r="B238" s="166"/>
      <c r="C238" s="171"/>
      <c r="D238" s="173"/>
      <c r="E238" s="173"/>
      <c r="F238" s="175"/>
      <c r="G238" s="166"/>
      <c r="H238" s="177"/>
      <c r="I238" s="177"/>
      <c r="J238" s="177"/>
      <c r="K238" s="177"/>
      <c r="L238" s="179"/>
      <c r="M238" s="177"/>
      <c r="N238" s="177"/>
      <c r="O238" s="162"/>
      <c r="P238" s="162"/>
      <c r="Q238" s="162"/>
      <c r="R238" s="162"/>
      <c r="S238" s="160"/>
      <c r="T238" s="162"/>
      <c r="U238" s="160"/>
      <c r="V238" s="162"/>
      <c r="W238" s="31" t="s">
        <v>895</v>
      </c>
      <c r="X238" s="15" t="str">
        <f t="shared" si="372"/>
        <v>Probabilidad</v>
      </c>
      <c r="Y238" s="32" t="s">
        <v>88</v>
      </c>
      <c r="Z238" s="32" t="s">
        <v>69</v>
      </c>
      <c r="AA238" s="32" t="s">
        <v>70</v>
      </c>
      <c r="AB238" s="32" t="s">
        <v>71</v>
      </c>
      <c r="AC238" s="32" t="s">
        <v>164</v>
      </c>
      <c r="AD238" s="164"/>
      <c r="AE238" s="15">
        <f t="shared" si="373"/>
        <v>15</v>
      </c>
      <c r="AF238" s="15">
        <f t="shared" si="374"/>
        <v>15</v>
      </c>
      <c r="AG238" s="15">
        <f>($AH$237*((AE238+AF238))/100)</f>
        <v>12.6</v>
      </c>
      <c r="AH238" s="15">
        <f>AH237-AG238</f>
        <v>29.4</v>
      </c>
      <c r="AI238" s="164"/>
      <c r="AJ238" s="15">
        <f t="shared" si="375"/>
        <v>0</v>
      </c>
      <c r="AK238" s="15">
        <f t="shared" si="376"/>
        <v>0</v>
      </c>
      <c r="AL238" s="15">
        <f>($AM$237*((AJ238+AK238))/100)</f>
        <v>0</v>
      </c>
      <c r="AM238" s="15">
        <f>AM237-AL238</f>
        <v>60</v>
      </c>
      <c r="AN238" s="162"/>
      <c r="AO238" s="162"/>
      <c r="AP238" s="166"/>
      <c r="AQ238" s="166"/>
      <c r="AR238" s="168"/>
      <c r="AS238" s="168"/>
      <c r="AT238" s="168"/>
      <c r="AU238" s="160"/>
    </row>
    <row r="239" spans="1:64" s="103" customFormat="1" ht="275.25" customHeight="1">
      <c r="A239" s="93"/>
      <c r="B239" s="93" t="s">
        <v>175</v>
      </c>
      <c r="C239" s="94" t="s">
        <v>546</v>
      </c>
      <c r="D239" s="94" t="s">
        <v>559</v>
      </c>
      <c r="E239" s="94"/>
      <c r="F239" s="94"/>
      <c r="G239" s="94"/>
      <c r="H239" s="94" t="s">
        <v>582</v>
      </c>
      <c r="I239" s="94" t="s">
        <v>653</v>
      </c>
      <c r="J239" s="94" t="s">
        <v>654</v>
      </c>
      <c r="K239" s="94" t="s">
        <v>655</v>
      </c>
      <c r="L239" s="94" t="s">
        <v>656</v>
      </c>
      <c r="M239" s="93" t="s">
        <v>83</v>
      </c>
      <c r="N239" s="93" t="s">
        <v>105</v>
      </c>
      <c r="O239" s="94" t="s">
        <v>84</v>
      </c>
      <c r="P239" s="94" t="s">
        <v>97</v>
      </c>
      <c r="Q239" s="93">
        <v>365</v>
      </c>
      <c r="R239" s="93" t="s">
        <v>120</v>
      </c>
      <c r="S239" s="93">
        <v>40</v>
      </c>
      <c r="T239" s="93" t="s">
        <v>121</v>
      </c>
      <c r="U239" s="93">
        <v>100</v>
      </c>
      <c r="V239" s="125" t="s">
        <v>122</v>
      </c>
      <c r="W239" s="97" t="s">
        <v>657</v>
      </c>
      <c r="X239" s="93" t="s">
        <v>109</v>
      </c>
      <c r="Y239" s="93" t="s">
        <v>68</v>
      </c>
      <c r="Z239" s="93" t="s">
        <v>69</v>
      </c>
      <c r="AA239" s="93" t="s">
        <v>70</v>
      </c>
      <c r="AB239" s="93" t="s">
        <v>71</v>
      </c>
      <c r="AC239" s="93" t="s">
        <v>72</v>
      </c>
      <c r="AD239" s="98">
        <f t="shared" ref="AD239" si="377">AH239</f>
        <v>24</v>
      </c>
      <c r="AE239" s="93">
        <f t="shared" ref="AE239" si="378">IF(Y239="Preventivo",25,IF(Y239="Detectivo",15,0))</f>
        <v>25</v>
      </c>
      <c r="AF239" s="93">
        <f t="shared" ref="AF239" si="379">IF(Y239="Correctivo",0,IF(Z239="Automatizado",25,IF(Z239="Manual",15,0)))</f>
        <v>15</v>
      </c>
      <c r="AG239" s="93">
        <f t="shared" ref="AG239" si="380">($S239*((AE239+AF239))/100)</f>
        <v>16</v>
      </c>
      <c r="AH239" s="93">
        <f t="shared" ref="AH239" si="381">S239-AG239</f>
        <v>24</v>
      </c>
      <c r="AI239" s="98">
        <f t="shared" ref="AI239" si="382">AM239</f>
        <v>100</v>
      </c>
      <c r="AJ239" s="93">
        <f t="shared" ref="AJ239" si="383">IF(Y239="Correctivo",10,0)</f>
        <v>0</v>
      </c>
      <c r="AK239" s="93">
        <f t="shared" ref="AK239" si="384">IF(X239="Probabilidad",0,IF(Z239="Automatizado",25,IF(Z239="Manual",15,0)))</f>
        <v>0</v>
      </c>
      <c r="AL239" s="93">
        <f t="shared" ref="AL239" si="385">($U239*((AJ239+AK239))/100)</f>
        <v>0</v>
      </c>
      <c r="AM239" s="93">
        <f t="shared" ref="AM239" si="386">U239-AL239</f>
        <v>100</v>
      </c>
      <c r="AN239" s="125" t="s">
        <v>122</v>
      </c>
      <c r="AO239" s="93" t="s">
        <v>74</v>
      </c>
      <c r="AP239" s="94" t="s">
        <v>652</v>
      </c>
      <c r="AQ239" s="97" t="s">
        <v>658</v>
      </c>
      <c r="AR239" s="110">
        <v>45658</v>
      </c>
      <c r="AS239" s="110">
        <v>46022</v>
      </c>
      <c r="AT239" s="93" t="s">
        <v>126</v>
      </c>
      <c r="AU239" s="94" t="s">
        <v>659</v>
      </c>
    </row>
    <row r="240" spans="1:64" s="103" customFormat="1" ht="78" customHeight="1">
      <c r="A240" s="182"/>
      <c r="B240" s="182" t="s">
        <v>176</v>
      </c>
      <c r="C240" s="184" t="s">
        <v>805</v>
      </c>
      <c r="D240" s="184" t="s">
        <v>806</v>
      </c>
      <c r="E240" s="183"/>
      <c r="F240" s="183"/>
      <c r="G240" s="183"/>
      <c r="H240" s="187" t="s">
        <v>807</v>
      </c>
      <c r="I240" s="187" t="s">
        <v>808</v>
      </c>
      <c r="J240" s="187" t="s">
        <v>809</v>
      </c>
      <c r="K240" s="187" t="s">
        <v>810</v>
      </c>
      <c r="L240" s="183" t="s">
        <v>811</v>
      </c>
      <c r="M240" s="182" t="s">
        <v>83</v>
      </c>
      <c r="N240" s="182" t="s">
        <v>105</v>
      </c>
      <c r="O240" s="183" t="s">
        <v>84</v>
      </c>
      <c r="P240" s="183" t="s">
        <v>85</v>
      </c>
      <c r="Q240" s="182" t="s">
        <v>709</v>
      </c>
      <c r="R240" s="182" t="s">
        <v>263</v>
      </c>
      <c r="S240" s="182">
        <v>80</v>
      </c>
      <c r="T240" s="182" t="s">
        <v>65</v>
      </c>
      <c r="U240" s="182">
        <v>80</v>
      </c>
      <c r="V240" s="212" t="s">
        <v>66</v>
      </c>
      <c r="W240" s="189" t="s">
        <v>812</v>
      </c>
      <c r="X240" s="187" t="s">
        <v>109</v>
      </c>
      <c r="Y240" s="187" t="s">
        <v>68</v>
      </c>
      <c r="Z240" s="187" t="s">
        <v>69</v>
      </c>
      <c r="AA240" s="187" t="s">
        <v>159</v>
      </c>
      <c r="AB240" s="187" t="s">
        <v>71</v>
      </c>
      <c r="AC240" s="187" t="s">
        <v>72</v>
      </c>
      <c r="AD240" s="181">
        <f>AH242</f>
        <v>48</v>
      </c>
      <c r="AE240" s="93">
        <f t="shared" ref="AE240:AE242" si="387">IF(Y240="Preventivo",25,IF(Y240="Detectivo",15,0))</f>
        <v>25</v>
      </c>
      <c r="AF240" s="93">
        <f t="shared" ref="AF240:AF247" si="388">IF(Y240="Correctivo",0,IF(Z240="Automatizado",25,IF(Z240="Manual",15,0)))</f>
        <v>15</v>
      </c>
      <c r="AG240" s="93">
        <f>($S240*((AE240+AF240))/100)</f>
        <v>32</v>
      </c>
      <c r="AH240" s="93">
        <f t="shared" ref="AH240" si="389">S240-AG240</f>
        <v>48</v>
      </c>
      <c r="AI240" s="181">
        <f>AM242</f>
        <v>80</v>
      </c>
      <c r="AJ240" s="93">
        <f t="shared" ref="AJ240:AJ247" si="390">IF(Y240="Correctivo",10,0)</f>
        <v>0</v>
      </c>
      <c r="AK240" s="93">
        <f t="shared" ref="AK240:AK247" si="391">IF(X240="Probabilidad",0,IF(Z240="Automatizado",25,IF(Z240="Manual",15,0)))</f>
        <v>0</v>
      </c>
      <c r="AL240" s="93">
        <f>($U240*((AJ240+AK240))/100)</f>
        <v>0</v>
      </c>
      <c r="AM240" s="100">
        <f>U240-AL240</f>
        <v>80</v>
      </c>
      <c r="AN240" s="213" t="s">
        <v>66</v>
      </c>
      <c r="AO240" s="187" t="s">
        <v>74</v>
      </c>
      <c r="AP240" s="189" t="s">
        <v>813</v>
      </c>
      <c r="AQ240" s="94" t="s">
        <v>814</v>
      </c>
      <c r="AR240" s="110">
        <v>45658</v>
      </c>
      <c r="AS240" s="110">
        <v>46022</v>
      </c>
      <c r="AT240" s="187" t="s">
        <v>91</v>
      </c>
      <c r="AU240" s="94" t="s">
        <v>815</v>
      </c>
    </row>
    <row r="241" spans="1:47" s="103" customFormat="1" ht="96" customHeight="1">
      <c r="A241" s="182"/>
      <c r="B241" s="182"/>
      <c r="C241" s="184"/>
      <c r="D241" s="184"/>
      <c r="E241" s="183"/>
      <c r="F241" s="183"/>
      <c r="G241" s="183"/>
      <c r="H241" s="194"/>
      <c r="I241" s="194"/>
      <c r="J241" s="194"/>
      <c r="K241" s="194"/>
      <c r="L241" s="183"/>
      <c r="M241" s="182"/>
      <c r="N241" s="182"/>
      <c r="O241" s="183"/>
      <c r="P241" s="183"/>
      <c r="Q241" s="182"/>
      <c r="R241" s="182"/>
      <c r="S241" s="182"/>
      <c r="T241" s="182"/>
      <c r="U241" s="182"/>
      <c r="V241" s="212"/>
      <c r="W241" s="195"/>
      <c r="X241" s="194"/>
      <c r="Y241" s="194"/>
      <c r="Z241" s="194"/>
      <c r="AA241" s="194"/>
      <c r="AB241" s="194"/>
      <c r="AC241" s="194"/>
      <c r="AD241" s="181"/>
      <c r="AE241" s="93">
        <f t="shared" si="387"/>
        <v>0</v>
      </c>
      <c r="AF241" s="93">
        <f t="shared" si="388"/>
        <v>0</v>
      </c>
      <c r="AG241" s="93">
        <f>($AH240*((AE241+AF241))/100)</f>
        <v>0</v>
      </c>
      <c r="AH241" s="93">
        <f t="shared" ref="AH241:AH242" si="392">AH240-AG241</f>
        <v>48</v>
      </c>
      <c r="AI241" s="181"/>
      <c r="AJ241" s="93">
        <f t="shared" si="390"/>
        <v>0</v>
      </c>
      <c r="AK241" s="93">
        <f t="shared" si="391"/>
        <v>0</v>
      </c>
      <c r="AL241" s="93">
        <f>($AM240*((AJ241+AK241))/100)</f>
        <v>0</v>
      </c>
      <c r="AM241" s="100">
        <f t="shared" ref="AM241:AM242" si="393">AM240-AL241</f>
        <v>80</v>
      </c>
      <c r="AN241" s="214"/>
      <c r="AO241" s="194"/>
      <c r="AP241" s="195"/>
      <c r="AQ241" s="94" t="s">
        <v>816</v>
      </c>
      <c r="AR241" s="110">
        <v>45658</v>
      </c>
      <c r="AS241" s="110">
        <v>46022</v>
      </c>
      <c r="AT241" s="194"/>
      <c r="AU241" s="94" t="s">
        <v>817</v>
      </c>
    </row>
    <row r="242" spans="1:47" s="103" customFormat="1" ht="92.25" customHeight="1">
      <c r="A242" s="182"/>
      <c r="B242" s="182"/>
      <c r="C242" s="184"/>
      <c r="D242" s="184"/>
      <c r="E242" s="183"/>
      <c r="F242" s="183"/>
      <c r="G242" s="183"/>
      <c r="H242" s="188"/>
      <c r="I242" s="188"/>
      <c r="J242" s="188"/>
      <c r="K242" s="188"/>
      <c r="L242" s="183"/>
      <c r="M242" s="182"/>
      <c r="N242" s="182"/>
      <c r="O242" s="183"/>
      <c r="P242" s="183"/>
      <c r="Q242" s="182"/>
      <c r="R242" s="182"/>
      <c r="S242" s="182"/>
      <c r="T242" s="182"/>
      <c r="U242" s="182"/>
      <c r="V242" s="212"/>
      <c r="W242" s="196"/>
      <c r="X242" s="188"/>
      <c r="Y242" s="188"/>
      <c r="Z242" s="188"/>
      <c r="AA242" s="188"/>
      <c r="AB242" s="188"/>
      <c r="AC242" s="188"/>
      <c r="AD242" s="181"/>
      <c r="AE242" s="93">
        <f t="shared" si="387"/>
        <v>0</v>
      </c>
      <c r="AF242" s="93">
        <f t="shared" si="388"/>
        <v>0</v>
      </c>
      <c r="AG242" s="93">
        <f>($AH241*((AE242+AF242))/100)</f>
        <v>0</v>
      </c>
      <c r="AH242" s="93">
        <f t="shared" si="392"/>
        <v>48</v>
      </c>
      <c r="AI242" s="181"/>
      <c r="AJ242" s="93">
        <f t="shared" si="390"/>
        <v>0</v>
      </c>
      <c r="AK242" s="93">
        <f t="shared" si="391"/>
        <v>0</v>
      </c>
      <c r="AL242" s="93">
        <f t="shared" ref="AL242" si="394">($AM241*((AJ242+AK242))/100)</f>
        <v>0</v>
      </c>
      <c r="AM242" s="100">
        <f t="shared" si="393"/>
        <v>80</v>
      </c>
      <c r="AN242" s="215"/>
      <c r="AO242" s="188"/>
      <c r="AP242" s="196"/>
      <c r="AQ242" s="94" t="s">
        <v>818</v>
      </c>
      <c r="AR242" s="110">
        <v>45658</v>
      </c>
      <c r="AS242" s="110">
        <v>46022</v>
      </c>
      <c r="AT242" s="188"/>
      <c r="AU242" s="94" t="s">
        <v>815</v>
      </c>
    </row>
    <row r="243" spans="1:47" s="103" customFormat="1" ht="116.25" customHeight="1">
      <c r="A243" s="182"/>
      <c r="B243" s="182" t="s">
        <v>177</v>
      </c>
      <c r="C243" s="183" t="s">
        <v>546</v>
      </c>
      <c r="D243" s="183" t="s">
        <v>559</v>
      </c>
      <c r="E243" s="183"/>
      <c r="F243" s="183"/>
      <c r="G243" s="183"/>
      <c r="H243" s="187" t="s">
        <v>660</v>
      </c>
      <c r="I243" s="187" t="s">
        <v>661</v>
      </c>
      <c r="J243" s="187" t="s">
        <v>392</v>
      </c>
      <c r="K243" s="187" t="s">
        <v>662</v>
      </c>
      <c r="L243" s="183" t="s">
        <v>663</v>
      </c>
      <c r="M243" s="182" t="s">
        <v>83</v>
      </c>
      <c r="N243" s="182" t="s">
        <v>105</v>
      </c>
      <c r="O243" s="183" t="s">
        <v>84</v>
      </c>
      <c r="P243" s="183" t="s">
        <v>85</v>
      </c>
      <c r="Q243" s="182">
        <v>78</v>
      </c>
      <c r="R243" s="182" t="s">
        <v>120</v>
      </c>
      <c r="S243" s="182">
        <v>40</v>
      </c>
      <c r="T243" s="182" t="s">
        <v>65</v>
      </c>
      <c r="U243" s="182">
        <v>80</v>
      </c>
      <c r="V243" s="212" t="s">
        <v>66</v>
      </c>
      <c r="W243" s="94" t="s">
        <v>664</v>
      </c>
      <c r="X243" s="93" t="s">
        <v>109</v>
      </c>
      <c r="Y243" s="93" t="s">
        <v>68</v>
      </c>
      <c r="Z243" s="93" t="s">
        <v>69</v>
      </c>
      <c r="AA243" s="93" t="s">
        <v>159</v>
      </c>
      <c r="AB243" s="93" t="s">
        <v>71</v>
      </c>
      <c r="AC243" s="93" t="s">
        <v>72</v>
      </c>
      <c r="AD243" s="181">
        <f>AH245</f>
        <v>14.4</v>
      </c>
      <c r="AE243" s="93">
        <f t="shared" ref="AE243:AE245" si="395">IF(Y243="Preventivo",25,IF(Y243="Detectivo",15,0))</f>
        <v>25</v>
      </c>
      <c r="AF243" s="93">
        <f t="shared" si="388"/>
        <v>15</v>
      </c>
      <c r="AG243" s="93">
        <f>($S243*((AE243+AF243))/100)</f>
        <v>16</v>
      </c>
      <c r="AH243" s="93">
        <f t="shared" ref="AH243" si="396">S243-AG243</f>
        <v>24</v>
      </c>
      <c r="AI243" s="181">
        <f>AM245</f>
        <v>60</v>
      </c>
      <c r="AJ243" s="93">
        <f t="shared" si="390"/>
        <v>0</v>
      </c>
      <c r="AK243" s="93">
        <f t="shared" si="391"/>
        <v>0</v>
      </c>
      <c r="AL243" s="93">
        <f>($U243*((AJ243+AK243))/100)</f>
        <v>0</v>
      </c>
      <c r="AM243" s="100">
        <f>U243-AL243</f>
        <v>80</v>
      </c>
      <c r="AN243" s="247" t="s">
        <v>73</v>
      </c>
      <c r="AO243" s="187" t="s">
        <v>74</v>
      </c>
      <c r="AP243" s="189" t="s">
        <v>665</v>
      </c>
      <c r="AQ243" s="189" t="s">
        <v>666</v>
      </c>
      <c r="AR243" s="244">
        <v>45658</v>
      </c>
      <c r="AS243" s="244">
        <v>46022</v>
      </c>
      <c r="AT243" s="251" t="s">
        <v>76</v>
      </c>
      <c r="AU243" s="189" t="s">
        <v>667</v>
      </c>
    </row>
    <row r="244" spans="1:47" s="103" customFormat="1" ht="130.5" customHeight="1">
      <c r="A244" s="182"/>
      <c r="B244" s="182"/>
      <c r="C244" s="183"/>
      <c r="D244" s="183"/>
      <c r="E244" s="183"/>
      <c r="F244" s="183"/>
      <c r="G244" s="183"/>
      <c r="H244" s="194"/>
      <c r="I244" s="194"/>
      <c r="J244" s="194"/>
      <c r="K244" s="194"/>
      <c r="L244" s="183"/>
      <c r="M244" s="182"/>
      <c r="N244" s="182"/>
      <c r="O244" s="183"/>
      <c r="P244" s="183"/>
      <c r="Q244" s="182"/>
      <c r="R244" s="182"/>
      <c r="S244" s="182"/>
      <c r="T244" s="182"/>
      <c r="U244" s="182"/>
      <c r="V244" s="212"/>
      <c r="W244" s="94" t="s">
        <v>668</v>
      </c>
      <c r="X244" s="93" t="s">
        <v>109</v>
      </c>
      <c r="Y244" s="93" t="s">
        <v>68</v>
      </c>
      <c r="Z244" s="93" t="s">
        <v>69</v>
      </c>
      <c r="AA244" s="93" t="s">
        <v>159</v>
      </c>
      <c r="AB244" s="93" t="s">
        <v>71</v>
      </c>
      <c r="AC244" s="93" t="s">
        <v>72</v>
      </c>
      <c r="AD244" s="181"/>
      <c r="AE244" s="93">
        <f t="shared" si="395"/>
        <v>25</v>
      </c>
      <c r="AF244" s="93">
        <f t="shared" si="388"/>
        <v>15</v>
      </c>
      <c r="AG244" s="93">
        <f>($AH243*((AE244+AF244))/100)</f>
        <v>9.6</v>
      </c>
      <c r="AH244" s="93">
        <f t="shared" ref="AH244:AH245" si="397">AH243-AG244</f>
        <v>14.4</v>
      </c>
      <c r="AI244" s="181"/>
      <c r="AJ244" s="93">
        <f t="shared" si="390"/>
        <v>0</v>
      </c>
      <c r="AK244" s="93">
        <f t="shared" si="391"/>
        <v>0</v>
      </c>
      <c r="AL244" s="93">
        <f t="shared" ref="AL244:AL245" si="398">($AM243*((AJ244+AK244))/100)</f>
        <v>0</v>
      </c>
      <c r="AM244" s="100">
        <f t="shared" ref="AM244:AM245" si="399">AM243-AL244</f>
        <v>80</v>
      </c>
      <c r="AN244" s="248"/>
      <c r="AO244" s="194"/>
      <c r="AP244" s="195"/>
      <c r="AQ244" s="195"/>
      <c r="AR244" s="250"/>
      <c r="AS244" s="250"/>
      <c r="AT244" s="252"/>
      <c r="AU244" s="195"/>
    </row>
    <row r="245" spans="1:47" s="103" customFormat="1" ht="96.75" customHeight="1">
      <c r="A245" s="182"/>
      <c r="B245" s="182"/>
      <c r="C245" s="183"/>
      <c r="D245" s="183"/>
      <c r="E245" s="183"/>
      <c r="F245" s="183"/>
      <c r="G245" s="183"/>
      <c r="H245" s="188"/>
      <c r="I245" s="188"/>
      <c r="J245" s="188"/>
      <c r="K245" s="188"/>
      <c r="L245" s="183"/>
      <c r="M245" s="182"/>
      <c r="N245" s="182"/>
      <c r="O245" s="183"/>
      <c r="P245" s="183"/>
      <c r="Q245" s="182"/>
      <c r="R245" s="182"/>
      <c r="S245" s="182"/>
      <c r="T245" s="182"/>
      <c r="U245" s="182"/>
      <c r="V245" s="212"/>
      <c r="W245" s="94" t="s">
        <v>669</v>
      </c>
      <c r="X245" s="93" t="s">
        <v>42</v>
      </c>
      <c r="Y245" s="93" t="s">
        <v>78</v>
      </c>
      <c r="Z245" s="93" t="s">
        <v>69</v>
      </c>
      <c r="AA245" s="93" t="s">
        <v>159</v>
      </c>
      <c r="AB245" s="93" t="s">
        <v>71</v>
      </c>
      <c r="AC245" s="93" t="s">
        <v>72</v>
      </c>
      <c r="AD245" s="181"/>
      <c r="AE245" s="93">
        <f t="shared" si="395"/>
        <v>0</v>
      </c>
      <c r="AF245" s="93">
        <f t="shared" si="388"/>
        <v>0</v>
      </c>
      <c r="AG245" s="93">
        <f>($AH244*((AE245+AF245))/100)</f>
        <v>0</v>
      </c>
      <c r="AH245" s="93">
        <f t="shared" si="397"/>
        <v>14.4</v>
      </c>
      <c r="AI245" s="181"/>
      <c r="AJ245" s="93">
        <f t="shared" si="390"/>
        <v>10</v>
      </c>
      <c r="AK245" s="93">
        <f t="shared" si="391"/>
        <v>15</v>
      </c>
      <c r="AL245" s="93">
        <f t="shared" si="398"/>
        <v>20</v>
      </c>
      <c r="AM245" s="100">
        <f t="shared" si="399"/>
        <v>60</v>
      </c>
      <c r="AN245" s="249"/>
      <c r="AO245" s="188"/>
      <c r="AP245" s="196"/>
      <c r="AQ245" s="196"/>
      <c r="AR245" s="245"/>
      <c r="AS245" s="245"/>
      <c r="AT245" s="253"/>
      <c r="AU245" s="196"/>
    </row>
    <row r="246" spans="1:47" s="103" customFormat="1" ht="224.25" customHeight="1">
      <c r="A246" s="182"/>
      <c r="B246" s="182" t="s">
        <v>178</v>
      </c>
      <c r="C246" s="184" t="s">
        <v>209</v>
      </c>
      <c r="D246" s="183" t="s">
        <v>671</v>
      </c>
      <c r="E246" s="183"/>
      <c r="F246" s="183"/>
      <c r="G246" s="183"/>
      <c r="H246" s="189" t="s">
        <v>672</v>
      </c>
      <c r="I246" s="189" t="s">
        <v>673</v>
      </c>
      <c r="J246" s="189" t="s">
        <v>674</v>
      </c>
      <c r="K246" s="189" t="s">
        <v>675</v>
      </c>
      <c r="L246" s="183" t="s">
        <v>676</v>
      </c>
      <c r="M246" s="182" t="s">
        <v>83</v>
      </c>
      <c r="N246" s="182" t="s">
        <v>105</v>
      </c>
      <c r="O246" s="183" t="s">
        <v>84</v>
      </c>
      <c r="P246" s="183" t="s">
        <v>85</v>
      </c>
      <c r="Q246" s="182">
        <v>4349</v>
      </c>
      <c r="R246" s="182" t="s">
        <v>216</v>
      </c>
      <c r="S246" s="182">
        <v>100</v>
      </c>
      <c r="T246" s="182" t="s">
        <v>121</v>
      </c>
      <c r="U246" s="182">
        <v>100</v>
      </c>
      <c r="V246" s="180" t="s">
        <v>122</v>
      </c>
      <c r="W246" s="97" t="s">
        <v>677</v>
      </c>
      <c r="X246" s="93" t="s">
        <v>109</v>
      </c>
      <c r="Y246" s="93" t="s">
        <v>68</v>
      </c>
      <c r="Z246" s="93" t="s">
        <v>69</v>
      </c>
      <c r="AA246" s="93" t="s">
        <v>159</v>
      </c>
      <c r="AB246" s="93" t="s">
        <v>71</v>
      </c>
      <c r="AC246" s="93" t="s">
        <v>72</v>
      </c>
      <c r="AD246" s="181">
        <f>AH247</f>
        <v>60</v>
      </c>
      <c r="AE246" s="93">
        <f t="shared" ref="AE246:AE247" si="400">IF(Y246="Preventivo",25,IF(Y246="Detectivo",15,0))</f>
        <v>25</v>
      </c>
      <c r="AF246" s="93">
        <f t="shared" si="388"/>
        <v>15</v>
      </c>
      <c r="AG246" s="93">
        <f>($S246*((AE246+AF246))/100)</f>
        <v>40</v>
      </c>
      <c r="AH246" s="93">
        <f t="shared" ref="AH246" si="401">S246-AG246</f>
        <v>60</v>
      </c>
      <c r="AI246" s="181">
        <f>AM247</f>
        <v>75</v>
      </c>
      <c r="AJ246" s="93">
        <f t="shared" si="390"/>
        <v>0</v>
      </c>
      <c r="AK246" s="93">
        <f t="shared" si="391"/>
        <v>0</v>
      </c>
      <c r="AL246" s="93">
        <f>($U246*((AJ246+AK246))/100)</f>
        <v>0</v>
      </c>
      <c r="AM246" s="100">
        <f>U246-AL246</f>
        <v>100</v>
      </c>
      <c r="AN246" s="247" t="s">
        <v>73</v>
      </c>
      <c r="AO246" s="187" t="s">
        <v>74</v>
      </c>
      <c r="AP246" s="189" t="s">
        <v>670</v>
      </c>
      <c r="AQ246" s="189" t="s">
        <v>678</v>
      </c>
      <c r="AR246" s="244">
        <v>45658</v>
      </c>
      <c r="AS246" s="244">
        <v>46022</v>
      </c>
      <c r="AT246" s="251" t="s">
        <v>76</v>
      </c>
      <c r="AU246" s="189" t="s">
        <v>679</v>
      </c>
    </row>
    <row r="247" spans="1:47" s="103" customFormat="1" ht="141.75" customHeight="1">
      <c r="A247" s="182"/>
      <c r="B247" s="182"/>
      <c r="C247" s="184"/>
      <c r="D247" s="183"/>
      <c r="E247" s="183"/>
      <c r="F247" s="183"/>
      <c r="G247" s="183"/>
      <c r="H247" s="195"/>
      <c r="I247" s="195"/>
      <c r="J247" s="195"/>
      <c r="K247" s="195"/>
      <c r="L247" s="183"/>
      <c r="M247" s="182"/>
      <c r="N247" s="182"/>
      <c r="O247" s="183"/>
      <c r="P247" s="183"/>
      <c r="Q247" s="182"/>
      <c r="R247" s="182"/>
      <c r="S247" s="182"/>
      <c r="T247" s="182"/>
      <c r="U247" s="182"/>
      <c r="V247" s="180"/>
      <c r="W247" s="94" t="s">
        <v>680</v>
      </c>
      <c r="X247" s="93" t="s">
        <v>42</v>
      </c>
      <c r="Y247" s="93" t="s">
        <v>78</v>
      </c>
      <c r="Z247" s="93" t="s">
        <v>69</v>
      </c>
      <c r="AA247" s="93" t="s">
        <v>70</v>
      </c>
      <c r="AB247" s="93" t="s">
        <v>71</v>
      </c>
      <c r="AC247" s="95" t="s">
        <v>72</v>
      </c>
      <c r="AD247" s="181"/>
      <c r="AE247" s="93">
        <f t="shared" si="400"/>
        <v>0</v>
      </c>
      <c r="AF247" s="93">
        <f t="shared" si="388"/>
        <v>0</v>
      </c>
      <c r="AG247" s="93">
        <f>($AH246*((AE247+AF247))/100)</f>
        <v>0</v>
      </c>
      <c r="AH247" s="93">
        <f t="shared" ref="AH247" si="402">AH246-AG247</f>
        <v>60</v>
      </c>
      <c r="AI247" s="181"/>
      <c r="AJ247" s="93">
        <f t="shared" si="390"/>
        <v>10</v>
      </c>
      <c r="AK247" s="93">
        <f t="shared" si="391"/>
        <v>15</v>
      </c>
      <c r="AL247" s="93">
        <f t="shared" ref="AL247" si="403">($AM246*((AJ247+AK247))/100)</f>
        <v>25</v>
      </c>
      <c r="AM247" s="100">
        <f t="shared" ref="AM247" si="404">AM246-AL247</f>
        <v>75</v>
      </c>
      <c r="AN247" s="248"/>
      <c r="AO247" s="194"/>
      <c r="AP247" s="195"/>
      <c r="AQ247" s="195"/>
      <c r="AR247" s="250"/>
      <c r="AS247" s="250"/>
      <c r="AT247" s="252"/>
      <c r="AU247" s="195"/>
    </row>
  </sheetData>
  <mergeCells count="1694">
    <mergeCell ref="R16:R18"/>
    <mergeCell ref="S16:S18"/>
    <mergeCell ref="T16:T18"/>
    <mergeCell ref="U16:U18"/>
    <mergeCell ref="V16:V18"/>
    <mergeCell ref="AD16:AD18"/>
    <mergeCell ref="AI16:AI18"/>
    <mergeCell ref="AN16:AN18"/>
    <mergeCell ref="AO16:AO18"/>
    <mergeCell ref="AP16:AP18"/>
    <mergeCell ref="AT16:AT18"/>
    <mergeCell ref="AQ16:AQ18"/>
    <mergeCell ref="AR16:AR18"/>
    <mergeCell ref="AS16:AS18"/>
    <mergeCell ref="AU16:AU18"/>
    <mergeCell ref="A16:A18"/>
    <mergeCell ref="B16:B18"/>
    <mergeCell ref="C16:C18"/>
    <mergeCell ref="D16:D18"/>
    <mergeCell ref="E16:E18"/>
    <mergeCell ref="F16:F18"/>
    <mergeCell ref="G16:G18"/>
    <mergeCell ref="H16:H18"/>
    <mergeCell ref="I16:I18"/>
    <mergeCell ref="J16:J18"/>
    <mergeCell ref="K16:K18"/>
    <mergeCell ref="L16:L18"/>
    <mergeCell ref="M16:M18"/>
    <mergeCell ref="N16:N18"/>
    <mergeCell ref="O16:O18"/>
    <mergeCell ref="P16:P18"/>
    <mergeCell ref="Q16:Q18"/>
    <mergeCell ref="AN83:AN86"/>
    <mergeCell ref="AO83:AO86"/>
    <mergeCell ref="AT83:AT86"/>
    <mergeCell ref="AU83:AU86"/>
    <mergeCell ref="AR87:AR90"/>
    <mergeCell ref="AS87:AS90"/>
    <mergeCell ref="AT87:AT90"/>
    <mergeCell ref="AU87:AU90"/>
    <mergeCell ref="A75:A77"/>
    <mergeCell ref="B75:B77"/>
    <mergeCell ref="C75:C77"/>
    <mergeCell ref="D75:D77"/>
    <mergeCell ref="E75:E77"/>
    <mergeCell ref="F75:F77"/>
    <mergeCell ref="G75:G77"/>
    <mergeCell ref="H75:H77"/>
    <mergeCell ref="I75:I77"/>
    <mergeCell ref="J75:J77"/>
    <mergeCell ref="K75:K77"/>
    <mergeCell ref="L75:L77"/>
    <mergeCell ref="M75:M77"/>
    <mergeCell ref="N75:N77"/>
    <mergeCell ref="O75:O77"/>
    <mergeCell ref="P75:P77"/>
    <mergeCell ref="Q75:Q77"/>
    <mergeCell ref="R75:R77"/>
    <mergeCell ref="S75:S77"/>
    <mergeCell ref="T75:T77"/>
    <mergeCell ref="U75:U77"/>
    <mergeCell ref="V75:V77"/>
    <mergeCell ref="AD75:AD77"/>
    <mergeCell ref="AI75:AI77"/>
    <mergeCell ref="A83:A86"/>
    <mergeCell ref="B83:B86"/>
    <mergeCell ref="C83:C86"/>
    <mergeCell ref="D83:D86"/>
    <mergeCell ref="A87:A90"/>
    <mergeCell ref="B87:B90"/>
    <mergeCell ref="C87:C90"/>
    <mergeCell ref="D87:D90"/>
    <mergeCell ref="P83:P86"/>
    <mergeCell ref="Q83:Q86"/>
    <mergeCell ref="N83:N86"/>
    <mergeCell ref="O83:O86"/>
    <mergeCell ref="L87:L90"/>
    <mergeCell ref="M87:M90"/>
    <mergeCell ref="N87:N90"/>
    <mergeCell ref="O87:O90"/>
    <mergeCell ref="R83:R86"/>
    <mergeCell ref="R81:R82"/>
    <mergeCell ref="S81:S82"/>
    <mergeCell ref="T81:T82"/>
    <mergeCell ref="AP81:AP82"/>
    <mergeCell ref="AQ81:AQ82"/>
    <mergeCell ref="AR81:AR82"/>
    <mergeCell ref="AS81:AS82"/>
    <mergeCell ref="AT81:AT82"/>
    <mergeCell ref="AU81:AU82"/>
    <mergeCell ref="L83:L86"/>
    <mergeCell ref="M83:M86"/>
    <mergeCell ref="S83:S86"/>
    <mergeCell ref="T83:T86"/>
    <mergeCell ref="U83:U86"/>
    <mergeCell ref="V83:V86"/>
    <mergeCell ref="P87:P90"/>
    <mergeCell ref="Q87:Q90"/>
    <mergeCell ref="R87:R90"/>
    <mergeCell ref="S87:S90"/>
    <mergeCell ref="T87:T90"/>
    <mergeCell ref="U87:U90"/>
    <mergeCell ref="V87:V90"/>
    <mergeCell ref="AP83:AP86"/>
    <mergeCell ref="AQ83:AQ86"/>
    <mergeCell ref="AI87:AI90"/>
    <mergeCell ref="AD83:AD86"/>
    <mergeCell ref="AI83:AI86"/>
    <mergeCell ref="AD87:AD90"/>
    <mergeCell ref="AN87:AN90"/>
    <mergeCell ref="AO87:AO90"/>
    <mergeCell ref="AP87:AP90"/>
    <mergeCell ref="AQ87:AQ90"/>
    <mergeCell ref="R78:R80"/>
    <mergeCell ref="S78:S80"/>
    <mergeCell ref="T78:T80"/>
    <mergeCell ref="U81:U82"/>
    <mergeCell ref="V81:V82"/>
    <mergeCell ref="AD81:AD82"/>
    <mergeCell ref="AI81:AI82"/>
    <mergeCell ref="AN81:AN82"/>
    <mergeCell ref="AO81:AO82"/>
    <mergeCell ref="AP78:AP80"/>
    <mergeCell ref="AQ78:AQ80"/>
    <mergeCell ref="AR78:AR80"/>
    <mergeCell ref="AS78:AS80"/>
    <mergeCell ref="AT78:AT80"/>
    <mergeCell ref="AU78:AU8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1:P82"/>
    <mergeCell ref="Q81:Q82"/>
    <mergeCell ref="A78:A80"/>
    <mergeCell ref="B78:B80"/>
    <mergeCell ref="C78:C80"/>
    <mergeCell ref="D78:D80"/>
    <mergeCell ref="E78:E80"/>
    <mergeCell ref="F78:F80"/>
    <mergeCell ref="G78:G80"/>
    <mergeCell ref="H78:H80"/>
    <mergeCell ref="I78:I80"/>
    <mergeCell ref="J78:J80"/>
    <mergeCell ref="K78:K80"/>
    <mergeCell ref="L78:L80"/>
    <mergeCell ref="M78:M80"/>
    <mergeCell ref="N78:N80"/>
    <mergeCell ref="O78:O80"/>
    <mergeCell ref="P78:P80"/>
    <mergeCell ref="Q78:Q80"/>
    <mergeCell ref="V73:V74"/>
    <mergeCell ref="AD73:AD74"/>
    <mergeCell ref="AI73:AI74"/>
    <mergeCell ref="AN73:AN74"/>
    <mergeCell ref="AO73:AO74"/>
    <mergeCell ref="AP73:AP74"/>
    <mergeCell ref="AQ73:AQ74"/>
    <mergeCell ref="AR73:AR74"/>
    <mergeCell ref="AS73:AS74"/>
    <mergeCell ref="AT73:AT74"/>
    <mergeCell ref="AU73:AU74"/>
    <mergeCell ref="U78:U80"/>
    <mergeCell ref="V78:V80"/>
    <mergeCell ref="AD78:AD80"/>
    <mergeCell ref="AI78:AI80"/>
    <mergeCell ref="AN78:AN80"/>
    <mergeCell ref="AO78:AO80"/>
    <mergeCell ref="AN75:AN77"/>
    <mergeCell ref="AO75:AO77"/>
    <mergeCell ref="AP75:AP77"/>
    <mergeCell ref="AQ75:AQ77"/>
    <mergeCell ref="AR75:AR77"/>
    <mergeCell ref="AS75:AS77"/>
    <mergeCell ref="AT75:AT77"/>
    <mergeCell ref="AU75:AU77"/>
    <mergeCell ref="A217:A219"/>
    <mergeCell ref="AD217:AD219"/>
    <mergeCell ref="AI217:AI219"/>
    <mergeCell ref="AN217:AN219"/>
    <mergeCell ref="AO217:AO219"/>
    <mergeCell ref="AP217:AP219"/>
    <mergeCell ref="AT217:AT219"/>
    <mergeCell ref="S217:S219"/>
    <mergeCell ref="T217:T219"/>
    <mergeCell ref="U217:U219"/>
    <mergeCell ref="V217:V219"/>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S73:S74"/>
    <mergeCell ref="T73:T74"/>
    <mergeCell ref="U73:U74"/>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P217:P219"/>
    <mergeCell ref="Q217:Q219"/>
    <mergeCell ref="R217:R219"/>
    <mergeCell ref="A1:C4"/>
    <mergeCell ref="D1:AQ1"/>
    <mergeCell ref="D2:AQ2"/>
    <mergeCell ref="D3:AQ3"/>
    <mergeCell ref="AR1:AU1"/>
    <mergeCell ref="AR2:AU2"/>
    <mergeCell ref="AR3:AU3"/>
    <mergeCell ref="A5:C5"/>
    <mergeCell ref="AR4:AU5"/>
    <mergeCell ref="A11:A13"/>
    <mergeCell ref="E11:E13"/>
    <mergeCell ref="F11:F13"/>
    <mergeCell ref="G11:G13"/>
    <mergeCell ref="L11:L13"/>
    <mergeCell ref="Q11:Q13"/>
    <mergeCell ref="D11:D13"/>
    <mergeCell ref="M11:M13"/>
    <mergeCell ref="N11:N13"/>
    <mergeCell ref="H11:H13"/>
    <mergeCell ref="I11:I13"/>
    <mergeCell ref="J11:J13"/>
    <mergeCell ref="K11:K13"/>
    <mergeCell ref="AP11:AP13"/>
    <mergeCell ref="T11:T13"/>
    <mergeCell ref="B11:B13"/>
    <mergeCell ref="C11:C13"/>
    <mergeCell ref="E6:AO6"/>
    <mergeCell ref="AO11:AO13"/>
    <mergeCell ref="U11:U13"/>
    <mergeCell ref="V11:V13"/>
    <mergeCell ref="AD11:AD13"/>
    <mergeCell ref="R9:R10"/>
    <mergeCell ref="AR6:AS6"/>
    <mergeCell ref="AI11:AI13"/>
    <mergeCell ref="AN11:AN13"/>
    <mergeCell ref="P11:P13"/>
    <mergeCell ref="O11:O13"/>
    <mergeCell ref="R11:R13"/>
    <mergeCell ref="S11:S13"/>
    <mergeCell ref="AS7:AS8"/>
    <mergeCell ref="O7:O8"/>
    <mergeCell ref="P7:P8"/>
    <mergeCell ref="Q7:Q8"/>
    <mergeCell ref="R7:R8"/>
    <mergeCell ref="S7:S8"/>
    <mergeCell ref="T7:T8"/>
    <mergeCell ref="U7:U8"/>
    <mergeCell ref="V7:V8"/>
    <mergeCell ref="W7:W8"/>
    <mergeCell ref="Q9:Q10"/>
    <mergeCell ref="P9:P10"/>
    <mergeCell ref="O9:O10"/>
    <mergeCell ref="V9:V10"/>
    <mergeCell ref="AR11:AR13"/>
    <mergeCell ref="AS11:AS13"/>
    <mergeCell ref="AI9:AI10"/>
    <mergeCell ref="AD9:AD10"/>
    <mergeCell ref="A7:A8"/>
    <mergeCell ref="B7:B8"/>
    <mergeCell ref="C7:C8"/>
    <mergeCell ref="D7:D8"/>
    <mergeCell ref="E7:G7"/>
    <mergeCell ref="H7:K7"/>
    <mergeCell ref="L7:L8"/>
    <mergeCell ref="M7:M8"/>
    <mergeCell ref="N7:N8"/>
    <mergeCell ref="AT7:AT8"/>
    <mergeCell ref="AU7:AU8"/>
    <mergeCell ref="X7:X8"/>
    <mergeCell ref="Y7:Y8"/>
    <mergeCell ref="Z7:Z8"/>
    <mergeCell ref="AA7:AA8"/>
    <mergeCell ref="AB7:AB8"/>
    <mergeCell ref="AC7:AC8"/>
    <mergeCell ref="AD7:AD8"/>
    <mergeCell ref="AE7:AE8"/>
    <mergeCell ref="AI7:AI8"/>
    <mergeCell ref="AN7:AN8"/>
    <mergeCell ref="AO7:AO8"/>
    <mergeCell ref="AP7:AP8"/>
    <mergeCell ref="AQ7:AQ8"/>
    <mergeCell ref="AR7:AR8"/>
    <mergeCell ref="E25:E26"/>
    <mergeCell ref="F25:F26"/>
    <mergeCell ref="AQ21:AQ23"/>
    <mergeCell ref="AQ24:AQ26"/>
    <mergeCell ref="AT11:AT13"/>
    <mergeCell ref="AU11:AU13"/>
    <mergeCell ref="E9:E10"/>
    <mergeCell ref="D9:D10"/>
    <mergeCell ref="C9:C10"/>
    <mergeCell ref="B9:B10"/>
    <mergeCell ref="A9:A10"/>
    <mergeCell ref="AR9:AR10"/>
    <mergeCell ref="AS9:AS10"/>
    <mergeCell ref="AT9:AT10"/>
    <mergeCell ref="AU9:AU10"/>
    <mergeCell ref="N9:N10"/>
    <mergeCell ref="M9:M10"/>
    <mergeCell ref="L9:L10"/>
    <mergeCell ref="K9:K10"/>
    <mergeCell ref="J9:J10"/>
    <mergeCell ref="I9:I10"/>
    <mergeCell ref="H9:H10"/>
    <mergeCell ref="G9:G10"/>
    <mergeCell ref="F9:F10"/>
    <mergeCell ref="AQ9:AQ10"/>
    <mergeCell ref="AP9:AP10"/>
    <mergeCell ref="AQ11:AQ13"/>
    <mergeCell ref="AO9:AO10"/>
    <mergeCell ref="U9:U10"/>
    <mergeCell ref="T9:T10"/>
    <mergeCell ref="S9:S10"/>
    <mergeCell ref="AN9:AN10"/>
    <mergeCell ref="AP69:AP72"/>
    <mergeCell ref="AQ69:AQ72"/>
    <mergeCell ref="AR69:AR72"/>
    <mergeCell ref="AS69:AS72"/>
    <mergeCell ref="AT69:AT72"/>
    <mergeCell ref="AU69:AU72"/>
    <mergeCell ref="R69:R72"/>
    <mergeCell ref="S69:S72"/>
    <mergeCell ref="T69:T72"/>
    <mergeCell ref="U69:U72"/>
    <mergeCell ref="V69:V72"/>
    <mergeCell ref="AD69:AD72"/>
    <mergeCell ref="AI69:AI72"/>
    <mergeCell ref="AN69:AN72"/>
    <mergeCell ref="AO69:AO72"/>
    <mergeCell ref="A69:A72"/>
    <mergeCell ref="B69:B72"/>
    <mergeCell ref="C69:C72"/>
    <mergeCell ref="D69:D72"/>
    <mergeCell ref="E69:E72"/>
    <mergeCell ref="F69:F72"/>
    <mergeCell ref="G69:G72"/>
    <mergeCell ref="H69:H72"/>
    <mergeCell ref="I69:I72"/>
    <mergeCell ref="J69:J72"/>
    <mergeCell ref="K69:K72"/>
    <mergeCell ref="L69:L72"/>
    <mergeCell ref="M69:M72"/>
    <mergeCell ref="N69:N72"/>
    <mergeCell ref="O69:O72"/>
    <mergeCell ref="P69:P72"/>
    <mergeCell ref="Q69:Q72"/>
    <mergeCell ref="J92:J94"/>
    <mergeCell ref="K92:K94"/>
    <mergeCell ref="L92:L94"/>
    <mergeCell ref="M92:M94"/>
    <mergeCell ref="N92:N94"/>
    <mergeCell ref="O92:O94"/>
    <mergeCell ref="P92:P94"/>
    <mergeCell ref="Q92:Q94"/>
    <mergeCell ref="R92:R94"/>
    <mergeCell ref="A92:A94"/>
    <mergeCell ref="B92:B94"/>
    <mergeCell ref="C92:C94"/>
    <mergeCell ref="D92:D94"/>
    <mergeCell ref="E92:E94"/>
    <mergeCell ref="F92:F94"/>
    <mergeCell ref="G92:G94"/>
    <mergeCell ref="H92:H94"/>
    <mergeCell ref="I92:I94"/>
    <mergeCell ref="AS92:AS94"/>
    <mergeCell ref="AT92:AT94"/>
    <mergeCell ref="AU92:AU94"/>
    <mergeCell ref="AB92:AB94"/>
    <mergeCell ref="AC92:AC94"/>
    <mergeCell ref="AD92:AD94"/>
    <mergeCell ref="AI92:AI94"/>
    <mergeCell ref="AN92:AN94"/>
    <mergeCell ref="AO92:AO94"/>
    <mergeCell ref="AP92:AP94"/>
    <mergeCell ref="AQ92:AQ94"/>
    <mergeCell ref="AR92:AR94"/>
    <mergeCell ref="S92:S94"/>
    <mergeCell ref="T92:T94"/>
    <mergeCell ref="U92:U94"/>
    <mergeCell ref="V92:V94"/>
    <mergeCell ref="W92:W94"/>
    <mergeCell ref="X92:X94"/>
    <mergeCell ref="Y92:Y94"/>
    <mergeCell ref="Z92:Z94"/>
    <mergeCell ref="AA92:AA94"/>
    <mergeCell ref="AT143:AT144"/>
    <mergeCell ref="A143:A144"/>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S143:S144"/>
    <mergeCell ref="T143:T144"/>
    <mergeCell ref="U143:U144"/>
    <mergeCell ref="V143:V144"/>
    <mergeCell ref="AU143:AU144"/>
    <mergeCell ref="A145:A146"/>
    <mergeCell ref="B145:B146"/>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AD143:AD144"/>
    <mergeCell ref="AI143:AI144"/>
    <mergeCell ref="AN143:AN144"/>
    <mergeCell ref="AO143:AO144"/>
    <mergeCell ref="AP143:AP144"/>
    <mergeCell ref="AQ143:AQ144"/>
    <mergeCell ref="AR143:AR144"/>
    <mergeCell ref="AS143:AS144"/>
    <mergeCell ref="AP145:AP146"/>
    <mergeCell ref="AT145:AT146"/>
    <mergeCell ref="AG145:AG146"/>
    <mergeCell ref="AH145:AH146"/>
    <mergeCell ref="AI145:AI146"/>
    <mergeCell ref="AJ145:AJ146"/>
    <mergeCell ref="AK145:AK146"/>
    <mergeCell ref="AL145:AL146"/>
    <mergeCell ref="AM145:AM146"/>
    <mergeCell ref="AN145:AN146"/>
    <mergeCell ref="AO145:AO146"/>
    <mergeCell ref="X145:X146"/>
    <mergeCell ref="Y145:Y146"/>
    <mergeCell ref="Z145:Z146"/>
    <mergeCell ref="AA145:AA146"/>
    <mergeCell ref="AB145:AB146"/>
    <mergeCell ref="AC145:AC146"/>
    <mergeCell ref="AD145:AD146"/>
    <mergeCell ref="AE145:AE146"/>
    <mergeCell ref="AF145:AF146"/>
    <mergeCell ref="AU214:AU215"/>
    <mergeCell ref="T214:T215"/>
    <mergeCell ref="U214:U215"/>
    <mergeCell ref="V214:V215"/>
    <mergeCell ref="AD214:AD215"/>
    <mergeCell ref="AI214:AI215"/>
    <mergeCell ref="AN214:AN215"/>
    <mergeCell ref="AO214:AO215"/>
    <mergeCell ref="AP214:AP215"/>
    <mergeCell ref="AQ214:AQ215"/>
    <mergeCell ref="A214:A215"/>
    <mergeCell ref="B214:B215"/>
    <mergeCell ref="C214:C215"/>
    <mergeCell ref="D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A225:A227"/>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L232:L234"/>
    <mergeCell ref="M232:M234"/>
    <mergeCell ref="N232:N234"/>
    <mergeCell ref="O232:O234"/>
    <mergeCell ref="P232:P234"/>
    <mergeCell ref="Q232:Q234"/>
    <mergeCell ref="AN228:AN229"/>
    <mergeCell ref="AO228:AO229"/>
    <mergeCell ref="AR225:AR227"/>
    <mergeCell ref="AS225:AS227"/>
    <mergeCell ref="AT225:AT227"/>
    <mergeCell ref="AU225:AU227"/>
    <mergeCell ref="T225:T227"/>
    <mergeCell ref="U225:U227"/>
    <mergeCell ref="V225:V227"/>
    <mergeCell ref="AD225:AD227"/>
    <mergeCell ref="AI225:AI227"/>
    <mergeCell ref="AN225:AN227"/>
    <mergeCell ref="AO225:AO227"/>
    <mergeCell ref="AP225:AP227"/>
    <mergeCell ref="AQ225:AQ227"/>
    <mergeCell ref="R225:R227"/>
    <mergeCell ref="S225:S227"/>
    <mergeCell ref="AU246:AU247"/>
    <mergeCell ref="AC235:AC236"/>
    <mergeCell ref="AD235:AD236"/>
    <mergeCell ref="AI235:AI236"/>
    <mergeCell ref="R237:R238"/>
    <mergeCell ref="S237:S238"/>
    <mergeCell ref="T237:T238"/>
    <mergeCell ref="AP232:AP234"/>
    <mergeCell ref="AT232:AT234"/>
    <mergeCell ref="AQ233:AQ234"/>
    <mergeCell ref="AR233:AR234"/>
    <mergeCell ref="AS233:AS234"/>
    <mergeCell ref="AU233:AU234"/>
    <mergeCell ref="R232:R234"/>
    <mergeCell ref="S232:S234"/>
    <mergeCell ref="T232:T234"/>
    <mergeCell ref="U232:U234"/>
    <mergeCell ref="V232:V234"/>
    <mergeCell ref="AD232:AD234"/>
    <mergeCell ref="AI232:AI234"/>
    <mergeCell ref="AN232:AN234"/>
    <mergeCell ref="AO232:AO234"/>
    <mergeCell ref="A246:A247"/>
    <mergeCell ref="N210:N211"/>
    <mergeCell ref="O210:O211"/>
    <mergeCell ref="P210:P211"/>
    <mergeCell ref="Q210:Q211"/>
    <mergeCell ref="R210:R211"/>
    <mergeCell ref="S210:S211"/>
    <mergeCell ref="T210:T211"/>
    <mergeCell ref="U210:U211"/>
    <mergeCell ref="V210:V211"/>
    <mergeCell ref="AD210:AD211"/>
    <mergeCell ref="AI210:AI211"/>
    <mergeCell ref="S246:S247"/>
    <mergeCell ref="T246:T247"/>
    <mergeCell ref="U246:U247"/>
    <mergeCell ref="V246:V247"/>
    <mergeCell ref="AD246:AD247"/>
    <mergeCell ref="AI246:AI247"/>
    <mergeCell ref="J246:J247"/>
    <mergeCell ref="K246:K247"/>
    <mergeCell ref="L246:L247"/>
    <mergeCell ref="B246:B247"/>
    <mergeCell ref="C246:C247"/>
    <mergeCell ref="D246:D247"/>
    <mergeCell ref="E246:E247"/>
    <mergeCell ref="F246:F247"/>
    <mergeCell ref="G246:G247"/>
    <mergeCell ref="H246:H247"/>
    <mergeCell ref="I246:I247"/>
    <mergeCell ref="A232:A234"/>
    <mergeCell ref="B232:B234"/>
    <mergeCell ref="C232:C234"/>
    <mergeCell ref="C210:C211"/>
    <mergeCell ref="D210:D211"/>
    <mergeCell ref="E210:E211"/>
    <mergeCell ref="F210:F211"/>
    <mergeCell ref="G210:G211"/>
    <mergeCell ref="H210:H211"/>
    <mergeCell ref="I210:I211"/>
    <mergeCell ref="J210:J211"/>
    <mergeCell ref="K210:K211"/>
    <mergeCell ref="L210:L211"/>
    <mergeCell ref="M210:M211"/>
    <mergeCell ref="AQ246:AQ247"/>
    <mergeCell ref="AR246:AR247"/>
    <mergeCell ref="AS246:AS247"/>
    <mergeCell ref="AT246:AT247"/>
    <mergeCell ref="M246:M247"/>
    <mergeCell ref="N246:N247"/>
    <mergeCell ref="O246:O247"/>
    <mergeCell ref="P246:P247"/>
    <mergeCell ref="Q246:Q247"/>
    <mergeCell ref="R246:R247"/>
    <mergeCell ref="AN246:AN247"/>
    <mergeCell ref="AO246:AO247"/>
    <mergeCell ref="AP246:AP247"/>
    <mergeCell ref="D232:D234"/>
    <mergeCell ref="E232:E234"/>
    <mergeCell ref="F232:F234"/>
    <mergeCell ref="G232:G234"/>
    <mergeCell ref="H232:H234"/>
    <mergeCell ref="I232:I234"/>
    <mergeCell ref="J232:J234"/>
    <mergeCell ref="K232:K234"/>
    <mergeCell ref="AN210:AN211"/>
    <mergeCell ref="AO210:AO211"/>
    <mergeCell ref="AP210:AP211"/>
    <mergeCell ref="AQ210:AQ211"/>
    <mergeCell ref="AR210:AR211"/>
    <mergeCell ref="AS210:AS211"/>
    <mergeCell ref="AQ212:AQ213"/>
    <mergeCell ref="AR212:AR213"/>
    <mergeCell ref="AS212:AS213"/>
    <mergeCell ref="AT212:AT213"/>
    <mergeCell ref="AU212:AU213"/>
    <mergeCell ref="AT210:AT211"/>
    <mergeCell ref="AU210:AU211"/>
    <mergeCell ref="A212:A213"/>
    <mergeCell ref="B212:B213"/>
    <mergeCell ref="C212:C213"/>
    <mergeCell ref="D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A210:A211"/>
    <mergeCell ref="B210:B211"/>
    <mergeCell ref="U223:U224"/>
    <mergeCell ref="V223:V224"/>
    <mergeCell ref="AD223:AD224"/>
    <mergeCell ref="AI223:AI224"/>
    <mergeCell ref="AN223:AN224"/>
    <mergeCell ref="AO223:AO224"/>
    <mergeCell ref="AP223:AP224"/>
    <mergeCell ref="AQ223:AQ224"/>
    <mergeCell ref="AS223:AS224"/>
    <mergeCell ref="AT223:AT224"/>
    <mergeCell ref="R212:R213"/>
    <mergeCell ref="S212:S213"/>
    <mergeCell ref="T212:T213"/>
    <mergeCell ref="U212:U213"/>
    <mergeCell ref="V212:V213"/>
    <mergeCell ref="AD212:AD213"/>
    <mergeCell ref="AI212:AI213"/>
    <mergeCell ref="AN212:AN213"/>
    <mergeCell ref="AO212:AO213"/>
    <mergeCell ref="AP212:AP213"/>
    <mergeCell ref="AR214:AR215"/>
    <mergeCell ref="AS214:AS215"/>
    <mergeCell ref="AT214:AT215"/>
    <mergeCell ref="J130:J131"/>
    <mergeCell ref="K130:K131"/>
    <mergeCell ref="L130:L131"/>
    <mergeCell ref="M130:M131"/>
    <mergeCell ref="N130:N131"/>
    <mergeCell ref="O130:O131"/>
    <mergeCell ref="P130:P131"/>
    <mergeCell ref="Q130:Q131"/>
    <mergeCell ref="R130:R131"/>
    <mergeCell ref="S130:S131"/>
    <mergeCell ref="AU223:AU224"/>
    <mergeCell ref="AR223:AR224"/>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AW130:AW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N132:N134"/>
    <mergeCell ref="O132:O134"/>
    <mergeCell ref="P132:P134"/>
    <mergeCell ref="Q132:Q134"/>
    <mergeCell ref="R132:R134"/>
    <mergeCell ref="S132:S134"/>
    <mergeCell ref="T132:T134"/>
    <mergeCell ref="U132:U134"/>
    <mergeCell ref="V132:V134"/>
    <mergeCell ref="AD132:AD134"/>
    <mergeCell ref="AI132:AI134"/>
    <mergeCell ref="C130:C131"/>
    <mergeCell ref="D130:D131"/>
    <mergeCell ref="E130:E131"/>
    <mergeCell ref="F130:F131"/>
    <mergeCell ref="G130:G131"/>
    <mergeCell ref="H130:H131"/>
    <mergeCell ref="I130:I131"/>
    <mergeCell ref="AW132:AW134"/>
    <mergeCell ref="A135:A136"/>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V135:V136"/>
    <mergeCell ref="AD135:AD136"/>
    <mergeCell ref="AI135:AI136"/>
    <mergeCell ref="AN135:AN136"/>
    <mergeCell ref="AO135:AO136"/>
    <mergeCell ref="AW135:AW136"/>
    <mergeCell ref="AR135:AR136"/>
    <mergeCell ref="AS135:AS136"/>
    <mergeCell ref="AR132:AR134"/>
    <mergeCell ref="AS132:AS134"/>
    <mergeCell ref="L137:L139"/>
    <mergeCell ref="M137:M139"/>
    <mergeCell ref="N137:N139"/>
    <mergeCell ref="O137:O139"/>
    <mergeCell ref="P137:P139"/>
    <mergeCell ref="Q137:Q139"/>
    <mergeCell ref="R137:R139"/>
    <mergeCell ref="S137:S139"/>
    <mergeCell ref="T137:T139"/>
    <mergeCell ref="U137:U139"/>
    <mergeCell ref="V137:V139"/>
    <mergeCell ref="A137:A139"/>
    <mergeCell ref="B137:B139"/>
    <mergeCell ref="C137:C139"/>
    <mergeCell ref="D137:D139"/>
    <mergeCell ref="AW140:AW142"/>
    <mergeCell ref="AD137:AD139"/>
    <mergeCell ref="AI137:AI139"/>
    <mergeCell ref="AN137:AN139"/>
    <mergeCell ref="AO137:AO139"/>
    <mergeCell ref="F140:F142"/>
    <mergeCell ref="G140:G142"/>
    <mergeCell ref="H140:H142"/>
    <mergeCell ref="AW137:AW139"/>
    <mergeCell ref="A140:A142"/>
    <mergeCell ref="B140:B142"/>
    <mergeCell ref="C140:C142"/>
    <mergeCell ref="D140:D142"/>
    <mergeCell ref="E140:E142"/>
    <mergeCell ref="AU135:AU136"/>
    <mergeCell ref="AP132:AP134"/>
    <mergeCell ref="AQ132:AQ134"/>
    <mergeCell ref="B130:B131"/>
    <mergeCell ref="I140:I142"/>
    <mergeCell ref="J140:J142"/>
    <mergeCell ref="K140:K142"/>
    <mergeCell ref="L140:L142"/>
    <mergeCell ref="M140:M142"/>
    <mergeCell ref="N140:N142"/>
    <mergeCell ref="O140:O142"/>
    <mergeCell ref="P140:P142"/>
    <mergeCell ref="Q140:Q142"/>
    <mergeCell ref="U140:U142"/>
    <mergeCell ref="V140:V142"/>
    <mergeCell ref="AD140:AD142"/>
    <mergeCell ref="AI140:AI142"/>
    <mergeCell ref="AP135:AP136"/>
    <mergeCell ref="AQ135:AQ136"/>
    <mergeCell ref="A130:A131"/>
    <mergeCell ref="E137:E139"/>
    <mergeCell ref="F137:F139"/>
    <mergeCell ref="G137:G139"/>
    <mergeCell ref="H137:H139"/>
    <mergeCell ref="I137:I139"/>
    <mergeCell ref="J137:J139"/>
    <mergeCell ref="K137:K139"/>
    <mergeCell ref="AT132:AT134"/>
    <mergeCell ref="AU132:AU134"/>
    <mergeCell ref="AQ138:AQ139"/>
    <mergeCell ref="AR138:AR139"/>
    <mergeCell ref="AS138:AS139"/>
    <mergeCell ref="AU138:AU139"/>
    <mergeCell ref="AP130:AP131"/>
    <mergeCell ref="AQ130:AQ131"/>
    <mergeCell ref="AR130:AR131"/>
    <mergeCell ref="AS130:AS131"/>
    <mergeCell ref="AT130:AT131"/>
    <mergeCell ref="AU130:AU131"/>
    <mergeCell ref="AU140:AU142"/>
    <mergeCell ref="AN140:AN142"/>
    <mergeCell ref="AO140:AO142"/>
    <mergeCell ref="R140:R142"/>
    <mergeCell ref="S140:S142"/>
    <mergeCell ref="T140:T142"/>
    <mergeCell ref="T130:T131"/>
    <mergeCell ref="U130:U131"/>
    <mergeCell ref="V130:V131"/>
    <mergeCell ref="AD130:AD131"/>
    <mergeCell ref="AI130:AI131"/>
    <mergeCell ref="AN130:AN131"/>
    <mergeCell ref="AO130:AO131"/>
    <mergeCell ref="R102:R104"/>
    <mergeCell ref="S102:S104"/>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A102:A104"/>
    <mergeCell ref="B102:B104"/>
    <mergeCell ref="C102:C104"/>
    <mergeCell ref="D102:D104"/>
    <mergeCell ref="E102:E104"/>
    <mergeCell ref="F102:F104"/>
    <mergeCell ref="G102:G104"/>
    <mergeCell ref="H102:H104"/>
    <mergeCell ref="I102:I104"/>
    <mergeCell ref="J102:J104"/>
    <mergeCell ref="K102:K104"/>
    <mergeCell ref="L102:L104"/>
    <mergeCell ref="M102:M104"/>
    <mergeCell ref="N102:N104"/>
    <mergeCell ref="O102:O104"/>
    <mergeCell ref="P102:P104"/>
    <mergeCell ref="Q102:Q104"/>
    <mergeCell ref="T102:T104"/>
    <mergeCell ref="U102:U104"/>
    <mergeCell ref="V102:V104"/>
    <mergeCell ref="AD102:AD104"/>
    <mergeCell ref="AI102:AI104"/>
    <mergeCell ref="AN102:AN104"/>
    <mergeCell ref="AO102:AO104"/>
    <mergeCell ref="AP102:AP104"/>
    <mergeCell ref="AQ102:AQ104"/>
    <mergeCell ref="AR102:AR104"/>
    <mergeCell ref="AS102:AS104"/>
    <mergeCell ref="AT102:AT104"/>
    <mergeCell ref="AU102:AU104"/>
    <mergeCell ref="T99:T101"/>
    <mergeCell ref="U99:U101"/>
    <mergeCell ref="V99:V101"/>
    <mergeCell ref="AD99:AD101"/>
    <mergeCell ref="AI99:AI101"/>
    <mergeCell ref="AN99:AN101"/>
    <mergeCell ref="AO99:AO101"/>
    <mergeCell ref="AP99:AP101"/>
    <mergeCell ref="AQ99:AQ101"/>
    <mergeCell ref="AR99:AR101"/>
    <mergeCell ref="AS99:AS101"/>
    <mergeCell ref="AT99:AT101"/>
    <mergeCell ref="AU99:AU101"/>
    <mergeCell ref="R107:R109"/>
    <mergeCell ref="S107:S109"/>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A107:A109"/>
    <mergeCell ref="B107:B109"/>
    <mergeCell ref="C107:C109"/>
    <mergeCell ref="D107:D109"/>
    <mergeCell ref="E107:E109"/>
    <mergeCell ref="F107:F109"/>
    <mergeCell ref="G107:G109"/>
    <mergeCell ref="H107:H109"/>
    <mergeCell ref="I107:I109"/>
    <mergeCell ref="J107:J109"/>
    <mergeCell ref="K107:K109"/>
    <mergeCell ref="L107:L109"/>
    <mergeCell ref="M107:M109"/>
    <mergeCell ref="N107:N109"/>
    <mergeCell ref="O107:O109"/>
    <mergeCell ref="P107:P109"/>
    <mergeCell ref="Q107:Q109"/>
    <mergeCell ref="AI127:AI129"/>
    <mergeCell ref="T107:T109"/>
    <mergeCell ref="U107:U109"/>
    <mergeCell ref="V107:V109"/>
    <mergeCell ref="AD107:AD109"/>
    <mergeCell ref="AI107:AI109"/>
    <mergeCell ref="AN107:AN109"/>
    <mergeCell ref="AO107:AO109"/>
    <mergeCell ref="AP107:AP109"/>
    <mergeCell ref="AQ107:AQ109"/>
    <mergeCell ref="AR107:AR109"/>
    <mergeCell ref="AS107:AS109"/>
    <mergeCell ref="AT107:AT109"/>
    <mergeCell ref="AU107:AU109"/>
    <mergeCell ref="T105:T106"/>
    <mergeCell ref="U105:U106"/>
    <mergeCell ref="V105:V106"/>
    <mergeCell ref="AD105:AD106"/>
    <mergeCell ref="AI105:AI106"/>
    <mergeCell ref="AN105:AN106"/>
    <mergeCell ref="AO105:AO106"/>
    <mergeCell ref="AP105:AP106"/>
    <mergeCell ref="AQ105:AQ106"/>
    <mergeCell ref="AR105:AR106"/>
    <mergeCell ref="AS105:AS106"/>
    <mergeCell ref="AT105:AT106"/>
    <mergeCell ref="AU105:AU106"/>
    <mergeCell ref="O228:O229"/>
    <mergeCell ref="P228:P229"/>
    <mergeCell ref="Q228:Q229"/>
    <mergeCell ref="U208:U209"/>
    <mergeCell ref="AO208:AO209"/>
    <mergeCell ref="AN127:AN129"/>
    <mergeCell ref="AO127:AO129"/>
    <mergeCell ref="AP127:AP129"/>
    <mergeCell ref="AQ127:AQ129"/>
    <mergeCell ref="AR127:AR129"/>
    <mergeCell ref="AS127:AS129"/>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N127:N129"/>
    <mergeCell ref="O127:O129"/>
    <mergeCell ref="P127:P129"/>
    <mergeCell ref="Q127:Q129"/>
    <mergeCell ref="R127:R129"/>
    <mergeCell ref="S127:S129"/>
    <mergeCell ref="T127:T129"/>
    <mergeCell ref="U127:U129"/>
    <mergeCell ref="R228:R229"/>
    <mergeCell ref="S228:S229"/>
    <mergeCell ref="T228:T229"/>
    <mergeCell ref="U228:U229"/>
    <mergeCell ref="V228:V229"/>
    <mergeCell ref="AD228:AD229"/>
    <mergeCell ref="AI228:AI229"/>
    <mergeCell ref="AT228:AT229"/>
    <mergeCell ref="A228:A229"/>
    <mergeCell ref="AT127:AT129"/>
    <mergeCell ref="AP140:AP142"/>
    <mergeCell ref="AQ140:AQ142"/>
    <mergeCell ref="AR140:AR142"/>
    <mergeCell ref="AS140:AS142"/>
    <mergeCell ref="AT140:AT142"/>
    <mergeCell ref="AT135:AT136"/>
    <mergeCell ref="AT137:AT139"/>
    <mergeCell ref="AP228:AP229"/>
    <mergeCell ref="D228:D229"/>
    <mergeCell ref="E228:E229"/>
    <mergeCell ref="F228:F229"/>
    <mergeCell ref="G228:G229"/>
    <mergeCell ref="H228:H229"/>
    <mergeCell ref="I228:I229"/>
    <mergeCell ref="S208:S209"/>
    <mergeCell ref="T208:T209"/>
    <mergeCell ref="AN132:AN134"/>
    <mergeCell ref="AO132:AO134"/>
    <mergeCell ref="K228:K229"/>
    <mergeCell ref="L228:L229"/>
    <mergeCell ref="M228:M229"/>
    <mergeCell ref="N228:N229"/>
    <mergeCell ref="A97:A98"/>
    <mergeCell ref="M208:M209"/>
    <mergeCell ref="AD208:AD209"/>
    <mergeCell ref="AI208:AI209"/>
    <mergeCell ref="AN208:AN209"/>
    <mergeCell ref="A208:A209"/>
    <mergeCell ref="B208:B209"/>
    <mergeCell ref="C208:C209"/>
    <mergeCell ref="AU208:AU209"/>
    <mergeCell ref="AV208:AV209"/>
    <mergeCell ref="D208:D209"/>
    <mergeCell ref="E208:E209"/>
    <mergeCell ref="F208:F209"/>
    <mergeCell ref="G208:G209"/>
    <mergeCell ref="H208:H209"/>
    <mergeCell ref="I208:I209"/>
    <mergeCell ref="J208:J209"/>
    <mergeCell ref="K208:K209"/>
    <mergeCell ref="L208:L209"/>
    <mergeCell ref="N208:N209"/>
    <mergeCell ref="O208:O209"/>
    <mergeCell ref="P208:P209"/>
    <mergeCell ref="Q208:Q209"/>
    <mergeCell ref="R208:R209"/>
    <mergeCell ref="AP208:AP209"/>
    <mergeCell ref="AQ208:AQ209"/>
    <mergeCell ref="AR208:AR209"/>
    <mergeCell ref="AS208:AS209"/>
    <mergeCell ref="AT208:AT209"/>
    <mergeCell ref="V127:V129"/>
    <mergeCell ref="AD127:AD129"/>
    <mergeCell ref="AU127:AU129"/>
    <mergeCell ref="R97:R98"/>
    <mergeCell ref="S97:S98"/>
    <mergeCell ref="T97:T98"/>
    <mergeCell ref="U97:U98"/>
    <mergeCell ref="V97:V98"/>
    <mergeCell ref="AD97:AD98"/>
    <mergeCell ref="AI97:AI98"/>
    <mergeCell ref="AN97:AN98"/>
    <mergeCell ref="AO97:AO98"/>
    <mergeCell ref="AP97:AP98"/>
    <mergeCell ref="AQ97:AQ98"/>
    <mergeCell ref="AR97:AR98"/>
    <mergeCell ref="AS97:AS98"/>
    <mergeCell ref="AT97:AT98"/>
    <mergeCell ref="AU97:AU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Q97:Q98"/>
    <mergeCell ref="P97:P98"/>
    <mergeCell ref="Q114:Q116"/>
    <mergeCell ref="R114:R116"/>
    <mergeCell ref="S114:S116"/>
    <mergeCell ref="T114:T116"/>
    <mergeCell ref="U114:U116"/>
    <mergeCell ref="A110:A113"/>
    <mergeCell ref="B110:B113"/>
    <mergeCell ref="C110:C113"/>
    <mergeCell ref="D110:D113"/>
    <mergeCell ref="E110:E113"/>
    <mergeCell ref="F110:F113"/>
    <mergeCell ref="G110:G113"/>
    <mergeCell ref="H110:H113"/>
    <mergeCell ref="I110:I113"/>
    <mergeCell ref="J110:J113"/>
    <mergeCell ref="K110:K113"/>
    <mergeCell ref="L110:L113"/>
    <mergeCell ref="M110:M113"/>
    <mergeCell ref="N110:N113"/>
    <mergeCell ref="O110:O113"/>
    <mergeCell ref="P110:P113"/>
    <mergeCell ref="Q110:Q113"/>
    <mergeCell ref="R110:R113"/>
    <mergeCell ref="S110:S113"/>
    <mergeCell ref="T110:T113"/>
    <mergeCell ref="U110:U113"/>
    <mergeCell ref="R117:R120"/>
    <mergeCell ref="S117:S120"/>
    <mergeCell ref="T117:T120"/>
    <mergeCell ref="U117:U120"/>
    <mergeCell ref="V117:V120"/>
    <mergeCell ref="V110:V113"/>
    <mergeCell ref="AD110:AD113"/>
    <mergeCell ref="AI110:AI113"/>
    <mergeCell ref="AN110:AN113"/>
    <mergeCell ref="AO110:AO113"/>
    <mergeCell ref="AP110:AP113"/>
    <mergeCell ref="AQ110:AQ113"/>
    <mergeCell ref="AR110:AR113"/>
    <mergeCell ref="AS110:AS113"/>
    <mergeCell ref="AT110:AT113"/>
    <mergeCell ref="AU110:AU113"/>
    <mergeCell ref="A114:A116"/>
    <mergeCell ref="B114:B116"/>
    <mergeCell ref="C114:C116"/>
    <mergeCell ref="D114:D116"/>
    <mergeCell ref="E114:E116"/>
    <mergeCell ref="F114:F116"/>
    <mergeCell ref="G114:G116"/>
    <mergeCell ref="H114:H116"/>
    <mergeCell ref="I114:I116"/>
    <mergeCell ref="J114:J116"/>
    <mergeCell ref="K114:K116"/>
    <mergeCell ref="L114:L116"/>
    <mergeCell ref="M114:M116"/>
    <mergeCell ref="N114:N116"/>
    <mergeCell ref="O114:O116"/>
    <mergeCell ref="P114:P116"/>
    <mergeCell ref="R121:R122"/>
    <mergeCell ref="S121:S122"/>
    <mergeCell ref="T121:T122"/>
    <mergeCell ref="U121:U122"/>
    <mergeCell ref="V121:V122"/>
    <mergeCell ref="V114:V116"/>
    <mergeCell ref="AD114:AD116"/>
    <mergeCell ref="AI114:AI116"/>
    <mergeCell ref="AN114:AN116"/>
    <mergeCell ref="AO114:AO116"/>
    <mergeCell ref="AP114:AP116"/>
    <mergeCell ref="AQ114:AQ116"/>
    <mergeCell ref="AR114:AR116"/>
    <mergeCell ref="AS114:AS116"/>
    <mergeCell ref="AT114:AT116"/>
    <mergeCell ref="AU114:AU116"/>
    <mergeCell ref="A117:A120"/>
    <mergeCell ref="B117:B120"/>
    <mergeCell ref="C117:C120"/>
    <mergeCell ref="D117:D120"/>
    <mergeCell ref="E117:E120"/>
    <mergeCell ref="G117:G120"/>
    <mergeCell ref="H117:H120"/>
    <mergeCell ref="I117:I120"/>
    <mergeCell ref="J117:J120"/>
    <mergeCell ref="K117:K120"/>
    <mergeCell ref="L117:L120"/>
    <mergeCell ref="M117:M120"/>
    <mergeCell ref="N117:N120"/>
    <mergeCell ref="O117:O120"/>
    <mergeCell ref="P117:P120"/>
    <mergeCell ref="Q117:Q120"/>
    <mergeCell ref="R123:R124"/>
    <mergeCell ref="S123:S124"/>
    <mergeCell ref="T123:T124"/>
    <mergeCell ref="U123:U124"/>
    <mergeCell ref="V123:V124"/>
    <mergeCell ref="AD117:AD120"/>
    <mergeCell ref="AI117:AI120"/>
    <mergeCell ref="AN117:AN120"/>
    <mergeCell ref="AO117:AO120"/>
    <mergeCell ref="AP117:AP120"/>
    <mergeCell ref="AQ117:AQ120"/>
    <mergeCell ref="AR117:AR120"/>
    <mergeCell ref="AS117:AS120"/>
    <mergeCell ref="AT117:AT120"/>
    <mergeCell ref="AU117:AU120"/>
    <mergeCell ref="A121:A122"/>
    <mergeCell ref="B121:B122"/>
    <mergeCell ref="C121:C122"/>
    <mergeCell ref="D121:D122"/>
    <mergeCell ref="E121:E122"/>
    <mergeCell ref="F121:F122"/>
    <mergeCell ref="G121:G122"/>
    <mergeCell ref="H121:H122"/>
    <mergeCell ref="I121:I122"/>
    <mergeCell ref="J121:J122"/>
    <mergeCell ref="K121:K122"/>
    <mergeCell ref="L121:L122"/>
    <mergeCell ref="M121:M122"/>
    <mergeCell ref="N121:N122"/>
    <mergeCell ref="O121:O122"/>
    <mergeCell ref="P121:P122"/>
    <mergeCell ref="Q121:Q122"/>
    <mergeCell ref="R125:R126"/>
    <mergeCell ref="S125:S126"/>
    <mergeCell ref="T125:T126"/>
    <mergeCell ref="U125:U126"/>
    <mergeCell ref="V125:V126"/>
    <mergeCell ref="AD121:AD122"/>
    <mergeCell ref="AI121:AI122"/>
    <mergeCell ref="AN121:AN122"/>
    <mergeCell ref="AO121:AO122"/>
    <mergeCell ref="AP121:AP122"/>
    <mergeCell ref="AQ121:AQ122"/>
    <mergeCell ref="AR121:AR122"/>
    <mergeCell ref="AS121:AS122"/>
    <mergeCell ref="AT121:AT122"/>
    <mergeCell ref="AU121:AU122"/>
    <mergeCell ref="A123:A124"/>
    <mergeCell ref="B123:B124"/>
    <mergeCell ref="C123:C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P123:P124"/>
    <mergeCell ref="Q123:Q124"/>
    <mergeCell ref="A125:A126"/>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AD125:AD126"/>
    <mergeCell ref="AI125:AI126"/>
    <mergeCell ref="AN125:AN126"/>
    <mergeCell ref="AO125:AO126"/>
    <mergeCell ref="AP125:AP126"/>
    <mergeCell ref="AQ125:AQ126"/>
    <mergeCell ref="AR125:AR126"/>
    <mergeCell ref="AS125:AS126"/>
    <mergeCell ref="AT125:AT126"/>
    <mergeCell ref="AU125:AU126"/>
    <mergeCell ref="AD123:AD124"/>
    <mergeCell ref="AI123:AI124"/>
    <mergeCell ref="AN123:AN124"/>
    <mergeCell ref="AO123:AO124"/>
    <mergeCell ref="AP123:AP124"/>
    <mergeCell ref="AQ123:AQ124"/>
    <mergeCell ref="AR123:AR124"/>
    <mergeCell ref="AS123:AS124"/>
    <mergeCell ref="AT123:AT124"/>
    <mergeCell ref="AU123:AU124"/>
    <mergeCell ref="AT243:AT245"/>
    <mergeCell ref="AU243:AU245"/>
    <mergeCell ref="A243:A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S243:S245"/>
    <mergeCell ref="T243:T245"/>
    <mergeCell ref="U243:U245"/>
    <mergeCell ref="U235:U236"/>
    <mergeCell ref="V235:V236"/>
    <mergeCell ref="W235:W236"/>
    <mergeCell ref="X235:X236"/>
    <mergeCell ref="Y235:Y236"/>
    <mergeCell ref="Z235:Z236"/>
    <mergeCell ref="AA235:AA236"/>
    <mergeCell ref="AB235:AB236"/>
    <mergeCell ref="V243:V245"/>
    <mergeCell ref="AD243:AD245"/>
    <mergeCell ref="AI243:AI245"/>
    <mergeCell ref="AN243:AN245"/>
    <mergeCell ref="AO243:AO245"/>
    <mergeCell ref="AP243:AP245"/>
    <mergeCell ref="AQ243:AQ245"/>
    <mergeCell ref="AR243:AR245"/>
    <mergeCell ref="AS243:AS245"/>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R235:R236"/>
    <mergeCell ref="S235:S236"/>
    <mergeCell ref="T235:T236"/>
    <mergeCell ref="AO150:AO152"/>
    <mergeCell ref="AU235:AU236"/>
    <mergeCell ref="AT235:AT236"/>
    <mergeCell ref="A147:A149"/>
    <mergeCell ref="B147:B149"/>
    <mergeCell ref="C147:C149"/>
    <mergeCell ref="D147:D149"/>
    <mergeCell ref="E147:E149"/>
    <mergeCell ref="F147:F149"/>
    <mergeCell ref="G147:G149"/>
    <mergeCell ref="H147:H149"/>
    <mergeCell ref="I147:I149"/>
    <mergeCell ref="J147:J149"/>
    <mergeCell ref="K147:K149"/>
    <mergeCell ref="L147:L149"/>
    <mergeCell ref="M147:M149"/>
    <mergeCell ref="N147:N149"/>
    <mergeCell ref="O147:O149"/>
    <mergeCell ref="P147:P149"/>
    <mergeCell ref="Q147:Q149"/>
    <mergeCell ref="R147:R149"/>
    <mergeCell ref="S147:S149"/>
    <mergeCell ref="T147:T149"/>
    <mergeCell ref="U147:U149"/>
    <mergeCell ref="AN235:AN236"/>
    <mergeCell ref="AO235:AO236"/>
    <mergeCell ref="AP235:AP236"/>
    <mergeCell ref="AR235:AR236"/>
    <mergeCell ref="AS235:AS236"/>
    <mergeCell ref="A235:A236"/>
    <mergeCell ref="B235:B236"/>
    <mergeCell ref="C235:C236"/>
    <mergeCell ref="AP150:AP152"/>
    <mergeCell ref="V147:V149"/>
    <mergeCell ref="AD147:AD149"/>
    <mergeCell ref="AI147:AI149"/>
    <mergeCell ref="AN147:AN149"/>
    <mergeCell ref="AO147:AO149"/>
    <mergeCell ref="AP147:AP149"/>
    <mergeCell ref="A150:A152"/>
    <mergeCell ref="B150:B152"/>
    <mergeCell ref="C150:C152"/>
    <mergeCell ref="D150:D152"/>
    <mergeCell ref="E150:E152"/>
    <mergeCell ref="F150:F152"/>
    <mergeCell ref="G150:G152"/>
    <mergeCell ref="H150:H152"/>
    <mergeCell ref="I150:I152"/>
    <mergeCell ref="J150:J152"/>
    <mergeCell ref="K150:K152"/>
    <mergeCell ref="L150:L152"/>
    <mergeCell ref="M150:M152"/>
    <mergeCell ref="N150:N152"/>
    <mergeCell ref="O150:O152"/>
    <mergeCell ref="P150:P152"/>
    <mergeCell ref="Q150:Q152"/>
    <mergeCell ref="R150:R152"/>
    <mergeCell ref="S150:S152"/>
    <mergeCell ref="T150:T152"/>
    <mergeCell ref="U150:U152"/>
    <mergeCell ref="V150:V152"/>
    <mergeCell ref="AD150:AD152"/>
    <mergeCell ref="AI150:AI152"/>
    <mergeCell ref="AN150:AN152"/>
    <mergeCell ref="AD153:AD154"/>
    <mergeCell ref="AI153:AI154"/>
    <mergeCell ref="AN153:AN154"/>
    <mergeCell ref="AO153:AO154"/>
    <mergeCell ref="AP153:AP154"/>
    <mergeCell ref="AQ156:AQ158"/>
    <mergeCell ref="AQ159:AQ161"/>
    <mergeCell ref="E160:E161"/>
    <mergeCell ref="F160:F161"/>
    <mergeCell ref="A153:A154"/>
    <mergeCell ref="B153:B154"/>
    <mergeCell ref="C153:C154"/>
    <mergeCell ref="D153:D154"/>
    <mergeCell ref="E153:E154"/>
    <mergeCell ref="F153:F154"/>
    <mergeCell ref="G153:G154"/>
    <mergeCell ref="I153:I155"/>
    <mergeCell ref="K153:K154"/>
    <mergeCell ref="L153:L154"/>
    <mergeCell ref="M153:M154"/>
    <mergeCell ref="N153:N154"/>
    <mergeCell ref="O153:O154"/>
    <mergeCell ref="P153:P154"/>
    <mergeCell ref="Q153:Q154"/>
    <mergeCell ref="R153:R154"/>
    <mergeCell ref="S153:S154"/>
    <mergeCell ref="R204:R206"/>
    <mergeCell ref="S204:S206"/>
    <mergeCell ref="AI204:AI206"/>
    <mergeCell ref="AN204:AN206"/>
    <mergeCell ref="AO204:AO206"/>
    <mergeCell ref="AP204:AP206"/>
    <mergeCell ref="AQ204:AQ206"/>
    <mergeCell ref="AR204:AR206"/>
    <mergeCell ref="A204:A206"/>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AN220:AN222"/>
    <mergeCell ref="AO220:AO222"/>
    <mergeCell ref="AT147:AT149"/>
    <mergeCell ref="AQ148:AQ149"/>
    <mergeCell ref="AU148:AU149"/>
    <mergeCell ref="AS148:AS149"/>
    <mergeCell ref="AR148:AR149"/>
    <mergeCell ref="AT150:AT152"/>
    <mergeCell ref="AT153:AT154"/>
    <mergeCell ref="AS204:AS206"/>
    <mergeCell ref="AT204:AT206"/>
    <mergeCell ref="AU204:AU206"/>
    <mergeCell ref="T204:T206"/>
    <mergeCell ref="U204:U206"/>
    <mergeCell ref="V204:V206"/>
    <mergeCell ref="W204:W206"/>
    <mergeCell ref="X204:X206"/>
    <mergeCell ref="Y204:Y206"/>
    <mergeCell ref="Z204:Z206"/>
    <mergeCell ref="AA204:AA206"/>
    <mergeCell ref="AB204:AB206"/>
    <mergeCell ref="AC204:AC206"/>
    <mergeCell ref="AD204:AD206"/>
    <mergeCell ref="T153:T154"/>
    <mergeCell ref="U153:U154"/>
    <mergeCell ref="V153:V154"/>
    <mergeCell ref="X153:X154"/>
    <mergeCell ref="Y153:Y154"/>
    <mergeCell ref="Z153:Z154"/>
    <mergeCell ref="AA153:AA154"/>
    <mergeCell ref="AB153:AB154"/>
    <mergeCell ref="AC153:AC154"/>
    <mergeCell ref="J228:J229"/>
    <mergeCell ref="B228:B229"/>
    <mergeCell ref="C228:C229"/>
    <mergeCell ref="AP220:AP222"/>
    <mergeCell ref="AR220:AR222"/>
    <mergeCell ref="AS220:AS222"/>
    <mergeCell ref="AT220:AT222"/>
    <mergeCell ref="AU220:AU222"/>
    <mergeCell ref="A220:A222"/>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P220:P222"/>
    <mergeCell ref="Q220:Q222"/>
    <mergeCell ref="R220:R222"/>
    <mergeCell ref="S220:S222"/>
    <mergeCell ref="T220:T222"/>
    <mergeCell ref="U220:U222"/>
    <mergeCell ref="V220:V222"/>
    <mergeCell ref="AD220:AD222"/>
    <mergeCell ref="AI220:AI222"/>
    <mergeCell ref="A240:A242"/>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AT240:AT242"/>
    <mergeCell ref="R240:R242"/>
    <mergeCell ref="S240:S242"/>
    <mergeCell ref="T240:T242"/>
    <mergeCell ref="U240:U242"/>
    <mergeCell ref="V240:V242"/>
    <mergeCell ref="W240:W242"/>
    <mergeCell ref="X240:X242"/>
    <mergeCell ref="Y240:Y242"/>
    <mergeCell ref="Z240:Z242"/>
    <mergeCell ref="AA240:AA242"/>
    <mergeCell ref="AB240:AB242"/>
    <mergeCell ref="AC240:AC242"/>
    <mergeCell ref="AD240:AD242"/>
    <mergeCell ref="AI240:AI242"/>
    <mergeCell ref="AN240:AN242"/>
    <mergeCell ref="AO240:AO242"/>
    <mergeCell ref="AP240:AP242"/>
    <mergeCell ref="AD66:AD68"/>
    <mergeCell ref="AI66:AI68"/>
    <mergeCell ref="AN66:AN68"/>
    <mergeCell ref="AO66:AO68"/>
    <mergeCell ref="AP66:AP68"/>
    <mergeCell ref="AQ66:AQ68"/>
    <mergeCell ref="AR66:AR68"/>
    <mergeCell ref="AS66:AS68"/>
    <mergeCell ref="AT66:AT68"/>
    <mergeCell ref="AU66:AU68"/>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O66:O68"/>
    <mergeCell ref="P66:P68"/>
    <mergeCell ref="Q66:Q68"/>
    <mergeCell ref="R66:R68"/>
    <mergeCell ref="S66:S68"/>
    <mergeCell ref="T66:T68"/>
    <mergeCell ref="U66:U68"/>
    <mergeCell ref="V66:V68"/>
    <mergeCell ref="V230:V231"/>
    <mergeCell ref="AD230:AD231"/>
    <mergeCell ref="AI230:AI231"/>
    <mergeCell ref="AO230:AO231"/>
    <mergeCell ref="AP230:AP231"/>
    <mergeCell ref="AQ230:AQ231"/>
    <mergeCell ref="AR230:AR231"/>
    <mergeCell ref="AS230:AS231"/>
    <mergeCell ref="AT230:AT231"/>
    <mergeCell ref="AU230:AU231"/>
    <mergeCell ref="AN230:AN231"/>
    <mergeCell ref="A230:A231"/>
    <mergeCell ref="B230:B231"/>
    <mergeCell ref="C230:C231"/>
    <mergeCell ref="D230:D231"/>
    <mergeCell ref="E230:E231"/>
    <mergeCell ref="F230:F231"/>
    <mergeCell ref="G230:G231"/>
    <mergeCell ref="H230:H231"/>
    <mergeCell ref="I230:I231"/>
    <mergeCell ref="J230:J231"/>
    <mergeCell ref="K230:K231"/>
    <mergeCell ref="L230:L231"/>
    <mergeCell ref="M230:M231"/>
    <mergeCell ref="N230:N231"/>
    <mergeCell ref="O230:O231"/>
    <mergeCell ref="P230:P231"/>
    <mergeCell ref="Q230:Q231"/>
    <mergeCell ref="R230:R231"/>
    <mergeCell ref="S230:S231"/>
    <mergeCell ref="T230:T231"/>
    <mergeCell ref="U230:U231"/>
    <mergeCell ref="U237:U238"/>
    <mergeCell ref="V237:V238"/>
    <mergeCell ref="AD237:AD238"/>
    <mergeCell ref="AI237:AI238"/>
    <mergeCell ref="AN237:AN238"/>
    <mergeCell ref="AO237:AO238"/>
    <mergeCell ref="AP237:AP238"/>
    <mergeCell ref="AQ237:AQ238"/>
    <mergeCell ref="AR237:AR238"/>
    <mergeCell ref="AS237:AS238"/>
    <mergeCell ref="AT237:AT238"/>
    <mergeCell ref="AU237:AU238"/>
    <mergeCell ref="A237:A238"/>
    <mergeCell ref="B237:B238"/>
    <mergeCell ref="C237:C238"/>
    <mergeCell ref="D237:D238"/>
    <mergeCell ref="E237:E238"/>
    <mergeCell ref="F237:F238"/>
    <mergeCell ref="G237:G238"/>
    <mergeCell ref="H237:H238"/>
    <mergeCell ref="I237:I238"/>
    <mergeCell ref="J237:J238"/>
    <mergeCell ref="K237:K238"/>
    <mergeCell ref="L237:L238"/>
    <mergeCell ref="M237:M238"/>
    <mergeCell ref="N237:N238"/>
    <mergeCell ref="O237:O238"/>
    <mergeCell ref="P237:P238"/>
    <mergeCell ref="Q237:Q238"/>
  </mergeCells>
  <phoneticPr fontId="38" type="noConversion"/>
  <conditionalFormatting sqref="G137">
    <cfRule type="containsText" dxfId="279" priority="644" operator="containsText" text="Extremo">
      <formula>NOT(ISERROR(SEARCH("Extremo",G137)))</formula>
    </cfRule>
    <cfRule type="containsText" dxfId="278" priority="643" operator="containsText" text="Alto">
      <formula>NOT(ISERROR(SEARCH("Alto",G137)))</formula>
    </cfRule>
    <cfRule type="containsText" dxfId="277" priority="642" operator="containsText" text="Moderado">
      <formula>NOT(ISERROR(SEARCH("Moderado",G137)))</formula>
    </cfRule>
    <cfRule type="containsText" dxfId="276" priority="641" operator="containsText" text="Bajo">
      <formula>NOT(ISERROR(SEARCH("Bajo",G137)))</formula>
    </cfRule>
  </conditionalFormatting>
  <conditionalFormatting sqref="V9 V11">
    <cfRule type="containsText" dxfId="275" priority="903" operator="containsText" text="Alto">
      <formula>NOT(ISERROR(SEARCH("Alto",V9)))</formula>
    </cfRule>
    <cfRule type="containsText" dxfId="274" priority="904" operator="containsText" text="Extremo">
      <formula>NOT(ISERROR(SEARCH("Extremo",V9)))</formula>
    </cfRule>
    <cfRule type="containsText" dxfId="273" priority="901" operator="containsText" text="Bajo">
      <formula>NOT(ISERROR(SEARCH("Bajo",V9)))</formula>
    </cfRule>
    <cfRule type="containsText" dxfId="272" priority="902" operator="containsText" text="Moderado">
      <formula>NOT(ISERROR(SEARCH("Moderado",V9)))</formula>
    </cfRule>
  </conditionalFormatting>
  <conditionalFormatting sqref="V14:V17">
    <cfRule type="containsText" dxfId="271" priority="5" operator="containsText" text="Bajo">
      <formula>NOT(ISERROR(SEARCH("Bajo",V14)))</formula>
    </cfRule>
    <cfRule type="containsText" dxfId="270" priority="6" operator="containsText" text="Moderado">
      <formula>NOT(ISERROR(SEARCH("Moderado",V14)))</formula>
    </cfRule>
    <cfRule type="containsText" dxfId="269" priority="7" operator="containsText" text="Alto">
      <formula>NOT(ISERROR(SEARCH("Alto",V14)))</formula>
    </cfRule>
    <cfRule type="containsText" dxfId="268" priority="8" operator="containsText" text="Extremo">
      <formula>NOT(ISERROR(SEARCH("Extremo",V14)))</formula>
    </cfRule>
  </conditionalFormatting>
  <conditionalFormatting sqref="V19 V91:V92 V95 V147 V208:W208 V210 V216:V217 V228 V239:V240">
    <cfRule type="containsText" dxfId="267" priority="640" operator="containsText" text="Extremo">
      <formula>NOT(ISERROR(SEARCH("Extremo",V19)))</formula>
    </cfRule>
    <cfRule type="containsText" dxfId="266" priority="639" operator="containsText" text="Alto">
      <formula>NOT(ISERROR(SEARCH("Alto",V19)))</formula>
    </cfRule>
    <cfRule type="containsText" dxfId="265" priority="638" operator="containsText" text="Moderado">
      <formula>NOT(ISERROR(SEARCH("Moderado",V19)))</formula>
    </cfRule>
    <cfRule type="containsText" dxfId="264" priority="637" operator="containsText" text="Bajo">
      <formula>NOT(ISERROR(SEARCH("Bajo",V19)))</formula>
    </cfRule>
  </conditionalFormatting>
  <conditionalFormatting sqref="V66">
    <cfRule type="containsText" dxfId="263" priority="97" operator="containsText" text="Bajo">
      <formula>NOT(ISERROR(SEARCH("Bajo",V66)))</formula>
    </cfRule>
    <cfRule type="containsText" dxfId="262" priority="100" operator="containsText" text="Extremo">
      <formula>NOT(ISERROR(SEARCH("Extremo",V66)))</formula>
    </cfRule>
    <cfRule type="containsText" dxfId="261" priority="99" operator="containsText" text="Alto">
      <formula>NOT(ISERROR(SEARCH("Alto",V66)))</formula>
    </cfRule>
    <cfRule type="containsText" dxfId="260" priority="98" operator="containsText" text="Moderado">
      <formula>NOT(ISERROR(SEARCH("Moderado",V66)))</formula>
    </cfRule>
  </conditionalFormatting>
  <conditionalFormatting sqref="V69">
    <cfRule type="containsText" dxfId="259" priority="636" operator="containsText" text="Extremo">
      <formula>NOT(ISERROR(SEARCH("Extremo",V69)))</formula>
    </cfRule>
    <cfRule type="containsText" dxfId="258" priority="635" operator="containsText" text="Alto">
      <formula>NOT(ISERROR(SEARCH("Alto",V69)))</formula>
    </cfRule>
    <cfRule type="containsText" dxfId="257" priority="634" operator="containsText" text="Moderado">
      <formula>NOT(ISERROR(SEARCH("Moderado",V69)))</formula>
    </cfRule>
    <cfRule type="containsText" dxfId="256" priority="633" operator="containsText" text="Bajo">
      <formula>NOT(ISERROR(SEARCH("Bajo",V69)))</formula>
    </cfRule>
  </conditionalFormatting>
  <conditionalFormatting sqref="V73">
    <cfRule type="containsText" dxfId="255" priority="360" operator="containsText" text="Extremo">
      <formula>NOT(ISERROR(SEARCH("Extremo",V73)))</formula>
    </cfRule>
    <cfRule type="containsText" dxfId="254" priority="357" operator="containsText" text="Bajo">
      <formula>NOT(ISERROR(SEARCH("Bajo",V73)))</formula>
    </cfRule>
    <cfRule type="containsText" dxfId="253" priority="358" operator="containsText" text="Moderado">
      <formula>NOT(ISERROR(SEARCH("Moderado",V73)))</formula>
    </cfRule>
    <cfRule type="containsText" dxfId="252" priority="359" operator="containsText" text="Alto">
      <formula>NOT(ISERROR(SEARCH("Alto",V73)))</formula>
    </cfRule>
  </conditionalFormatting>
  <conditionalFormatting sqref="V75">
    <cfRule type="containsText" dxfId="251" priority="54" operator="containsText" text="Moderado">
      <formula>NOT(ISERROR(SEARCH("Moderado",V75)))</formula>
    </cfRule>
    <cfRule type="containsText" dxfId="250" priority="56" operator="containsText" text="Extremo">
      <formula>NOT(ISERROR(SEARCH("Extremo",V75)))</formula>
    </cfRule>
    <cfRule type="containsText" dxfId="249" priority="55" operator="containsText" text="Alto">
      <formula>NOT(ISERROR(SEARCH("Alto",V75)))</formula>
    </cfRule>
    <cfRule type="containsText" dxfId="248" priority="53" operator="containsText" text="Bajo">
      <formula>NOT(ISERROR(SEARCH("Bajo",V75)))</formula>
    </cfRule>
  </conditionalFormatting>
  <conditionalFormatting sqref="V78 V81">
    <cfRule type="containsText" dxfId="247" priority="349" operator="containsText" text="Bajo">
      <formula>NOT(ISERROR(SEARCH("Bajo",V78)))</formula>
    </cfRule>
    <cfRule type="containsText" dxfId="246" priority="352" operator="containsText" text="Extremo">
      <formula>NOT(ISERROR(SEARCH("Extremo",V78)))</formula>
    </cfRule>
    <cfRule type="containsText" dxfId="245" priority="351" operator="containsText" text="Alto">
      <formula>NOT(ISERROR(SEARCH("Alto",V78)))</formula>
    </cfRule>
    <cfRule type="containsText" dxfId="244" priority="350" operator="containsText" text="Moderado">
      <formula>NOT(ISERROR(SEARCH("Moderado",V78)))</formula>
    </cfRule>
  </conditionalFormatting>
  <conditionalFormatting sqref="V83">
    <cfRule type="containsText" dxfId="243" priority="201" operator="containsText" text="Bajo">
      <formula>NOT(ISERROR(SEARCH("Bajo",V83)))</formula>
    </cfRule>
    <cfRule type="containsText" dxfId="242" priority="202" operator="containsText" text="Moderado">
      <formula>NOT(ISERROR(SEARCH("Moderado",V83)))</formula>
    </cfRule>
    <cfRule type="containsText" dxfId="241" priority="203" operator="containsText" text="Alto">
      <formula>NOT(ISERROR(SEARCH("Alto",V83)))</formula>
    </cfRule>
    <cfRule type="containsText" dxfId="240" priority="204" operator="containsText" text="Extremo">
      <formula>NOT(ISERROR(SEARCH("Extremo",V83)))</formula>
    </cfRule>
  </conditionalFormatting>
  <conditionalFormatting sqref="V87">
    <cfRule type="containsText" dxfId="239" priority="197" operator="containsText" text="Bajo">
      <formula>NOT(ISERROR(SEARCH("Bajo",V87)))</formula>
    </cfRule>
    <cfRule type="containsText" dxfId="238" priority="198" operator="containsText" text="Moderado">
      <formula>NOT(ISERROR(SEARCH("Moderado",V87)))</formula>
    </cfRule>
    <cfRule type="containsText" dxfId="237" priority="199" operator="containsText" text="Alto">
      <formula>NOT(ISERROR(SEARCH("Alto",V87)))</formula>
    </cfRule>
    <cfRule type="containsText" dxfId="236" priority="200" operator="containsText" text="Extremo">
      <formula>NOT(ISERROR(SEARCH("Extremo",V87)))</formula>
    </cfRule>
  </conditionalFormatting>
  <conditionalFormatting sqref="V97">
    <cfRule type="containsText" dxfId="235" priority="424" operator="containsText" text="Extremo">
      <formula>NOT(ISERROR(SEARCH("Extremo",V97)))</formula>
    </cfRule>
    <cfRule type="containsText" dxfId="234" priority="423" operator="containsText" text="Alto">
      <formula>NOT(ISERROR(SEARCH("Alto",V97)))</formula>
    </cfRule>
    <cfRule type="containsText" dxfId="233" priority="422" operator="containsText" text="Moderado">
      <formula>NOT(ISERROR(SEARCH("Moderado",V97)))</formula>
    </cfRule>
    <cfRule type="containsText" dxfId="232" priority="421" operator="containsText" text="Bajo">
      <formula>NOT(ISERROR(SEARCH("Bajo",V97)))</formula>
    </cfRule>
  </conditionalFormatting>
  <conditionalFormatting sqref="V99">
    <cfRule type="containsText" dxfId="231" priority="478" operator="containsText" text="Moderado">
      <formula>NOT(ISERROR(SEARCH("Moderado",V99)))</formula>
    </cfRule>
    <cfRule type="containsText" dxfId="230" priority="479" operator="containsText" text="Alto">
      <formula>NOT(ISERROR(SEARCH("Alto",V99)))</formula>
    </cfRule>
    <cfRule type="containsText" dxfId="229" priority="480" operator="containsText" text="Extremo">
      <formula>NOT(ISERROR(SEARCH("Extremo",V99)))</formula>
    </cfRule>
    <cfRule type="containsText" dxfId="228" priority="477" operator="containsText" text="Bajo">
      <formula>NOT(ISERROR(SEARCH("Bajo",V99)))</formula>
    </cfRule>
  </conditionalFormatting>
  <conditionalFormatting sqref="V102 V105 V107">
    <cfRule type="containsText" dxfId="227" priority="501" operator="containsText" text="Bajo">
      <formula>NOT(ISERROR(SEARCH("Bajo",V102)))</formula>
    </cfRule>
    <cfRule type="containsText" dxfId="226" priority="503" operator="containsText" text="Alto">
      <formula>NOT(ISERROR(SEARCH("Alto",V102)))</formula>
    </cfRule>
    <cfRule type="containsText" dxfId="225" priority="504" operator="containsText" text="Extremo">
      <formula>NOT(ISERROR(SEARCH("Extremo",V102)))</formula>
    </cfRule>
    <cfRule type="containsText" dxfId="224" priority="502" operator="containsText" text="Moderado">
      <formula>NOT(ISERROR(SEARCH("Moderado",V102)))</formula>
    </cfRule>
  </conditionalFormatting>
  <conditionalFormatting sqref="V110:V111 V114 V117 V121 V123 V125">
    <cfRule type="containsText" dxfId="223" priority="384" operator="containsText" text="Extremo">
      <formula>NOT(ISERROR(SEARCH("Extremo",V110)))</formula>
    </cfRule>
    <cfRule type="containsText" dxfId="222" priority="383" operator="containsText" text="Alto">
      <formula>NOT(ISERROR(SEARCH("Alto",V110)))</formula>
    </cfRule>
    <cfRule type="containsText" dxfId="221" priority="382" operator="containsText" text="Moderado">
      <formula>NOT(ISERROR(SEARCH("Moderado",V110)))</formula>
    </cfRule>
    <cfRule type="containsText" dxfId="220" priority="381" operator="containsText" text="Bajo">
      <formula>NOT(ISERROR(SEARCH("Bajo",V110)))</formula>
    </cfRule>
  </conditionalFormatting>
  <conditionalFormatting sqref="V127">
    <cfRule type="containsText" dxfId="219" priority="469" operator="containsText" text="Bajo">
      <formula>NOT(ISERROR(SEARCH("Bajo",V127)))</formula>
    </cfRule>
    <cfRule type="containsText" dxfId="218" priority="472" operator="containsText" text="Extremo">
      <formula>NOT(ISERROR(SEARCH("Extremo",V127)))</formula>
    </cfRule>
    <cfRule type="containsText" dxfId="217" priority="471" operator="containsText" text="Alto">
      <formula>NOT(ISERROR(SEARCH("Alto",V127)))</formula>
    </cfRule>
    <cfRule type="containsText" dxfId="216" priority="470" operator="containsText" text="Moderado">
      <formula>NOT(ISERROR(SEARCH("Moderado",V127)))</formula>
    </cfRule>
  </conditionalFormatting>
  <conditionalFormatting sqref="V130">
    <cfRule type="containsText" dxfId="215" priority="621" operator="containsText" text="Bajo">
      <formula>NOT(ISERROR(SEARCH("Bajo",V130)))</formula>
    </cfRule>
    <cfRule type="containsText" dxfId="214" priority="624" operator="containsText" text="Extremo">
      <formula>NOT(ISERROR(SEARCH("Extremo",V130)))</formula>
    </cfRule>
    <cfRule type="containsText" dxfId="213" priority="623" operator="containsText" text="Alto">
      <formula>NOT(ISERROR(SEARCH("Alto",V130)))</formula>
    </cfRule>
    <cfRule type="containsText" dxfId="212" priority="622" operator="containsText" text="Moderado">
      <formula>NOT(ISERROR(SEARCH("Moderado",V130)))</formula>
    </cfRule>
  </conditionalFormatting>
  <conditionalFormatting sqref="V132">
    <cfRule type="containsText" dxfId="211" priority="618" operator="containsText" text="Moderado">
      <formula>NOT(ISERROR(SEARCH("Moderado",V132)))</formula>
    </cfRule>
    <cfRule type="containsText" dxfId="210" priority="619" operator="containsText" text="Alto">
      <formula>NOT(ISERROR(SEARCH("Alto",V132)))</formula>
    </cfRule>
    <cfRule type="containsText" dxfId="209" priority="620" operator="containsText" text="Extremo">
      <formula>NOT(ISERROR(SEARCH("Extremo",V132)))</formula>
    </cfRule>
    <cfRule type="containsText" dxfId="208" priority="617" operator="containsText" text="Bajo">
      <formula>NOT(ISERROR(SEARCH("Bajo",V132)))</formula>
    </cfRule>
  </conditionalFormatting>
  <conditionalFormatting sqref="V135">
    <cfRule type="containsText" dxfId="207" priority="616" operator="containsText" text="Extremo">
      <formula>NOT(ISERROR(SEARCH("Extremo",V135)))</formula>
    </cfRule>
    <cfRule type="containsText" dxfId="206" priority="613" operator="containsText" text="Bajo">
      <formula>NOT(ISERROR(SEARCH("Bajo",V135)))</formula>
    </cfRule>
    <cfRule type="containsText" dxfId="205" priority="614" operator="containsText" text="Moderado">
      <formula>NOT(ISERROR(SEARCH("Moderado",V135)))</formula>
    </cfRule>
    <cfRule type="containsText" dxfId="204" priority="615" operator="containsText" text="Alto">
      <formula>NOT(ISERROR(SEARCH("Alto",V135)))</formula>
    </cfRule>
  </conditionalFormatting>
  <conditionalFormatting sqref="V137">
    <cfRule type="containsText" dxfId="203" priority="585" operator="containsText" text="Bajo">
      <formula>NOT(ISERROR(SEARCH("Bajo",V137)))</formula>
    </cfRule>
    <cfRule type="containsText" dxfId="202" priority="586" operator="containsText" text="Moderado">
      <formula>NOT(ISERROR(SEARCH("Moderado",V137)))</formula>
    </cfRule>
    <cfRule type="containsText" dxfId="201" priority="587" operator="containsText" text="Alto">
      <formula>NOT(ISERROR(SEARCH("Alto",V137)))</formula>
    </cfRule>
    <cfRule type="containsText" dxfId="200" priority="588" operator="containsText" text="Extremo">
      <formula>NOT(ISERROR(SEARCH("Extremo",V137)))</formula>
    </cfRule>
  </conditionalFormatting>
  <conditionalFormatting sqref="V140">
    <cfRule type="containsText" dxfId="199" priority="574" operator="containsText" text="Moderado">
      <formula>NOT(ISERROR(SEARCH("Moderado",V140)))</formula>
    </cfRule>
    <cfRule type="containsText" dxfId="198" priority="576" operator="containsText" text="Extremo">
      <formula>NOT(ISERROR(SEARCH("Extremo",V140)))</formula>
    </cfRule>
    <cfRule type="containsText" dxfId="197" priority="575" operator="containsText" text="Alto">
      <formula>NOT(ISERROR(SEARCH("Alto",V140)))</formula>
    </cfRule>
    <cfRule type="containsText" dxfId="196" priority="573" operator="containsText" text="Bajo">
      <formula>NOT(ISERROR(SEARCH("Bajo",V140)))</formula>
    </cfRule>
  </conditionalFormatting>
  <conditionalFormatting sqref="V143">
    <cfRule type="containsText" dxfId="195" priority="817" operator="containsText" text="Bajo">
      <formula>NOT(ISERROR(SEARCH("Bajo",V143)))</formula>
    </cfRule>
    <cfRule type="containsText" dxfId="194" priority="818" operator="containsText" text="Moderado">
      <formula>NOT(ISERROR(SEARCH("Moderado",V143)))</formula>
    </cfRule>
    <cfRule type="containsText" dxfId="193" priority="819" operator="containsText" text="Alto">
      <formula>NOT(ISERROR(SEARCH("Alto",V143)))</formula>
    </cfRule>
    <cfRule type="containsText" dxfId="192" priority="820" operator="containsText" text="Extremo">
      <formula>NOT(ISERROR(SEARCH("Extremo",V143)))</formula>
    </cfRule>
  </conditionalFormatting>
  <conditionalFormatting sqref="V145">
    <cfRule type="containsText" dxfId="191" priority="808" operator="containsText" text="Extremo">
      <formula>NOT(ISERROR(SEARCH("Extremo",V145)))</formula>
    </cfRule>
    <cfRule type="containsText" dxfId="190" priority="805" operator="containsText" text="Bajo">
      <formula>NOT(ISERROR(SEARCH("Bajo",V145)))</formula>
    </cfRule>
    <cfRule type="containsText" dxfId="189" priority="807" operator="containsText" text="Alto">
      <formula>NOT(ISERROR(SEARCH("Alto",V145)))</formula>
    </cfRule>
    <cfRule type="containsText" dxfId="188" priority="806" operator="containsText" text="Moderado">
      <formula>NOT(ISERROR(SEARCH("Moderado",V145)))</formula>
    </cfRule>
  </conditionalFormatting>
  <conditionalFormatting sqref="V150 V153">
    <cfRule type="containsText" dxfId="187" priority="316" operator="containsText" text="Extremo">
      <formula>NOT(ISERROR(SEARCH("Extremo",V150)))</formula>
    </cfRule>
    <cfRule type="containsText" dxfId="186" priority="315" operator="containsText" text="Alto">
      <formula>NOT(ISERROR(SEARCH("Alto",V150)))</formula>
    </cfRule>
    <cfRule type="containsText" dxfId="185" priority="314" operator="containsText" text="Moderado">
      <formula>NOT(ISERROR(SEARCH("Moderado",V150)))</formula>
    </cfRule>
    <cfRule type="containsText" dxfId="184" priority="313" operator="containsText" text="Bajo">
      <formula>NOT(ISERROR(SEARCH("Bajo",V150)))</formula>
    </cfRule>
  </conditionalFormatting>
  <conditionalFormatting sqref="V204">
    <cfRule type="containsText" dxfId="183" priority="289" operator="containsText" text="Bajo">
      <formula>NOT(ISERROR(SEARCH("Bajo",V204)))</formula>
    </cfRule>
    <cfRule type="containsText" dxfId="182" priority="292" operator="containsText" text="Extremo">
      <formula>NOT(ISERROR(SEARCH("Extremo",V204)))</formula>
    </cfRule>
    <cfRule type="containsText" dxfId="181" priority="291" operator="containsText" text="Alto">
      <formula>NOT(ISERROR(SEARCH("Alto",V204)))</formula>
    </cfRule>
    <cfRule type="containsText" dxfId="180" priority="290" operator="containsText" text="Moderado">
      <formula>NOT(ISERROR(SEARCH("Moderado",V204)))</formula>
    </cfRule>
  </conditionalFormatting>
  <conditionalFormatting sqref="V207">
    <cfRule type="containsText" dxfId="179" priority="265" operator="containsText" text="Bajo">
      <formula>NOT(ISERROR(SEARCH("Bajo",V207)))</formula>
    </cfRule>
    <cfRule type="containsText" dxfId="178" priority="266" operator="containsText" text="Moderado">
      <formula>NOT(ISERROR(SEARCH("Moderado",V207)))</formula>
    </cfRule>
    <cfRule type="containsText" dxfId="177" priority="267" operator="containsText" text="Alto">
      <formula>NOT(ISERROR(SEARCH("Alto",V207)))</formula>
    </cfRule>
    <cfRule type="containsText" dxfId="176" priority="268" operator="containsText" text="Extremo">
      <formula>NOT(ISERROR(SEARCH("Extremo",V207)))</formula>
    </cfRule>
  </conditionalFormatting>
  <conditionalFormatting sqref="V212">
    <cfRule type="containsText" dxfId="175" priority="676" operator="containsText" text="Extremo">
      <formula>NOT(ISERROR(SEARCH("Extremo",V212)))</formula>
    </cfRule>
    <cfRule type="containsText" dxfId="174" priority="675" operator="containsText" text="Alto">
      <formula>NOT(ISERROR(SEARCH("Alto",V212)))</formula>
    </cfRule>
    <cfRule type="containsText" dxfId="173" priority="674" operator="containsText" text="Moderado">
      <formula>NOT(ISERROR(SEARCH("Moderado",V212)))</formula>
    </cfRule>
    <cfRule type="containsText" dxfId="172" priority="673" operator="containsText" text="Bajo">
      <formula>NOT(ISERROR(SEARCH("Bajo",V212)))</formula>
    </cfRule>
  </conditionalFormatting>
  <conditionalFormatting sqref="V214">
    <cfRule type="containsText" dxfId="171" priority="804" operator="containsText" text="Extremo">
      <formula>NOT(ISERROR(SEARCH("Extremo",V214)))</formula>
    </cfRule>
    <cfRule type="containsText" dxfId="170" priority="801" operator="containsText" text="Bajo">
      <formula>NOT(ISERROR(SEARCH("Bajo",V214)))</formula>
    </cfRule>
    <cfRule type="containsText" dxfId="169" priority="803" operator="containsText" text="Alto">
      <formula>NOT(ISERROR(SEARCH("Alto",V214)))</formula>
    </cfRule>
    <cfRule type="containsText" dxfId="168" priority="802" operator="containsText" text="Moderado">
      <formula>NOT(ISERROR(SEARCH("Moderado",V214)))</formula>
    </cfRule>
  </conditionalFormatting>
  <conditionalFormatting sqref="V220">
    <cfRule type="containsText" dxfId="167" priority="258" operator="containsText" text="Moderado">
      <formula>NOT(ISERROR(SEARCH("Moderado",V220)))</formula>
    </cfRule>
    <cfRule type="containsText" dxfId="166" priority="259" operator="containsText" text="Alto">
      <formula>NOT(ISERROR(SEARCH("Alto",V220)))</formula>
    </cfRule>
    <cfRule type="containsText" dxfId="165" priority="260" operator="containsText" text="Extremo">
      <formula>NOT(ISERROR(SEARCH("Extremo",V220)))</formula>
    </cfRule>
    <cfRule type="containsText" dxfId="164" priority="257" operator="containsText" text="Bajo">
      <formula>NOT(ISERROR(SEARCH("Bajo",V220)))</formula>
    </cfRule>
  </conditionalFormatting>
  <conditionalFormatting sqref="V223">
    <cfRule type="containsText" dxfId="163" priority="660" operator="containsText" text="Extremo">
      <formula>NOT(ISERROR(SEARCH("Extremo",V223)))</formula>
    </cfRule>
    <cfRule type="containsText" dxfId="162" priority="659" operator="containsText" text="Alto">
      <formula>NOT(ISERROR(SEARCH("Alto",V223)))</formula>
    </cfRule>
    <cfRule type="containsText" dxfId="161" priority="657" operator="containsText" text="Bajo">
      <formula>NOT(ISERROR(SEARCH("Bajo",V223)))</formula>
    </cfRule>
    <cfRule type="containsText" dxfId="160" priority="658" operator="containsText" text="Moderado">
      <formula>NOT(ISERROR(SEARCH("Moderado",V223)))</formula>
    </cfRule>
  </conditionalFormatting>
  <conditionalFormatting sqref="V225">
    <cfRule type="containsText" dxfId="159" priority="788" operator="containsText" text="Extremo">
      <formula>NOT(ISERROR(SEARCH("Extremo",V225)))</formula>
    </cfRule>
    <cfRule type="containsText" dxfId="158" priority="785" operator="containsText" text="Bajo">
      <formula>NOT(ISERROR(SEARCH("Bajo",V225)))</formula>
    </cfRule>
    <cfRule type="containsText" dxfId="157" priority="786" operator="containsText" text="Moderado">
      <formula>NOT(ISERROR(SEARCH("Moderado",V225)))</formula>
    </cfRule>
    <cfRule type="containsText" dxfId="156" priority="787" operator="containsText" text="Alto">
      <formula>NOT(ISERROR(SEARCH("Alto",V225)))</formula>
    </cfRule>
  </conditionalFormatting>
  <conditionalFormatting sqref="V230">
    <cfRule type="containsText" dxfId="155" priority="32" operator="containsText" text="Extremo">
      <formula>NOT(ISERROR(SEARCH("Extremo",V230)))</formula>
    </cfRule>
    <cfRule type="containsText" dxfId="154" priority="30" operator="containsText" text="Moderado">
      <formula>NOT(ISERROR(SEARCH("Moderado",V230)))</formula>
    </cfRule>
    <cfRule type="containsText" dxfId="153" priority="31" operator="containsText" text="Alto">
      <formula>NOT(ISERROR(SEARCH("Alto",V230)))</formula>
    </cfRule>
    <cfRule type="containsText" dxfId="152" priority="29" operator="containsText" text="Bajo">
      <formula>NOT(ISERROR(SEARCH("Bajo",V230)))</formula>
    </cfRule>
  </conditionalFormatting>
  <conditionalFormatting sqref="V232">
    <cfRule type="containsText" dxfId="151" priority="772" operator="containsText" text="Extremo">
      <formula>NOT(ISERROR(SEARCH("Extremo",V232)))</formula>
    </cfRule>
    <cfRule type="containsText" dxfId="150" priority="771" operator="containsText" text="Alto">
      <formula>NOT(ISERROR(SEARCH("Alto",V232)))</formula>
    </cfRule>
    <cfRule type="containsText" dxfId="149" priority="770" operator="containsText" text="Moderado">
      <formula>NOT(ISERROR(SEARCH("Moderado",V232)))</formula>
    </cfRule>
    <cfRule type="containsText" dxfId="148" priority="769" operator="containsText" text="Bajo">
      <formula>NOT(ISERROR(SEARCH("Bajo",V232)))</formula>
    </cfRule>
  </conditionalFormatting>
  <conditionalFormatting sqref="V235">
    <cfRule type="containsText" dxfId="147" priority="331" operator="containsText" text="Alto">
      <formula>NOT(ISERROR(SEARCH("Alto",V235)))</formula>
    </cfRule>
    <cfRule type="containsText" dxfId="146" priority="329" operator="containsText" text="Bajo">
      <formula>NOT(ISERROR(SEARCH("Bajo",V235)))</formula>
    </cfRule>
    <cfRule type="containsText" dxfId="145" priority="332" operator="containsText" text="Extremo">
      <formula>NOT(ISERROR(SEARCH("Extremo",V235)))</formula>
    </cfRule>
    <cfRule type="containsText" dxfId="144" priority="330" operator="containsText" text="Moderado">
      <formula>NOT(ISERROR(SEARCH("Moderado",V235)))</formula>
    </cfRule>
  </conditionalFormatting>
  <conditionalFormatting sqref="V237">
    <cfRule type="containsText" dxfId="143" priority="13" operator="containsText" text="Bajo">
      <formula>NOT(ISERROR(SEARCH("Bajo",V237)))</formula>
    </cfRule>
    <cfRule type="containsText" dxfId="142" priority="14" operator="containsText" text="Moderado">
      <formula>NOT(ISERROR(SEARCH("Moderado",V237)))</formula>
    </cfRule>
    <cfRule type="containsText" dxfId="141" priority="15" operator="containsText" text="Alto">
      <formula>NOT(ISERROR(SEARCH("Alto",V237)))</formula>
    </cfRule>
    <cfRule type="containsText" dxfId="140" priority="16" operator="containsText" text="Extremo">
      <formula>NOT(ISERROR(SEARCH("Extremo",V237)))</formula>
    </cfRule>
  </conditionalFormatting>
  <conditionalFormatting sqref="V243">
    <cfRule type="containsText" dxfId="139" priority="373" operator="containsText" text="Bajo">
      <formula>NOT(ISERROR(SEARCH("Bajo",V243)))</formula>
    </cfRule>
    <cfRule type="containsText" dxfId="138" priority="374" operator="containsText" text="Moderado">
      <formula>NOT(ISERROR(SEARCH("Moderado",V243)))</formula>
    </cfRule>
    <cfRule type="containsText" dxfId="137" priority="375" operator="containsText" text="Alto">
      <formula>NOT(ISERROR(SEARCH("Alto",V243)))</formula>
    </cfRule>
    <cfRule type="containsText" dxfId="136" priority="376" operator="containsText" text="Extremo">
      <formula>NOT(ISERROR(SEARCH("Extremo",V243)))</formula>
    </cfRule>
  </conditionalFormatting>
  <conditionalFormatting sqref="AN9 AN11 AN19 AN69 AN95 AN147 AN208:AO208 AN210 AN228 AN239:AN240">
    <cfRule type="containsText" dxfId="135" priority="900" operator="containsText" text="Extremo">
      <formula>NOT(ISERROR(SEARCH("Extremo",AN9)))</formula>
    </cfRule>
    <cfRule type="containsText" dxfId="134" priority="899" operator="containsText" text="Alto">
      <formula>NOT(ISERROR(SEARCH("Alto",AN9)))</formula>
    </cfRule>
    <cfRule type="containsText" dxfId="133" priority="898" operator="containsText" text="Moderado">
      <formula>NOT(ISERROR(SEARCH("Moderado",AN9)))</formula>
    </cfRule>
    <cfRule type="containsText" dxfId="132" priority="897" operator="containsText" text="Bajo">
      <formula>NOT(ISERROR(SEARCH("Bajo",AN9)))</formula>
    </cfRule>
  </conditionalFormatting>
  <conditionalFormatting sqref="AN14:AN17">
    <cfRule type="containsText" dxfId="131" priority="3" operator="containsText" text="Alto">
      <formula>NOT(ISERROR(SEARCH("Alto",AN14)))</formula>
    </cfRule>
    <cfRule type="containsText" dxfId="130" priority="4" operator="containsText" text="Extremo">
      <formula>NOT(ISERROR(SEARCH("Extremo",AN14)))</formula>
    </cfRule>
    <cfRule type="containsText" dxfId="129" priority="2" operator="containsText" text="Moderado">
      <formula>NOT(ISERROR(SEARCH("Moderado",AN14)))</formula>
    </cfRule>
    <cfRule type="containsText" dxfId="128" priority="1" operator="containsText" text="Bajo">
      <formula>NOT(ISERROR(SEARCH("Bajo",AN14)))</formula>
    </cfRule>
  </conditionalFormatting>
  <conditionalFormatting sqref="AN66">
    <cfRule type="containsText" dxfId="127" priority="94" operator="containsText" text="Moderado">
      <formula>NOT(ISERROR(SEARCH("Moderado",AN66)))</formula>
    </cfRule>
    <cfRule type="containsText" dxfId="126" priority="95" operator="containsText" text="Alto">
      <formula>NOT(ISERROR(SEARCH("Alto",AN66)))</formula>
    </cfRule>
    <cfRule type="containsText" dxfId="125" priority="93" operator="containsText" text="Bajo">
      <formula>NOT(ISERROR(SEARCH("Bajo",AN66)))</formula>
    </cfRule>
    <cfRule type="containsText" dxfId="124" priority="96" operator="containsText" text="Extremo">
      <formula>NOT(ISERROR(SEARCH("Extremo",AN66)))</formula>
    </cfRule>
  </conditionalFormatting>
  <conditionalFormatting sqref="AN73">
    <cfRule type="containsText" dxfId="123" priority="353" operator="containsText" text="Bajo">
      <formula>NOT(ISERROR(SEARCH("Bajo",AN73)))</formula>
    </cfRule>
    <cfRule type="containsText" dxfId="122" priority="354" operator="containsText" text="Moderado">
      <formula>NOT(ISERROR(SEARCH("Moderado",AN73)))</formula>
    </cfRule>
    <cfRule type="containsText" dxfId="121" priority="355" operator="containsText" text="Alto">
      <formula>NOT(ISERROR(SEARCH("Alto",AN73)))</formula>
    </cfRule>
    <cfRule type="containsText" dxfId="120" priority="356" operator="containsText" text="Extremo">
      <formula>NOT(ISERROR(SEARCH("Extremo",AN73)))</formula>
    </cfRule>
  </conditionalFormatting>
  <conditionalFormatting sqref="AN75">
    <cfRule type="containsText" dxfId="119" priority="49" operator="containsText" text="Bajo">
      <formula>NOT(ISERROR(SEARCH("Bajo",AN75)))</formula>
    </cfRule>
    <cfRule type="containsText" dxfId="118" priority="50" operator="containsText" text="Moderado">
      <formula>NOT(ISERROR(SEARCH("Moderado",AN75)))</formula>
    </cfRule>
    <cfRule type="containsText" dxfId="117" priority="51" operator="containsText" text="Alto">
      <formula>NOT(ISERROR(SEARCH("Alto",AN75)))</formula>
    </cfRule>
    <cfRule type="containsText" dxfId="116" priority="52" operator="containsText" text="Extremo">
      <formula>NOT(ISERROR(SEARCH("Extremo",AN75)))</formula>
    </cfRule>
  </conditionalFormatting>
  <conditionalFormatting sqref="AN78 AN81">
    <cfRule type="containsText" dxfId="115" priority="347" operator="containsText" text="Alto">
      <formula>NOT(ISERROR(SEARCH("Alto",AN78)))</formula>
    </cfRule>
    <cfRule type="containsText" dxfId="114" priority="348" operator="containsText" text="Extremo">
      <formula>NOT(ISERROR(SEARCH("Extremo",AN78)))</formula>
    </cfRule>
    <cfRule type="containsText" dxfId="113" priority="345" operator="containsText" text="Bajo">
      <formula>NOT(ISERROR(SEARCH("Bajo",AN78)))</formula>
    </cfRule>
    <cfRule type="containsText" dxfId="112" priority="346" operator="containsText" text="Moderado">
      <formula>NOT(ISERROR(SEARCH("Moderado",AN78)))</formula>
    </cfRule>
  </conditionalFormatting>
  <conditionalFormatting sqref="AN83">
    <cfRule type="containsText" dxfId="111" priority="152" operator="containsText" text="Extremo">
      <formula>NOT(ISERROR(SEARCH("Extremo",AN83)))</formula>
    </cfRule>
    <cfRule type="containsText" dxfId="110" priority="151" operator="containsText" text="Alto">
      <formula>NOT(ISERROR(SEARCH("Alto",AN83)))</formula>
    </cfRule>
    <cfRule type="containsText" dxfId="109" priority="150" operator="containsText" text="Moderado">
      <formula>NOT(ISERROR(SEARCH("Moderado",AN83)))</formula>
    </cfRule>
    <cfRule type="containsText" dxfId="108" priority="149" operator="containsText" text="Bajo">
      <formula>NOT(ISERROR(SEARCH("Bajo",AN83)))</formula>
    </cfRule>
  </conditionalFormatting>
  <conditionalFormatting sqref="AN87">
    <cfRule type="containsText" dxfId="107" priority="147" operator="containsText" text="Alto">
      <formula>NOT(ISERROR(SEARCH("Alto",AN87)))</formula>
    </cfRule>
    <cfRule type="containsText" dxfId="106" priority="148" operator="containsText" text="Extremo">
      <formula>NOT(ISERROR(SEARCH("Extremo",AN87)))</formula>
    </cfRule>
    <cfRule type="containsText" dxfId="105" priority="146" operator="containsText" text="Moderado">
      <formula>NOT(ISERROR(SEARCH("Moderado",AN87)))</formula>
    </cfRule>
    <cfRule type="containsText" dxfId="104" priority="145" operator="containsText" text="Bajo">
      <formula>NOT(ISERROR(SEARCH("Bajo",AN87)))</formula>
    </cfRule>
  </conditionalFormatting>
  <conditionalFormatting sqref="AN91:AN92">
    <cfRule type="containsText" dxfId="103" priority="821" operator="containsText" text="Bajo">
      <formula>NOT(ISERROR(SEARCH("Bajo",AN91)))</formula>
    </cfRule>
    <cfRule type="containsText" dxfId="102" priority="822" operator="containsText" text="Moderado">
      <formula>NOT(ISERROR(SEARCH("Moderado",AN91)))</formula>
    </cfRule>
    <cfRule type="containsText" dxfId="101" priority="823" operator="containsText" text="Alto">
      <formula>NOT(ISERROR(SEARCH("Alto",AN91)))</formula>
    </cfRule>
    <cfRule type="containsText" dxfId="100" priority="824" operator="containsText" text="Extremo">
      <formula>NOT(ISERROR(SEARCH("Extremo",AN91)))</formula>
    </cfRule>
  </conditionalFormatting>
  <conditionalFormatting sqref="AN97">
    <cfRule type="containsText" dxfId="99" priority="417" operator="containsText" text="Bajo">
      <formula>NOT(ISERROR(SEARCH("Bajo",AN97)))</formula>
    </cfRule>
    <cfRule type="containsText" dxfId="98" priority="418" operator="containsText" text="Moderado">
      <formula>NOT(ISERROR(SEARCH("Moderado",AN97)))</formula>
    </cfRule>
    <cfRule type="containsText" dxfId="97" priority="419" operator="containsText" text="Alto">
      <formula>NOT(ISERROR(SEARCH("Alto",AN97)))</formula>
    </cfRule>
    <cfRule type="containsText" dxfId="96" priority="420" operator="containsText" text="Extremo">
      <formula>NOT(ISERROR(SEARCH("Extremo",AN97)))</formula>
    </cfRule>
  </conditionalFormatting>
  <conditionalFormatting sqref="AN99">
    <cfRule type="containsText" dxfId="95" priority="474" operator="containsText" text="Moderado">
      <formula>NOT(ISERROR(SEARCH("Moderado",AN99)))</formula>
    </cfRule>
    <cfRule type="containsText" dxfId="94" priority="475" operator="containsText" text="Alto">
      <formula>NOT(ISERROR(SEARCH("Alto",AN99)))</formula>
    </cfRule>
    <cfRule type="containsText" dxfId="93" priority="473" operator="containsText" text="Bajo">
      <formula>NOT(ISERROR(SEARCH("Bajo",AN99)))</formula>
    </cfRule>
    <cfRule type="containsText" dxfId="92" priority="476" operator="containsText" text="Extremo">
      <formula>NOT(ISERROR(SEARCH("Extremo",AN99)))</formula>
    </cfRule>
  </conditionalFormatting>
  <conditionalFormatting sqref="AN102 AN105 AN107">
    <cfRule type="containsText" dxfId="91" priority="497" operator="containsText" text="Bajo">
      <formula>NOT(ISERROR(SEARCH("Bajo",AN102)))</formula>
    </cfRule>
    <cfRule type="containsText" dxfId="90" priority="498" operator="containsText" text="Moderado">
      <formula>NOT(ISERROR(SEARCH("Moderado",AN102)))</formula>
    </cfRule>
    <cfRule type="containsText" dxfId="89" priority="500" operator="containsText" text="Extremo">
      <formula>NOT(ISERROR(SEARCH("Extremo",AN102)))</formula>
    </cfRule>
    <cfRule type="containsText" dxfId="88" priority="499" operator="containsText" text="Alto">
      <formula>NOT(ISERROR(SEARCH("Alto",AN102)))</formula>
    </cfRule>
  </conditionalFormatting>
  <conditionalFormatting sqref="AN110:AN111 AN114 AN117 AN121 AN123 AN125">
    <cfRule type="containsText" dxfId="87" priority="379" operator="containsText" text="Alto">
      <formula>NOT(ISERROR(SEARCH("Alto",AN110)))</formula>
    </cfRule>
    <cfRule type="containsText" dxfId="86" priority="380" operator="containsText" text="Extremo">
      <formula>NOT(ISERROR(SEARCH("Extremo",AN110)))</formula>
    </cfRule>
    <cfRule type="containsText" dxfId="85" priority="377" operator="containsText" text="Bajo">
      <formula>NOT(ISERROR(SEARCH("Bajo",AN110)))</formula>
    </cfRule>
    <cfRule type="containsText" dxfId="84" priority="378" operator="containsText" text="Moderado">
      <formula>NOT(ISERROR(SEARCH("Moderado",AN110)))</formula>
    </cfRule>
  </conditionalFormatting>
  <conditionalFormatting sqref="AN127">
    <cfRule type="containsText" dxfId="83" priority="467" operator="containsText" text="Alto">
      <formula>NOT(ISERROR(SEARCH("Alto",AN127)))</formula>
    </cfRule>
    <cfRule type="containsText" dxfId="82" priority="465" operator="containsText" text="Bajo">
      <formula>NOT(ISERROR(SEARCH("Bajo",AN127)))</formula>
    </cfRule>
    <cfRule type="containsText" dxfId="81" priority="466" operator="containsText" text="Moderado">
      <formula>NOT(ISERROR(SEARCH("Moderado",AN127)))</formula>
    </cfRule>
    <cfRule type="containsText" dxfId="80" priority="468" operator="containsText" text="Extremo">
      <formula>NOT(ISERROR(SEARCH("Extremo",AN127)))</formula>
    </cfRule>
  </conditionalFormatting>
  <conditionalFormatting sqref="AN130">
    <cfRule type="containsText" dxfId="79" priority="560" operator="containsText" text="Extremo">
      <formula>NOT(ISERROR(SEARCH("Extremo",AN130)))</formula>
    </cfRule>
    <cfRule type="containsText" dxfId="78" priority="558" operator="containsText" text="Moderado">
      <formula>NOT(ISERROR(SEARCH("Moderado",AN130)))</formula>
    </cfRule>
    <cfRule type="containsText" dxfId="77" priority="557" operator="containsText" text="Bajo">
      <formula>NOT(ISERROR(SEARCH("Bajo",AN130)))</formula>
    </cfRule>
    <cfRule type="containsText" dxfId="76" priority="559" operator="containsText" text="Alto">
      <formula>NOT(ISERROR(SEARCH("Alto",AN130)))</formula>
    </cfRule>
  </conditionalFormatting>
  <conditionalFormatting sqref="AN132">
    <cfRule type="containsText" dxfId="75" priority="556" operator="containsText" text="Extremo">
      <formula>NOT(ISERROR(SEARCH("Extremo",AN132)))</formula>
    </cfRule>
    <cfRule type="containsText" dxfId="74" priority="555" operator="containsText" text="Alto">
      <formula>NOT(ISERROR(SEARCH("Alto",AN132)))</formula>
    </cfRule>
    <cfRule type="containsText" dxfId="73" priority="554" operator="containsText" text="Moderado">
      <formula>NOT(ISERROR(SEARCH("Moderado",AN132)))</formula>
    </cfRule>
    <cfRule type="containsText" dxfId="72" priority="553" operator="containsText" text="Bajo">
      <formula>NOT(ISERROR(SEARCH("Bajo",AN132)))</formula>
    </cfRule>
  </conditionalFormatting>
  <conditionalFormatting sqref="AN135">
    <cfRule type="containsText" dxfId="71" priority="552" operator="containsText" text="Extremo">
      <formula>NOT(ISERROR(SEARCH("Extremo",AN135)))</formula>
    </cfRule>
    <cfRule type="containsText" dxfId="70" priority="551" operator="containsText" text="Alto">
      <formula>NOT(ISERROR(SEARCH("Alto",AN135)))</formula>
    </cfRule>
    <cfRule type="containsText" dxfId="69" priority="550" operator="containsText" text="Moderado">
      <formula>NOT(ISERROR(SEARCH("Moderado",AN135)))</formula>
    </cfRule>
    <cfRule type="containsText" dxfId="68" priority="549" operator="containsText" text="Bajo">
      <formula>NOT(ISERROR(SEARCH("Bajo",AN135)))</formula>
    </cfRule>
  </conditionalFormatting>
  <conditionalFormatting sqref="AN137">
    <cfRule type="containsText" dxfId="67" priority="522" operator="containsText" text="Moderado">
      <formula>NOT(ISERROR(SEARCH("Moderado",AN137)))</formula>
    </cfRule>
    <cfRule type="containsText" dxfId="66" priority="524" operator="containsText" text="Extremo">
      <formula>NOT(ISERROR(SEARCH("Extremo",AN137)))</formula>
    </cfRule>
    <cfRule type="containsText" dxfId="65" priority="523" operator="containsText" text="Alto">
      <formula>NOT(ISERROR(SEARCH("Alto",AN137)))</formula>
    </cfRule>
    <cfRule type="containsText" dxfId="64" priority="521" operator="containsText" text="Bajo">
      <formula>NOT(ISERROR(SEARCH("Bajo",AN137)))</formula>
    </cfRule>
  </conditionalFormatting>
  <conditionalFormatting sqref="AN140">
    <cfRule type="containsText" dxfId="63" priority="510" operator="containsText" text="Moderado">
      <formula>NOT(ISERROR(SEARCH("Moderado",AN140)))</formula>
    </cfRule>
    <cfRule type="containsText" dxfId="62" priority="509" operator="containsText" text="Bajo">
      <formula>NOT(ISERROR(SEARCH("Bajo",AN140)))</formula>
    </cfRule>
    <cfRule type="containsText" dxfId="61" priority="512" operator="containsText" text="Extremo">
      <formula>NOT(ISERROR(SEARCH("Extremo",AN140)))</formula>
    </cfRule>
    <cfRule type="containsText" dxfId="60" priority="511" operator="containsText" text="Alto">
      <formula>NOT(ISERROR(SEARCH("Alto",AN140)))</formula>
    </cfRule>
  </conditionalFormatting>
  <conditionalFormatting sqref="AN143 AN145">
    <cfRule type="containsText" dxfId="59" priority="816" operator="containsText" text="Extremo">
      <formula>NOT(ISERROR(SEARCH("Extremo",AN143)))</formula>
    </cfRule>
    <cfRule type="containsText" dxfId="58" priority="813" operator="containsText" text="Bajo">
      <formula>NOT(ISERROR(SEARCH("Bajo",AN143)))</formula>
    </cfRule>
    <cfRule type="containsText" dxfId="57" priority="814" operator="containsText" text="Moderado">
      <formula>NOT(ISERROR(SEARCH("Moderado",AN143)))</formula>
    </cfRule>
    <cfRule type="containsText" dxfId="56" priority="815" operator="containsText" text="Alto">
      <formula>NOT(ISERROR(SEARCH("Alto",AN143)))</formula>
    </cfRule>
  </conditionalFormatting>
  <conditionalFormatting sqref="AN150 AN153">
    <cfRule type="containsText" dxfId="55" priority="309" operator="containsText" text="Bajo">
      <formula>NOT(ISERROR(SEARCH("Bajo",AN150)))</formula>
    </cfRule>
    <cfRule type="containsText" dxfId="54" priority="310" operator="containsText" text="Moderado">
      <formula>NOT(ISERROR(SEARCH("Moderado",AN150)))</formula>
    </cfRule>
    <cfRule type="containsText" dxfId="53" priority="311" operator="containsText" text="Alto">
      <formula>NOT(ISERROR(SEARCH("Alto",AN150)))</formula>
    </cfRule>
    <cfRule type="containsText" dxfId="52" priority="312" operator="containsText" text="Extremo">
      <formula>NOT(ISERROR(SEARCH("Extremo",AN150)))</formula>
    </cfRule>
  </conditionalFormatting>
  <conditionalFormatting sqref="AN204">
    <cfRule type="containsText" dxfId="51" priority="286" operator="containsText" text="Moderado">
      <formula>NOT(ISERROR(SEARCH("Moderado",AN204)))</formula>
    </cfRule>
    <cfRule type="containsText" dxfId="50" priority="287" operator="containsText" text="Alto">
      <formula>NOT(ISERROR(SEARCH("Alto",AN204)))</formula>
    </cfRule>
    <cfRule type="containsText" dxfId="49" priority="285" operator="containsText" text="Bajo">
      <formula>NOT(ISERROR(SEARCH("Bajo",AN204)))</formula>
    </cfRule>
    <cfRule type="containsText" dxfId="48" priority="288" operator="containsText" text="Extremo">
      <formula>NOT(ISERROR(SEARCH("Extremo",AN204)))</formula>
    </cfRule>
  </conditionalFormatting>
  <conditionalFormatting sqref="AN207">
    <cfRule type="containsText" dxfId="47" priority="263" operator="containsText" text="Alto">
      <formula>NOT(ISERROR(SEARCH("Alto",AN207)))</formula>
    </cfRule>
    <cfRule type="containsText" dxfId="46" priority="261" operator="containsText" text="Bajo">
      <formula>NOT(ISERROR(SEARCH("Bajo",AN207)))</formula>
    </cfRule>
    <cfRule type="containsText" dxfId="45" priority="262" operator="containsText" text="Moderado">
      <formula>NOT(ISERROR(SEARCH("Moderado",AN207)))</formula>
    </cfRule>
    <cfRule type="containsText" dxfId="44" priority="264" operator="containsText" text="Extremo">
      <formula>NOT(ISERROR(SEARCH("Extremo",AN207)))</formula>
    </cfRule>
  </conditionalFormatting>
  <conditionalFormatting sqref="AN212">
    <cfRule type="containsText" dxfId="43" priority="672" operator="containsText" text="Extremo">
      <formula>NOT(ISERROR(SEARCH("Extremo",AN212)))</formula>
    </cfRule>
    <cfRule type="containsText" dxfId="42" priority="670" operator="containsText" text="Moderado">
      <formula>NOT(ISERROR(SEARCH("Moderado",AN212)))</formula>
    </cfRule>
    <cfRule type="containsText" dxfId="41" priority="669" operator="containsText" text="Bajo">
      <formula>NOT(ISERROR(SEARCH("Bajo",AN212)))</formula>
    </cfRule>
    <cfRule type="containsText" dxfId="40" priority="671" operator="containsText" text="Alto">
      <formula>NOT(ISERROR(SEARCH("Alto",AN212)))</formula>
    </cfRule>
  </conditionalFormatting>
  <conditionalFormatting sqref="AN214">
    <cfRule type="containsText" dxfId="39" priority="797" operator="containsText" text="Bajo">
      <formula>NOT(ISERROR(SEARCH("Bajo",AN214)))</formula>
    </cfRule>
    <cfRule type="containsText" dxfId="38" priority="798" operator="containsText" text="Moderado">
      <formula>NOT(ISERROR(SEARCH("Moderado",AN214)))</formula>
    </cfRule>
    <cfRule type="containsText" dxfId="37" priority="799" operator="containsText" text="Alto">
      <formula>NOT(ISERROR(SEARCH("Alto",AN214)))</formula>
    </cfRule>
    <cfRule type="containsText" dxfId="36" priority="800" operator="containsText" text="Extremo">
      <formula>NOT(ISERROR(SEARCH("Extremo",AN214)))</formula>
    </cfRule>
  </conditionalFormatting>
  <conditionalFormatting sqref="AN216:AN217">
    <cfRule type="containsText" dxfId="35" priority="696" operator="containsText" text="Extremo">
      <formula>NOT(ISERROR(SEARCH("Extremo",AN216)))</formula>
    </cfRule>
    <cfRule type="containsText" dxfId="34" priority="694" operator="containsText" text="Moderado">
      <formula>NOT(ISERROR(SEARCH("Moderado",AN216)))</formula>
    </cfRule>
    <cfRule type="containsText" dxfId="33" priority="693" operator="containsText" text="Bajo">
      <formula>NOT(ISERROR(SEARCH("Bajo",AN216)))</formula>
    </cfRule>
    <cfRule type="containsText" dxfId="32" priority="695" operator="containsText" text="Alto">
      <formula>NOT(ISERROR(SEARCH("Alto",AN216)))</formula>
    </cfRule>
  </conditionalFormatting>
  <conditionalFormatting sqref="AN220">
    <cfRule type="containsText" dxfId="31" priority="254" operator="containsText" text="Moderado">
      <formula>NOT(ISERROR(SEARCH("Moderado",AN220)))</formula>
    </cfRule>
    <cfRule type="containsText" dxfId="30" priority="253" operator="containsText" text="Bajo">
      <formula>NOT(ISERROR(SEARCH("Bajo",AN220)))</formula>
    </cfRule>
    <cfRule type="containsText" dxfId="29" priority="256" operator="containsText" text="Extremo">
      <formula>NOT(ISERROR(SEARCH("Extremo",AN220)))</formula>
    </cfRule>
    <cfRule type="containsText" dxfId="28" priority="255" operator="containsText" text="Alto">
      <formula>NOT(ISERROR(SEARCH("Alto",AN220)))</formula>
    </cfRule>
  </conditionalFormatting>
  <conditionalFormatting sqref="AN223">
    <cfRule type="containsText" dxfId="27" priority="654" operator="containsText" text="Moderado">
      <formula>NOT(ISERROR(SEARCH("Moderado",AN223)))</formula>
    </cfRule>
    <cfRule type="containsText" dxfId="26" priority="653" operator="containsText" text="Bajo">
      <formula>NOT(ISERROR(SEARCH("Bajo",AN223)))</formula>
    </cfRule>
    <cfRule type="containsText" dxfId="25" priority="655" operator="containsText" text="Alto">
      <formula>NOT(ISERROR(SEARCH("Alto",AN223)))</formula>
    </cfRule>
    <cfRule type="containsText" dxfId="24" priority="656" operator="containsText" text="Extremo">
      <formula>NOT(ISERROR(SEARCH("Extremo",AN223)))</formula>
    </cfRule>
  </conditionalFormatting>
  <conditionalFormatting sqref="AN225">
    <cfRule type="containsText" dxfId="23" priority="783" operator="containsText" text="Alto">
      <formula>NOT(ISERROR(SEARCH("Alto",AN225)))</formula>
    </cfRule>
    <cfRule type="containsText" dxfId="22" priority="784" operator="containsText" text="Extremo">
      <formula>NOT(ISERROR(SEARCH("Extremo",AN225)))</formula>
    </cfRule>
    <cfRule type="containsText" dxfId="21" priority="781" operator="containsText" text="Bajo">
      <formula>NOT(ISERROR(SEARCH("Bajo",AN225)))</formula>
    </cfRule>
    <cfRule type="containsText" dxfId="20" priority="782" operator="containsText" text="Moderado">
      <formula>NOT(ISERROR(SEARCH("Moderado",AN225)))</formula>
    </cfRule>
  </conditionalFormatting>
  <conditionalFormatting sqref="AN230">
    <cfRule type="containsText" dxfId="19" priority="25" operator="containsText" text="Bajo">
      <formula>NOT(ISERROR(SEARCH("Bajo",AN230)))</formula>
    </cfRule>
    <cfRule type="containsText" dxfId="18" priority="28" operator="containsText" text="Extremo">
      <formula>NOT(ISERROR(SEARCH("Extremo",AN230)))</formula>
    </cfRule>
    <cfRule type="containsText" dxfId="17" priority="27" operator="containsText" text="Alto">
      <formula>NOT(ISERROR(SEARCH("Alto",AN230)))</formula>
    </cfRule>
    <cfRule type="containsText" dxfId="16" priority="26" operator="containsText" text="Moderado">
      <formula>NOT(ISERROR(SEARCH("Moderado",AN230)))</formula>
    </cfRule>
  </conditionalFormatting>
  <conditionalFormatting sqref="AN232">
    <cfRule type="containsText" dxfId="15" priority="766" operator="containsText" text="Moderado">
      <formula>NOT(ISERROR(SEARCH("Moderado",AN232)))</formula>
    </cfRule>
    <cfRule type="containsText" dxfId="14" priority="767" operator="containsText" text="Alto">
      <formula>NOT(ISERROR(SEARCH("Alto",AN232)))</formula>
    </cfRule>
    <cfRule type="containsText" dxfId="13" priority="768" operator="containsText" text="Extremo">
      <formula>NOT(ISERROR(SEARCH("Extremo",AN232)))</formula>
    </cfRule>
    <cfRule type="containsText" dxfId="12" priority="765" operator="containsText" text="Bajo">
      <formula>NOT(ISERROR(SEARCH("Bajo",AN232)))</formula>
    </cfRule>
  </conditionalFormatting>
  <conditionalFormatting sqref="AN235">
    <cfRule type="containsText" dxfId="11" priority="326" operator="containsText" text="Moderado">
      <formula>NOT(ISERROR(SEARCH("Moderado",AN235)))</formula>
    </cfRule>
    <cfRule type="containsText" dxfId="10" priority="325" operator="containsText" text="Bajo">
      <formula>NOT(ISERROR(SEARCH("Bajo",AN235)))</formula>
    </cfRule>
    <cfRule type="containsText" dxfId="9" priority="327" operator="containsText" text="Alto">
      <formula>NOT(ISERROR(SEARCH("Alto",AN235)))</formula>
    </cfRule>
    <cfRule type="containsText" dxfId="8" priority="328" operator="containsText" text="Extremo">
      <formula>NOT(ISERROR(SEARCH("Extremo",AN235)))</formula>
    </cfRule>
  </conditionalFormatting>
  <conditionalFormatting sqref="AN237">
    <cfRule type="containsText" dxfId="7" priority="12" operator="containsText" text="Extremo">
      <formula>NOT(ISERROR(SEARCH("Extremo",AN237)))</formula>
    </cfRule>
    <cfRule type="containsText" dxfId="6" priority="10" operator="containsText" text="Moderado">
      <formula>NOT(ISERROR(SEARCH("Moderado",AN237)))</formula>
    </cfRule>
    <cfRule type="containsText" dxfId="5" priority="9" operator="containsText" text="Bajo">
      <formula>NOT(ISERROR(SEARCH("Bajo",AN237)))</formula>
    </cfRule>
    <cfRule type="containsText" dxfId="4" priority="11" operator="containsText" text="Alto">
      <formula>NOT(ISERROR(SEARCH("Alto",AN237)))</formula>
    </cfRule>
  </conditionalFormatting>
  <conditionalFormatting sqref="AN243">
    <cfRule type="containsText" dxfId="3" priority="371" operator="containsText" text="Alto">
      <formula>NOT(ISERROR(SEARCH("Alto",AN243)))</formula>
    </cfRule>
    <cfRule type="containsText" dxfId="2" priority="372" operator="containsText" text="Extremo">
      <formula>NOT(ISERROR(SEARCH("Extremo",AN243)))</formula>
    </cfRule>
    <cfRule type="containsText" dxfId="1" priority="370" operator="containsText" text="Moderado">
      <formula>NOT(ISERROR(SEARCH("Moderado",AN243)))</formula>
    </cfRule>
    <cfRule type="containsText" dxfId="0" priority="369" operator="containsText" text="Bajo">
      <formula>NOT(ISERROR(SEARCH("Bajo",AN243)))</formula>
    </cfRule>
  </conditionalFormatting>
  <dataValidations count="107">
    <dataValidation type="list" allowBlank="1" showInputMessage="1" showErrorMessage="1" sqref="O11 T9 T11 R9 E9 M9 B9 O9:P9 V9 AN9:AO9 V11 AN11:AO11 O92 T92 AN92:AO92 Y92:AC92 O143 T145 T143 AN145:AO145 V143 V145 AN143:AO143 O105 O107 O102 T107 T105 T102 AN105:AO105 AN102:AO102 V107 V105 AN107 V102 O99 T99 AN99:AO99 V99 O117 O125 O123 O121 E117 E123 E125 E121 R117 R121 R123 R125 O110:O111 O114 R114 T123 T117 T121 T110:T111 T114 T125 AN117:AO117 AN121:AO121 AN110:AN111 AN114 V123 V117 V125 V121 V110:V111 V114 AN123:AO123 AN125:AO125 Y117:AC126 O81 O78 T81 T78 V78 V81 AN81:AO81 AN78:AO78 O145 V73 AN73 T73 O73 Y143:AC145 P11:P13 B11:B13 M11:M13 E11:E13 R11:R13 Y9:AC13 E73:E74 M73:M74 Y73:AC74 P78:P82 R78:R82 Y78:AC82 M81:M82 E81:E90 P92:P94 M92:M95 E92:E95 R92:R95 V95 T95 AN95:AO95 O95:P95 Y95:AC95 E99:E109 R99:R111 Y99:AC109 P99:P116 M99:M126 M143:M146 R143:R146 P143:P146 E143:E146 B239" xr:uid="{00000000-0002-0000-0000-000000000000}">
      <formula1>#REF!</formula1>
    </dataValidation>
    <dataValidation type="list" allowBlank="1" showInputMessage="1" showErrorMessage="1" sqref="P204" xr:uid="{3FD03836-F6E8-4512-B241-873E99907990}">
      <formula1>$X$21:$X$28</formula1>
    </dataValidation>
    <dataValidation type="list" allowBlank="1" showInputMessage="1" showErrorMessage="1" sqref="B19" xr:uid="{A0D75B81-C918-4213-95EA-51ED9A6AAF9F}">
      <formula1>$E$19:$E$56</formula1>
    </dataValidation>
    <dataValidation type="list" allowBlank="1" showInputMessage="1" showErrorMessage="1" sqref="B69 B214" xr:uid="{72898693-31A6-4E80-9CF3-A5271F9838BE}">
      <formula1>$E$1620:$E$1657</formula1>
    </dataValidation>
    <dataValidation type="list" allowBlank="1" showInputMessage="1" showErrorMessage="1" sqref="B95 B92" xr:uid="{CCD89AFE-4790-45C2-85DC-E7A074A72D04}">
      <formula1>$E$1633:$E$1670</formula1>
    </dataValidation>
    <dataValidation type="list" allowBlank="1" showInputMessage="1" showErrorMessage="1" sqref="B143 B145" xr:uid="{FBCFA32D-6F34-4B1F-85FD-88EAECF5B7C8}">
      <formula1>$E$1618:$E$1655</formula1>
    </dataValidation>
    <dataValidation type="list" allowBlank="1" showInputMessage="1" showErrorMessage="1" sqref="E204" xr:uid="{D1BF90AB-1CC9-4F53-BBBC-1439BFD7434E}">
      <formula1>$N$10:$N$18</formula1>
    </dataValidation>
    <dataValidation type="list" allowBlank="1" showInputMessage="1" showErrorMessage="1" sqref="AO225 Y237:AC238 P237:P238 M237:M238 E237:E238 R237:R238 AA225:AA227 AC225:AC227 AA220:AA222 AC220:AC222 Z130:AC142 R73:R74 P73:P74 AO73 AC16:AC18 AA16:AA18 T237 V237 AN237:AO237 O87 T87 V87 O83 T83 V83 AN87:AO87 AN83:AO83 P83:P90 Y83:AC90 R83:R90 AO220" xr:uid="{66CB6B65-E33E-41B2-AEE5-5D5B72BCF1E7}">
      <formula1>#REF!</formula1>
    </dataValidation>
    <dataValidation type="list" allowBlank="1" showInputMessage="1" showErrorMessage="1" sqref="AN225 V225" xr:uid="{0BF1784D-8A75-400F-A401-9537AD1D50E0}">
      <formula1>$R$146:$R$146</formula1>
    </dataValidation>
    <dataValidation type="list" allowBlank="1" showInputMessage="1" showErrorMessage="1" sqref="T225" xr:uid="{6C14BED9-C0E6-4DC1-B78F-0BCAF59B54C7}">
      <formula1>$O$146:$O$213</formula1>
    </dataValidation>
    <dataValidation type="list" allowBlank="1" showInputMessage="1" showErrorMessage="1" sqref="O225" xr:uid="{8C18D33C-0379-4666-9E1E-1C87CB94470F}">
      <formula1>$L$143:$L$145</formula1>
    </dataValidation>
    <dataValidation type="list" allowBlank="1" showInputMessage="1" showErrorMessage="1" sqref="B232" xr:uid="{84B1AA57-A0A8-4339-A3A4-98E4F4D6DE0F}">
      <formula1>$E$1621:$E$1658</formula1>
    </dataValidation>
    <dataValidation type="list" allowBlank="1" showInputMessage="1" showErrorMessage="1" sqref="B246" xr:uid="{1D6D9055-C3DA-4C5F-BF69-141642D3602E}">
      <formula1>$E$1616:$E$1653</formula1>
    </dataValidation>
    <dataValidation type="list" allowBlank="1" showInputMessage="1" showErrorMessage="1" sqref="B217" xr:uid="{8601E54C-D689-4F84-8A80-B347DB88745C}">
      <formula1>$E$1573:$E$1610</formula1>
    </dataValidation>
    <dataValidation type="list" allowBlank="1" showInputMessage="1" showErrorMessage="1" sqref="B212 B210" xr:uid="{ECC354C5-12D7-4A8C-9A4F-766F6FCFB222}">
      <formula1>$E$1568:$E$1605</formula1>
    </dataValidation>
    <dataValidation type="list" allowBlank="1" showInputMessage="1" showErrorMessage="1" sqref="B223" xr:uid="{83AF6698-D39D-4053-A6A7-97DDF4E62480}">
      <formula1>$E$1579:$E$1616</formula1>
    </dataValidation>
    <dataValidation type="list" allowBlank="1" showInputMessage="1" showErrorMessage="1" sqref="AO130 AO132 AO135" xr:uid="{E46EB619-6188-40BA-B34F-7B8EDE2A0134}">
      <formula1>$K$130:$K$131</formula1>
    </dataValidation>
    <dataValidation type="list" allowBlank="1" showInputMessage="1" showErrorMessage="1" sqref="AO137 AO140" xr:uid="{F91FDF29-4E61-480F-A54F-991DF4363548}">
      <formula1>$K$130:$K$130</formula1>
    </dataValidation>
    <dataValidation type="list" allowBlank="1" showInputMessage="1" showErrorMessage="1" sqref="E137 E140" xr:uid="{65F53DA8-05C0-43D4-8611-79A946150AF3}">
      <formula1>$H$92:$H$94</formula1>
    </dataValidation>
    <dataValidation type="list" allowBlank="1" showInputMessage="1" showErrorMessage="1" sqref="E135 E132 E130" xr:uid="{4DA3F631-3E19-4B9F-98DA-32C39C0015B4}">
      <formula1>$Y$96:$Y$129</formula1>
    </dataValidation>
    <dataValidation type="list" allowBlank="1" showInputMessage="1" showErrorMessage="1" sqref="M130:M142" xr:uid="{A8301835-FA16-4CA8-B3D0-66F234E01BE7}">
      <formula1>$M$92:$M$94</formula1>
    </dataValidation>
    <dataValidation type="list" allowBlank="1" showInputMessage="1" showErrorMessage="1" sqref="AN137 AN140 AN135 AN132 AN130 V137 V135 V132 V130 V140" xr:uid="{52860BF8-B902-4B20-BD6A-51629B8F0BE6}">
      <formula1>$R$96:$R$129</formula1>
    </dataValidation>
    <dataValidation type="list" allowBlank="1" showInputMessage="1" showErrorMessage="1" sqref="T140 T130 T132 T135 T137" xr:uid="{C0DC9B21-1F0C-4FA6-80E0-6C8A4C7D547B}">
      <formula1>$O$96:$O$129</formula1>
    </dataValidation>
    <dataValidation type="list" allowBlank="1" showInputMessage="1" showErrorMessage="1" sqref="O140 O137 O135 O132 O130" xr:uid="{A1C49767-369F-48C2-A16E-9A242567E4D2}">
      <formula1>$L$95:$L$95</formula1>
    </dataValidation>
    <dataValidation type="list" allowBlank="1" showInputMessage="1" showErrorMessage="1" sqref="B99 B107 B105 B102" xr:uid="{C7DA12E8-BDD0-4154-B68A-79F3C2E182FC}">
      <formula1>$E$1532:$E$1569</formula1>
    </dataValidation>
    <dataValidation type="list" allowBlank="1" showInputMessage="1" showErrorMessage="1" sqref="B127" xr:uid="{E2B1831B-5352-40FB-9822-F647180274C3}">
      <formula1>$E$1436:$E$1473</formula1>
    </dataValidation>
    <dataValidation type="list" allowBlank="1" showInputMessage="1" showErrorMessage="1" sqref="B228" xr:uid="{493BEC92-7C24-45C6-A1F8-D14C9AEFAF9C}">
      <formula1>$E$1446:$E$1483</formula1>
    </dataValidation>
    <dataValidation type="list" allowBlank="1" showInputMessage="1" showErrorMessage="1" sqref="B97" xr:uid="{376E6A04-0A44-4222-8DCB-646A3791AAC4}">
      <formula1>$E$1447:$E$1484</formula1>
    </dataValidation>
    <dataValidation type="list" allowBlank="1" showInputMessage="1" showErrorMessage="1" sqref="B117 B110 B125 B123 B121" xr:uid="{F7D6724E-D4D9-41B0-9111-E6F039C55EE8}">
      <formula1>$E$1321:$E$1358</formula1>
    </dataValidation>
    <dataValidation type="list" allowBlank="1" showInputMessage="1" showErrorMessage="1" sqref="B243" xr:uid="{CD73B3F4-E6D3-4FB6-BA05-D69C88514C29}">
      <formula1>$E$1396:$E$1433</formula1>
    </dataValidation>
    <dataValidation type="list" allowBlank="1" showInputMessage="1" showErrorMessage="1" sqref="B81 B78" xr:uid="{28D82D56-077C-4595-8DB1-750CBCB3FA70}">
      <formula1>$E$1350:$E$1387</formula1>
    </dataValidation>
    <dataValidation type="list" allowBlank="1" showInputMessage="1" showErrorMessage="1" sqref="B235" xr:uid="{C32C5968-0392-410B-B0CB-F9A3E700B6D9}">
      <formula1>$E$1353:$E$1390</formula1>
    </dataValidation>
    <dataValidation type="list" allowBlank="1" showInputMessage="1" showErrorMessage="1" sqref="B147:B154 B207" xr:uid="{63E218E0-B9E7-4525-BFA9-D2FEE72CE040}">
      <formula1>$E$26:$E$63</formula1>
    </dataValidation>
    <dataValidation type="list" allowBlank="1" showInputMessage="1" showErrorMessage="1" sqref="R220:R222" xr:uid="{AB87667D-1B28-4D1A-9130-863C435C1DAC}">
      <formula1>$L$91:$L$91</formula1>
    </dataValidation>
    <dataValidation type="list" allowBlank="1" showInputMessage="1" showErrorMessage="1" sqref="E220:E222" xr:uid="{C3A27657-46A8-4DA3-B81E-504D06DB3985}">
      <formula1>$N$81:$N$82</formula1>
    </dataValidation>
    <dataValidation type="list" allowBlank="1" showInputMessage="1" showErrorMessage="1" sqref="M220:M222" xr:uid="{2A67D6D1-87D1-4225-9497-9563ABC28DFB}">
      <formula1>$M$81:$M$82</formula1>
    </dataValidation>
    <dataValidation type="list" allowBlank="1" showInputMessage="1" showErrorMessage="1" sqref="B220:B222" xr:uid="{138CA219-BFCA-402E-AE05-5197C61CAE31}">
      <formula1>$E$83:$E$98</formula1>
    </dataValidation>
    <dataValidation type="list" allowBlank="1" showInputMessage="1" showErrorMessage="1" sqref="P220:P222" xr:uid="{9D7FE813-7928-4249-B14A-8C1C31036544}">
      <formula1>$X$91:$X$91</formula1>
    </dataValidation>
    <dataValidation type="list" allowBlank="1" showInputMessage="1" showErrorMessage="1" sqref="AN220 V220" xr:uid="{A29E82FB-B009-498E-AB9C-FE6338C33078}">
      <formula1>$R$91:$R$91</formula1>
    </dataValidation>
    <dataValidation type="list" allowBlank="1" showInputMessage="1" showErrorMessage="1" sqref="T220" xr:uid="{F3CF1FFF-FD3F-42C4-8BB6-6C7DAFE61BB3}">
      <formula1>$O$91:$O$91</formula1>
    </dataValidation>
    <dataValidation type="list" allowBlank="1" showInputMessage="1" showErrorMessage="1" sqref="O220" xr:uid="{6CA82677-3472-4F17-B8EB-59737FAF3564}">
      <formula1>$L$83:$L$90</formula1>
    </dataValidation>
    <dataValidation type="list" allowBlank="1" showInputMessage="1" showErrorMessage="1" sqref="B83 B87" xr:uid="{943A3DB4-E495-4504-9641-01B3B00BB775}">
      <formula1>$E$1020:$E$1057</formula1>
    </dataValidation>
    <dataValidation type="list" allowBlank="1" showInputMessage="1" showErrorMessage="1" sqref="M87:M90" xr:uid="{52D33CBF-C6B0-4B08-B4FC-84B25C2BDAD8}">
      <formula1>$M$29:$M$64</formula1>
    </dataValidation>
    <dataValidation type="list" allowBlank="1" showInputMessage="1" showErrorMessage="1" sqref="AO66" xr:uid="{B62B3B2B-40D3-47BD-9867-6492E24FE68B}">
      <formula1>$O$1168:$O$1171</formula1>
    </dataValidation>
    <dataValidation type="list" allowBlank="1" showInputMessage="1" showErrorMessage="1" sqref="V66 AN66" xr:uid="{61F60133-5A65-4C79-A223-91AB6F376DE4}">
      <formula1>$R$1163:$R$1166</formula1>
    </dataValidation>
    <dataValidation type="list" allowBlank="1" showInputMessage="1" showErrorMessage="1" sqref="T66" xr:uid="{E44C90ED-FE05-4829-A16D-E87EC5DB2F75}">
      <formula1>$O$1163:$O$1167</formula1>
    </dataValidation>
    <dataValidation type="list" allowBlank="1" showInputMessage="1" showErrorMessage="1" sqref="O66" xr:uid="{790F5B02-5C26-4639-8EF3-C66C3071F982}">
      <formula1>$L$1158:$L$1162</formula1>
    </dataValidation>
    <dataValidation type="list" allowBlank="1" showInputMessage="1" showErrorMessage="1" sqref="B14:B15" xr:uid="{A135E8AF-65B0-4FE4-B4BE-3DB5C98B60A2}">
      <formula1>$E$1167:$E$1204</formula1>
    </dataValidation>
    <dataValidation type="list" allowBlank="1" showInputMessage="1" showErrorMessage="1" sqref="AO14:AO15" xr:uid="{74FAF03F-AFB7-4B75-B4A3-383691685F02}">
      <formula1>$O$1177:$O$1180</formula1>
    </dataValidation>
    <dataValidation type="list" allowBlank="1" showInputMessage="1" showErrorMessage="1" sqref="AN14:AN15 V14:V15" xr:uid="{8D83D83F-2049-4DD7-99E6-68F742A683D1}">
      <formula1>$R$1172:$R$1175</formula1>
    </dataValidation>
    <dataValidation type="list" allowBlank="1" showInputMessage="1" showErrorMessage="1" sqref="B75" xr:uid="{96D2502F-4DE4-456B-8059-CE1CA57FD106}">
      <formula1>$E$1147:$E$1184</formula1>
    </dataValidation>
    <dataValidation type="list" allowBlank="1" showInputMessage="1" showErrorMessage="1" sqref="B230" xr:uid="{82AA636F-BBAD-4459-95E0-3422E843A18F}">
      <formula1>$E$1125:$E$1162</formula1>
    </dataValidation>
    <dataValidation type="list" allowBlank="1" showInputMessage="1" showErrorMessage="1" sqref="O237" xr:uid="{28F910C7-F756-4604-8A32-89818DA4677F}">
      <formula1>$L$73:$L$74</formula1>
    </dataValidation>
    <dataValidation type="list" allowBlank="1" showInputMessage="1" showErrorMessage="1" sqref="R14:R15" xr:uid="{F1AD659E-AD54-43FD-B18F-097F6F1554AC}">
      <formula1>$L$1172:$L$1181</formula1>
    </dataValidation>
    <dataValidation type="list" allowBlank="1" showInputMessage="1" showErrorMessage="1" sqref="E14:E15" xr:uid="{7A059277-A775-49DB-9526-F8C8243C9E64}">
      <formula1>$N$1160:$N$1168</formula1>
    </dataValidation>
    <dataValidation type="list" allowBlank="1" showInputMessage="1" showErrorMessage="1" sqref="M14:M15" xr:uid="{BB96C6D2-6DDD-40BB-A3AF-11481C5D0474}">
      <formula1>$M$1160:$M$1167</formula1>
    </dataValidation>
    <dataValidation type="list" allowBlank="1" showInputMessage="1" showErrorMessage="1" sqref="P14:P15" xr:uid="{031AE70D-073F-4104-B12C-8BF12A73326F}">
      <formula1>$X$1172:$X$1179</formula1>
    </dataValidation>
    <dataValidation type="list" allowBlank="1" showInputMessage="1" showErrorMessage="1" sqref="AB14:AB15" xr:uid="{98E86111-CABB-46C9-B50A-6B967FB0342A}">
      <formula1>$W$1172:$W$1173</formula1>
    </dataValidation>
    <dataValidation type="list" allowBlank="1" showInputMessage="1" showErrorMessage="1" sqref="AC14:AC15" xr:uid="{633F91A5-B2AD-46DE-A33D-F5D4DC5640AE}">
      <formula1>$W$1176:$W$1177</formula1>
    </dataValidation>
    <dataValidation type="list" allowBlank="1" showInputMessage="1" showErrorMessage="1" sqref="Z14:Z15" xr:uid="{DC792820-9E00-4C26-A786-BFEE2FF4DED0}">
      <formula1>$V$1172:$V$1173</formula1>
    </dataValidation>
    <dataValidation type="list" allowBlank="1" showInputMessage="1" showErrorMessage="1" sqref="Y14:Y15" xr:uid="{68446D4C-ADE2-41B2-B32E-F79368778DA1}">
      <formula1>$T$1172:$T$1174</formula1>
    </dataValidation>
    <dataValidation type="list" allowBlank="1" showInputMessage="1" showErrorMessage="1" sqref="AA14:AA15" xr:uid="{E3EF4245-60C7-4C0C-BB80-5692DDFF2BC4}">
      <formula1>$V$1174:$V$1175</formula1>
    </dataValidation>
    <dataValidation type="list" allowBlank="1" showInputMessage="1" showErrorMessage="1" sqref="T14:T15" xr:uid="{E9D3AC12-BB73-4B0C-8ED0-D191CB3C2A23}">
      <formula1>$O$1172:$O$1176</formula1>
    </dataValidation>
    <dataValidation type="list" allowBlank="1" showInputMessage="1" showErrorMessage="1" sqref="O14:O15" xr:uid="{5C2CDAC0-E5AD-402A-8096-4C370B978028}">
      <formula1>$L$1167:$L$1171</formula1>
    </dataValidation>
    <dataValidation type="list" allowBlank="1" showInputMessage="1" showErrorMessage="1" sqref="M16:M18" xr:uid="{AA00B35A-A0DD-4CEB-90F7-5DF5003D4533}">
      <formula1>$M$64:$M$65</formula1>
    </dataValidation>
    <dataValidation type="list" allowBlank="1" showInputMessage="1" showErrorMessage="1" sqref="O16:O17" xr:uid="{A9C9743B-18A2-4A1C-8E03-50ABAA807027}">
      <formula1>$L$66:$L$67</formula1>
    </dataValidation>
    <dataValidation type="list" allowBlank="1" showInputMessage="1" showErrorMessage="1" sqref="E16:E18" xr:uid="{1ABCA9CD-8AA9-4FC8-9F14-571D5A67044C}">
      <formula1>$N$64:$N$65</formula1>
    </dataValidation>
    <dataValidation type="list" allowBlank="1" showInputMessage="1" showErrorMessage="1" sqref="AB16:AB18" xr:uid="{F9A7B802-16DB-4070-B690-2F999087AAE4}">
      <formula1>$W$68:$W$68</formula1>
    </dataValidation>
    <dataValidation type="list" allowBlank="1" showInputMessage="1" showErrorMessage="1" sqref="Z16:Z18" xr:uid="{FF4587AB-AD50-4ED5-9618-ACBED9C81A09}">
      <formula1>$V$68:$V$68</formula1>
    </dataValidation>
    <dataValidation type="list" allowBlank="1" showInputMessage="1" showErrorMessage="1" sqref="AN16:AN17 V16:V17" xr:uid="{5DE4F386-2E10-454A-916E-3AF96A388177}">
      <formula1>$R$68:$R$68</formula1>
    </dataValidation>
    <dataValidation type="list" allowBlank="1" showInputMessage="1" showErrorMessage="1" sqref="Y16:Y18" xr:uid="{8616E348-5414-4B20-AF82-70DFB709FFF2}">
      <formula1>$T$68:$T$68</formula1>
    </dataValidation>
    <dataValidation type="list" allowBlank="1" showInputMessage="1" showErrorMessage="1" sqref="R66:R68" xr:uid="{AEA0A8BA-59E9-4C33-BC04-E54C9E08BDB1}">
      <formula1>$L$1163:$L$1172</formula1>
    </dataValidation>
    <dataValidation type="list" allowBlank="1" showInputMessage="1" showErrorMessage="1" sqref="E66:E68" xr:uid="{CEB5B34C-73A3-4D28-8FE2-7512AD9063F4}">
      <formula1>$N$1151:$N$1159</formula1>
    </dataValidation>
    <dataValidation type="list" allowBlank="1" showInputMessage="1" showErrorMessage="1" sqref="M66:M68" xr:uid="{9711B7B1-7FB6-422F-90A4-051676097D27}">
      <formula1>$M$1151:$M$1158</formula1>
    </dataValidation>
    <dataValidation type="list" allowBlank="1" showInputMessage="1" showErrorMessage="1" sqref="P66:P68" xr:uid="{56E22D8F-14EC-4055-8996-AA31F0CE7F9C}">
      <formula1>$X$1163:$X$1170</formula1>
    </dataValidation>
    <dataValidation type="list" allowBlank="1" showInputMessage="1" showErrorMessage="1" sqref="AB66:AB68" xr:uid="{668548B5-20FA-4CF0-AFE8-BE777D152AAB}">
      <formula1>$W$1163:$W$1164</formula1>
    </dataValidation>
    <dataValidation type="list" allowBlank="1" showInputMessage="1" showErrorMessage="1" sqref="AC66:AC68" xr:uid="{8167F8DA-C1F3-4A81-8241-78DF447ED324}">
      <formula1>$W$1167:$W$1168</formula1>
    </dataValidation>
    <dataValidation type="list" allowBlank="1" showInputMessage="1" showErrorMessage="1" sqref="Z66:Z68" xr:uid="{91B2C06A-171D-4E09-B656-77F5A673B42A}">
      <formula1>$V$1163:$V$1164</formula1>
    </dataValidation>
    <dataValidation type="list" allowBlank="1" showInputMessage="1" showErrorMessage="1" sqref="Y66:Y68" xr:uid="{F4B761A0-C6D1-45F3-97D9-7B7342EB15F7}">
      <formula1>$T$1163:$T$1165</formula1>
    </dataValidation>
    <dataValidation type="list" allowBlank="1" showInputMessage="1" showErrorMessage="1" sqref="AA66:AA68" xr:uid="{9FDC905E-9BB3-418F-8A0E-EB290501ACAA}">
      <formula1>$V$1165:$V$1166</formula1>
    </dataValidation>
    <dataValidation type="list" allowBlank="1" showInputMessage="1" showErrorMessage="1" sqref="T16:T17" xr:uid="{47D2DF35-7152-488B-A954-3CD5836A1791}">
      <formula1>$O$68:$O$68</formula1>
    </dataValidation>
    <dataValidation type="list" allowBlank="1" showInputMessage="1" showErrorMessage="1" sqref="P16:P18" xr:uid="{A2F95B64-C294-4D6A-A739-391180B03F83}">
      <formula1>$X$68:$X$68</formula1>
    </dataValidation>
    <dataValidation type="list" allowBlank="1" showInputMessage="1" showErrorMessage="1" sqref="R16:R18" xr:uid="{07B71AC3-EC7A-4564-A978-FE13C0906347}">
      <formula1>$L$68:$L$68</formula1>
    </dataValidation>
    <dataValidation type="list" allowBlank="1" showInputMessage="1" showErrorMessage="1" sqref="B66:B68" xr:uid="{13ACE6BB-F5BE-41EE-88A6-706E35CBCF39}">
      <formula1>$E$1158:$E$1195</formula1>
    </dataValidation>
    <dataValidation type="list" allowBlank="1" showInputMessage="1" showErrorMessage="1" sqref="B16:B18" xr:uid="{41244E87-617F-48F1-B8E7-5343D706281E}">
      <formula1>$E$66:$E$74</formula1>
    </dataValidation>
    <dataValidation type="list" allowBlank="1" showInputMessage="1" showErrorMessage="1" sqref="M83:M86" xr:uid="{2FCDC787-12F1-4C50-80C2-5157E9D05F86}">
      <formula1>$M$23:$M$23</formula1>
    </dataValidation>
    <dataValidation type="list" allowBlank="1" showInputMessage="1" showErrorMessage="1" sqref="B91" xr:uid="{8408A250-3851-4038-84E0-2DBA2BE1C96A}">
      <formula1>$E$1617:$E$1654</formula1>
    </dataValidation>
    <dataValidation type="list" allowBlank="1" showInputMessage="1" showErrorMessage="1" sqref="B73:B74" xr:uid="{5EE9F289-6B06-47FA-860F-2DA30C33D820}">
      <formula1>$E$91:$E$95</formula1>
    </dataValidation>
    <dataValidation type="list" allowBlank="1" showInputMessage="1" showErrorMessage="1" sqref="Y130:Y142" xr:uid="{520B8065-7369-4005-9659-6D5FFBFC566B}">
      <formula1>$T$96:$T$129</formula1>
    </dataValidation>
    <dataValidation type="list" allowBlank="1" showInputMessage="1" showErrorMessage="1" sqref="R130:R142" xr:uid="{DC058BB1-E7F9-4C9D-AD0E-D03078DFA50D}">
      <formula1>$L$96:$L$131</formula1>
    </dataValidation>
    <dataValidation type="list" allowBlank="1" showInputMessage="1" showErrorMessage="1" sqref="B130:B142" xr:uid="{CE5E73C0-C872-455E-B9B9-7DBC15FE3B47}">
      <formula1>$E$95:$E$136</formula1>
    </dataValidation>
    <dataValidation type="list" allowBlank="1" showInputMessage="1" showErrorMessage="1" sqref="P130:P142" xr:uid="{3D47AA6A-1E2C-4B48-8533-528853A6CBF8}">
      <formula1>$X$96:$X$129</formula1>
    </dataValidation>
    <dataValidation type="list" allowBlank="1" showInputMessage="1" showErrorMessage="1" sqref="B208" xr:uid="{5BF20C2C-9544-4BD2-88E8-4CE38129FB19}">
      <formula1>$E$1461:$E$1498</formula1>
    </dataValidation>
    <dataValidation type="list" allowBlank="1" showInputMessage="1" showErrorMessage="1" sqref="B216" xr:uid="{3A479A9C-C05C-4355-8C86-3D846927C2DC}">
      <formula1>$E$1711:$E$1748</formula1>
    </dataValidation>
    <dataValidation type="list" allowBlank="1" showInputMessage="1" showErrorMessage="1" sqref="AB220:AB222" xr:uid="{E28F0839-7CFE-4301-8A29-5BC0EAB1BC23}">
      <formula1>$W$91:$W$91</formula1>
    </dataValidation>
    <dataValidation type="list" allowBlank="1" showInputMessage="1" showErrorMessage="1" sqref="Z220:Z222" xr:uid="{E1555D83-E6CF-4155-8E89-334293E5E61C}">
      <formula1>$V$91:$V$91</formula1>
    </dataValidation>
    <dataValidation type="list" allowBlank="1" showInputMessage="1" showErrorMessage="1" sqref="Y220:Y222" xr:uid="{031F1071-DCE0-48DB-B48E-30905201EFA5}">
      <formula1>$T$91:$T$91</formula1>
    </dataValidation>
    <dataValidation type="list" allowBlank="1" showInputMessage="1" showErrorMessage="1" sqref="R225:R227" xr:uid="{E6A60309-CB05-4C1C-A6B4-D0D1BBEB013A}">
      <formula1>$L$146:$L$213</formula1>
    </dataValidation>
    <dataValidation type="list" allowBlank="1" showInputMessage="1" showErrorMessage="1" sqref="E225:E227" xr:uid="{7EE7F35D-A52B-47B7-AF35-8447740334BE}">
      <formula1>$N$95:$N$144</formula1>
    </dataValidation>
    <dataValidation type="list" allowBlank="1" showInputMessage="1" showErrorMessage="1" sqref="M225:M227" xr:uid="{778065E2-B405-48E7-8895-0F9A0229E22D}">
      <formula1>$M$95:$M$143</formula1>
    </dataValidation>
    <dataValidation type="list" allowBlank="1" showInputMessage="1" showErrorMessage="1" sqref="P225:P227" xr:uid="{B801E3A3-9C6D-4F26-B232-3F798383B598}">
      <formula1>$X$146:$X$213</formula1>
    </dataValidation>
    <dataValidation type="list" allowBlank="1" showInputMessage="1" showErrorMessage="1" sqref="AB225:AB227" xr:uid="{32FA6ECC-954A-47FC-8BE6-56143252F88C}">
      <formula1>$W$146:$W$146</formula1>
    </dataValidation>
    <dataValidation type="list" allowBlank="1" showInputMessage="1" showErrorMessage="1" sqref="Z225:Z227" xr:uid="{B5D29E79-9DFE-4F29-952A-22CA34C4DB10}">
      <formula1>$V$146:$V$146</formula1>
    </dataValidation>
    <dataValidation type="list" allowBlank="1" showInputMessage="1" showErrorMessage="1" sqref="Y225:Y227" xr:uid="{2DEB25EF-3769-409E-B154-E405FF68B2F7}">
      <formula1>$T$146:$T$146</formula1>
    </dataValidation>
    <dataValidation type="list" allowBlank="1" showInputMessage="1" showErrorMessage="1" sqref="B225:B227" xr:uid="{5876E3BE-45BE-431B-A5EC-2C6AA87DF2EA}">
      <formula1>$E$143:$E$227</formula1>
    </dataValidation>
    <dataValidation type="list" allowBlank="1" showInputMessage="1" showErrorMessage="1" sqref="B237:B238" xr:uid="{EAC3DD5A-5E80-420D-9FE9-1D2B2CD79D85}">
      <formula1>$E$73:$E$77</formula1>
    </dataValidation>
    <dataValidation type="list" allowBlank="1" showInputMessage="1" showErrorMessage="1" sqref="B240" xr:uid="{597171B1-F4CC-42C9-8ADF-0240036AD350}">
      <formula1>$E$1212:$E$1249</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 right="0" top="0" bottom="0" header="0.31496062992125984" footer="0.31496062992125984"/>
  <pageSetup paperSize="9" scale="7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C22" sqref="C22"/>
    </sheetView>
  </sheetViews>
  <sheetFormatPr baseColWidth="10" defaultColWidth="11.42578125" defaultRowHeight="15"/>
  <cols>
    <col min="2" max="2" width="17.42578125" bestFit="1" customWidth="1"/>
    <col min="3" max="3" width="122.42578125" bestFit="1" customWidth="1"/>
  </cols>
  <sheetData>
    <row r="1" spans="1:3">
      <c r="A1" s="372" t="s">
        <v>681</v>
      </c>
      <c r="B1" s="372" t="s">
        <v>682</v>
      </c>
      <c r="C1" s="372" t="s">
        <v>683</v>
      </c>
    </row>
    <row r="2" spans="1:3" ht="15.75" thickBot="1">
      <c r="A2" s="373"/>
      <c r="B2" s="373"/>
      <c r="C2" s="373"/>
    </row>
    <row r="3" spans="1:3">
      <c r="A3" s="53" t="s">
        <v>684</v>
      </c>
      <c r="B3" s="55">
        <v>41578</v>
      </c>
      <c r="C3" s="51" t="s">
        <v>685</v>
      </c>
    </row>
    <row r="4" spans="1:3">
      <c r="A4" s="54" t="s">
        <v>686</v>
      </c>
      <c r="B4" s="56">
        <v>42100</v>
      </c>
      <c r="C4" s="52" t="s">
        <v>687</v>
      </c>
    </row>
    <row r="5" spans="1:3">
      <c r="A5" s="54" t="s">
        <v>688</v>
      </c>
      <c r="B5" s="56">
        <v>42271</v>
      </c>
      <c r="C5" s="52" t="s">
        <v>687</v>
      </c>
    </row>
    <row r="6" spans="1:3">
      <c r="A6" s="54" t="s">
        <v>689</v>
      </c>
      <c r="B6" s="56">
        <v>42486</v>
      </c>
      <c r="C6" s="52" t="s">
        <v>687</v>
      </c>
    </row>
    <row r="7" spans="1:3">
      <c r="A7" s="54" t="s">
        <v>690</v>
      </c>
      <c r="B7" s="56">
        <v>42800</v>
      </c>
      <c r="C7" s="52" t="s">
        <v>691</v>
      </c>
    </row>
    <row r="8" spans="1:3">
      <c r="A8" s="54" t="s">
        <v>692</v>
      </c>
      <c r="B8" s="56">
        <v>43165</v>
      </c>
      <c r="C8" s="52" t="s">
        <v>693</v>
      </c>
    </row>
    <row r="9" spans="1:3">
      <c r="A9" s="54" t="s">
        <v>694</v>
      </c>
      <c r="B9" s="56">
        <v>43615</v>
      </c>
      <c r="C9" s="52" t="s">
        <v>695</v>
      </c>
    </row>
    <row r="10" spans="1:3" ht="27.75" customHeight="1">
      <c r="A10" s="54" t="s">
        <v>696</v>
      </c>
      <c r="B10" s="56">
        <v>44455</v>
      </c>
      <c r="C10" s="64" t="s">
        <v>697</v>
      </c>
    </row>
    <row r="11" spans="1:3" ht="22.5" customHeight="1">
      <c r="A11" s="63" t="s">
        <v>698</v>
      </c>
      <c r="B11" s="56">
        <v>44523</v>
      </c>
      <c r="C11" s="65" t="s">
        <v>699</v>
      </c>
    </row>
    <row r="12" spans="1:3" ht="36" thickBot="1">
      <c r="A12" s="67" t="s">
        <v>700</v>
      </c>
      <c r="B12" s="68" t="s">
        <v>701</v>
      </c>
      <c r="C12" s="66" t="s">
        <v>702</v>
      </c>
    </row>
    <row r="13" spans="1:3">
      <c r="A13" s="49"/>
      <c r="B13" s="49"/>
      <c r="C13" s="49"/>
    </row>
    <row r="14" spans="1:3">
      <c r="A14" s="50" t="s">
        <v>703</v>
      </c>
      <c r="B14" s="49"/>
      <c r="C14" s="49"/>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sqref="A1:C1"/>
    </sheetView>
  </sheetViews>
  <sheetFormatPr baseColWidth="10" defaultColWidth="11.42578125" defaultRowHeight="1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c r="A1" s="382" t="s">
        <v>704</v>
      </c>
      <c r="B1" s="382"/>
      <c r="C1" s="382"/>
    </row>
    <row r="2" spans="1:4" ht="18.75">
      <c r="A2" s="16" t="s">
        <v>705</v>
      </c>
      <c r="B2" s="10" t="s">
        <v>109</v>
      </c>
      <c r="C2" s="16" t="s">
        <v>706</v>
      </c>
    </row>
    <row r="3" spans="1:4" ht="36">
      <c r="A3" s="11">
        <v>1</v>
      </c>
      <c r="B3" s="12" t="s">
        <v>152</v>
      </c>
      <c r="C3" s="13" t="s">
        <v>707</v>
      </c>
    </row>
    <row r="4" spans="1:4" ht="36">
      <c r="A4" s="11">
        <v>0.8</v>
      </c>
      <c r="B4" s="14" t="s">
        <v>155</v>
      </c>
      <c r="C4" s="13" t="s">
        <v>708</v>
      </c>
    </row>
    <row r="5" spans="1:4" ht="36">
      <c r="A5" s="20">
        <v>0.6</v>
      </c>
      <c r="B5" s="21" t="s">
        <v>64</v>
      </c>
      <c r="C5" s="22" t="s">
        <v>709</v>
      </c>
    </row>
    <row r="6" spans="1:4" ht="36">
      <c r="A6" s="11">
        <v>0.4</v>
      </c>
      <c r="B6" s="23" t="s">
        <v>112</v>
      </c>
      <c r="C6" s="22" t="s">
        <v>710</v>
      </c>
    </row>
    <row r="7" spans="1:4" ht="36">
      <c r="A7" s="11">
        <v>0.2</v>
      </c>
      <c r="B7" s="24" t="s">
        <v>711</v>
      </c>
      <c r="C7" s="22" t="s">
        <v>712</v>
      </c>
    </row>
    <row r="9" spans="1:4">
      <c r="A9" s="383" t="s">
        <v>713</v>
      </c>
      <c r="B9" s="383"/>
      <c r="C9" s="383"/>
      <c r="D9" s="383"/>
    </row>
    <row r="10" spans="1:4">
      <c r="A10" s="73" t="s">
        <v>705</v>
      </c>
      <c r="B10" s="73" t="s">
        <v>109</v>
      </c>
      <c r="C10" s="73" t="s">
        <v>706</v>
      </c>
      <c r="D10" s="73" t="s">
        <v>30</v>
      </c>
    </row>
    <row r="11" spans="1:4">
      <c r="A11" s="376">
        <v>1</v>
      </c>
      <c r="B11" s="384" t="s">
        <v>250</v>
      </c>
      <c r="C11" s="378" t="s">
        <v>714</v>
      </c>
      <c r="D11" s="374" t="s">
        <v>715</v>
      </c>
    </row>
    <row r="12" spans="1:4">
      <c r="A12" s="376"/>
      <c r="B12" s="384"/>
      <c r="C12" s="378"/>
      <c r="D12" s="375"/>
    </row>
    <row r="13" spans="1:4">
      <c r="A13" s="376">
        <v>0.8</v>
      </c>
      <c r="B13" s="380" t="s">
        <v>263</v>
      </c>
      <c r="C13" s="378" t="s">
        <v>716</v>
      </c>
      <c r="D13" s="374" t="s">
        <v>717</v>
      </c>
    </row>
    <row r="14" spans="1:4">
      <c r="A14" s="376"/>
      <c r="B14" s="380"/>
      <c r="C14" s="378"/>
      <c r="D14" s="375"/>
    </row>
    <row r="15" spans="1:4">
      <c r="A15" s="376">
        <v>0.6</v>
      </c>
      <c r="B15" s="381" t="s">
        <v>86</v>
      </c>
      <c r="C15" s="378" t="s">
        <v>718</v>
      </c>
      <c r="D15" s="374" t="s">
        <v>719</v>
      </c>
    </row>
    <row r="16" spans="1:4">
      <c r="A16" s="376"/>
      <c r="B16" s="381"/>
      <c r="C16" s="378"/>
      <c r="D16" s="375"/>
    </row>
    <row r="17" spans="1:4">
      <c r="A17" s="376">
        <v>0.4</v>
      </c>
      <c r="B17" s="377" t="s">
        <v>120</v>
      </c>
      <c r="C17" s="378" t="s">
        <v>718</v>
      </c>
      <c r="D17" s="374" t="s">
        <v>720</v>
      </c>
    </row>
    <row r="18" spans="1:4">
      <c r="A18" s="376"/>
      <c r="B18" s="377"/>
      <c r="C18" s="378"/>
      <c r="D18" s="375"/>
    </row>
    <row r="19" spans="1:4">
      <c r="A19" s="376">
        <v>0.2</v>
      </c>
      <c r="B19" s="379" t="s">
        <v>467</v>
      </c>
      <c r="C19" s="378" t="s">
        <v>721</v>
      </c>
      <c r="D19" s="374" t="s">
        <v>722</v>
      </c>
    </row>
    <row r="20" spans="1:4" ht="18.75" customHeight="1">
      <c r="A20" s="376"/>
      <c r="B20" s="379"/>
      <c r="C20" s="378"/>
      <c r="D20" s="375"/>
    </row>
  </sheetData>
  <mergeCells count="22">
    <mergeCell ref="A1:C1"/>
    <mergeCell ref="A9:D9"/>
    <mergeCell ref="A11:A12"/>
    <mergeCell ref="B11:B12"/>
    <mergeCell ref="C11:C12"/>
    <mergeCell ref="D11:D1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sqref="A1:D1"/>
    </sheetView>
  </sheetViews>
  <sheetFormatPr baseColWidth="10" defaultColWidth="11.42578125" defaultRowHeight="1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c r="A1" s="382" t="s">
        <v>723</v>
      </c>
      <c r="B1" s="382"/>
      <c r="C1" s="382"/>
      <c r="D1" s="382"/>
    </row>
    <row r="2" spans="1:14" ht="37.5">
      <c r="A2" s="16" t="s">
        <v>705</v>
      </c>
      <c r="B2" s="16" t="s">
        <v>42</v>
      </c>
      <c r="C2" s="16" t="s">
        <v>724</v>
      </c>
      <c r="D2" s="16" t="s">
        <v>725</v>
      </c>
    </row>
    <row r="3" spans="1:14" ht="54">
      <c r="A3" s="25">
        <v>1</v>
      </c>
      <c r="B3" s="26" t="s">
        <v>121</v>
      </c>
      <c r="C3" s="22" t="s">
        <v>726</v>
      </c>
      <c r="D3" s="22" t="s">
        <v>727</v>
      </c>
    </row>
    <row r="4" spans="1:14" ht="54">
      <c r="A4" s="25">
        <v>0.8</v>
      </c>
      <c r="B4" s="27" t="s">
        <v>65</v>
      </c>
      <c r="C4" s="22" t="s">
        <v>728</v>
      </c>
      <c r="D4" s="22" t="s">
        <v>729</v>
      </c>
    </row>
    <row r="5" spans="1:14" ht="54">
      <c r="A5" s="25">
        <v>0.6</v>
      </c>
      <c r="B5" s="28" t="s">
        <v>73</v>
      </c>
      <c r="C5" s="22" t="s">
        <v>730</v>
      </c>
      <c r="D5" s="22" t="s">
        <v>731</v>
      </c>
    </row>
    <row r="6" spans="1:14" ht="54.75" customHeight="1">
      <c r="A6" s="25">
        <v>0.4</v>
      </c>
      <c r="B6" s="23" t="s">
        <v>107</v>
      </c>
      <c r="C6" s="22" t="s">
        <v>732</v>
      </c>
      <c r="D6" s="22" t="s">
        <v>733</v>
      </c>
    </row>
    <row r="7" spans="1:14" ht="44.25" customHeight="1">
      <c r="A7" s="25">
        <v>0.2</v>
      </c>
      <c r="B7" s="24" t="s">
        <v>113</v>
      </c>
      <c r="C7" s="22" t="s">
        <v>734</v>
      </c>
      <c r="D7" s="22" t="s">
        <v>735</v>
      </c>
    </row>
    <row r="10" spans="1:14">
      <c r="A10" s="387"/>
      <c r="B10" s="388"/>
      <c r="C10" s="388"/>
      <c r="D10" s="389"/>
      <c r="F10" s="387"/>
      <c r="G10" s="388"/>
      <c r="H10" s="388"/>
      <c r="I10" s="389"/>
      <c r="K10" s="387"/>
      <c r="L10" s="388"/>
      <c r="M10" s="388"/>
      <c r="N10" s="389"/>
    </row>
    <row r="11" spans="1:14">
      <c r="A11" s="385" t="s">
        <v>736</v>
      </c>
      <c r="B11" s="385" t="s">
        <v>737</v>
      </c>
      <c r="C11" s="385" t="s">
        <v>738</v>
      </c>
      <c r="D11" s="385"/>
      <c r="F11" s="385" t="s">
        <v>736</v>
      </c>
      <c r="G11" s="385" t="s">
        <v>737</v>
      </c>
      <c r="H11" s="385" t="s">
        <v>738</v>
      </c>
      <c r="I11" s="385"/>
      <c r="K11" s="385" t="s">
        <v>736</v>
      </c>
      <c r="L11" s="385" t="s">
        <v>737</v>
      </c>
      <c r="M11" s="385" t="s">
        <v>738</v>
      </c>
      <c r="N11" s="385"/>
    </row>
    <row r="12" spans="1:14" ht="31.5" customHeight="1">
      <c r="A12" s="386"/>
      <c r="B12" s="386"/>
      <c r="C12" s="34" t="s">
        <v>739</v>
      </c>
      <c r="D12" s="34" t="s">
        <v>740</v>
      </c>
      <c r="F12" s="386"/>
      <c r="G12" s="386"/>
      <c r="H12" s="34" t="s">
        <v>739</v>
      </c>
      <c r="I12" s="34" t="s">
        <v>740</v>
      </c>
      <c r="K12" s="386"/>
      <c r="L12" s="386"/>
      <c r="M12" s="34" t="s">
        <v>739</v>
      </c>
      <c r="N12" s="34" t="s">
        <v>740</v>
      </c>
    </row>
    <row r="13" spans="1:14" ht="38.25">
      <c r="A13" s="35">
        <v>1</v>
      </c>
      <c r="B13" s="46" t="s">
        <v>741</v>
      </c>
      <c r="C13" s="37"/>
      <c r="D13" s="37"/>
      <c r="F13" s="35">
        <v>1</v>
      </c>
      <c r="G13" s="36" t="s">
        <v>741</v>
      </c>
      <c r="H13" s="37"/>
      <c r="I13" s="37"/>
      <c r="K13" s="35">
        <v>1</v>
      </c>
      <c r="L13" s="36" t="s">
        <v>741</v>
      </c>
      <c r="M13" s="37"/>
      <c r="N13" s="37"/>
    </row>
    <row r="14" spans="1:14" ht="51">
      <c r="A14" s="38">
        <v>2</v>
      </c>
      <c r="B14" s="47" t="s">
        <v>742</v>
      </c>
      <c r="C14" s="40"/>
      <c r="D14" s="40"/>
      <c r="F14" s="38">
        <v>2</v>
      </c>
      <c r="G14" s="39" t="s">
        <v>742</v>
      </c>
      <c r="H14" s="40"/>
      <c r="I14" s="40"/>
      <c r="K14" s="38">
        <v>2</v>
      </c>
      <c r="L14" s="39" t="s">
        <v>742</v>
      </c>
      <c r="M14" s="40"/>
      <c r="N14" s="40"/>
    </row>
    <row r="15" spans="1:14" ht="38.25">
      <c r="A15" s="35">
        <v>3</v>
      </c>
      <c r="B15" s="46" t="s">
        <v>743</v>
      </c>
      <c r="C15" s="37"/>
      <c r="D15" s="37"/>
      <c r="F15" s="35">
        <v>3</v>
      </c>
      <c r="G15" s="36" t="s">
        <v>743</v>
      </c>
      <c r="H15" s="37"/>
      <c r="I15" s="37"/>
      <c r="K15" s="35">
        <v>3</v>
      </c>
      <c r="L15" s="36" t="s">
        <v>743</v>
      </c>
      <c r="M15" s="37"/>
      <c r="N15" s="37"/>
    </row>
    <row r="16" spans="1:14" ht="63.75">
      <c r="A16" s="38">
        <v>4</v>
      </c>
      <c r="B16" s="47" t="s">
        <v>744</v>
      </c>
      <c r="C16" s="40"/>
      <c r="D16" s="40"/>
      <c r="F16" s="38">
        <v>4</v>
      </c>
      <c r="G16" s="39" t="s">
        <v>744</v>
      </c>
      <c r="H16" s="40"/>
      <c r="I16" s="40"/>
      <c r="K16" s="38">
        <v>4</v>
      </c>
      <c r="L16" s="39" t="s">
        <v>744</v>
      </c>
      <c r="M16" s="40"/>
      <c r="N16" s="40"/>
    </row>
    <row r="17" spans="1:14" ht="51">
      <c r="A17" s="35">
        <v>5</v>
      </c>
      <c r="B17" s="46" t="s">
        <v>745</v>
      </c>
      <c r="C17" s="37"/>
      <c r="D17" s="37"/>
      <c r="F17" s="35">
        <v>5</v>
      </c>
      <c r="G17" s="36" t="s">
        <v>745</v>
      </c>
      <c r="H17" s="37"/>
      <c r="I17" s="37"/>
      <c r="K17" s="35">
        <v>5</v>
      </c>
      <c r="L17" s="36" t="s">
        <v>745</v>
      </c>
      <c r="M17" s="37"/>
      <c r="N17" s="37"/>
    </row>
    <row r="18" spans="1:14" ht="25.5">
      <c r="A18" s="38">
        <v>6</v>
      </c>
      <c r="B18" s="45" t="s">
        <v>746</v>
      </c>
      <c r="C18" s="40"/>
      <c r="D18" s="40"/>
      <c r="F18" s="38">
        <v>6</v>
      </c>
      <c r="G18" s="39" t="s">
        <v>746</v>
      </c>
      <c r="H18" s="40"/>
      <c r="I18" s="40"/>
      <c r="K18" s="38">
        <v>6</v>
      </c>
      <c r="L18" s="39" t="s">
        <v>746</v>
      </c>
      <c r="M18" s="40"/>
      <c r="N18" s="40"/>
    </row>
    <row r="19" spans="1:14" ht="51">
      <c r="A19" s="35">
        <v>7</v>
      </c>
      <c r="B19" s="46" t="s">
        <v>747</v>
      </c>
      <c r="C19" s="37"/>
      <c r="D19" s="37"/>
      <c r="F19" s="35">
        <v>7</v>
      </c>
      <c r="G19" s="36" t="s">
        <v>747</v>
      </c>
      <c r="H19" s="37"/>
      <c r="I19" s="37"/>
      <c r="K19" s="35">
        <v>7</v>
      </c>
      <c r="L19" s="36" t="s">
        <v>747</v>
      </c>
      <c r="M19" s="37"/>
      <c r="N19" s="37"/>
    </row>
    <row r="20" spans="1:14" ht="89.25">
      <c r="A20" s="38">
        <v>8</v>
      </c>
      <c r="B20" s="45" t="s">
        <v>748</v>
      </c>
      <c r="C20" s="40"/>
      <c r="D20" s="40"/>
      <c r="F20" s="38">
        <v>8</v>
      </c>
      <c r="G20" s="39" t="s">
        <v>748</v>
      </c>
      <c r="H20" s="40"/>
      <c r="I20" s="40"/>
      <c r="K20" s="38">
        <v>8</v>
      </c>
      <c r="L20" s="39" t="s">
        <v>748</v>
      </c>
      <c r="M20" s="40"/>
      <c r="N20" s="40"/>
    </row>
    <row r="21" spans="1:14" ht="38.25">
      <c r="A21" s="35">
        <v>9</v>
      </c>
      <c r="B21" s="44" t="s">
        <v>749</v>
      </c>
      <c r="C21" s="37"/>
      <c r="D21" s="37"/>
      <c r="F21" s="35">
        <v>9</v>
      </c>
      <c r="G21" s="36" t="s">
        <v>749</v>
      </c>
      <c r="H21" s="37"/>
      <c r="I21" s="37"/>
      <c r="K21" s="35">
        <v>9</v>
      </c>
      <c r="L21" s="36" t="s">
        <v>749</v>
      </c>
      <c r="M21" s="37"/>
      <c r="N21" s="37"/>
    </row>
    <row r="22" spans="1:14" ht="51">
      <c r="A22" s="38">
        <v>10</v>
      </c>
      <c r="B22" s="45" t="s">
        <v>750</v>
      </c>
      <c r="C22" s="40"/>
      <c r="D22" s="40"/>
      <c r="F22" s="38">
        <v>10</v>
      </c>
      <c r="G22" s="39" t="s">
        <v>750</v>
      </c>
      <c r="H22" s="40"/>
      <c r="I22" s="40"/>
      <c r="K22" s="38">
        <v>10</v>
      </c>
      <c r="L22" s="39" t="s">
        <v>750</v>
      </c>
      <c r="M22" s="40"/>
      <c r="N22" s="40"/>
    </row>
    <row r="23" spans="1:14" ht="25.5">
      <c r="A23" s="35">
        <v>11</v>
      </c>
      <c r="B23" s="44" t="s">
        <v>751</v>
      </c>
      <c r="C23" s="37"/>
      <c r="D23" s="37"/>
      <c r="F23" s="35">
        <v>11</v>
      </c>
      <c r="G23" s="36" t="s">
        <v>751</v>
      </c>
      <c r="H23" s="37"/>
      <c r="I23" s="37"/>
      <c r="K23" s="35">
        <v>11</v>
      </c>
      <c r="L23" s="36" t="s">
        <v>751</v>
      </c>
      <c r="M23" s="37"/>
      <c r="N23" s="37"/>
    </row>
    <row r="24" spans="1:14" ht="25.5">
      <c r="A24" s="38">
        <v>12</v>
      </c>
      <c r="B24" s="45" t="s">
        <v>752</v>
      </c>
      <c r="C24" s="40"/>
      <c r="D24" s="40"/>
      <c r="F24" s="38">
        <v>12</v>
      </c>
      <c r="G24" s="39" t="s">
        <v>752</v>
      </c>
      <c r="H24" s="40"/>
      <c r="I24" s="40"/>
      <c r="K24" s="38">
        <v>12</v>
      </c>
      <c r="L24" s="39" t="s">
        <v>752</v>
      </c>
      <c r="M24" s="40"/>
      <c r="N24" s="40"/>
    </row>
    <row r="25" spans="1:14" ht="25.5">
      <c r="A25" s="35">
        <v>13</v>
      </c>
      <c r="B25" s="44" t="s">
        <v>753</v>
      </c>
      <c r="C25" s="37"/>
      <c r="D25" s="37"/>
      <c r="F25" s="35">
        <v>13</v>
      </c>
      <c r="G25" s="36" t="s">
        <v>753</v>
      </c>
      <c r="H25" s="37"/>
      <c r="I25" s="37"/>
      <c r="K25" s="35">
        <v>13</v>
      </c>
      <c r="L25" s="36" t="s">
        <v>753</v>
      </c>
      <c r="M25" s="37"/>
      <c r="N25" s="37"/>
    </row>
    <row r="26" spans="1:14" ht="25.5">
      <c r="A26" s="38">
        <v>14</v>
      </c>
      <c r="B26" s="45" t="s">
        <v>754</v>
      </c>
      <c r="C26" s="40"/>
      <c r="D26" s="40"/>
      <c r="F26" s="38">
        <v>14</v>
      </c>
      <c r="G26" s="39" t="s">
        <v>754</v>
      </c>
      <c r="H26" s="40"/>
      <c r="I26" s="40"/>
      <c r="K26" s="38">
        <v>14</v>
      </c>
      <c r="L26" s="39" t="s">
        <v>754</v>
      </c>
      <c r="M26" s="40"/>
      <c r="N26" s="40"/>
    </row>
    <row r="27" spans="1:14" ht="38.25">
      <c r="A27" s="35">
        <v>15</v>
      </c>
      <c r="B27" s="44" t="s">
        <v>755</v>
      </c>
      <c r="C27" s="37"/>
      <c r="D27" s="37"/>
      <c r="F27" s="35">
        <v>15</v>
      </c>
      <c r="G27" s="36" t="s">
        <v>755</v>
      </c>
      <c r="H27" s="37"/>
      <c r="I27" s="37"/>
      <c r="K27" s="35">
        <v>15</v>
      </c>
      <c r="L27" s="36" t="s">
        <v>755</v>
      </c>
      <c r="M27" s="37"/>
      <c r="N27" s="37"/>
    </row>
    <row r="28" spans="1:14" ht="42.75" customHeight="1">
      <c r="A28" s="38">
        <v>16</v>
      </c>
      <c r="B28" s="45" t="s">
        <v>756</v>
      </c>
      <c r="C28" s="40"/>
      <c r="D28" s="40"/>
      <c r="F28" s="38">
        <v>16</v>
      </c>
      <c r="G28" s="39" t="s">
        <v>756</v>
      </c>
      <c r="H28" s="40"/>
      <c r="I28" s="40"/>
      <c r="K28" s="38">
        <v>16</v>
      </c>
      <c r="L28" s="39" t="s">
        <v>756</v>
      </c>
      <c r="M28" s="40"/>
      <c r="N28" s="40"/>
    </row>
    <row r="29" spans="1:14" ht="25.5">
      <c r="A29" s="35">
        <v>17</v>
      </c>
      <c r="B29" s="46" t="s">
        <v>757</v>
      </c>
      <c r="C29" s="37"/>
      <c r="D29" s="37"/>
      <c r="F29" s="35">
        <v>17</v>
      </c>
      <c r="G29" s="36" t="s">
        <v>757</v>
      </c>
      <c r="H29" s="37"/>
      <c r="I29" s="37"/>
      <c r="K29" s="35">
        <v>17</v>
      </c>
      <c r="L29" s="36" t="s">
        <v>757</v>
      </c>
      <c r="M29" s="37"/>
      <c r="N29" s="37"/>
    </row>
    <row r="30" spans="1:14" ht="25.5">
      <c r="A30" s="38">
        <v>18</v>
      </c>
      <c r="B30" s="47" t="s">
        <v>758</v>
      </c>
      <c r="C30" s="40"/>
      <c r="D30" s="40"/>
      <c r="F30" s="38">
        <v>18</v>
      </c>
      <c r="G30" s="39" t="s">
        <v>758</v>
      </c>
      <c r="H30" s="40"/>
      <c r="I30" s="40"/>
      <c r="K30" s="38">
        <v>18</v>
      </c>
      <c r="L30" s="39" t="s">
        <v>758</v>
      </c>
      <c r="M30" s="40"/>
      <c r="N30" s="40"/>
    </row>
    <row r="31" spans="1:14" ht="25.5">
      <c r="A31" s="35">
        <v>19</v>
      </c>
      <c r="B31" s="46" t="s">
        <v>759</v>
      </c>
      <c r="C31" s="37"/>
      <c r="D31" s="37"/>
      <c r="F31" s="35">
        <v>19</v>
      </c>
      <c r="G31" s="36" t="s">
        <v>759</v>
      </c>
      <c r="H31" s="37"/>
      <c r="I31" s="37"/>
      <c r="K31" s="35">
        <v>19</v>
      </c>
      <c r="L31" s="36" t="s">
        <v>759</v>
      </c>
      <c r="M31" s="37"/>
      <c r="N31" s="37"/>
    </row>
    <row r="34" spans="1:4" ht="25.5">
      <c r="A34" s="41" t="s">
        <v>705</v>
      </c>
      <c r="B34" s="42" t="s">
        <v>760</v>
      </c>
      <c r="C34" s="42" t="s">
        <v>42</v>
      </c>
      <c r="D34" s="42" t="s">
        <v>706</v>
      </c>
    </row>
    <row r="35" spans="1:4" ht="25.5">
      <c r="A35" s="390">
        <v>0.6</v>
      </c>
      <c r="B35" s="391" t="s">
        <v>761</v>
      </c>
      <c r="C35" s="392" t="s">
        <v>73</v>
      </c>
      <c r="D35" s="43" t="s">
        <v>762</v>
      </c>
    </row>
    <row r="36" spans="1:4" ht="25.5">
      <c r="A36" s="390"/>
      <c r="B36" s="391"/>
      <c r="C36" s="392"/>
      <c r="D36" s="43" t="s">
        <v>763</v>
      </c>
    </row>
    <row r="37" spans="1:4">
      <c r="A37" s="390">
        <v>0.8</v>
      </c>
      <c r="B37" s="394" t="s">
        <v>764</v>
      </c>
      <c r="C37" s="393" t="s">
        <v>65</v>
      </c>
      <c r="D37" s="43" t="s">
        <v>765</v>
      </c>
    </row>
    <row r="38" spans="1:4" ht="25.5">
      <c r="A38" s="390"/>
      <c r="B38" s="394"/>
      <c r="C38" s="393"/>
      <c r="D38" s="43" t="s">
        <v>766</v>
      </c>
    </row>
    <row r="39" spans="1:4">
      <c r="A39" s="390">
        <v>1</v>
      </c>
      <c r="B39" s="391" t="s">
        <v>767</v>
      </c>
      <c r="C39" s="395" t="s">
        <v>121</v>
      </c>
      <c r="D39" s="43" t="s">
        <v>768</v>
      </c>
    </row>
    <row r="40" spans="1:4" ht="25.5">
      <c r="A40" s="390"/>
      <c r="B40" s="391"/>
      <c r="C40" s="395"/>
      <c r="D40" s="43" t="s">
        <v>769</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c r="B2" s="2" t="s">
        <v>770</v>
      </c>
      <c r="C2" s="3"/>
      <c r="D2" s="3"/>
      <c r="E2" s="3"/>
      <c r="F2" s="3"/>
      <c r="G2" s="4"/>
      <c r="J2" s="33"/>
    </row>
    <row r="3" spans="2:18" ht="65.25" customHeight="1">
      <c r="B3" s="2" t="s">
        <v>771</v>
      </c>
      <c r="C3" s="5"/>
      <c r="D3" s="5"/>
      <c r="E3" s="3"/>
      <c r="F3" s="3"/>
      <c r="G3" s="4"/>
      <c r="K3" s="9"/>
      <c r="L3" s="396"/>
      <c r="M3" s="396"/>
      <c r="N3" s="396"/>
      <c r="O3" s="396"/>
      <c r="P3" s="396"/>
      <c r="Q3" s="396"/>
      <c r="R3" s="396"/>
    </row>
    <row r="4" spans="2:18" ht="65.25" customHeight="1">
      <c r="B4" s="2" t="s">
        <v>772</v>
      </c>
      <c r="C4" s="5"/>
      <c r="D4" s="5"/>
      <c r="E4" s="5"/>
      <c r="F4" s="3"/>
      <c r="G4" s="4"/>
      <c r="K4" s="9"/>
      <c r="L4" s="396"/>
      <c r="M4" s="396"/>
      <c r="N4" s="396"/>
      <c r="O4" s="396"/>
      <c r="P4" s="396"/>
      <c r="Q4" s="396"/>
      <c r="R4" s="396"/>
    </row>
    <row r="5" spans="2:18" ht="65.25" customHeight="1">
      <c r="B5" s="2" t="s">
        <v>773</v>
      </c>
      <c r="C5" s="6"/>
      <c r="D5" s="5"/>
      <c r="E5" s="5"/>
      <c r="F5" s="3"/>
      <c r="G5" s="4"/>
      <c r="K5" s="9"/>
      <c r="L5" s="396"/>
      <c r="M5" s="396"/>
      <c r="N5" s="396"/>
      <c r="O5" s="396"/>
      <c r="P5" s="396"/>
      <c r="Q5" s="396"/>
      <c r="R5" s="396"/>
    </row>
    <row r="6" spans="2:18" ht="65.25" customHeight="1">
      <c r="B6" s="2" t="s">
        <v>774</v>
      </c>
      <c r="C6" s="6"/>
      <c r="D6" s="6"/>
      <c r="E6" s="5"/>
      <c r="F6" s="3"/>
      <c r="G6" s="4"/>
      <c r="K6" s="9"/>
      <c r="L6" s="396"/>
      <c r="M6" s="396"/>
      <c r="N6" s="396"/>
      <c r="O6" s="396"/>
      <c r="P6" s="396"/>
      <c r="Q6" s="396"/>
      <c r="R6" s="396"/>
    </row>
    <row r="8" spans="2:18" ht="30">
      <c r="C8" s="2" t="s">
        <v>775</v>
      </c>
      <c r="D8" s="2" t="s">
        <v>776</v>
      </c>
      <c r="E8" s="2" t="s">
        <v>777</v>
      </c>
      <c r="F8" s="2" t="s">
        <v>778</v>
      </c>
      <c r="G8" s="2" t="s">
        <v>779</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48"/>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7" customWidth="1"/>
    <col min="2" max="2" width="54" style="7" customWidth="1"/>
    <col min="3" max="16384" width="11.42578125" style="7"/>
  </cols>
  <sheetData>
    <row r="1" spans="1:2" ht="15" customHeight="1">
      <c r="A1" s="397" t="s">
        <v>780</v>
      </c>
      <c r="B1" s="397" t="s">
        <v>781</v>
      </c>
    </row>
    <row r="2" spans="1:2" ht="15" customHeight="1">
      <c r="A2" s="397"/>
      <c r="B2" s="397"/>
    </row>
    <row r="3" spans="1:2" ht="15" customHeight="1">
      <c r="A3" s="397"/>
      <c r="B3" s="397"/>
    </row>
    <row r="4" spans="1:2" ht="38.25">
      <c r="A4" s="17" t="s">
        <v>153</v>
      </c>
      <c r="B4" s="19" t="s">
        <v>782</v>
      </c>
    </row>
    <row r="5" spans="1:2" ht="30.75" customHeight="1">
      <c r="A5" s="18" t="s">
        <v>156</v>
      </c>
      <c r="B5" s="19" t="s">
        <v>783</v>
      </c>
    </row>
    <row r="6" spans="1:2" ht="31.5">
      <c r="A6" s="17" t="s">
        <v>62</v>
      </c>
      <c r="B6" s="19" t="s">
        <v>784</v>
      </c>
    </row>
    <row r="7" spans="1:2" ht="31.5" customHeight="1">
      <c r="A7" s="18" t="s">
        <v>160</v>
      </c>
      <c r="B7" s="19" t="s">
        <v>785</v>
      </c>
    </row>
    <row r="8" spans="1:2" ht="30" customHeight="1">
      <c r="A8" s="17" t="s">
        <v>97</v>
      </c>
      <c r="B8" s="19" t="s">
        <v>786</v>
      </c>
    </row>
    <row r="9" spans="1:2" ht="51">
      <c r="A9" s="17" t="s">
        <v>85</v>
      </c>
      <c r="B9" s="19" t="s">
        <v>787</v>
      </c>
    </row>
    <row r="10" spans="1:2" ht="47.25">
      <c r="A10" s="17" t="s">
        <v>166</v>
      </c>
      <c r="B10" s="19" t="s">
        <v>788</v>
      </c>
    </row>
    <row r="11" spans="1:2" ht="45.75" customHeight="1">
      <c r="A11" s="17" t="s">
        <v>168</v>
      </c>
      <c r="B11" s="19" t="s">
        <v>789</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1"/>
  </cols>
  <sheetData/>
  <pageMargins left="0.7" right="0.7" top="0.75" bottom="0.75" header="0.3" footer="0.3"/>
  <drawing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Alexander Hernandez Zorro</cp:lastModifiedBy>
  <cp:revision/>
  <dcterms:created xsi:type="dcterms:W3CDTF">2020-08-21T21:53:20Z</dcterms:created>
  <dcterms:modified xsi:type="dcterms:W3CDTF">2024-12-26T22:21:16Z</dcterms:modified>
  <cp:category/>
  <cp:contentStatus/>
</cp:coreProperties>
</file>