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OCTUBRE/INFORMES/"/>
    </mc:Choice>
  </mc:AlternateContent>
  <xr:revisionPtr revIDLastSave="144" documentId="13_ncr:1_{52D36EF1-1AF5-49AC-8A07-823AFF3E6932}" xr6:coauthVersionLast="47" xr6:coauthVersionMax="47" xr10:uidLastSave="{DE878C99-2E1D-4E67-B0E2-6675F92EFCE7}"/>
  <bookViews>
    <workbookView xWindow="-120" yWindow="-120" windowWidth="29040" windowHeight="1572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'PRESUPUESTO 2024'!$A$1:$P$148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4" l="1"/>
  <c r="I8" i="4"/>
  <c r="I9" i="4"/>
  <c r="H7" i="4"/>
  <c r="K39" i="4" l="1"/>
  <c r="P142" i="4"/>
  <c r="L139" i="4"/>
  <c r="M139" i="4"/>
  <c r="N139" i="4"/>
  <c r="O139" i="4"/>
  <c r="N98" i="4"/>
  <c r="O98" i="4"/>
  <c r="P98" i="4"/>
  <c r="L26" i="4"/>
  <c r="P87" i="4"/>
  <c r="P89" i="4"/>
  <c r="P90" i="4"/>
  <c r="P91" i="4"/>
  <c r="P92" i="4"/>
  <c r="P93" i="4"/>
  <c r="P88" i="4" s="1"/>
  <c r="P94" i="4"/>
  <c r="P95" i="4"/>
  <c r="P96" i="4"/>
  <c r="P97" i="4"/>
  <c r="P99" i="4"/>
  <c r="P101" i="4"/>
  <c r="P103" i="4"/>
  <c r="P104" i="4"/>
  <c r="P105" i="4"/>
  <c r="P106" i="4"/>
  <c r="P102" i="4" s="1"/>
  <c r="P107" i="4"/>
  <c r="P108" i="4"/>
  <c r="P110" i="4"/>
  <c r="P111" i="4"/>
  <c r="P112" i="4"/>
  <c r="P113" i="4"/>
  <c r="P114" i="4"/>
  <c r="P109" i="4" s="1"/>
  <c r="P115" i="4"/>
  <c r="P116" i="4"/>
  <c r="P117" i="4"/>
  <c r="P119" i="4"/>
  <c r="P120" i="4"/>
  <c r="P121" i="4"/>
  <c r="P122" i="4"/>
  <c r="P123" i="4"/>
  <c r="P124" i="4"/>
  <c r="P125" i="4"/>
  <c r="P126" i="4"/>
  <c r="P118" i="4" s="1"/>
  <c r="P127" i="4"/>
  <c r="P128" i="4"/>
  <c r="P129" i="4"/>
  <c r="P131" i="4"/>
  <c r="P130" i="4" s="1"/>
  <c r="P132" i="4"/>
  <c r="P133" i="4"/>
  <c r="P134" i="4"/>
  <c r="P135" i="4"/>
  <c r="P136" i="4"/>
  <c r="P137" i="4"/>
  <c r="P138" i="4"/>
  <c r="P140" i="4"/>
  <c r="P139" i="4" s="1"/>
  <c r="P141" i="4"/>
  <c r="P143" i="4"/>
  <c r="P144" i="4"/>
  <c r="P145" i="4"/>
  <c r="P85" i="4"/>
  <c r="P46" i="4"/>
  <c r="P47" i="4"/>
  <c r="P48" i="4"/>
  <c r="P49" i="4"/>
  <c r="P50" i="4"/>
  <c r="P51" i="4"/>
  <c r="P53" i="4"/>
  <c r="P52" i="4" s="1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45" i="4"/>
  <c r="P10" i="4"/>
  <c r="P11" i="4"/>
  <c r="P12" i="4"/>
  <c r="P13" i="4"/>
  <c r="P14" i="4"/>
  <c r="P15" i="4"/>
  <c r="P16" i="4"/>
  <c r="P17" i="4"/>
  <c r="P19" i="4"/>
  <c r="P18" i="4" s="1"/>
  <c r="P20" i="4"/>
  <c r="P21" i="4"/>
  <c r="P22" i="4"/>
  <c r="P23" i="4"/>
  <c r="P24" i="4"/>
  <c r="P25" i="4"/>
  <c r="P27" i="4"/>
  <c r="P28" i="4"/>
  <c r="P26" i="4" s="1"/>
  <c r="P29" i="4"/>
  <c r="P30" i="4"/>
  <c r="P31" i="4"/>
  <c r="P32" i="4"/>
  <c r="P33" i="4"/>
  <c r="P9" i="4"/>
  <c r="O87" i="4"/>
  <c r="O89" i="4"/>
  <c r="O90" i="4"/>
  <c r="O91" i="4"/>
  <c r="O88" i="4" s="1"/>
  <c r="O92" i="4"/>
  <c r="O93" i="4"/>
  <c r="O94" i="4"/>
  <c r="O95" i="4"/>
  <c r="O96" i="4"/>
  <c r="O97" i="4"/>
  <c r="O99" i="4"/>
  <c r="O101" i="4"/>
  <c r="O103" i="4"/>
  <c r="O104" i="4"/>
  <c r="O102" i="4" s="1"/>
  <c r="O105" i="4"/>
  <c r="O106" i="4"/>
  <c r="O107" i="4"/>
  <c r="O108" i="4"/>
  <c r="O110" i="4"/>
  <c r="O111" i="4"/>
  <c r="O112" i="4"/>
  <c r="O109" i="4" s="1"/>
  <c r="O113" i="4"/>
  <c r="O114" i="4"/>
  <c r="O115" i="4"/>
  <c r="O116" i="4"/>
  <c r="O117" i="4"/>
  <c r="O119" i="4"/>
  <c r="O120" i="4"/>
  <c r="O121" i="4"/>
  <c r="O122" i="4"/>
  <c r="O123" i="4"/>
  <c r="O124" i="4"/>
  <c r="O118" i="4" s="1"/>
  <c r="O125" i="4"/>
  <c r="O126" i="4"/>
  <c r="O127" i="4"/>
  <c r="O128" i="4"/>
  <c r="O129" i="4"/>
  <c r="O131" i="4"/>
  <c r="O130" i="4" s="1"/>
  <c r="O132" i="4"/>
  <c r="O133" i="4"/>
  <c r="O134" i="4"/>
  <c r="O135" i="4"/>
  <c r="O136" i="4"/>
  <c r="O137" i="4"/>
  <c r="O138" i="4"/>
  <c r="O140" i="4"/>
  <c r="O141" i="4"/>
  <c r="O143" i="4"/>
  <c r="O144" i="4"/>
  <c r="O142" i="4" s="1"/>
  <c r="O145" i="4"/>
  <c r="O85" i="4"/>
  <c r="O46" i="4"/>
  <c r="O47" i="4"/>
  <c r="O48" i="4"/>
  <c r="O49" i="4"/>
  <c r="O50" i="4"/>
  <c r="O51" i="4"/>
  <c r="O53" i="4"/>
  <c r="O52" i="4" s="1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45" i="4"/>
  <c r="O10" i="4"/>
  <c r="O11" i="4"/>
  <c r="O12" i="4"/>
  <c r="O13" i="4"/>
  <c r="O14" i="4"/>
  <c r="O15" i="4"/>
  <c r="O16" i="4"/>
  <c r="O17" i="4"/>
  <c r="O19" i="4"/>
  <c r="O18" i="4" s="1"/>
  <c r="O20" i="4"/>
  <c r="O21" i="4"/>
  <c r="O22" i="4"/>
  <c r="O23" i="4"/>
  <c r="O24" i="4"/>
  <c r="O25" i="4"/>
  <c r="O27" i="4"/>
  <c r="O26" i="4" s="1"/>
  <c r="O28" i="4"/>
  <c r="O29" i="4"/>
  <c r="O30" i="4"/>
  <c r="O31" i="4"/>
  <c r="O32" i="4"/>
  <c r="O33" i="4"/>
  <c r="O9" i="4"/>
  <c r="N87" i="4"/>
  <c r="N89" i="4"/>
  <c r="N88" i="4" s="1"/>
  <c r="N90" i="4"/>
  <c r="N91" i="4"/>
  <c r="N92" i="4"/>
  <c r="N93" i="4"/>
  <c r="N94" i="4"/>
  <c r="N95" i="4"/>
  <c r="N96" i="4"/>
  <c r="N97" i="4"/>
  <c r="N99" i="4"/>
  <c r="N101" i="4"/>
  <c r="N103" i="4"/>
  <c r="N102" i="4" s="1"/>
  <c r="N104" i="4"/>
  <c r="N105" i="4"/>
  <c r="N106" i="4"/>
  <c r="N107" i="4"/>
  <c r="N108" i="4"/>
  <c r="N110" i="4"/>
  <c r="N109" i="4" s="1"/>
  <c r="N111" i="4"/>
  <c r="N112" i="4"/>
  <c r="N113" i="4"/>
  <c r="N114" i="4"/>
  <c r="N115" i="4"/>
  <c r="N116" i="4"/>
  <c r="N117" i="4"/>
  <c r="N119" i="4"/>
  <c r="N120" i="4"/>
  <c r="N121" i="4"/>
  <c r="N122" i="4"/>
  <c r="N118" i="4" s="1"/>
  <c r="N123" i="4"/>
  <c r="N124" i="4"/>
  <c r="N125" i="4"/>
  <c r="N126" i="4"/>
  <c r="N127" i="4"/>
  <c r="N128" i="4"/>
  <c r="N129" i="4"/>
  <c r="N131" i="4"/>
  <c r="N132" i="4"/>
  <c r="N133" i="4"/>
  <c r="N134" i="4"/>
  <c r="N130" i="4" s="1"/>
  <c r="N135" i="4"/>
  <c r="N136" i="4"/>
  <c r="N137" i="4"/>
  <c r="N138" i="4"/>
  <c r="N140" i="4"/>
  <c r="N141" i="4"/>
  <c r="N143" i="4"/>
  <c r="N142" i="4" s="1"/>
  <c r="N144" i="4"/>
  <c r="N145" i="4"/>
  <c r="N85" i="4"/>
  <c r="N53" i="4"/>
  <c r="N52" i="4" s="1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46" i="4"/>
  <c r="N47" i="4"/>
  <c r="N48" i="4"/>
  <c r="N49" i="4"/>
  <c r="N50" i="4"/>
  <c r="N51" i="4"/>
  <c r="N45" i="4"/>
  <c r="N19" i="4"/>
  <c r="N20" i="4"/>
  <c r="N18" i="4" s="1"/>
  <c r="N21" i="4"/>
  <c r="N22" i="4"/>
  <c r="N23" i="4"/>
  <c r="N24" i="4"/>
  <c r="N25" i="4"/>
  <c r="N27" i="4"/>
  <c r="N26" i="4" s="1"/>
  <c r="N28" i="4"/>
  <c r="N29" i="4"/>
  <c r="N30" i="4"/>
  <c r="N31" i="4"/>
  <c r="N32" i="4"/>
  <c r="N33" i="4"/>
  <c r="N10" i="4"/>
  <c r="N11" i="4"/>
  <c r="N12" i="4"/>
  <c r="N13" i="4"/>
  <c r="N14" i="4"/>
  <c r="N15" i="4"/>
  <c r="N16" i="4"/>
  <c r="N17" i="4"/>
  <c r="N9" i="4"/>
  <c r="M87" i="4"/>
  <c r="M89" i="4"/>
  <c r="M88" i="4" s="1"/>
  <c r="M90" i="4"/>
  <c r="M91" i="4"/>
  <c r="M92" i="4"/>
  <c r="M93" i="4"/>
  <c r="M94" i="4"/>
  <c r="M95" i="4"/>
  <c r="M96" i="4"/>
  <c r="M97" i="4"/>
  <c r="M99" i="4"/>
  <c r="M98" i="4" s="1"/>
  <c r="M101" i="4"/>
  <c r="M103" i="4"/>
  <c r="M102" i="4" s="1"/>
  <c r="M104" i="4"/>
  <c r="M105" i="4"/>
  <c r="M106" i="4"/>
  <c r="M107" i="4"/>
  <c r="M108" i="4"/>
  <c r="M110" i="4"/>
  <c r="M109" i="4" s="1"/>
  <c r="M111" i="4"/>
  <c r="M112" i="4"/>
  <c r="M113" i="4"/>
  <c r="M114" i="4"/>
  <c r="M115" i="4"/>
  <c r="M116" i="4"/>
  <c r="M117" i="4"/>
  <c r="M119" i="4"/>
  <c r="M120" i="4"/>
  <c r="M118" i="4" s="1"/>
  <c r="M121" i="4"/>
  <c r="M122" i="4"/>
  <c r="M123" i="4"/>
  <c r="M124" i="4"/>
  <c r="M125" i="4"/>
  <c r="M126" i="4"/>
  <c r="M127" i="4"/>
  <c r="M128" i="4"/>
  <c r="M129" i="4"/>
  <c r="M131" i="4"/>
  <c r="M132" i="4"/>
  <c r="M130" i="4" s="1"/>
  <c r="M133" i="4"/>
  <c r="M134" i="4"/>
  <c r="M135" i="4"/>
  <c r="M136" i="4"/>
  <c r="M137" i="4"/>
  <c r="M138" i="4"/>
  <c r="M140" i="4"/>
  <c r="M141" i="4"/>
  <c r="M143" i="4"/>
  <c r="M142" i="4" s="1"/>
  <c r="M144" i="4"/>
  <c r="M145" i="4"/>
  <c r="M85" i="4"/>
  <c r="M46" i="4"/>
  <c r="M47" i="4"/>
  <c r="M48" i="4"/>
  <c r="M49" i="4"/>
  <c r="M50" i="4"/>
  <c r="M51" i="4"/>
  <c r="M53" i="4"/>
  <c r="M54" i="4"/>
  <c r="M55" i="4"/>
  <c r="M52" i="4" s="1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45" i="4"/>
  <c r="M27" i="4"/>
  <c r="M26" i="4" s="1"/>
  <c r="M28" i="4"/>
  <c r="M29" i="4"/>
  <c r="M30" i="4"/>
  <c r="M31" i="4"/>
  <c r="M32" i="4"/>
  <c r="M33" i="4"/>
  <c r="M19" i="4"/>
  <c r="M18" i="4" s="1"/>
  <c r="M20" i="4"/>
  <c r="M21" i="4"/>
  <c r="M22" i="4"/>
  <c r="M23" i="4"/>
  <c r="M24" i="4"/>
  <c r="M25" i="4"/>
  <c r="M10" i="4"/>
  <c r="M11" i="4"/>
  <c r="M12" i="4"/>
  <c r="M13" i="4"/>
  <c r="M14" i="4"/>
  <c r="M15" i="4"/>
  <c r="M16" i="4"/>
  <c r="M17" i="4"/>
  <c r="M9" i="4"/>
  <c r="L87" i="4"/>
  <c r="L89" i="4"/>
  <c r="L88" i="4" s="1"/>
  <c r="L90" i="4"/>
  <c r="L91" i="4"/>
  <c r="L92" i="4"/>
  <c r="L93" i="4"/>
  <c r="L94" i="4"/>
  <c r="L95" i="4"/>
  <c r="L96" i="4"/>
  <c r="L97" i="4"/>
  <c r="L99" i="4"/>
  <c r="L98" i="4" s="1"/>
  <c r="L101" i="4"/>
  <c r="L103" i="4"/>
  <c r="L102" i="4" s="1"/>
  <c r="L104" i="4"/>
  <c r="L105" i="4"/>
  <c r="L106" i="4"/>
  <c r="L107" i="4"/>
  <c r="L108" i="4"/>
  <c r="L110" i="4"/>
  <c r="L109" i="4" s="1"/>
  <c r="L111" i="4"/>
  <c r="L112" i="4"/>
  <c r="L113" i="4"/>
  <c r="L114" i="4"/>
  <c r="L115" i="4"/>
  <c r="L116" i="4"/>
  <c r="L117" i="4"/>
  <c r="L119" i="4"/>
  <c r="L118" i="4" s="1"/>
  <c r="L120" i="4"/>
  <c r="L121" i="4"/>
  <c r="L122" i="4"/>
  <c r="L123" i="4"/>
  <c r="L124" i="4"/>
  <c r="L125" i="4"/>
  <c r="L126" i="4"/>
  <c r="L127" i="4"/>
  <c r="L128" i="4"/>
  <c r="L129" i="4"/>
  <c r="L131" i="4"/>
  <c r="L130" i="4" s="1"/>
  <c r="L132" i="4"/>
  <c r="L133" i="4"/>
  <c r="L134" i="4"/>
  <c r="L135" i="4"/>
  <c r="L136" i="4"/>
  <c r="L137" i="4"/>
  <c r="L138" i="4"/>
  <c r="L140" i="4"/>
  <c r="L141" i="4"/>
  <c r="L143" i="4"/>
  <c r="L142" i="4" s="1"/>
  <c r="L144" i="4"/>
  <c r="L145" i="4"/>
  <c r="L85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53" i="4"/>
  <c r="L46" i="4"/>
  <c r="L47" i="4"/>
  <c r="L48" i="4"/>
  <c r="L49" i="4"/>
  <c r="L50" i="4"/>
  <c r="L51" i="4"/>
  <c r="L45" i="4"/>
  <c r="L10" i="4"/>
  <c r="L11" i="4"/>
  <c r="L12" i="4"/>
  <c r="L13" i="4"/>
  <c r="L14" i="4"/>
  <c r="L15" i="4"/>
  <c r="L16" i="4"/>
  <c r="L17" i="4"/>
  <c r="L19" i="4"/>
  <c r="L18" i="4" s="1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9" i="4"/>
  <c r="J142" i="4"/>
  <c r="K142" i="4"/>
  <c r="J139" i="4"/>
  <c r="J130" i="4"/>
  <c r="J118" i="4"/>
  <c r="J109" i="4"/>
  <c r="J102" i="4"/>
  <c r="J98" i="4"/>
  <c r="K98" i="4"/>
  <c r="J88" i="4"/>
  <c r="K87" i="4"/>
  <c r="K89" i="4"/>
  <c r="K88" i="4" s="1"/>
  <c r="K90" i="4"/>
  <c r="K91" i="4"/>
  <c r="K92" i="4"/>
  <c r="K93" i="4"/>
  <c r="K94" i="4"/>
  <c r="K95" i="4"/>
  <c r="K96" i="4"/>
  <c r="K97" i="4"/>
  <c r="K99" i="4"/>
  <c r="K101" i="4"/>
  <c r="K103" i="4"/>
  <c r="K102" i="4" s="1"/>
  <c r="K104" i="4"/>
  <c r="K105" i="4"/>
  <c r="K106" i="4"/>
  <c r="K107" i="4"/>
  <c r="K108" i="4"/>
  <c r="K110" i="4"/>
  <c r="K109" i="4" s="1"/>
  <c r="K111" i="4"/>
  <c r="K112" i="4"/>
  <c r="K113" i="4"/>
  <c r="K114" i="4"/>
  <c r="K115" i="4"/>
  <c r="K116" i="4"/>
  <c r="K117" i="4"/>
  <c r="K119" i="4"/>
  <c r="K120" i="4"/>
  <c r="K121" i="4"/>
  <c r="K122" i="4"/>
  <c r="K123" i="4"/>
  <c r="K124" i="4"/>
  <c r="K125" i="4"/>
  <c r="K126" i="4"/>
  <c r="K127" i="4"/>
  <c r="K128" i="4"/>
  <c r="K129" i="4"/>
  <c r="K131" i="4"/>
  <c r="K132" i="4"/>
  <c r="K130" i="4" s="1"/>
  <c r="K133" i="4"/>
  <c r="K134" i="4"/>
  <c r="K135" i="4"/>
  <c r="K136" i="4"/>
  <c r="K137" i="4"/>
  <c r="K138" i="4"/>
  <c r="K140" i="4"/>
  <c r="K139" i="4" s="1"/>
  <c r="K141" i="4"/>
  <c r="K143" i="4"/>
  <c r="K144" i="4"/>
  <c r="K145" i="4"/>
  <c r="K85" i="4"/>
  <c r="J52" i="4"/>
  <c r="K51" i="4"/>
  <c r="K53" i="4"/>
  <c r="K52" i="4" s="1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46" i="4"/>
  <c r="K47" i="4"/>
  <c r="K48" i="4"/>
  <c r="K49" i="4"/>
  <c r="K50" i="4"/>
  <c r="K45" i="4"/>
  <c r="J18" i="4"/>
  <c r="J26" i="4"/>
  <c r="K27" i="4"/>
  <c r="K26" i="4" s="1"/>
  <c r="K28" i="4"/>
  <c r="K29" i="4"/>
  <c r="K30" i="4"/>
  <c r="K31" i="4"/>
  <c r="K32" i="4"/>
  <c r="K33" i="4"/>
  <c r="K19" i="4"/>
  <c r="K20" i="4"/>
  <c r="K21" i="4"/>
  <c r="K22" i="4"/>
  <c r="K23" i="4"/>
  <c r="K24" i="4"/>
  <c r="K25" i="4"/>
  <c r="K18" i="4" s="1"/>
  <c r="K10" i="4"/>
  <c r="K11" i="4"/>
  <c r="K12" i="4"/>
  <c r="K13" i="4"/>
  <c r="K14" i="4"/>
  <c r="K15" i="4"/>
  <c r="K16" i="4"/>
  <c r="K17" i="4"/>
  <c r="K9" i="4"/>
  <c r="N38" i="4"/>
  <c r="M40" i="4"/>
  <c r="M38" i="4"/>
  <c r="K118" i="4" l="1"/>
  <c r="N84" i="4"/>
  <c r="I85" i="4"/>
  <c r="I86" i="4"/>
  <c r="I100" i="4"/>
  <c r="I101" i="4"/>
  <c r="I99" i="4"/>
  <c r="J84" i="4"/>
  <c r="O38" i="4"/>
  <c r="O37" i="4" s="1"/>
  <c r="O39" i="4"/>
  <c r="O41" i="4"/>
  <c r="N37" i="4"/>
  <c r="N39" i="4"/>
  <c r="N41" i="4"/>
  <c r="M37" i="4"/>
  <c r="M36" i="4" s="1"/>
  <c r="M39" i="4"/>
  <c r="M41" i="4"/>
  <c r="L37" i="4"/>
  <c r="L36" i="4" s="1"/>
  <c r="L40" i="4"/>
  <c r="L39" i="4" s="1"/>
  <c r="L42" i="4"/>
  <c r="L41" i="4" s="1"/>
  <c r="K42" i="4"/>
  <c r="K41" i="4" s="1"/>
  <c r="K40" i="4"/>
  <c r="K37" i="4"/>
  <c r="I46" i="4"/>
  <c r="I47" i="4"/>
  <c r="I49" i="4"/>
  <c r="I50" i="4"/>
  <c r="I45" i="4"/>
  <c r="I42" i="4"/>
  <c r="I41" i="4" s="1"/>
  <c r="I40" i="4"/>
  <c r="I39" i="4" s="1"/>
  <c r="I37" i="4"/>
  <c r="I31" i="4"/>
  <c r="I32" i="4"/>
  <c r="I22" i="4"/>
  <c r="I24" i="4"/>
  <c r="I25" i="4"/>
  <c r="I10" i="4"/>
  <c r="I11" i="4"/>
  <c r="I12" i="4"/>
  <c r="I13" i="4"/>
  <c r="I14" i="4"/>
  <c r="I16" i="4"/>
  <c r="I17" i="4"/>
  <c r="F88" i="4"/>
  <c r="J44" i="4"/>
  <c r="J43" i="4" s="1"/>
  <c r="J41" i="4"/>
  <c r="J39" i="4"/>
  <c r="I103" i="4"/>
  <c r="I104" i="4"/>
  <c r="I105" i="4"/>
  <c r="I106" i="4"/>
  <c r="I107" i="4"/>
  <c r="I108" i="4"/>
  <c r="I110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6" i="4"/>
  <c r="I127" i="4"/>
  <c r="I128" i="4"/>
  <c r="I129" i="4"/>
  <c r="I131" i="4"/>
  <c r="I132" i="4"/>
  <c r="I133" i="4"/>
  <c r="I134" i="4"/>
  <c r="I135" i="4"/>
  <c r="I136" i="4"/>
  <c r="I137" i="4"/>
  <c r="I138" i="4"/>
  <c r="I140" i="4"/>
  <c r="I141" i="4"/>
  <c r="I143" i="4"/>
  <c r="I144" i="4"/>
  <c r="I145" i="4"/>
  <c r="I89" i="4"/>
  <c r="I90" i="4"/>
  <c r="I91" i="4"/>
  <c r="I92" i="4"/>
  <c r="I93" i="4"/>
  <c r="I94" i="4"/>
  <c r="I95" i="4"/>
  <c r="I96" i="4"/>
  <c r="I97" i="4"/>
  <c r="I87" i="4"/>
  <c r="J80" i="4"/>
  <c r="G39" i="4"/>
  <c r="H39" i="4"/>
  <c r="G41" i="4"/>
  <c r="G37" i="4"/>
  <c r="G36" i="4" s="1"/>
  <c r="H37" i="4"/>
  <c r="H36" i="4" s="1"/>
  <c r="J37" i="4"/>
  <c r="J36" i="4" s="1"/>
  <c r="I82" i="4"/>
  <c r="I81" i="4" s="1"/>
  <c r="I80" i="4" s="1"/>
  <c r="L80" i="4" s="1"/>
  <c r="G81" i="4"/>
  <c r="G80" i="4" s="1"/>
  <c r="H81" i="4"/>
  <c r="H80" i="4" s="1"/>
  <c r="J81" i="4"/>
  <c r="K81" i="4"/>
  <c r="K80" i="4" s="1"/>
  <c r="L81" i="4"/>
  <c r="M81" i="4"/>
  <c r="M80" i="4" s="1"/>
  <c r="N81" i="4"/>
  <c r="N80" i="4" s="1"/>
  <c r="O81" i="4"/>
  <c r="O80" i="4" s="1"/>
  <c r="P81" i="4"/>
  <c r="P80" i="4" s="1"/>
  <c r="J77" i="4"/>
  <c r="J73" i="4"/>
  <c r="G70" i="4"/>
  <c r="H70" i="4"/>
  <c r="I70" i="4"/>
  <c r="J70" i="4"/>
  <c r="K70" i="4"/>
  <c r="L70" i="4"/>
  <c r="M70" i="4"/>
  <c r="N70" i="4"/>
  <c r="O70" i="4"/>
  <c r="P70" i="4"/>
  <c r="P38" i="4"/>
  <c r="P37" i="4" s="1"/>
  <c r="P41" i="4"/>
  <c r="I78" i="4"/>
  <c r="I79" i="4"/>
  <c r="G78" i="4"/>
  <c r="J9" i="4"/>
  <c r="J8" i="4" s="1"/>
  <c r="F52" i="4"/>
  <c r="F39" i="4"/>
  <c r="F70" i="4"/>
  <c r="F73" i="4"/>
  <c r="F77" i="4"/>
  <c r="G87" i="4"/>
  <c r="G89" i="4"/>
  <c r="G90" i="4"/>
  <c r="G91" i="4"/>
  <c r="G92" i="4"/>
  <c r="G93" i="4"/>
  <c r="G94" i="4"/>
  <c r="G95" i="4"/>
  <c r="G96" i="4"/>
  <c r="G97" i="4"/>
  <c r="G98" i="4"/>
  <c r="G103" i="4"/>
  <c r="G104" i="4"/>
  <c r="G105" i="4"/>
  <c r="G106" i="4"/>
  <c r="G107" i="4"/>
  <c r="G108" i="4"/>
  <c r="G110" i="4"/>
  <c r="G111" i="4"/>
  <c r="G112" i="4"/>
  <c r="G113" i="4"/>
  <c r="G114" i="4"/>
  <c r="G115" i="4"/>
  <c r="G116" i="4"/>
  <c r="G117" i="4"/>
  <c r="G119" i="4"/>
  <c r="G120" i="4"/>
  <c r="G121" i="4"/>
  <c r="G122" i="4"/>
  <c r="G123" i="4"/>
  <c r="G124" i="4"/>
  <c r="G125" i="4"/>
  <c r="G126" i="4"/>
  <c r="G127" i="4"/>
  <c r="G128" i="4"/>
  <c r="G129" i="4"/>
  <c r="G131" i="4"/>
  <c r="G132" i="4"/>
  <c r="G133" i="4"/>
  <c r="G134" i="4"/>
  <c r="G135" i="4"/>
  <c r="G136" i="4"/>
  <c r="G137" i="4"/>
  <c r="G138" i="4"/>
  <c r="G140" i="4"/>
  <c r="G141" i="4"/>
  <c r="G144" i="4"/>
  <c r="G145" i="4"/>
  <c r="H11" i="4"/>
  <c r="H12" i="4"/>
  <c r="H13" i="4"/>
  <c r="H14" i="4"/>
  <c r="H16" i="4"/>
  <c r="H17" i="4"/>
  <c r="H22" i="4"/>
  <c r="H24" i="4"/>
  <c r="H25" i="4"/>
  <c r="H29" i="4"/>
  <c r="H31" i="4"/>
  <c r="H32" i="4"/>
  <c r="H42" i="4"/>
  <c r="H41" i="4" s="1"/>
  <c r="H45" i="4"/>
  <c r="H49" i="4"/>
  <c r="H50" i="4"/>
  <c r="H74" i="4"/>
  <c r="H76" i="4"/>
  <c r="H78" i="4"/>
  <c r="H79" i="4"/>
  <c r="H87" i="4"/>
  <c r="H89" i="4"/>
  <c r="H90" i="4"/>
  <c r="H91" i="4"/>
  <c r="H92" i="4"/>
  <c r="H93" i="4"/>
  <c r="H94" i="4"/>
  <c r="H95" i="4"/>
  <c r="H96" i="4"/>
  <c r="H97" i="4"/>
  <c r="H101" i="4"/>
  <c r="H98" i="4" s="1"/>
  <c r="H103" i="4"/>
  <c r="H104" i="4"/>
  <c r="H105" i="4"/>
  <c r="H106" i="4"/>
  <c r="H107" i="4"/>
  <c r="H108" i="4"/>
  <c r="H110" i="4"/>
  <c r="H111" i="4"/>
  <c r="H112" i="4"/>
  <c r="H113" i="4"/>
  <c r="H114" i="4"/>
  <c r="H115" i="4"/>
  <c r="H116" i="4"/>
  <c r="H117" i="4"/>
  <c r="H119" i="4"/>
  <c r="H120" i="4"/>
  <c r="H121" i="4"/>
  <c r="H122" i="4"/>
  <c r="H123" i="4"/>
  <c r="H124" i="4"/>
  <c r="H125" i="4"/>
  <c r="H126" i="4"/>
  <c r="H127" i="4"/>
  <c r="H128" i="4"/>
  <c r="H129" i="4"/>
  <c r="H131" i="4"/>
  <c r="H132" i="4"/>
  <c r="H133" i="4"/>
  <c r="H134" i="4"/>
  <c r="H135" i="4"/>
  <c r="H136" i="4"/>
  <c r="H137" i="4"/>
  <c r="H138" i="4"/>
  <c r="H140" i="4"/>
  <c r="H141" i="4"/>
  <c r="H143" i="4"/>
  <c r="H145" i="4"/>
  <c r="G11" i="4"/>
  <c r="G12" i="4"/>
  <c r="G13" i="4"/>
  <c r="G14" i="4"/>
  <c r="G16" i="4"/>
  <c r="G17" i="4"/>
  <c r="G19" i="4"/>
  <c r="G20" i="4"/>
  <c r="G21" i="4"/>
  <c r="G22" i="4"/>
  <c r="G23" i="4"/>
  <c r="G24" i="4"/>
  <c r="G25" i="4"/>
  <c r="G31" i="4"/>
  <c r="G32" i="4"/>
  <c r="G45" i="4"/>
  <c r="G49" i="4"/>
  <c r="G51" i="4"/>
  <c r="G76" i="4"/>
  <c r="G79" i="4"/>
  <c r="G77" i="4" s="1"/>
  <c r="F81" i="4"/>
  <c r="F84" i="4"/>
  <c r="L147" i="4"/>
  <c r="L148" i="4"/>
  <c r="I98" i="4" l="1"/>
  <c r="K84" i="4"/>
  <c r="I84" i="4"/>
  <c r="K77" i="4"/>
  <c r="J35" i="4"/>
  <c r="J34" i="4" s="1"/>
  <c r="J83" i="4"/>
  <c r="I139" i="4"/>
  <c r="I130" i="4"/>
  <c r="N44" i="4"/>
  <c r="N43" i="4" s="1"/>
  <c r="H84" i="4"/>
  <c r="H142" i="4"/>
  <c r="I142" i="4"/>
  <c r="L84" i="4"/>
  <c r="L44" i="4"/>
  <c r="L43" i="4" s="1"/>
  <c r="G35" i="4"/>
  <c r="L52" i="4"/>
  <c r="P84" i="4"/>
  <c r="O84" i="4"/>
  <c r="M44" i="4"/>
  <c r="M43" i="4" s="1"/>
  <c r="M84" i="4"/>
  <c r="P44" i="4"/>
  <c r="P43" i="4" s="1"/>
  <c r="N36" i="4"/>
  <c r="N35" i="4"/>
  <c r="L35" i="4"/>
  <c r="P36" i="4"/>
  <c r="O36" i="4"/>
  <c r="O35" i="4"/>
  <c r="O44" i="4"/>
  <c r="O43" i="4" s="1"/>
  <c r="G84" i="4"/>
  <c r="I102" i="4"/>
  <c r="H139" i="4"/>
  <c r="H130" i="4"/>
  <c r="G142" i="4"/>
  <c r="H102" i="4"/>
  <c r="I88" i="4"/>
  <c r="I118" i="4"/>
  <c r="I109" i="4"/>
  <c r="G139" i="4"/>
  <c r="G130" i="4"/>
  <c r="H118" i="4"/>
  <c r="H109" i="4"/>
  <c r="H88" i="4"/>
  <c r="G102" i="4"/>
  <c r="L8" i="4"/>
  <c r="L7" i="4" s="1"/>
  <c r="G118" i="4"/>
  <c r="G109" i="4"/>
  <c r="G88" i="4"/>
  <c r="M35" i="4"/>
  <c r="O8" i="4"/>
  <c r="O7" i="4" s="1"/>
  <c r="N8" i="4"/>
  <c r="N7" i="4" s="1"/>
  <c r="N6" i="4" s="1"/>
  <c r="M8" i="4"/>
  <c r="M7" i="4" s="1"/>
  <c r="K44" i="4"/>
  <c r="K8" i="4"/>
  <c r="K7" i="4" s="1"/>
  <c r="K5" i="4" s="1"/>
  <c r="P39" i="4"/>
  <c r="P35" i="4" s="1"/>
  <c r="G52" i="4"/>
  <c r="P8" i="4"/>
  <c r="P7" i="4" s="1"/>
  <c r="L77" i="4"/>
  <c r="G73" i="4"/>
  <c r="G69" i="4" s="1"/>
  <c r="H73" i="4"/>
  <c r="I77" i="4"/>
  <c r="G26" i="4"/>
  <c r="G44" i="4"/>
  <c r="H77" i="4"/>
  <c r="H44" i="4"/>
  <c r="H43" i="4" s="1"/>
  <c r="H26" i="4"/>
  <c r="H52" i="4"/>
  <c r="M77" i="4"/>
  <c r="N77" i="4"/>
  <c r="O77" i="4"/>
  <c r="P77" i="4"/>
  <c r="I44" i="4"/>
  <c r="I43" i="4" s="1"/>
  <c r="I73" i="4"/>
  <c r="I52" i="4"/>
  <c r="K73" i="4"/>
  <c r="L73" i="4"/>
  <c r="I26" i="4"/>
  <c r="M73" i="4"/>
  <c r="N73" i="4"/>
  <c r="O73" i="4"/>
  <c r="P73" i="4"/>
  <c r="I35" i="4"/>
  <c r="I36" i="4"/>
  <c r="K35" i="4"/>
  <c r="G18" i="4"/>
  <c r="H8" i="4"/>
  <c r="H6" i="4" s="1"/>
  <c r="G8" i="4"/>
  <c r="G7" i="4" s="1"/>
  <c r="H18" i="4"/>
  <c r="K36" i="4"/>
  <c r="H35" i="4"/>
  <c r="J69" i="4"/>
  <c r="I18" i="4"/>
  <c r="I7" i="4"/>
  <c r="F44" i="4"/>
  <c r="F43" i="4" s="1"/>
  <c r="F41" i="4"/>
  <c r="F37" i="4"/>
  <c r="F142" i="4"/>
  <c r="F139" i="4"/>
  <c r="F130" i="4"/>
  <c r="F118" i="4"/>
  <c r="F109" i="4"/>
  <c r="F102" i="4"/>
  <c r="F98" i="4"/>
  <c r="F26" i="4"/>
  <c r="F18" i="4"/>
  <c r="F8" i="4"/>
  <c r="F7" i="4" s="1"/>
  <c r="F6" i="4" s="1"/>
  <c r="J7" i="4"/>
  <c r="F80" i="4"/>
  <c r="K34" i="4" l="1"/>
  <c r="K43" i="4"/>
  <c r="K69" i="4"/>
  <c r="K83" i="4"/>
  <c r="L69" i="4"/>
  <c r="H69" i="4"/>
  <c r="G83" i="4"/>
  <c r="L34" i="4"/>
  <c r="M34" i="4"/>
  <c r="H83" i="4"/>
  <c r="N34" i="4"/>
  <c r="P34" i="4"/>
  <c r="O83" i="4"/>
  <c r="O34" i="4"/>
  <c r="H34" i="4"/>
  <c r="G34" i="4"/>
  <c r="M69" i="4"/>
  <c r="I69" i="4"/>
  <c r="O69" i="4"/>
  <c r="N69" i="4"/>
  <c r="Q34" i="4"/>
  <c r="G43" i="4"/>
  <c r="P83" i="4"/>
  <c r="L83" i="4"/>
  <c r="P69" i="4"/>
  <c r="N83" i="4"/>
  <c r="I83" i="4"/>
  <c r="M83" i="4"/>
  <c r="N5" i="4"/>
  <c r="O6" i="4"/>
  <c r="O5" i="4"/>
  <c r="L6" i="4"/>
  <c r="L5" i="4"/>
  <c r="M6" i="4"/>
  <c r="M5" i="4"/>
  <c r="P6" i="4"/>
  <c r="P5" i="4"/>
  <c r="J6" i="4"/>
  <c r="J5" i="4"/>
  <c r="J4" i="4" s="1"/>
  <c r="G6" i="4"/>
  <c r="G5" i="4"/>
  <c r="I6" i="4"/>
  <c r="I5" i="4"/>
  <c r="K6" i="4"/>
  <c r="F36" i="4"/>
  <c r="F35" i="4"/>
  <c r="F34" i="4" s="1"/>
  <c r="F5" i="4"/>
  <c r="F69" i="4"/>
  <c r="F83" i="4"/>
  <c r="G4" i="4" l="1"/>
  <c r="O4" i="4"/>
  <c r="P4" i="4"/>
  <c r="N4" i="4"/>
  <c r="N146" i="4" s="1"/>
  <c r="N151" i="4" s="1"/>
  <c r="M4" i="4"/>
  <c r="L4" i="4"/>
  <c r="K4" i="4"/>
  <c r="I4" i="4"/>
  <c r="I146" i="4" s="1"/>
  <c r="I151" i="4" s="1"/>
  <c r="F4" i="4"/>
  <c r="F146" i="4" s="1"/>
  <c r="H5" i="4"/>
  <c r="H4" i="4" s="1"/>
  <c r="N148" i="4" l="1"/>
  <c r="F148" i="4"/>
  <c r="J146" i="4"/>
  <c r="G146" i="4"/>
  <c r="L146" i="4"/>
  <c r="L151" i="4" s="1"/>
  <c r="P146" i="4"/>
  <c r="P151" i="4" s="1"/>
  <c r="H146" i="4"/>
  <c r="M146" i="4"/>
  <c r="M151" i="4" s="1"/>
  <c r="O146" i="4"/>
  <c r="O151" i="4" s="1"/>
  <c r="H148" i="4" l="1"/>
  <c r="G148" i="4"/>
  <c r="J148" i="4"/>
  <c r="P148" i="4"/>
  <c r="O148" i="4"/>
  <c r="M148" i="4"/>
  <c r="K146" i="4"/>
  <c r="K151" i="4" s="1"/>
  <c r="I148" i="4"/>
  <c r="K148" i="4" l="1"/>
</calcChain>
</file>

<file path=xl/sharedStrings.xml><?xml version="1.0" encoding="utf-8"?>
<sst xmlns="http://schemas.openxmlformats.org/spreadsheetml/2006/main" count="851" uniqueCount="300">
  <si>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</si>
  <si>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</si>
  <si>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</si>
  <si>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</si>
  <si>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</si>
  <si>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</si>
  <si>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</si>
  <si>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</si>
  <si>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</si>
  <si>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</si>
  <si>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</si>
  <si>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</si>
  <si>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</si>
  <si>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</si>
  <si>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</si>
  <si>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</si>
  <si>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</si>
  <si>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</si>
  <si>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</si>
  <si>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</si>
  <si>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</si>
  <si>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</si>
  <si>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</si>
  <si>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</si>
  <si>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</si>
  <si>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</si>
  <si>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</si>
  <si>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</si>
  <si>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</si>
  <si>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</si>
  <si>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</si>
  <si>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</si>
  <si>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</si>
  <si>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</si>
  <si>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</si>
  <si>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</si>
  <si>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</si>
  <si>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</si>
  <si>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</si>
  <si>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</si>
  <si>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</si>
  <si>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</si>
  <si>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</si>
  <si>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</si>
  <si>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</si>
  <si>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</si>
  <si>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</si>
  <si>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</si>
  <si>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</si>
  <si>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</si>
  <si>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</si>
  <si>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</si>
  <si>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</si>
  <si>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</si>
  <si>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</si>
  <si>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</si>
  <si>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</si>
  <si>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</si>
  <si>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</si>
  <si>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</si>
  <si>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</si>
  <si>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</si>
  <si>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</si>
  <si>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</si>
  <si>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</si>
  <si>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</si>
  <si>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</si>
  <si>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</si>
  <si>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</si>
  <si>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</si>
  <si>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</si>
  <si>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</si>
  <si>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</si>
  <si>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</si>
  <si>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</si>
  <si>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</si>
  <si>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</si>
  <si>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</si>
  <si>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</si>
  <si>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</si>
  <si>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</si>
  <si>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</si>
  <si>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</si>
  <si>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</si>
  <si>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</si>
  <si>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</si>
  <si>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</si>
  <si>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</si>
  <si>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</si>
  <si>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</si>
  <si>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</si>
  <si>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</si>
  <si>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</si>
  <si>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</si>
  <si>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</si>
  <si>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</si>
  <si>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</si>
  <si>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</si>
  <si>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</si>
  <si>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</si>
  <si>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</si>
  <si>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</si>
  <si>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</si>
  <si>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</si>
  <si>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</si>
  <si>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</si>
  <si>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</si>
  <si>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</si>
  <si>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</si>
  <si>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</si>
  <si>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</si>
  <si>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</si>
  <si>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</si>
  <si>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</si>
  <si>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</si>
  <si>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</si>
  <si>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</si>
  <si>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</si>
  <si>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</si>
  <si>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</si>
  <si>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</si>
  <si>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</si>
  <si>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</si>
  <si>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</si>
  <si>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</si>
  <si>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</si>
  <si>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</si>
  <si>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</si>
  <si>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</si>
  <si>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</si>
  <si>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</si>
  <si>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</si>
  <si>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</si>
  <si>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</si>
  <si>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</si>
  <si>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</si>
  <si>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</si>
  <si>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</si>
  <si>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</si>
  <si>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</si>
  <si>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</si>
  <si>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</si>
  <si>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</si>
  <si>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</si>
  <si>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</si>
  <si>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</si>
  <si>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</si>
  <si>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</si>
  <si>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</si>
  <si>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</si>
  <si>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</si>
  <si>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</si>
  <si>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</si>
  <si>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</si>
  <si>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</si>
  <si>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</si>
  <si>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</si>
  <si>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</si>
  <si>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</si>
  <si>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</si>
  <si>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</si>
  <si>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</si>
  <si>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</si>
  <si>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</si>
  <si>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</si>
  <si>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</si>
  <si>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</si>
  <si>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</si>
  <si>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</si>
  <si>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</si>
  <si>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</si>
  <si>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</si>
  <si>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</si>
  <si>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</si>
  <si>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</si>
  <si>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</si>
  <si>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</si>
  <si>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</si>
  <si>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</si>
  <si>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</si>
  <si>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</si>
  <si>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</si>
  <si>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</si>
  <si>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</si>
  <si>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</si>
  <si>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</si>
  <si>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</si>
  <si>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</si>
  <si>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</si>
  <si>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</si>
  <si>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</si>
  <si>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</si>
  <si>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</si>
  <si>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</si>
  <si>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</si>
  <si>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</si>
  <si>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</si>
  <si>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</si>
  <si>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</si>
  <si>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</si>
  <si>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</si>
  <si>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</si>
  <si>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</si>
  <si>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</si>
  <si>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</si>
  <si>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</si>
  <si>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</si>
  <si>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</si>
  <si>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</si>
  <si>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</si>
  <si>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</si>
  <si>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</si>
  <si>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</si>
  <si>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</si>
  <si>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</si>
  <si>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</si>
  <si>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</si>
  <si>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</si>
  <si>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</si>
  <si>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</si>
  <si>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</si>
  <si>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</si>
  <si>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</si>
  <si>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</si>
  <si>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</si>
  <si>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</si>
  <si>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</si>
  <si>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</si>
  <si>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</si>
  <si>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</si>
  <si>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</si>
  <si>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</si>
  <si>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</si>
  <si>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</si>
  <si>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</si>
  <si>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</si>
  <si>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</si>
  <si>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</si>
  <si>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</si>
  <si>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</si>
  <si>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</si>
  <si>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</si>
  <si>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</si>
  <si>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</si>
  <si>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</si>
  <si>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</si>
  <si>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</si>
  <si>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</si>
  <si>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</si>
  <si>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</si>
  <si>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</si>
  <si>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</si>
  <si>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</si>
  <si>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</si>
  <si>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</si>
  <si>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</si>
  <si>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</si>
  <si>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</si>
  <si>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</si>
  <si>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</si>
  <si>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</si>
  <si>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</si>
  <si>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</si>
  <si>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</si>
  <si>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</si>
  <si>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</si>
  <si>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</si>
  <si>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</si>
  <si>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</si>
  <si>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</si>
  <si>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</si>
  <si>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</si>
  <si>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</si>
  <si>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</si>
  <si>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</si>
  <si>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</si>
  <si>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</si>
  <si>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</si>
  <si>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</si>
  <si>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</si>
  <si>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</si>
  <si>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</si>
  <si>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</si>
  <si>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</si>
  <si>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</si>
  <si>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</si>
  <si>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</si>
  <si>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</si>
  <si>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</si>
  <si>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</si>
  <si>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</si>
  <si>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</si>
  <si>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</si>
  <si>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</si>
  <si>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</si>
  <si>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</si>
  <si>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</si>
  <si>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</si>
  <si>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</si>
  <si>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OCTUBRE 31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</si>
</sst>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5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5" fillId="0" borderId="0" xfId="1" applyNumberFormat="1" applyFont="1" applyFill="1" applyAlignment="1">
      <alignment horizontal="right" vertical="center"/>
    </xf>
    <xf numFmtId="165" fontId="11" fillId="0" borderId="3" xfId="1" applyNumberFormat="1" applyFont="1" applyBorder="1" applyAlignment="1">
      <alignment horizontal="right" vertical="center" wrapText="1" readingOrder="1"/>
    </xf>
    <xf numFmtId="164" fontId="3" fillId="0" borderId="6" xfId="0" applyNumberFormat="1" applyFont="1" applyBorder="1" applyAlignment="1">
      <alignment horizontal="right" vertical="center" wrapText="1" readingOrder="1"/>
    </xf>
    <xf numFmtId="165" fontId="14" fillId="0" borderId="0" xfId="1" applyNumberFormat="1" applyFont="1" applyAlignment="1">
      <alignment horizontal="right"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OCTUBRE/DESAGREGADA%2031102024.xlsx" TargetMode="External"/><Relationship Id="rId1" Type="http://schemas.openxmlformats.org/officeDocument/2006/relationships/externalLinkPath" Target="/personal/yiseth_moreno_unidadvictimas_gov_co/Documents/COMPARTIDA%20PRESUPUESTO/ARCHIVO%20PRESUPUESTO%202024/INFORMES/OCTUBRE/DESAGREGADA%20311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GOSTO/INFORMES/EJECUCION%20PRESUPUESTAL%20AGOSTO%20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EJECUCION%20PRESUPUESTAL%20AGOST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iseth.moreno\OneDrive%20-%20Unidad%20de%20Victimas\COMPARTIDA%20PRESUPUESTO\ARCHIVO%20PRESUPUESTO%202024\INFORMES\SEPTIEMBRE\EJEC%20DESAGRAGADA%20UARI%2030%20SEPT.xlsx" TargetMode="External"/><Relationship Id="rId1" Type="http://schemas.openxmlformats.org/officeDocument/2006/relationships/externalLinkPath" Target="file:///C:\Users\yiseth.moreno\OneDrive%20-%20Unidad%20de%20Victimas\COMPARTIDA%20PRESUPUESTO\ARCHIVO%20PRESUPUESTO%202024\INFORMES\SEPTIEMBRE\EJEC%20DESAGRAGADA%20UARI%2030%20SEPT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Relationship Id="rId1" Type="http://schemas.openxmlformats.org/officeDocument/2006/relationships/externalLinkPath" Target="/personal/yiseth_moreno_unidadvictimas_gov_co/Documents/COMPARTIDA%20PRESUPUESTO/ARCHIVO%20PRESUPUESTO%202024/INFORMES/JUNIO/DESAGREGADA%203006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LIO/DESAGREGADA%20JULIO%2031%202024.xlsx" TargetMode="External"/><Relationship Id="rId1" Type="http://schemas.openxmlformats.org/officeDocument/2006/relationships/externalLinkPath" Target="/personal/yiseth_moreno_unidadvictimas_gov_co/Documents/COMPARTIDA%20PRESUPUESTO/ARCHIVO%20PRESUPUESTO%202024/INFORMES/JULIO/DESAGREGADA%20JULIO%2031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/personal/yiseth_moreno_unidadvictimas_gov_co/Documents/COMPARTIDA%20PRESUPUESTO/ARCHIVO%20PRESUPUESTO%202024/INFORMES/AGOSTO/INFORMES/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REP_EPG034_EjecucionPresupu (2)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3253000000</v>
          </cell>
          <cell r="T5">
            <v>52137000000</v>
          </cell>
          <cell r="U5">
            <v>0</v>
          </cell>
          <cell r="V5">
            <v>52137000000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3000000</v>
          </cell>
          <cell r="S11">
            <v>0</v>
          </cell>
          <cell r="T11">
            <v>5000000</v>
          </cell>
          <cell r="U11">
            <v>0</v>
          </cell>
          <cell r="V11">
            <v>2000000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160000000</v>
          </cell>
          <cell r="T14">
            <v>7356000000</v>
          </cell>
          <cell r="U14">
            <v>0</v>
          </cell>
          <cell r="V14">
            <v>7356000000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100000000</v>
          </cell>
          <cell r="T15">
            <v>5225000000</v>
          </cell>
          <cell r="U15">
            <v>0</v>
          </cell>
          <cell r="V15">
            <v>5225000000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100000000</v>
          </cell>
          <cell r="T16">
            <v>5713000000</v>
          </cell>
          <cell r="U16">
            <v>0</v>
          </cell>
          <cell r="V16">
            <v>5713000000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400000000</v>
          </cell>
          <cell r="T18">
            <v>1769000000</v>
          </cell>
          <cell r="U18">
            <v>0</v>
          </cell>
          <cell r="V18">
            <v>1769000000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570000000</v>
          </cell>
          <cell r="S21">
            <v>410000000</v>
          </cell>
          <cell r="T21">
            <v>1302000000</v>
          </cell>
          <cell r="U21">
            <v>0</v>
          </cell>
          <cell r="V21">
            <v>1302000000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2260000000</v>
          </cell>
          <cell r="S22">
            <v>0</v>
          </cell>
          <cell r="T22">
            <v>3402000000</v>
          </cell>
          <cell r="U22">
            <v>0</v>
          </cell>
          <cell r="V22">
            <v>3292000000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60000000</v>
          </cell>
          <cell r="S23">
            <v>0</v>
          </cell>
          <cell r="T23">
            <v>259000000</v>
          </cell>
          <cell r="U23">
            <v>0</v>
          </cell>
          <cell r="V23">
            <v>259000000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750000000</v>
          </cell>
          <cell r="S24">
            <v>0</v>
          </cell>
          <cell r="T24">
            <v>2512000000</v>
          </cell>
          <cell r="U24">
            <v>0</v>
          </cell>
          <cell r="V24">
            <v>2512000000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30000000</v>
          </cell>
          <cell r="S27">
            <v>0</v>
          </cell>
          <cell r="T27">
            <v>119000000</v>
          </cell>
          <cell r="U27">
            <v>0</v>
          </cell>
          <cell r="V27">
            <v>119000000</v>
          </cell>
        </row>
      </sheetData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J2"/>
          <cell r="K2"/>
          <cell r="L2"/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3253000000</v>
          </cell>
          <cell r="T2">
            <v>52137000000</v>
          </cell>
          <cell r="U2">
            <v>0</v>
          </cell>
          <cell r="V2">
            <v>52137000000</v>
          </cell>
          <cell r="W2">
            <v>0</v>
          </cell>
          <cell r="X2">
            <v>40924914866</v>
          </cell>
          <cell r="Y2">
            <v>40917937085</v>
          </cell>
          <cell r="Z2">
            <v>40917937085</v>
          </cell>
          <cell r="AA2">
            <v>40917937085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J3"/>
          <cell r="K3"/>
          <cell r="L3"/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150000000</v>
          </cell>
          <cell r="S3">
            <v>0</v>
          </cell>
          <cell r="T3">
            <v>234000000</v>
          </cell>
          <cell r="U3">
            <v>0</v>
          </cell>
          <cell r="V3">
            <v>234000000</v>
          </cell>
          <cell r="W3">
            <v>0</v>
          </cell>
          <cell r="X3">
            <v>181493771</v>
          </cell>
          <cell r="Y3">
            <v>181493771</v>
          </cell>
          <cell r="Z3">
            <v>181493771</v>
          </cell>
          <cell r="AA3">
            <v>181493771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J4"/>
          <cell r="K4"/>
          <cell r="L4"/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  <cell r="X4">
            <v>872186</v>
          </cell>
          <cell r="Y4">
            <v>872186</v>
          </cell>
          <cell r="Z4">
            <v>872186</v>
          </cell>
          <cell r="AA4">
            <v>872186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  <cell r="X5">
            <v>1528200</v>
          </cell>
          <cell r="Y5">
            <v>1528200</v>
          </cell>
          <cell r="Z5">
            <v>1528200</v>
          </cell>
          <cell r="AA5">
            <v>1528200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  <cell r="X6">
            <v>2326804143</v>
          </cell>
          <cell r="Y6">
            <v>2321603734</v>
          </cell>
          <cell r="Z6">
            <v>2321599344</v>
          </cell>
          <cell r="AA6">
            <v>2321599344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  <cell r="X7">
            <v>1440851023</v>
          </cell>
          <cell r="Y7">
            <v>1440851023</v>
          </cell>
          <cell r="Z7">
            <v>1440851023</v>
          </cell>
          <cell r="AA7">
            <v>1440851023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3000000</v>
          </cell>
          <cell r="S8">
            <v>0</v>
          </cell>
          <cell r="T8">
            <v>5000000</v>
          </cell>
          <cell r="U8">
            <v>0</v>
          </cell>
          <cell r="V8">
            <v>2000000</v>
          </cell>
          <cell r="W8">
            <v>3000000</v>
          </cell>
          <cell r="X8">
            <v>1576060</v>
          </cell>
          <cell r="Y8">
            <v>1576060</v>
          </cell>
          <cell r="Z8">
            <v>1576060</v>
          </cell>
          <cell r="AA8">
            <v>1576060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  <cell r="X9">
            <v>899472880</v>
          </cell>
          <cell r="Y9">
            <v>856240373</v>
          </cell>
          <cell r="Z9">
            <v>854385028</v>
          </cell>
          <cell r="AA9">
            <v>854385028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  <cell r="X10">
            <v>1723742114</v>
          </cell>
          <cell r="Y10">
            <v>1677980374</v>
          </cell>
          <cell r="Z10">
            <v>1676032171</v>
          </cell>
          <cell r="AA10">
            <v>1676032171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I11"/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160000000</v>
          </cell>
          <cell r="T11">
            <v>7356000000</v>
          </cell>
          <cell r="U11">
            <v>0</v>
          </cell>
          <cell r="V11">
            <v>7356000000</v>
          </cell>
          <cell r="W11">
            <v>0</v>
          </cell>
          <cell r="X11">
            <v>5330959670</v>
          </cell>
          <cell r="Y11">
            <v>5330959670</v>
          </cell>
          <cell r="Z11">
            <v>5330959670</v>
          </cell>
          <cell r="AA11">
            <v>5330959670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I12"/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100000000</v>
          </cell>
          <cell r="T12">
            <v>5225000000</v>
          </cell>
          <cell r="U12">
            <v>0</v>
          </cell>
          <cell r="V12">
            <v>5225000000</v>
          </cell>
          <cell r="W12">
            <v>0</v>
          </cell>
          <cell r="X12">
            <v>3824011133</v>
          </cell>
          <cell r="Y12">
            <v>3824011133</v>
          </cell>
          <cell r="Z12">
            <v>3824011133</v>
          </cell>
          <cell r="AA12">
            <v>3824011133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I13"/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100000000</v>
          </cell>
          <cell r="T13">
            <v>5713000000</v>
          </cell>
          <cell r="U13">
            <v>0</v>
          </cell>
          <cell r="V13">
            <v>5713000000</v>
          </cell>
          <cell r="W13">
            <v>0</v>
          </cell>
          <cell r="X13">
            <v>3976934469</v>
          </cell>
          <cell r="Y13">
            <v>3562417898</v>
          </cell>
          <cell r="Z13">
            <v>3562417898</v>
          </cell>
          <cell r="AA13">
            <v>3562417898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  <cell r="X14">
            <v>1967668065</v>
          </cell>
          <cell r="Y14">
            <v>1967668065</v>
          </cell>
          <cell r="Z14">
            <v>1967668065</v>
          </cell>
          <cell r="AA14">
            <v>1967668065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400000000</v>
          </cell>
          <cell r="T15">
            <v>1769000000</v>
          </cell>
          <cell r="U15">
            <v>0</v>
          </cell>
          <cell r="V15">
            <v>1769000000</v>
          </cell>
          <cell r="W15">
            <v>0</v>
          </cell>
          <cell r="X15">
            <v>1120808200</v>
          </cell>
          <cell r="Y15">
            <v>1120808200</v>
          </cell>
          <cell r="Z15">
            <v>1120808200</v>
          </cell>
          <cell r="AA15">
            <v>1120808200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  <cell r="X16">
            <v>1405358600</v>
          </cell>
          <cell r="Y16">
            <v>1405358600</v>
          </cell>
          <cell r="Z16">
            <v>1405358600</v>
          </cell>
          <cell r="AA16">
            <v>1405358600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  <cell r="X17">
            <v>1055809700</v>
          </cell>
          <cell r="Y17">
            <v>1055809700</v>
          </cell>
          <cell r="Z17">
            <v>1055809700</v>
          </cell>
          <cell r="AA17">
            <v>1055809700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570000000</v>
          </cell>
          <cell r="S18">
            <v>410000000</v>
          </cell>
          <cell r="T18">
            <v>1302000000</v>
          </cell>
          <cell r="U18">
            <v>0</v>
          </cell>
          <cell r="V18">
            <v>1302000000</v>
          </cell>
          <cell r="W18">
            <v>0</v>
          </cell>
          <cell r="X18">
            <v>740059452</v>
          </cell>
          <cell r="Y18">
            <v>740059452</v>
          </cell>
          <cell r="Z18">
            <v>740059452</v>
          </cell>
          <cell r="AA18">
            <v>740059452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2260000000</v>
          </cell>
          <cell r="S19">
            <v>0</v>
          </cell>
          <cell r="T19">
            <v>3402000000</v>
          </cell>
          <cell r="U19">
            <v>0</v>
          </cell>
          <cell r="V19">
            <v>3292000000</v>
          </cell>
          <cell r="W19">
            <v>110000000</v>
          </cell>
          <cell r="X19">
            <v>1700868634</v>
          </cell>
          <cell r="Y19">
            <v>1637123034</v>
          </cell>
          <cell r="Z19">
            <v>1634497195</v>
          </cell>
          <cell r="AA19">
            <v>1634497195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60000000</v>
          </cell>
          <cell r="S20">
            <v>0</v>
          </cell>
          <cell r="T20">
            <v>259000000</v>
          </cell>
          <cell r="U20">
            <v>0</v>
          </cell>
          <cell r="V20">
            <v>259000000</v>
          </cell>
          <cell r="W20">
            <v>0</v>
          </cell>
          <cell r="X20">
            <v>205057660</v>
          </cell>
          <cell r="Y20">
            <v>199507840</v>
          </cell>
          <cell r="Z20">
            <v>199266548</v>
          </cell>
          <cell r="AA20">
            <v>199266548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I21"/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750000000</v>
          </cell>
          <cell r="S21">
            <v>0</v>
          </cell>
          <cell r="T21">
            <v>2512000000</v>
          </cell>
          <cell r="U21">
            <v>0</v>
          </cell>
          <cell r="V21">
            <v>2512000000</v>
          </cell>
          <cell r="W21">
            <v>0</v>
          </cell>
          <cell r="X21">
            <v>2006654739</v>
          </cell>
          <cell r="Y21">
            <v>2006654739</v>
          </cell>
          <cell r="Z21">
            <v>2006654739</v>
          </cell>
          <cell r="AA21">
            <v>2006654739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I22"/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I23"/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  <cell r="X23">
            <v>226156454</v>
          </cell>
          <cell r="Y23">
            <v>226156454</v>
          </cell>
          <cell r="Z23">
            <v>226156454</v>
          </cell>
          <cell r="AA23">
            <v>226156454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30000000</v>
          </cell>
          <cell r="S24">
            <v>0</v>
          </cell>
          <cell r="T24">
            <v>119000000</v>
          </cell>
          <cell r="U24">
            <v>0</v>
          </cell>
          <cell r="V24">
            <v>119000000</v>
          </cell>
          <cell r="W24">
            <v>0</v>
          </cell>
          <cell r="X24">
            <v>67916182</v>
          </cell>
          <cell r="Y24">
            <v>67916182</v>
          </cell>
          <cell r="Z24">
            <v>67916182</v>
          </cell>
          <cell r="AA24">
            <v>67916182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746561367.30999994</v>
          </cell>
          <cell r="S25">
            <v>1368160000</v>
          </cell>
          <cell r="T25">
            <v>246561367.31</v>
          </cell>
          <cell r="U25">
            <v>0</v>
          </cell>
          <cell r="V25">
            <v>0</v>
          </cell>
          <cell r="W25">
            <v>246561367.31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  <cell r="X26">
            <v>815435838</v>
          </cell>
          <cell r="Y26">
            <v>421218152.39999998</v>
          </cell>
          <cell r="Z26">
            <v>421218152.39999998</v>
          </cell>
          <cell r="AA26">
            <v>421218152.39999998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</v>
          </cell>
          <cell r="W27">
            <v>281</v>
          </cell>
          <cell r="X27">
            <v>145047719</v>
          </cell>
          <cell r="Y27">
            <v>114548769</v>
          </cell>
          <cell r="Z27">
            <v>114548769</v>
          </cell>
          <cell r="AA27">
            <v>114548769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2182530</v>
          </cell>
          <cell r="W28">
            <v>6830470</v>
          </cell>
          <cell r="X28">
            <v>1872330</v>
          </cell>
          <cell r="Y28">
            <v>1872330</v>
          </cell>
          <cell r="Z28">
            <v>1872330</v>
          </cell>
          <cell r="AA28">
            <v>1872330</v>
          </cell>
        </row>
        <row r="29">
          <cell r="C29" t="str">
            <v>A-02-02-01-002-008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002</v>
          </cell>
          <cell r="I29" t="str">
            <v>008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DOTACIÓN (PRENDAS DE VESTIR Y CALZADO)</v>
          </cell>
          <cell r="Q29">
            <v>0</v>
          </cell>
          <cell r="R29">
            <v>6100000</v>
          </cell>
          <cell r="S29">
            <v>0</v>
          </cell>
          <cell r="T29">
            <v>6100000</v>
          </cell>
          <cell r="U29">
            <v>0</v>
          </cell>
          <cell r="V29">
            <v>6100000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A-02-02-01-003-002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PASTA O PULPA, PAPEL Y PRODUCTOS DE PAPEL; IMPRESOS Y ARTÍCULOS SIMILARES</v>
          </cell>
          <cell r="Q30">
            <v>150000000</v>
          </cell>
          <cell r="R30">
            <v>1032148020</v>
          </cell>
          <cell r="S30">
            <v>589542000</v>
          </cell>
          <cell r="T30">
            <v>592606020</v>
          </cell>
          <cell r="U30">
            <v>0</v>
          </cell>
          <cell r="V30">
            <v>144814020</v>
          </cell>
          <cell r="W30">
            <v>447792000</v>
          </cell>
          <cell r="X30">
            <v>94814020</v>
          </cell>
          <cell r="Y30">
            <v>94814020</v>
          </cell>
          <cell r="Z30">
            <v>3064020</v>
          </cell>
          <cell r="AA30">
            <v>3064020</v>
          </cell>
        </row>
        <row r="31">
          <cell r="C31" t="str">
            <v>A-02-02-01-003-003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HORNOS DE COQUE; PRODUCTOS DE REFINACIÓN DE PETRÓLEO Y COMBUSTIBLE NUCLEAR</v>
          </cell>
          <cell r="Q31">
            <v>12097000</v>
          </cell>
          <cell r="R31">
            <v>5000000</v>
          </cell>
          <cell r="S31">
            <v>0</v>
          </cell>
          <cell r="T31">
            <v>17097000</v>
          </cell>
          <cell r="U31">
            <v>0</v>
          </cell>
          <cell r="V31">
            <v>16651040</v>
          </cell>
          <cell r="W31">
            <v>445960</v>
          </cell>
          <cell r="X31">
            <v>11651040</v>
          </cell>
          <cell r="Y31">
            <v>7980313.5899999999</v>
          </cell>
          <cell r="Z31">
            <v>5192347.59</v>
          </cell>
          <cell r="AA31">
            <v>5192347.59</v>
          </cell>
        </row>
        <row r="32">
          <cell r="C32" t="str">
            <v>A-02-02-01-003-008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003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OTROS BIENES TRANSPORTABLES N.C.P.</v>
          </cell>
          <cell r="Q32">
            <v>49642000</v>
          </cell>
          <cell r="R32">
            <v>0</v>
          </cell>
          <cell r="S32">
            <v>0</v>
          </cell>
          <cell r="T32">
            <v>49642000</v>
          </cell>
          <cell r="U32">
            <v>0</v>
          </cell>
          <cell r="V32">
            <v>800000</v>
          </cell>
          <cell r="W32">
            <v>48842000</v>
          </cell>
          <cell r="X32">
            <v>800000</v>
          </cell>
          <cell r="Y32">
            <v>800000</v>
          </cell>
          <cell r="Z32">
            <v>800000</v>
          </cell>
          <cell r="AA32">
            <v>800000</v>
          </cell>
        </row>
        <row r="33">
          <cell r="C33" t="str">
            <v>A-02-02-01-004-005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005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MAQUINARIA DE OFICINA, CONTABILIDAD E INFORMÁTICA</v>
          </cell>
          <cell r="Q33">
            <v>6989000</v>
          </cell>
          <cell r="R33">
            <v>12569970</v>
          </cell>
          <cell r="S33">
            <v>0</v>
          </cell>
          <cell r="T33">
            <v>19558970</v>
          </cell>
          <cell r="U33">
            <v>0</v>
          </cell>
          <cell r="V33">
            <v>5355400</v>
          </cell>
          <cell r="W33">
            <v>14203570</v>
          </cell>
          <cell r="X33">
            <v>5355400</v>
          </cell>
          <cell r="Y33">
            <v>5355400</v>
          </cell>
          <cell r="Z33">
            <v>5355400</v>
          </cell>
          <cell r="AA33">
            <v>5355400</v>
          </cell>
        </row>
        <row r="34">
          <cell r="C34" t="str">
            <v>A-02-02-01-004-007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004</v>
          </cell>
          <cell r="I34" t="str">
            <v>007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EQUIPO Y APARATOS DE RADIO, TELEVISIÓN Y COMUNICACIONES</v>
          </cell>
          <cell r="Q34">
            <v>6000000</v>
          </cell>
          <cell r="R34">
            <v>0</v>
          </cell>
          <cell r="S34">
            <v>6000000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C35" t="str">
            <v>A-02-02-02-006-003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003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ALOJAMIENTO; SERVICIOS DE SUMINISTROS DE COMIDAS Y BEBIDAS</v>
          </cell>
          <cell r="Q35">
            <v>1330827000</v>
          </cell>
          <cell r="R35">
            <v>1374165117.6400001</v>
          </cell>
          <cell r="S35">
            <v>835831974.15999997</v>
          </cell>
          <cell r="T35">
            <v>1869160143.48</v>
          </cell>
          <cell r="U35">
            <v>0</v>
          </cell>
          <cell r="V35">
            <v>1639768597.23</v>
          </cell>
          <cell r="W35">
            <v>229391546.25</v>
          </cell>
          <cell r="X35">
            <v>1027265677.65</v>
          </cell>
          <cell r="Y35">
            <v>605192535.79999995</v>
          </cell>
          <cell r="Z35">
            <v>604582290.79999995</v>
          </cell>
          <cell r="AA35">
            <v>604582290.79999995</v>
          </cell>
        </row>
        <row r="36">
          <cell r="C36" t="str">
            <v>A-02-02-02-006-004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004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PASAJEROS</v>
          </cell>
          <cell r="Q36">
            <v>3365259000</v>
          </cell>
          <cell r="R36">
            <v>2965046259.02</v>
          </cell>
          <cell r="S36">
            <v>2747853259.21</v>
          </cell>
          <cell r="T36">
            <v>3582451999.8099999</v>
          </cell>
          <cell r="U36">
            <v>0</v>
          </cell>
          <cell r="V36">
            <v>3283862749.79</v>
          </cell>
          <cell r="W36">
            <v>298589250.01999998</v>
          </cell>
          <cell r="X36">
            <v>3135569329.79</v>
          </cell>
          <cell r="Y36">
            <v>2282452188.1999998</v>
          </cell>
          <cell r="Z36">
            <v>2086925637.2</v>
          </cell>
          <cell r="AA36">
            <v>2086925637.2</v>
          </cell>
        </row>
        <row r="37">
          <cell r="C37" t="str">
            <v>A-02-02-02-006-005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005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TRANSPORTE DE CARGA</v>
          </cell>
          <cell r="Q37">
            <v>335000000</v>
          </cell>
          <cell r="R37">
            <v>300000000</v>
          </cell>
          <cell r="S37">
            <v>335000000</v>
          </cell>
          <cell r="T37">
            <v>300000000</v>
          </cell>
          <cell r="U37">
            <v>0</v>
          </cell>
          <cell r="V37">
            <v>0</v>
          </cell>
          <cell r="W37">
            <v>300000000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A-02-02-02-006-007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007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APOYO AL TRANSPORTE</v>
          </cell>
          <cell r="Q38">
            <v>19682000</v>
          </cell>
          <cell r="R38">
            <v>308000</v>
          </cell>
          <cell r="S38">
            <v>0</v>
          </cell>
          <cell r="T38">
            <v>19990000</v>
          </cell>
          <cell r="U38">
            <v>0</v>
          </cell>
          <cell r="V38">
            <v>1930000</v>
          </cell>
          <cell r="W38">
            <v>18060000</v>
          </cell>
          <cell r="X38">
            <v>1885500</v>
          </cell>
          <cell r="Y38">
            <v>1885500</v>
          </cell>
          <cell r="Z38">
            <v>1885500</v>
          </cell>
          <cell r="AA38">
            <v>1885500</v>
          </cell>
        </row>
        <row r="39">
          <cell r="C39" t="str">
            <v>A-02-02-02-006-009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009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DISTRIBUCIÓN DE ELECTRICIDAD, GAS Y AGUA (POR CUENTA PROPIA)</v>
          </cell>
          <cell r="Q39">
            <v>2766391600</v>
          </cell>
          <cell r="R39">
            <v>1129739809.1099999</v>
          </cell>
          <cell r="S39">
            <v>2484168230</v>
          </cell>
          <cell r="T39">
            <v>1411963179.1099999</v>
          </cell>
          <cell r="U39">
            <v>0</v>
          </cell>
          <cell r="V39">
            <v>1080000000</v>
          </cell>
          <cell r="W39">
            <v>331963179.11000001</v>
          </cell>
          <cell r="X39">
            <v>929231138.25999999</v>
          </cell>
          <cell r="Y39">
            <v>915138828.32000005</v>
          </cell>
          <cell r="Z39">
            <v>915138828.32000005</v>
          </cell>
          <cell r="AA39">
            <v>915138828.32000005</v>
          </cell>
        </row>
        <row r="40">
          <cell r="C40" t="str">
            <v>A-02-02-02-007-001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001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FINANCIEROS Y SERVICIOS CONEXOS</v>
          </cell>
          <cell r="Q40">
            <v>907000000</v>
          </cell>
          <cell r="R40">
            <v>350778408</v>
          </cell>
          <cell r="S40">
            <v>233395168</v>
          </cell>
          <cell r="T40">
            <v>1024383240</v>
          </cell>
          <cell r="U40">
            <v>0</v>
          </cell>
          <cell r="V40">
            <v>961852092</v>
          </cell>
          <cell r="W40">
            <v>62531148</v>
          </cell>
          <cell r="X40">
            <v>959536114</v>
          </cell>
          <cell r="Y40">
            <v>948956122</v>
          </cell>
          <cell r="Z40">
            <v>948956122</v>
          </cell>
          <cell r="AA40">
            <v>948956122</v>
          </cell>
        </row>
        <row r="41">
          <cell r="C41" t="str">
            <v>A-02-02-02-007-002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007</v>
          </cell>
          <cell r="I41" t="str">
            <v>002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INMOBILIARIOS</v>
          </cell>
          <cell r="Q41">
            <v>4954776000</v>
          </cell>
          <cell r="R41">
            <v>563778700.63999999</v>
          </cell>
          <cell r="S41">
            <v>167680000</v>
          </cell>
          <cell r="T41">
            <v>5350874700.6400003</v>
          </cell>
          <cell r="U41">
            <v>0</v>
          </cell>
          <cell r="V41">
            <v>5130380095</v>
          </cell>
          <cell r="W41">
            <v>220494605.63999999</v>
          </cell>
          <cell r="X41">
            <v>5017683406</v>
          </cell>
          <cell r="Y41">
            <v>3681926625</v>
          </cell>
          <cell r="Z41">
            <v>3671262727</v>
          </cell>
          <cell r="AA41">
            <v>3671262727</v>
          </cell>
        </row>
        <row r="42">
          <cell r="C42" t="str">
            <v>A-02-02-02-007-003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007</v>
          </cell>
          <cell r="I42" t="str">
            <v>003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ARRENDAMIENTO O ALQUILER SIN OPERARIO</v>
          </cell>
          <cell r="Q42">
            <v>0</v>
          </cell>
          <cell r="R42">
            <v>8000000</v>
          </cell>
          <cell r="S42">
            <v>0</v>
          </cell>
          <cell r="T42">
            <v>8000000</v>
          </cell>
          <cell r="U42">
            <v>0</v>
          </cell>
          <cell r="V42">
            <v>6261000</v>
          </cell>
          <cell r="W42">
            <v>1739000</v>
          </cell>
          <cell r="X42">
            <v>6261000</v>
          </cell>
          <cell r="Y42">
            <v>6261000</v>
          </cell>
          <cell r="Z42">
            <v>6261000</v>
          </cell>
          <cell r="AA42">
            <v>6261000</v>
          </cell>
        </row>
        <row r="43">
          <cell r="C43" t="str">
            <v>A-02-02-02-008-002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002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JURÍDICOS Y CONTABLES</v>
          </cell>
          <cell r="Q43">
            <v>2583857000</v>
          </cell>
          <cell r="R43">
            <v>7799534055.6599998</v>
          </cell>
          <cell r="S43">
            <v>2357991665</v>
          </cell>
          <cell r="T43">
            <v>8025399390.6599998</v>
          </cell>
          <cell r="U43">
            <v>0</v>
          </cell>
          <cell r="V43">
            <v>7704607456.6800003</v>
          </cell>
          <cell r="W43">
            <v>320791933.98000002</v>
          </cell>
          <cell r="X43">
            <v>7266703709.0100002</v>
          </cell>
          <cell r="Y43">
            <v>4861148007.6700001</v>
          </cell>
          <cell r="Z43">
            <v>4834920807.6700001</v>
          </cell>
          <cell r="AA43">
            <v>4834920807.6700001</v>
          </cell>
        </row>
        <row r="44">
          <cell r="C44" t="str">
            <v>A-02-02-02-008-003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003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PROFESIONALES, CIENTÍFICOS Y TÉCNICOS (EXCEPTO LOS SERVICIOS DE INVESTIGACION, URBANISMO, JURÍDICOS Y DE CONTABILIDAD)</v>
          </cell>
          <cell r="Q44">
            <v>2010489000</v>
          </cell>
          <cell r="R44">
            <v>4761001465.1000004</v>
          </cell>
          <cell r="S44">
            <v>850055649.90999997</v>
          </cell>
          <cell r="T44">
            <v>5921434815.1899996</v>
          </cell>
          <cell r="U44">
            <v>0</v>
          </cell>
          <cell r="V44">
            <v>5553718333</v>
          </cell>
          <cell r="W44">
            <v>367716482.19</v>
          </cell>
          <cell r="X44">
            <v>5135522859</v>
          </cell>
          <cell r="Y44">
            <v>3660266548</v>
          </cell>
          <cell r="Z44">
            <v>3660266548</v>
          </cell>
          <cell r="AA44">
            <v>3660266548</v>
          </cell>
        </row>
        <row r="45">
          <cell r="C45" t="str">
            <v>A-02-02-02-008-004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004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TELECOMUNICACIONES, TRANSMISIÓN Y SUMINISTRO DE INFORMACIÓN</v>
          </cell>
          <cell r="Q45">
            <v>100000000</v>
          </cell>
          <cell r="R45">
            <v>1611600000</v>
          </cell>
          <cell r="S45">
            <v>1305800000</v>
          </cell>
          <cell r="T45">
            <v>405800000</v>
          </cell>
          <cell r="U45">
            <v>0</v>
          </cell>
          <cell r="V45">
            <v>100000000</v>
          </cell>
          <cell r="W45">
            <v>305800000</v>
          </cell>
          <cell r="X45">
            <v>42837846.82</v>
          </cell>
          <cell r="Y45">
            <v>42300380.469999999</v>
          </cell>
          <cell r="Z45">
            <v>42300380.469999999</v>
          </cell>
          <cell r="AA45">
            <v>42300380.469999999</v>
          </cell>
        </row>
        <row r="46">
          <cell r="C46" t="str">
            <v>A-02-02-02-008-005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005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DE SOPORTE</v>
          </cell>
          <cell r="Q46">
            <v>5270481000</v>
          </cell>
          <cell r="R46">
            <v>2915026911.2600002</v>
          </cell>
          <cell r="S46">
            <v>1915579270.8</v>
          </cell>
          <cell r="T46">
            <v>6269928640.46</v>
          </cell>
          <cell r="U46">
            <v>0</v>
          </cell>
          <cell r="V46">
            <v>5502194798.9200001</v>
          </cell>
          <cell r="W46">
            <v>767733841.53999996</v>
          </cell>
          <cell r="X46">
            <v>4795678191.75</v>
          </cell>
          <cell r="Y46">
            <v>3155234836.9899998</v>
          </cell>
          <cell r="Z46">
            <v>3141438303.9899998</v>
          </cell>
          <cell r="AA46">
            <v>3141438303.9899998</v>
          </cell>
        </row>
        <row r="47">
          <cell r="C47" t="str">
            <v>A-02-02-02-008-007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007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MANTENIMIENTO, REPARACIÓN E INSTALACIÓN (EXCEPTO SERVICIOS DE CONSTRUCCIÓN)</v>
          </cell>
          <cell r="Q47">
            <v>1642323000</v>
          </cell>
          <cell r="R47">
            <v>372523000</v>
          </cell>
          <cell r="S47">
            <v>350373000</v>
          </cell>
          <cell r="T47">
            <v>1664473000</v>
          </cell>
          <cell r="U47">
            <v>0</v>
          </cell>
          <cell r="V47">
            <v>1355749999</v>
          </cell>
          <cell r="W47">
            <v>308723001</v>
          </cell>
          <cell r="X47">
            <v>5739999</v>
          </cell>
          <cell r="Y47">
            <v>5739999</v>
          </cell>
          <cell r="Z47">
            <v>5739999</v>
          </cell>
          <cell r="AA47">
            <v>5739999</v>
          </cell>
        </row>
        <row r="48">
          <cell r="C48" t="str">
            <v>A-02-02-02-008-009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009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OTROS SERVICIOS DE FABRICACIÓN; SERVICIOS DE EDICIÓN, IMPRESIÓN Y REPRODUCCIÓN; SERVICIOS DE RECUPERACIÓN DE MATERIALES</v>
          </cell>
          <cell r="Q48">
            <v>176989000</v>
          </cell>
          <cell r="R48">
            <v>3800000</v>
          </cell>
          <cell r="S48">
            <v>33166691</v>
          </cell>
          <cell r="T48">
            <v>147622309</v>
          </cell>
          <cell r="U48">
            <v>0</v>
          </cell>
          <cell r="V48">
            <v>136961785</v>
          </cell>
          <cell r="W48">
            <v>10660524</v>
          </cell>
          <cell r="X48">
            <v>136961785</v>
          </cell>
          <cell r="Y48">
            <v>17203585</v>
          </cell>
          <cell r="Z48">
            <v>17203585</v>
          </cell>
          <cell r="AA48">
            <v>17203585</v>
          </cell>
        </row>
        <row r="49">
          <cell r="C49" t="str">
            <v>A-02-02-02-009-004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009</v>
          </cell>
          <cell r="I49" t="str">
            <v>004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ALCANTARILLADO, RECOLECCIÓN, TRATAMIENTO Y DISPOSICIÓN DE DESECHOS Y OTROS SERVICIOS DE SANEAMIENTO AMBIENTAL</v>
          </cell>
          <cell r="Q49">
            <v>145000000</v>
          </cell>
          <cell r="R49">
            <v>36000000</v>
          </cell>
          <cell r="S49">
            <v>0</v>
          </cell>
          <cell r="T49">
            <v>181000000</v>
          </cell>
          <cell r="U49">
            <v>0</v>
          </cell>
          <cell r="V49">
            <v>181000000</v>
          </cell>
          <cell r="W49">
            <v>0</v>
          </cell>
          <cell r="X49">
            <v>46492893.020000003</v>
          </cell>
          <cell r="Y49">
            <v>42181065.630000003</v>
          </cell>
          <cell r="Z49">
            <v>42181065.630000003</v>
          </cell>
          <cell r="AA49">
            <v>42181065.630000003</v>
          </cell>
        </row>
        <row r="50">
          <cell r="C50" t="str">
            <v>A-02-02-02-010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010</v>
          </cell>
          <cell r="I50"/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VIÁTICOS DE LOS FUNCIONARIOS EN COMISIÓN</v>
          </cell>
          <cell r="Q50">
            <v>1000000000</v>
          </cell>
          <cell r="R50">
            <v>895000000</v>
          </cell>
          <cell r="S50">
            <v>300000000</v>
          </cell>
          <cell r="T50">
            <v>1595000000</v>
          </cell>
          <cell r="U50">
            <v>0</v>
          </cell>
          <cell r="V50">
            <v>1550000000</v>
          </cell>
          <cell r="W50">
            <v>45000000</v>
          </cell>
          <cell r="X50">
            <v>1453747561.22</v>
          </cell>
          <cell r="Y50">
            <v>1418959401.22</v>
          </cell>
          <cell r="Z50">
            <v>1418959401.22</v>
          </cell>
          <cell r="AA50">
            <v>1418959401.22</v>
          </cell>
        </row>
        <row r="51">
          <cell r="C51" t="str">
            <v>A-03-04-02-012-001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012</v>
          </cell>
          <cell r="I51" t="str">
            <v>001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INCAPACIDADES (NO DE PENSIONES)</v>
          </cell>
          <cell r="Q51">
            <v>300000000</v>
          </cell>
          <cell r="R51">
            <v>95000000</v>
          </cell>
          <cell r="S51">
            <v>0</v>
          </cell>
          <cell r="T51">
            <v>395000000</v>
          </cell>
          <cell r="U51">
            <v>0</v>
          </cell>
          <cell r="V51">
            <v>395000000</v>
          </cell>
          <cell r="W51">
            <v>0</v>
          </cell>
          <cell r="X51">
            <v>376953731</v>
          </cell>
          <cell r="Y51">
            <v>303998011</v>
          </cell>
          <cell r="Z51">
            <v>303998011</v>
          </cell>
          <cell r="AA51">
            <v>303998011</v>
          </cell>
        </row>
        <row r="52">
          <cell r="C52" t="str">
            <v>A-03-04-02-012-002</v>
          </cell>
          <cell r="D52" t="str">
            <v>A</v>
          </cell>
          <cell r="E52" t="str">
            <v>03</v>
          </cell>
          <cell r="F52" t="str">
            <v>04</v>
          </cell>
          <cell r="G52" t="str">
            <v>02</v>
          </cell>
          <cell r="H52" t="str">
            <v>012</v>
          </cell>
          <cell r="I52" t="str">
            <v>002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LICENCIAS DE MATERNIDAD Y PATERNIDAD (NO DE PENSIONES)</v>
          </cell>
          <cell r="Q52">
            <v>127000000</v>
          </cell>
          <cell r="R52">
            <v>100000000</v>
          </cell>
          <cell r="S52">
            <v>95000000</v>
          </cell>
          <cell r="T52">
            <v>132000000</v>
          </cell>
          <cell r="U52">
            <v>0</v>
          </cell>
          <cell r="V52">
            <v>132000000</v>
          </cell>
          <cell r="W52">
            <v>0</v>
          </cell>
          <cell r="X52">
            <v>33614828</v>
          </cell>
          <cell r="Y52">
            <v>30639687</v>
          </cell>
          <cell r="Z52">
            <v>30639687</v>
          </cell>
          <cell r="AA52">
            <v>30639687</v>
          </cell>
        </row>
        <row r="53">
          <cell r="C53" t="str">
            <v>A-03-04-02-014-002-01</v>
          </cell>
          <cell r="D53" t="str">
            <v>A</v>
          </cell>
          <cell r="E53" t="str">
            <v>03</v>
          </cell>
          <cell r="F53" t="str">
            <v>04</v>
          </cell>
          <cell r="G53" t="str">
            <v>02</v>
          </cell>
          <cell r="H53" t="str">
            <v>014</v>
          </cell>
          <cell r="I53" t="str">
            <v>002</v>
          </cell>
          <cell r="J53" t="str">
            <v>01</v>
          </cell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AUXILIOS FUNERARIOS A CARGO DE LA ENTIDAD</v>
          </cell>
          <cell r="Q53">
            <v>50000000</v>
          </cell>
          <cell r="R53">
            <v>0</v>
          </cell>
          <cell r="S53">
            <v>0</v>
          </cell>
          <cell r="T53">
            <v>50000000</v>
          </cell>
          <cell r="U53">
            <v>0</v>
          </cell>
          <cell r="V53">
            <v>50000000</v>
          </cell>
          <cell r="W53">
            <v>0</v>
          </cell>
          <cell r="X53">
            <v>19500000</v>
          </cell>
          <cell r="Y53">
            <v>19500000</v>
          </cell>
          <cell r="Z53">
            <v>19500000</v>
          </cell>
          <cell r="AA53">
            <v>19500000</v>
          </cell>
        </row>
        <row r="54">
          <cell r="C54" t="str">
            <v>A-03-10-01-001</v>
          </cell>
          <cell r="D54" t="str">
            <v>A</v>
          </cell>
          <cell r="E54" t="str">
            <v>03</v>
          </cell>
          <cell r="F54" t="str">
            <v>10</v>
          </cell>
          <cell r="G54" t="str">
            <v>01</v>
          </cell>
          <cell r="H54" t="str">
            <v>001</v>
          </cell>
          <cell r="I54"/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SENTENCIAS</v>
          </cell>
          <cell r="Q54">
            <v>777000000</v>
          </cell>
          <cell r="R54">
            <v>4984000000</v>
          </cell>
          <cell r="S54">
            <v>0</v>
          </cell>
          <cell r="T54">
            <v>5761000000</v>
          </cell>
          <cell r="U54">
            <v>0</v>
          </cell>
          <cell r="V54">
            <v>5067865068</v>
          </cell>
          <cell r="W54">
            <v>693134932</v>
          </cell>
          <cell r="X54">
            <v>4971454324</v>
          </cell>
          <cell r="Y54">
            <v>4832145299.25</v>
          </cell>
          <cell r="Z54">
            <v>4832145299.25</v>
          </cell>
          <cell r="AA54">
            <v>4832145299.25</v>
          </cell>
        </row>
        <row r="55">
          <cell r="C55" t="str">
            <v>A-03-10-01-002</v>
          </cell>
          <cell r="D55" t="str">
            <v>A</v>
          </cell>
          <cell r="E55" t="str">
            <v>03</v>
          </cell>
          <cell r="F55" t="str">
            <v>10</v>
          </cell>
          <cell r="G55" t="str">
            <v>01</v>
          </cell>
          <cell r="H55" t="str">
            <v>002</v>
          </cell>
          <cell r="I55"/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CONCILIACIONES</v>
          </cell>
          <cell r="Q55">
            <v>300000000</v>
          </cell>
          <cell r="R55">
            <v>0</v>
          </cell>
          <cell r="S55">
            <v>0</v>
          </cell>
          <cell r="T55">
            <v>300000000</v>
          </cell>
          <cell r="U55">
            <v>0</v>
          </cell>
          <cell r="V55">
            <v>0</v>
          </cell>
          <cell r="W55">
            <v>300000000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C56" t="str">
            <v>C-4101-1500-23-53107B-4101044-02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23</v>
          </cell>
          <cell r="H56" t="str">
            <v>53107B</v>
          </cell>
          <cell r="I56" t="str">
            <v>4101044</v>
          </cell>
          <cell r="J56" t="str">
            <v>02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INFORMACIÓN PARA EL REGISTRO, ATENCIÓN, ASISTENCIA Y REPARACIÓN INTEGRAL A VÍCTIMAS - MEJORAMIENTO DE LA INFORMACION DEL REGISTRO UNICO DE VICTIMAS   NACIONAL</v>
          </cell>
          <cell r="Q56">
            <v>31232938031</v>
          </cell>
          <cell r="R56">
            <v>682777840</v>
          </cell>
          <cell r="S56">
            <v>682777840.71000004</v>
          </cell>
          <cell r="T56">
            <v>31232938030.290001</v>
          </cell>
          <cell r="U56">
            <v>0</v>
          </cell>
          <cell r="V56">
            <v>29780466936.540001</v>
          </cell>
          <cell r="W56">
            <v>1452471093.75</v>
          </cell>
          <cell r="X56">
            <v>29344656565.93</v>
          </cell>
          <cell r="Y56">
            <v>22342211963.27</v>
          </cell>
          <cell r="Z56">
            <v>22338022283.27</v>
          </cell>
          <cell r="AA56">
            <v>22338022283.27</v>
          </cell>
        </row>
        <row r="57">
          <cell r="C57" t="str">
            <v>C-4101-1500-23-53107B-4101014-02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23</v>
          </cell>
          <cell r="H57" t="str">
            <v>53107B</v>
          </cell>
          <cell r="I57" t="str">
            <v>4101014</v>
          </cell>
          <cell r="J57" t="str">
            <v>02</v>
          </cell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CARACTERIZACIÓN DE LA POBLACIÓN VÍCTIMA PARA SU POSTERIOR ATENCIÓN, ASISTENCIA Y REPARACIÓN INTEGRAL - MEJORAMIENTO DE LA INFORMACION DEL REGISTRO UNICO DE VICTIMAS   NACIONAL</v>
          </cell>
          <cell r="Q57">
            <v>7892728607</v>
          </cell>
          <cell r="R57">
            <v>453839593</v>
          </cell>
          <cell r="S57">
            <v>453839592.29000002</v>
          </cell>
          <cell r="T57">
            <v>7892728607.71</v>
          </cell>
          <cell r="U57">
            <v>0</v>
          </cell>
          <cell r="V57">
            <v>7844987737.1000004</v>
          </cell>
          <cell r="W57">
            <v>47740870.609999999</v>
          </cell>
          <cell r="X57">
            <v>7441251957.8199997</v>
          </cell>
          <cell r="Y57">
            <v>2799525869.52</v>
          </cell>
          <cell r="Z57">
            <v>2799525869.52</v>
          </cell>
          <cell r="AA57">
            <v>2799525869.52</v>
          </cell>
        </row>
        <row r="58">
          <cell r="C58" t="str">
            <v>C-4101-1500-23-53107B-4101044-02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23</v>
          </cell>
          <cell r="H58" t="str">
            <v>53107B</v>
          </cell>
          <cell r="I58" t="str">
            <v>4101044</v>
          </cell>
          <cell r="J58" t="str">
            <v>02</v>
          </cell>
          <cell r="K58"/>
          <cell r="L58"/>
          <cell r="M58" t="str">
            <v>Nación</v>
          </cell>
          <cell r="N58" t="str">
            <v>11</v>
          </cell>
          <cell r="O58" t="str">
            <v>CSF</v>
          </cell>
          <cell r="P58" t="str">
            <v>ADQUIS. DE BYS - SERVICIO DE INFORMACIÓN PARA EL REGISTRO, ATENCIÓN, ASISTENCIA Y REPARACIÓN INTEGRAL A VÍCTIMAS - MEJORAMIENTO DE LA INFORMACION DEL REGISTRO UNICO DE VICTIMAS   NACIONAL</v>
          </cell>
          <cell r="Q58">
            <v>8175684783</v>
          </cell>
          <cell r="R58">
            <v>0</v>
          </cell>
          <cell r="S58">
            <v>0</v>
          </cell>
          <cell r="T58">
            <v>8175684783</v>
          </cell>
          <cell r="U58">
            <v>0</v>
          </cell>
          <cell r="V58">
            <v>5079273529.3299999</v>
          </cell>
          <cell r="W58">
            <v>3096411253.6700001</v>
          </cell>
          <cell r="X58">
            <v>4788248920.3299999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C-4101-1500-24-53107B-4101095-02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4101095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9">
            <v>272903923</v>
          </cell>
          <cell r="R59">
            <v>0</v>
          </cell>
          <cell r="S59">
            <v>0</v>
          </cell>
          <cell r="T59">
            <v>272903923</v>
          </cell>
          <cell r="U59">
            <v>0</v>
          </cell>
          <cell r="V59">
            <v>272903923</v>
          </cell>
          <cell r="W59">
            <v>0</v>
          </cell>
          <cell r="X59">
            <v>272903923</v>
          </cell>
          <cell r="Y59">
            <v>0</v>
          </cell>
          <cell r="Z59">
            <v>0</v>
          </cell>
          <cell r="AA59">
            <v>0</v>
          </cell>
        </row>
        <row r="60">
          <cell r="C60" t="str">
            <v>C-4101-1500-24-53107B-4101093-02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4101093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0">
            <v>6893024451</v>
          </cell>
          <cell r="R60">
            <v>225253990.75999999</v>
          </cell>
          <cell r="S60">
            <v>225253990.75999999</v>
          </cell>
          <cell r="T60">
            <v>6893024451</v>
          </cell>
          <cell r="U60">
            <v>0</v>
          </cell>
          <cell r="V60">
            <v>6725537972.1099997</v>
          </cell>
          <cell r="W60">
            <v>167486478.88999999</v>
          </cell>
          <cell r="X60">
            <v>6031855142.1099997</v>
          </cell>
          <cell r="Y60">
            <v>3707668360.8200002</v>
          </cell>
          <cell r="Z60">
            <v>3707668360.8200002</v>
          </cell>
          <cell r="AA60">
            <v>3707668360.8200002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410542560</v>
          </cell>
          <cell r="S61">
            <v>410542560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12153402.17</v>
          </cell>
          <cell r="Z61">
            <v>12153402.17</v>
          </cell>
          <cell r="AA61">
            <v>12153402.17</v>
          </cell>
        </row>
        <row r="62">
          <cell r="C62" t="str">
            <v>C-4101-1500-24-53107B-4101096-02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4101096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2">
            <v>1570531400</v>
          </cell>
          <cell r="R62">
            <v>1000084576</v>
          </cell>
          <cell r="S62">
            <v>1000084576</v>
          </cell>
          <cell r="T62">
            <v>1570531400</v>
          </cell>
          <cell r="U62">
            <v>0</v>
          </cell>
          <cell r="V62">
            <v>1570531400</v>
          </cell>
          <cell r="W62">
            <v>0</v>
          </cell>
          <cell r="X62">
            <v>1570531400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03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3">
            <v>20111267176</v>
          </cell>
          <cell r="R63">
            <v>1000084576</v>
          </cell>
          <cell r="S63">
            <v>1000084576</v>
          </cell>
          <cell r="T63">
            <v>20111267176</v>
          </cell>
          <cell r="U63">
            <v>0</v>
          </cell>
          <cell r="V63">
            <v>19111182600</v>
          </cell>
          <cell r="W63">
            <v>1000084576</v>
          </cell>
          <cell r="X63">
            <v>17594134600</v>
          </cell>
          <cell r="Y63">
            <v>3097432000</v>
          </cell>
          <cell r="Z63">
            <v>3097432000</v>
          </cell>
          <cell r="AA63">
            <v>3097432000</v>
          </cell>
        </row>
        <row r="64">
          <cell r="C64" t="str">
            <v>C-4101-1500-24-53107B-4101043-03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4101043</v>
          </cell>
          <cell r="J64" t="str">
            <v>03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4">
            <v>4325640000</v>
          </cell>
          <cell r="R64">
            <v>35639999.240000002</v>
          </cell>
          <cell r="S64">
            <v>35639999.240000002</v>
          </cell>
          <cell r="T64">
            <v>4325640000</v>
          </cell>
          <cell r="U64">
            <v>0</v>
          </cell>
          <cell r="V64">
            <v>4290000000</v>
          </cell>
          <cell r="W64">
            <v>35640000</v>
          </cell>
          <cell r="X64">
            <v>4290000000</v>
          </cell>
          <cell r="Y64">
            <v>4290000000</v>
          </cell>
          <cell r="Z64">
            <v>4290000000</v>
          </cell>
          <cell r="AA64">
            <v>4290000000</v>
          </cell>
        </row>
        <row r="65">
          <cell r="C65" t="str">
            <v>C-4101-1500-24-53107B-4101093-03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5">
            <v>565355000</v>
          </cell>
          <cell r="R65">
            <v>55355000</v>
          </cell>
          <cell r="S65">
            <v>55355000</v>
          </cell>
          <cell r="T65">
            <v>565355000</v>
          </cell>
          <cell r="U65">
            <v>0</v>
          </cell>
          <cell r="V65">
            <v>510000000</v>
          </cell>
          <cell r="W65">
            <v>55355000</v>
          </cell>
          <cell r="X65">
            <v>510000000</v>
          </cell>
          <cell r="Y65">
            <v>56742000</v>
          </cell>
          <cell r="Z65">
            <v>56742000</v>
          </cell>
          <cell r="AA65">
            <v>56742000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32340000</v>
          </cell>
          <cell r="Z66">
            <v>32340000</v>
          </cell>
          <cell r="AA66">
            <v>32340000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13367096077</v>
          </cell>
          <cell r="W67">
            <v>5196129</v>
          </cell>
          <cell r="X67">
            <v>12467096077</v>
          </cell>
          <cell r="Y67">
            <v>674061489</v>
          </cell>
          <cell r="Z67">
            <v>674061489</v>
          </cell>
          <cell r="AA67">
            <v>674061489</v>
          </cell>
        </row>
        <row r="68">
          <cell r="C68" t="str">
            <v>C-4101-1500-25-53107B-4101020-02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25</v>
          </cell>
          <cell r="H68" t="str">
            <v>53107B</v>
          </cell>
          <cell r="I68" t="str">
            <v>4101020</v>
          </cell>
          <cell r="J68" t="str">
            <v>02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CENTROS REGIONALES DE ATENCIÓN A VÍCTIMAS MODIFICADOS - FORTALECIMIENTO DE LOS CANALES DE ATENCION Y ORIENTACION A LAS VICTIMAS DEL CONFLICTO ARMADO A NIVEL NACIONAL  NACIONAL</v>
          </cell>
          <cell r="Q68">
            <v>8159351442</v>
          </cell>
          <cell r="R68">
            <v>1745622479</v>
          </cell>
          <cell r="S68">
            <v>1645622479.3199999</v>
          </cell>
          <cell r="T68">
            <v>8259351441.6800003</v>
          </cell>
          <cell r="U68">
            <v>0</v>
          </cell>
          <cell r="V68">
            <v>6454895317</v>
          </cell>
          <cell r="W68">
            <v>1804456124.6800001</v>
          </cell>
          <cell r="X68">
            <v>5709993705</v>
          </cell>
          <cell r="Y68">
            <v>4284446910.1900001</v>
          </cell>
          <cell r="Z68">
            <v>4284446910.1900001</v>
          </cell>
          <cell r="AA68">
            <v>4284446910.1900001</v>
          </cell>
        </row>
        <row r="69">
          <cell r="C69" t="str">
            <v>C-4101-1500-25-53107B-4101023-02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25</v>
          </cell>
          <cell r="H69" t="str">
            <v>53107B</v>
          </cell>
          <cell r="I69" t="str">
            <v>4101023</v>
          </cell>
          <cell r="J69" t="str">
            <v>02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ADQUIS. DE BYS - SERVICIO DE ORIENTACIÓN Y COMUNICACIÓN A LAS VÍCTIMAS - FORTALECIMIENTO DE LOS CANALES DE ATENCION Y ORIENTACION A LAS VICTIMAS DEL CONFLICTO ARMADO A NIVEL NACIONAL  NACIONAL</v>
          </cell>
          <cell r="Q69">
            <v>97239818721</v>
          </cell>
          <cell r="R69">
            <v>14716989414</v>
          </cell>
          <cell r="S69">
            <v>14816989413.68</v>
          </cell>
          <cell r="T69">
            <v>97139818721.320007</v>
          </cell>
          <cell r="U69">
            <v>0</v>
          </cell>
          <cell r="V69">
            <v>93907830239.380005</v>
          </cell>
          <cell r="W69">
            <v>3231988481.9400001</v>
          </cell>
          <cell r="X69">
            <v>91489629960.910004</v>
          </cell>
          <cell r="Y69">
            <v>55793442596.900002</v>
          </cell>
          <cell r="Z69">
            <v>55793442596.900002</v>
          </cell>
          <cell r="AA69">
            <v>55793442596.900002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11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7854558995</v>
          </cell>
          <cell r="R70">
            <v>0</v>
          </cell>
          <cell r="S70">
            <v>0</v>
          </cell>
          <cell r="T70">
            <v>7854558995</v>
          </cell>
          <cell r="U70">
            <v>0</v>
          </cell>
          <cell r="V70">
            <v>5893625279.3100004</v>
          </cell>
          <cell r="W70">
            <v>1960933715.6900001</v>
          </cell>
          <cell r="X70">
            <v>5893625278.8100004</v>
          </cell>
          <cell r="Y70">
            <v>0</v>
          </cell>
          <cell r="Z70">
            <v>0</v>
          </cell>
          <cell r="AA70">
            <v>0</v>
          </cell>
        </row>
        <row r="71">
          <cell r="C71" t="str">
            <v>C-4101-1500-26-20101I-4101035-02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20101I</v>
          </cell>
          <cell r="I71" t="str">
            <v>4101035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1">
            <v>9162261455</v>
          </cell>
          <cell r="R71">
            <v>1038543967.08</v>
          </cell>
          <cell r="S71">
            <v>1038543967.08</v>
          </cell>
          <cell r="T71">
            <v>9162261455</v>
          </cell>
          <cell r="U71">
            <v>0</v>
          </cell>
          <cell r="V71">
            <v>8981210884.9300003</v>
          </cell>
          <cell r="W71">
            <v>181050570.06999999</v>
          </cell>
          <cell r="X71">
            <v>8468155461.5299997</v>
          </cell>
          <cell r="Y71">
            <v>5714708122.5299997</v>
          </cell>
          <cell r="Z71">
            <v>5714708122.5299997</v>
          </cell>
          <cell r="AA71">
            <v>5714708122.5299997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  <cell r="U72">
            <v>0</v>
          </cell>
          <cell r="V72">
            <v>4346373100.3900003</v>
          </cell>
          <cell r="W72">
            <v>346261783.61000001</v>
          </cell>
          <cell r="X72">
            <v>4056495424.6799998</v>
          </cell>
          <cell r="Y72">
            <v>2604274067.6300001</v>
          </cell>
          <cell r="Z72">
            <v>2604274067.6300001</v>
          </cell>
          <cell r="AA72">
            <v>2604274067.6300001</v>
          </cell>
        </row>
        <row r="73">
          <cell r="C73" t="str">
            <v>C-4101-1500-26-20101I-4101035-03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03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3">
            <v>311654674</v>
          </cell>
          <cell r="R73">
            <v>11654673.189999999</v>
          </cell>
          <cell r="S73">
            <v>11654673.189999999</v>
          </cell>
          <cell r="T73">
            <v>311654674</v>
          </cell>
          <cell r="U73">
            <v>0</v>
          </cell>
          <cell r="V73">
            <v>311654674</v>
          </cell>
          <cell r="W73">
            <v>0</v>
          </cell>
          <cell r="X73">
            <v>311654674</v>
          </cell>
          <cell r="Y73">
            <v>299965292</v>
          </cell>
          <cell r="Z73">
            <v>299965292</v>
          </cell>
          <cell r="AA73">
            <v>299965292</v>
          </cell>
        </row>
        <row r="74">
          <cell r="C74" t="str">
            <v>C-4101-1500-26-20113E-4101038-02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20113E</v>
          </cell>
          <cell r="I74" t="str">
            <v>4101038</v>
          </cell>
          <cell r="J74" t="str">
            <v>02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4">
            <v>5910863444</v>
          </cell>
          <cell r="R74">
            <v>542870727</v>
          </cell>
          <cell r="S74">
            <v>542870727</v>
          </cell>
          <cell r="T74">
            <v>5910863444</v>
          </cell>
          <cell r="U74">
            <v>0</v>
          </cell>
          <cell r="V74">
            <v>5904493444.4300003</v>
          </cell>
          <cell r="W74">
            <v>6369999.5700000003</v>
          </cell>
          <cell r="X74">
            <v>5796485421.4300003</v>
          </cell>
          <cell r="Y74">
            <v>4242422985</v>
          </cell>
          <cell r="Z74">
            <v>4242422985</v>
          </cell>
          <cell r="AA74">
            <v>4242422985</v>
          </cell>
        </row>
        <row r="75">
          <cell r="C75" t="str">
            <v>C-4101-1500-26-20113E-4101038-03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03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5">
            <v>1816866517</v>
          </cell>
          <cell r="R75">
            <v>0</v>
          </cell>
          <cell r="S75">
            <v>0</v>
          </cell>
          <cell r="T75">
            <v>1816866517</v>
          </cell>
          <cell r="U75">
            <v>0</v>
          </cell>
          <cell r="V75">
            <v>1811035347.8</v>
          </cell>
          <cell r="W75">
            <v>5831169.2000000002</v>
          </cell>
          <cell r="X75">
            <v>1811035347.8</v>
          </cell>
          <cell r="Y75">
            <v>1559162576</v>
          </cell>
          <cell r="Z75">
            <v>1559162576</v>
          </cell>
          <cell r="AA75">
            <v>1559162576</v>
          </cell>
        </row>
        <row r="76">
          <cell r="C76" t="str">
            <v>C-4101-1500-26-53107B-4101038-02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53107B</v>
          </cell>
          <cell r="I76" t="str">
            <v>4101038</v>
          </cell>
          <cell r="J76" t="str">
            <v>02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6">
            <v>1347452923</v>
          </cell>
          <cell r="R76">
            <v>0</v>
          </cell>
          <cell r="S76">
            <v>0</v>
          </cell>
          <cell r="T76">
            <v>1347452923</v>
          </cell>
          <cell r="U76">
            <v>0</v>
          </cell>
          <cell r="V76">
            <v>1347452923</v>
          </cell>
          <cell r="W76">
            <v>0</v>
          </cell>
          <cell r="X76">
            <v>1347452923</v>
          </cell>
          <cell r="Y76">
            <v>257289920</v>
          </cell>
          <cell r="Z76">
            <v>257289920</v>
          </cell>
          <cell r="AA76">
            <v>257289920</v>
          </cell>
        </row>
        <row r="77">
          <cell r="C77" t="str">
            <v>C-4101-1500-27-53107B-4101099-02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4101099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AYUDA HUMANITARIA EN PREVENCIÓN, INMEDIATEZ Y  EMERGENCIA EN ESPECIE - FORTALECIMIENTO DE LAS MEDIDAS DE PREVENCION Y ASISTENCIA PARA LA POBLACION VICTIMA A NIVEL  NACIONAL</v>
          </cell>
          <cell r="Q77">
            <v>854284348</v>
          </cell>
          <cell r="R77">
            <v>854284348</v>
          </cell>
          <cell r="S77">
            <v>1708568696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634354763.36000001</v>
          </cell>
          <cell r="Z78">
            <v>634354763.36000001</v>
          </cell>
          <cell r="AA78">
            <v>634354763.36000001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3545084.5</v>
          </cell>
          <cell r="S79">
            <v>99187854.5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383024581</v>
          </cell>
          <cell r="Y79">
            <v>328608744</v>
          </cell>
          <cell r="Z79">
            <v>328608744</v>
          </cell>
          <cell r="AA79">
            <v>328608744</v>
          </cell>
        </row>
        <row r="80">
          <cell r="C80" t="str">
            <v>C-4101-1500-27-53107B-4101100-02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4101100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ASISTENCIA HUMANITARIA A VÍCTIMAS DEL CONFLICTO ARMADO - FORTALECIMIENTO DE LAS MEDIDAS DE PREVENCION Y ASISTENCIA PARA LA POBLACION VICTIMA A NIVEL  NACIONAL</v>
          </cell>
          <cell r="Q80">
            <v>11781041062</v>
          </cell>
          <cell r="R80">
            <v>1290688490.5</v>
          </cell>
          <cell r="S80">
            <v>973456222.5</v>
          </cell>
          <cell r="T80">
            <v>12098273330</v>
          </cell>
          <cell r="U80">
            <v>0</v>
          </cell>
          <cell r="V80">
            <v>11705245227.5</v>
          </cell>
          <cell r="W80">
            <v>393028102.5</v>
          </cell>
          <cell r="X80">
            <v>11421259200.65</v>
          </cell>
          <cell r="Y80">
            <v>7722641191.6499996</v>
          </cell>
          <cell r="Z80">
            <v>7722641191.6499996</v>
          </cell>
          <cell r="AA80">
            <v>7722641191.6499996</v>
          </cell>
        </row>
        <row r="81">
          <cell r="C81" t="str">
            <v>C-4101-1500-27-53107B-4101100-03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03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TRANSF. CTES. - SERVICIO DE ASISTENCIA HUMANITARIA A VÍCTIMAS DEL CONFLICTO ARMADO - FORTALECIMIENTO DE LAS MEDIDAS DE PREVENCION Y ASISTENCIA PARA LA POBLACION VICTIMA A NIVEL NACIONAL</v>
          </cell>
          <cell r="Q81">
            <v>478948075014</v>
          </cell>
          <cell r="R81">
            <v>1149911175</v>
          </cell>
          <cell r="S81">
            <v>945394362</v>
          </cell>
          <cell r="T81">
            <v>479152591827</v>
          </cell>
          <cell r="U81">
            <v>0</v>
          </cell>
          <cell r="V81">
            <v>479134967682</v>
          </cell>
          <cell r="W81">
            <v>17624145</v>
          </cell>
          <cell r="X81">
            <v>478558816614</v>
          </cell>
          <cell r="Y81">
            <v>325480630267</v>
          </cell>
          <cell r="Z81">
            <v>325480630267</v>
          </cell>
          <cell r="AA81">
            <v>325480630267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601666882</v>
          </cell>
          <cell r="S82">
            <v>269131615</v>
          </cell>
          <cell r="T82">
            <v>28414785939</v>
          </cell>
          <cell r="U82">
            <v>0</v>
          </cell>
          <cell r="V82">
            <v>28414785938</v>
          </cell>
          <cell r="W82">
            <v>1</v>
          </cell>
          <cell r="X82">
            <v>27813119057</v>
          </cell>
          <cell r="Y82">
            <v>13796795610</v>
          </cell>
          <cell r="Z82">
            <v>13796795610</v>
          </cell>
          <cell r="AA82">
            <v>13796795610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65191754.439999998</v>
          </cell>
          <cell r="Z83">
            <v>65191754.439999998</v>
          </cell>
          <cell r="AA83">
            <v>65191754.439999998</v>
          </cell>
        </row>
        <row r="84">
          <cell r="C84" t="str">
            <v>C-4101-1500-27-53107B-4101090-03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4101090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4">
            <v>7904357230</v>
          </cell>
          <cell r="R84">
            <v>95642770</v>
          </cell>
          <cell r="S84">
            <v>0</v>
          </cell>
          <cell r="T84">
            <v>8000000000</v>
          </cell>
          <cell r="U84">
            <v>0</v>
          </cell>
          <cell r="V84">
            <v>8000000000</v>
          </cell>
          <cell r="W84">
            <v>0</v>
          </cell>
          <cell r="X84">
            <v>8000000000</v>
          </cell>
          <cell r="Y84">
            <v>0</v>
          </cell>
          <cell r="Z84">
            <v>0</v>
          </cell>
          <cell r="AA84">
            <v>0</v>
          </cell>
        </row>
        <row r="85">
          <cell r="C85" t="str">
            <v>C-4101-1500-28-53107B-4101037-02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4101037</v>
          </cell>
          <cell r="J85" t="str">
            <v>02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 DE IMPLEMENTACIÓN DE MEDIDAS DEL PLAN DE REPARACIÓN COLECTIVA - IMPLEMENTACION DE LAS MEDIDAS DE REPARACION EN LAS VICTIMAS DEL CONFLICTO ARMADO A NIVEL  NACIONAL</v>
          </cell>
          <cell r="Q85">
            <v>51413293849</v>
          </cell>
          <cell r="R85">
            <v>16677062330</v>
          </cell>
          <cell r="S85">
            <v>46358230015.199997</v>
          </cell>
          <cell r="T85">
            <v>21732126163.799999</v>
          </cell>
          <cell r="U85">
            <v>0</v>
          </cell>
          <cell r="V85">
            <v>21466227769.970001</v>
          </cell>
          <cell r="W85">
            <v>265898393.83000001</v>
          </cell>
          <cell r="X85">
            <v>20271911987.759998</v>
          </cell>
          <cell r="Y85">
            <v>9367439062.9300003</v>
          </cell>
          <cell r="Z85">
            <v>9367439062.9300003</v>
          </cell>
          <cell r="AA85">
            <v>9367439062.9300003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377993341.85000002</v>
          </cell>
          <cell r="Z86">
            <v>377993341.85000002</v>
          </cell>
          <cell r="AA86">
            <v>377993341.85000002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2234063041</v>
          </cell>
          <cell r="S87">
            <v>1485385467</v>
          </cell>
          <cell r="T87">
            <v>9259547528</v>
          </cell>
          <cell r="U87">
            <v>0</v>
          </cell>
          <cell r="V87">
            <v>8187288140</v>
          </cell>
          <cell r="W87">
            <v>1072259388</v>
          </cell>
          <cell r="X87">
            <v>7377742957.1700001</v>
          </cell>
          <cell r="Y87">
            <v>3004137798.6700001</v>
          </cell>
          <cell r="Z87">
            <v>3004137798.6700001</v>
          </cell>
          <cell r="AA87">
            <v>3004137798.6700001</v>
          </cell>
        </row>
        <row r="88">
          <cell r="C88" t="str">
            <v>C-4101-1500-28-53107B-4101091-02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4101091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 DE REHABILITACIÓN PSICOSOCIAL A VÍCTIMAS DEL CONFLICTO ARMADO - IMPLEMENTACION DE LAS MEDIDAS DE REPARACION EN LAS VICTIMAS DEL CONFLICTO ARMADO A NIVEL  NACIONAL</v>
          </cell>
          <cell r="Q88">
            <v>12687644215</v>
          </cell>
          <cell r="R88">
            <v>4522474755</v>
          </cell>
          <cell r="S88">
            <v>2648005968</v>
          </cell>
          <cell r="T88">
            <v>14562113002</v>
          </cell>
          <cell r="U88">
            <v>0</v>
          </cell>
          <cell r="V88">
            <v>12904113739.32</v>
          </cell>
          <cell r="W88">
            <v>1657999262.6800001</v>
          </cell>
          <cell r="X88">
            <v>11314877356.059999</v>
          </cell>
          <cell r="Y88">
            <v>6701756317.3100004</v>
          </cell>
          <cell r="Z88">
            <v>6697249927.3100004</v>
          </cell>
          <cell r="AA88">
            <v>6697249927.3100004</v>
          </cell>
        </row>
        <row r="89">
          <cell r="C89" t="str">
            <v>C-4101-1500-28-53107B-4101029-02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4101029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PARA LA INDEMNIZACIÓN ADMINISTRATIVA Y JUDICIAL - IMPLEMENTACION DE LAS MEDIDAS DE REPARACION EN LAS VICTIMAS DEL CONFLICTO ARMADO A NIVEL  NACIONAL</v>
          </cell>
          <cell r="Q89">
            <v>76547630244</v>
          </cell>
          <cell r="R89">
            <v>21131117369</v>
          </cell>
          <cell r="S89">
            <v>23980664056.93</v>
          </cell>
          <cell r="T89">
            <v>73698083556.070007</v>
          </cell>
          <cell r="U89">
            <v>0</v>
          </cell>
          <cell r="V89">
            <v>59372338871.860001</v>
          </cell>
          <cell r="W89">
            <v>14325744684.209999</v>
          </cell>
          <cell r="X89">
            <v>57431463980.360001</v>
          </cell>
          <cell r="Y89">
            <v>34394194894.169998</v>
          </cell>
          <cell r="Z89">
            <v>34389907174.169998</v>
          </cell>
          <cell r="AA89">
            <v>34389907174.169998</v>
          </cell>
        </row>
        <row r="90">
          <cell r="C90" t="str">
            <v>C-4101-1500-28-53107B-4101029-03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03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PARA LA INDEMNIZACIÓN ADMINISTRATIVA Y JUDICIAL - IMPLEMENTACION DE LAS MEDIDAS DE REPARACION EN LAS VICTIMAS DEL CONFLICTO ARMADO A NIVEL  NACIONAL</v>
          </cell>
          <cell r="Q90">
            <v>1246548617455</v>
          </cell>
          <cell r="R90">
            <v>4393074740</v>
          </cell>
          <cell r="S90">
            <v>0</v>
          </cell>
          <cell r="T90">
            <v>1250941692195</v>
          </cell>
          <cell r="U90">
            <v>0</v>
          </cell>
          <cell r="V90">
            <v>1250941692195</v>
          </cell>
          <cell r="W90">
            <v>0</v>
          </cell>
          <cell r="X90">
            <v>1037934571953.86</v>
          </cell>
          <cell r="Y90">
            <v>645852913660</v>
          </cell>
          <cell r="Z90">
            <v>645852913660</v>
          </cell>
          <cell r="AA90">
            <v>645852913660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  <cell r="T91">
            <v>3021963945</v>
          </cell>
          <cell r="U91">
            <v>0</v>
          </cell>
          <cell r="V91">
            <v>3021963945</v>
          </cell>
          <cell r="W91">
            <v>0</v>
          </cell>
          <cell r="X91">
            <v>3021963945</v>
          </cell>
          <cell r="Y91">
            <v>56744500</v>
          </cell>
          <cell r="Z91">
            <v>56744500</v>
          </cell>
          <cell r="AA91">
            <v>56744500</v>
          </cell>
        </row>
        <row r="92">
          <cell r="C92" t="str">
            <v>C-4101-1500-28-53107B-4101092-03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4101092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SATISFACCIÓN Y GARANTÍAS DE NO REPETICIÓN A VÍCTIMAS DEL CONFLICTO ARMADO - IMPLEMENTACION DE LAS MEDIDAS DE REPARACION EN LAS VICTIMAS DEL CONFLICTO ARMADO A NIVEL  NACIONAL</v>
          </cell>
          <cell r="Q92">
            <v>2033646395</v>
          </cell>
          <cell r="R92">
            <v>308489433</v>
          </cell>
          <cell r="S92">
            <v>308489432.5</v>
          </cell>
          <cell r="T92">
            <v>2033646395.5</v>
          </cell>
          <cell r="U92">
            <v>0</v>
          </cell>
          <cell r="V92">
            <v>1725156962</v>
          </cell>
          <cell r="W92">
            <v>308489433.5</v>
          </cell>
          <cell r="X92">
            <v>1725156962</v>
          </cell>
          <cell r="Y92">
            <v>132362000</v>
          </cell>
          <cell r="Z92">
            <v>132362000</v>
          </cell>
          <cell r="AA92">
            <v>132362000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1732048000</v>
          </cell>
          <cell r="Y93">
            <v>1569668500</v>
          </cell>
          <cell r="Z93">
            <v>1569668500</v>
          </cell>
          <cell r="AA93">
            <v>1569668500</v>
          </cell>
        </row>
        <row r="94">
          <cell r="C94" t="str">
            <v>C-4101-1500-28-53107B-4101037-03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4101037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IMPLEMENTACIÓN DE MEDIDAS DEL PLAN DE REPARACIÓN COLECTIVA - IMPLEMENTACION DE LAS MEDIDAS DE REPARACION EN LAS VICTIMAS DEL CONFLICTO ARMADO A NIVEL  NACIONAL</v>
          </cell>
          <cell r="Q94">
            <v>36362136719</v>
          </cell>
          <cell r="R94">
            <v>32896433508.580002</v>
          </cell>
          <cell r="S94">
            <v>19763830762.950001</v>
          </cell>
          <cell r="T94">
            <v>49494739464.629997</v>
          </cell>
          <cell r="U94">
            <v>0</v>
          </cell>
          <cell r="V94">
            <v>39399364689.910004</v>
          </cell>
          <cell r="W94">
            <v>10095374774.719999</v>
          </cell>
          <cell r="X94">
            <v>26865594254.349998</v>
          </cell>
          <cell r="Y94">
            <v>767985399</v>
          </cell>
          <cell r="Z94">
            <v>767985399</v>
          </cell>
          <cell r="AA94">
            <v>767985399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5850000</v>
          </cell>
          <cell r="Z95">
            <v>5850000</v>
          </cell>
          <cell r="AA95">
            <v>5850000</v>
          </cell>
        </row>
        <row r="96">
          <cell r="C96" t="str">
            <v>C-4101-1500-29-53107B-4101025-02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4101025</v>
          </cell>
          <cell r="J96" t="str">
            <v>02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6">
            <v>1447551935</v>
          </cell>
          <cell r="R96">
            <v>105097763</v>
          </cell>
          <cell r="S96">
            <v>105097763.15000001</v>
          </cell>
          <cell r="T96">
            <v>1447551934.8499999</v>
          </cell>
          <cell r="U96">
            <v>0</v>
          </cell>
          <cell r="V96">
            <v>1320982858.3800001</v>
          </cell>
          <cell r="W96">
            <v>126569076.47</v>
          </cell>
          <cell r="X96">
            <v>1197031673.3800001</v>
          </cell>
          <cell r="Y96">
            <v>825629881</v>
          </cell>
          <cell r="Z96">
            <v>825629881</v>
          </cell>
          <cell r="AA96">
            <v>825629881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21692857219</v>
          </cell>
          <cell r="S97">
            <v>8038977002.2600002</v>
          </cell>
          <cell r="T97">
            <v>43643357956.739998</v>
          </cell>
          <cell r="U97">
            <v>0</v>
          </cell>
          <cell r="V97">
            <v>39142619149.900002</v>
          </cell>
          <cell r="W97">
            <v>4500738806.8400002</v>
          </cell>
          <cell r="X97">
            <v>37437980266.900002</v>
          </cell>
          <cell r="Y97">
            <v>9606820013.6299992</v>
          </cell>
          <cell r="Z97">
            <v>9606820013.6299992</v>
          </cell>
          <cell r="AA97">
            <v>9606820013.6299992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958390669</v>
          </cell>
          <cell r="S98">
            <v>958390669</v>
          </cell>
          <cell r="T98">
            <v>1599540243</v>
          </cell>
          <cell r="U98">
            <v>0</v>
          </cell>
          <cell r="V98">
            <v>1587972025</v>
          </cell>
          <cell r="W98">
            <v>11568218</v>
          </cell>
          <cell r="X98">
            <v>630325721</v>
          </cell>
          <cell r="Y98">
            <v>206778016</v>
          </cell>
          <cell r="Z98">
            <v>206778016</v>
          </cell>
          <cell r="AA98">
            <v>206778016</v>
          </cell>
        </row>
        <row r="99">
          <cell r="C99" t="str">
            <v>C-4101-1500-29-53107B-4101037-02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4101037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9">
            <v>26119564029</v>
          </cell>
          <cell r="R99">
            <v>9239061621</v>
          </cell>
          <cell r="S99">
            <v>18281328005.84</v>
          </cell>
          <cell r="T99">
            <v>17077297644.16</v>
          </cell>
          <cell r="U99">
            <v>0</v>
          </cell>
          <cell r="V99">
            <v>16482411079.959999</v>
          </cell>
          <cell r="W99">
            <v>594886564.20000005</v>
          </cell>
          <cell r="X99">
            <v>15252101171.66</v>
          </cell>
          <cell r="Y99">
            <v>6896712052.4899998</v>
          </cell>
          <cell r="Z99">
            <v>6896712052.4899998</v>
          </cell>
          <cell r="AA99">
            <v>6896712052.4899998</v>
          </cell>
        </row>
        <row r="100">
          <cell r="C100" t="str">
            <v>C-4101-1500-29-53107B-4101025-03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4101025</v>
          </cell>
          <cell r="J100" t="str">
            <v>03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0">
            <v>14273552806</v>
          </cell>
          <cell r="R100">
            <v>0</v>
          </cell>
          <cell r="S100">
            <v>0</v>
          </cell>
          <cell r="T100">
            <v>14273552806</v>
          </cell>
          <cell r="U100">
            <v>0</v>
          </cell>
          <cell r="V100">
            <v>14273552806</v>
          </cell>
          <cell r="W100">
            <v>0</v>
          </cell>
          <cell r="X100">
            <v>14273552806</v>
          </cell>
          <cell r="Y100">
            <v>9605719329</v>
          </cell>
          <cell r="Z100">
            <v>9605719329</v>
          </cell>
          <cell r="AA100">
            <v>9605719329</v>
          </cell>
        </row>
        <row r="101">
          <cell r="C101" t="str">
            <v>C-4101-1500-29-53107B-4101037-03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4101037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1">
            <v>37812359225</v>
          </cell>
          <cell r="R101">
            <v>11494823377</v>
          </cell>
          <cell r="S101">
            <v>21598527302.599998</v>
          </cell>
          <cell r="T101">
            <v>27708655299.400002</v>
          </cell>
          <cell r="U101">
            <v>0</v>
          </cell>
          <cell r="V101">
            <v>27329329791.900002</v>
          </cell>
          <cell r="W101">
            <v>379325507.5</v>
          </cell>
          <cell r="X101">
            <v>16554542527.51</v>
          </cell>
          <cell r="Y101">
            <v>8268006766.9899998</v>
          </cell>
          <cell r="Z101">
            <v>8268006766.9899998</v>
          </cell>
          <cell r="AA101">
            <v>8268006766.9899998</v>
          </cell>
        </row>
        <row r="102">
          <cell r="C102" t="str">
            <v>C-4101-1500-29-53107B-4101039-03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2">
            <v>4666666600</v>
          </cell>
          <cell r="R102">
            <v>141666600</v>
          </cell>
          <cell r="S102">
            <v>141666600</v>
          </cell>
          <cell r="T102">
            <v>4666666600</v>
          </cell>
          <cell r="U102">
            <v>0</v>
          </cell>
          <cell r="V102">
            <v>4665000000</v>
          </cell>
          <cell r="W102">
            <v>1666600</v>
          </cell>
          <cell r="X102">
            <v>4525000000</v>
          </cell>
          <cell r="Y102">
            <v>212703778.06999999</v>
          </cell>
          <cell r="Z102">
            <v>212703778.06999999</v>
          </cell>
          <cell r="AA102">
            <v>212703778.06999999</v>
          </cell>
        </row>
        <row r="103">
          <cell r="C103" t="str">
            <v>C-4101-1500-29-53107B-4101105-03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4101105</v>
          </cell>
          <cell r="J103" t="str">
            <v>03</v>
          </cell>
          <cell r="K103" t="str">
            <v/>
          </cell>
          <cell r="L103" t="str">
            <v/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3">
            <v>3600000000</v>
          </cell>
          <cell r="R103">
            <v>5497090093</v>
          </cell>
          <cell r="S103">
            <v>4999999.1500000004</v>
          </cell>
          <cell r="T103">
            <v>9092090093.8500004</v>
          </cell>
          <cell r="U103">
            <v>0</v>
          </cell>
          <cell r="V103">
            <v>9092090093</v>
          </cell>
          <cell r="W103">
            <v>0.85</v>
          </cell>
          <cell r="X103">
            <v>9092090093</v>
          </cell>
          <cell r="Y103">
            <v>2339231610</v>
          </cell>
          <cell r="Z103">
            <v>2339231610</v>
          </cell>
          <cell r="AA103">
            <v>2339231610</v>
          </cell>
        </row>
        <row r="104">
          <cell r="C104" t="str">
            <v>C-4199-1500-4-53105D-4199062-02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4</v>
          </cell>
          <cell r="H104" t="str">
            <v>53105D</v>
          </cell>
          <cell r="I104" t="str">
            <v>4199062</v>
          </cell>
          <cell r="J104" t="str">
            <v>02</v>
          </cell>
          <cell r="K104"/>
          <cell r="L104"/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4">
            <v>31675788436</v>
          </cell>
          <cell r="R104">
            <v>751721095</v>
          </cell>
          <cell r="S104">
            <v>751721095.65999997</v>
          </cell>
          <cell r="T104">
            <v>31675788435.34</v>
          </cell>
          <cell r="U104">
            <v>0</v>
          </cell>
          <cell r="V104">
            <v>31675788423.950001</v>
          </cell>
          <cell r="W104">
            <v>11.39</v>
          </cell>
          <cell r="X104">
            <v>30959555762.400002</v>
          </cell>
          <cell r="Y104">
            <v>24186675404.82</v>
          </cell>
          <cell r="Z104">
            <v>24186675404.82</v>
          </cell>
          <cell r="AA104">
            <v>24186675404.82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  <cell r="U105">
            <v>0</v>
          </cell>
          <cell r="V105">
            <v>3215244661</v>
          </cell>
          <cell r="W105">
            <v>19206384.66</v>
          </cell>
          <cell r="X105">
            <v>2656438600</v>
          </cell>
          <cell r="Y105">
            <v>1990220634.3699999</v>
          </cell>
          <cell r="Z105">
            <v>1990220634.3699999</v>
          </cell>
          <cell r="AA105">
            <v>1990220634.3699999</v>
          </cell>
        </row>
        <row r="106">
          <cell r="C106" t="str">
            <v>C-4199-1500-5-53105B-4199064-02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5</v>
          </cell>
          <cell r="H106" t="str">
            <v>53105B</v>
          </cell>
          <cell r="I106" t="str">
            <v>4199064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6">
            <v>9309072747</v>
          </cell>
          <cell r="R106">
            <v>1325627410</v>
          </cell>
          <cell r="S106">
            <v>1613327449</v>
          </cell>
          <cell r="T106">
            <v>9021372708</v>
          </cell>
          <cell r="U106">
            <v>0</v>
          </cell>
          <cell r="V106">
            <v>8256217092.3400002</v>
          </cell>
          <cell r="W106">
            <v>765155615.65999997</v>
          </cell>
          <cell r="X106">
            <v>7323923375.3400002</v>
          </cell>
          <cell r="Y106">
            <v>4871955214</v>
          </cell>
          <cell r="Z106">
            <v>4871955214</v>
          </cell>
          <cell r="AA106">
            <v>4871955214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182481364</v>
          </cell>
          <cell r="S107">
            <v>182481364</v>
          </cell>
          <cell r="T107">
            <v>19012568154</v>
          </cell>
          <cell r="U107">
            <v>0</v>
          </cell>
          <cell r="V107">
            <v>18868821765.290001</v>
          </cell>
          <cell r="W107">
            <v>143746388.71000001</v>
          </cell>
          <cell r="X107">
            <v>18778973668.040001</v>
          </cell>
          <cell r="Y107">
            <v>12131746106.75</v>
          </cell>
          <cell r="Z107">
            <v>12131746106.75</v>
          </cell>
          <cell r="AA107">
            <v>12131746106.75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1564188271.0899999</v>
          </cell>
          <cell r="W108">
            <v>413982351.91000003</v>
          </cell>
          <cell r="X108">
            <v>1535859278.0899999</v>
          </cell>
          <cell r="Y108">
            <v>652326717</v>
          </cell>
          <cell r="Z108">
            <v>652326717</v>
          </cell>
          <cell r="AA108">
            <v>652326717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Hoja2"/>
      <sheetName val="Hoja1"/>
      <sheetName val="CXP"/>
    </sheetNames>
    <sheetDataSet>
      <sheetData sheetId="0"/>
      <sheetData sheetId="1"/>
      <sheetData sheetId="2"/>
      <sheetData sheetId="3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150000000</v>
          </cell>
          <cell r="T5">
            <v>55240000000</v>
          </cell>
          <cell r="U5">
            <v>0</v>
          </cell>
          <cell r="V5">
            <v>52640000000</v>
          </cell>
          <cell r="W5">
            <v>2600000000</v>
          </cell>
          <cell r="X5">
            <v>32871448028</v>
          </cell>
          <cell r="Y5">
            <v>32790372098</v>
          </cell>
          <cell r="Z5">
            <v>32790372098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  <cell r="W6">
            <v>0</v>
          </cell>
          <cell r="X6">
            <v>76761561</v>
          </cell>
          <cell r="Y6">
            <v>76761561</v>
          </cell>
          <cell r="Z6">
            <v>76761561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687270</v>
          </cell>
          <cell r="Y7">
            <v>687270</v>
          </cell>
          <cell r="Z7">
            <v>687270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1204200</v>
          </cell>
          <cell r="Y8">
            <v>1204200</v>
          </cell>
          <cell r="Z8">
            <v>1204200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2291950957</v>
          </cell>
          <cell r="Y9">
            <v>2291950957</v>
          </cell>
          <cell r="Z9">
            <v>2291950957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1169672732</v>
          </cell>
          <cell r="Y10">
            <v>1169672732</v>
          </cell>
          <cell r="Z10">
            <v>1169672732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311688439</v>
          </cell>
          <cell r="Y12">
            <v>311688439</v>
          </cell>
          <cell r="Z12">
            <v>311688439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986246563</v>
          </cell>
          <cell r="Y13">
            <v>986246563</v>
          </cell>
          <cell r="Z13">
            <v>986246563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7356000000</v>
          </cell>
          <cell r="W14">
            <v>160000000</v>
          </cell>
          <cell r="X14">
            <v>4288907248</v>
          </cell>
          <cell r="Y14">
            <v>4288907248</v>
          </cell>
          <cell r="Z14">
            <v>4288907248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5225000000</v>
          </cell>
          <cell r="W15">
            <v>100000000</v>
          </cell>
          <cell r="X15">
            <v>2710305477</v>
          </cell>
          <cell r="Y15">
            <v>2710305477</v>
          </cell>
          <cell r="Z15">
            <v>2710305477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5713000000</v>
          </cell>
          <cell r="W16">
            <v>100000000</v>
          </cell>
          <cell r="X16">
            <v>3161689027</v>
          </cell>
          <cell r="Y16">
            <v>3161689027</v>
          </cell>
          <cell r="Z16">
            <v>3161689027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1389069665</v>
          </cell>
          <cell r="Y17">
            <v>1389069665</v>
          </cell>
          <cell r="Z17">
            <v>1389069665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1769000000</v>
          </cell>
          <cell r="W18">
            <v>400000000</v>
          </cell>
          <cell r="X18">
            <v>1004207200</v>
          </cell>
          <cell r="Y18">
            <v>1004207200</v>
          </cell>
          <cell r="Z18">
            <v>1004207200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970230900</v>
          </cell>
          <cell r="Y19">
            <v>970230900</v>
          </cell>
          <cell r="Z19">
            <v>970230900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864302900</v>
          </cell>
          <cell r="Y20">
            <v>864302900</v>
          </cell>
          <cell r="Z20">
            <v>864302900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300000000</v>
          </cell>
          <cell r="T21">
            <v>842000000</v>
          </cell>
          <cell r="U21">
            <v>0</v>
          </cell>
          <cell r="V21">
            <v>842000000</v>
          </cell>
          <cell r="W21">
            <v>0</v>
          </cell>
          <cell r="X21">
            <v>642574043</v>
          </cell>
          <cell r="Y21">
            <v>642574043</v>
          </cell>
          <cell r="Z21">
            <v>642574043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150000000</v>
          </cell>
          <cell r="S22">
            <v>0</v>
          </cell>
          <cell r="T22">
            <v>1292000000</v>
          </cell>
          <cell r="U22">
            <v>0</v>
          </cell>
          <cell r="V22">
            <v>1292000000</v>
          </cell>
          <cell r="W22">
            <v>0</v>
          </cell>
          <cell r="X22">
            <v>770825632</v>
          </cell>
          <cell r="Y22">
            <v>770825632</v>
          </cell>
          <cell r="Z22">
            <v>770825632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114562380</v>
          </cell>
          <cell r="Y23">
            <v>114562380</v>
          </cell>
          <cell r="Z23">
            <v>114562380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150000000</v>
          </cell>
          <cell r="S24">
            <v>0</v>
          </cell>
          <cell r="T24">
            <v>1912000000</v>
          </cell>
          <cell r="U24">
            <v>0</v>
          </cell>
          <cell r="V24">
            <v>1912000000</v>
          </cell>
          <cell r="W24">
            <v>0</v>
          </cell>
          <cell r="X24">
            <v>1754022594</v>
          </cell>
          <cell r="Y24">
            <v>1754022594</v>
          </cell>
          <cell r="Z24">
            <v>1754022594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210698775</v>
          </cell>
          <cell r="Y26">
            <v>206184867</v>
          </cell>
          <cell r="Z26">
            <v>206184867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100000000</v>
          </cell>
          <cell r="Z29">
            <v>100000000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1595230</v>
          </cell>
          <cell r="W31">
            <v>7417770</v>
          </cell>
          <cell r="X31">
            <v>878330</v>
          </cell>
          <cell r="Y31">
            <v>878330</v>
          </cell>
          <cell r="Z31">
            <v>878330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94814020</v>
          </cell>
          <cell r="W33">
            <v>497792000</v>
          </cell>
          <cell r="X33">
            <v>94814020</v>
          </cell>
          <cell r="Y33">
            <v>3064020</v>
          </cell>
          <cell r="Z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2483388</v>
          </cell>
          <cell r="Z34">
            <v>2483388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1601856388.73</v>
          </cell>
          <cell r="W38">
            <v>567348526.90999997</v>
          </cell>
          <cell r="X38">
            <v>1001597660.1</v>
          </cell>
          <cell r="Y38">
            <v>366829324.73000002</v>
          </cell>
          <cell r="Z38">
            <v>366829324.73000002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3305778438.79</v>
          </cell>
          <cell r="W39">
            <v>271673561.01999998</v>
          </cell>
          <cell r="X39">
            <v>3155287018.79</v>
          </cell>
          <cell r="Y39">
            <v>1726998788.3</v>
          </cell>
          <cell r="Z39">
            <v>1692221802.3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1857500</v>
          </cell>
          <cell r="W41">
            <v>18132500</v>
          </cell>
          <cell r="X41">
            <v>1843500</v>
          </cell>
          <cell r="Y41">
            <v>1843500</v>
          </cell>
          <cell r="Z41">
            <v>1843500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661577995.75</v>
          </cell>
          <cell r="Y42">
            <v>656500684.30999994</v>
          </cell>
          <cell r="Z42">
            <v>656500684.30999994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5130139686</v>
          </cell>
          <cell r="W44">
            <v>225735014.63999999</v>
          </cell>
          <cell r="X44">
            <v>5001035326</v>
          </cell>
          <cell r="Y44">
            <v>2614296504</v>
          </cell>
          <cell r="Z44">
            <v>2614296504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7704607456.6800003</v>
          </cell>
          <cell r="W46">
            <v>497339799.98000002</v>
          </cell>
          <cell r="X46">
            <v>7287759900.0100002</v>
          </cell>
          <cell r="Y46">
            <v>3260852947.6700001</v>
          </cell>
          <cell r="Z46">
            <v>3260852947.6700001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5552704141</v>
          </cell>
          <cell r="W47">
            <v>448730674.19</v>
          </cell>
          <cell r="X47">
            <v>5143091775</v>
          </cell>
          <cell r="Y47">
            <v>2741987607</v>
          </cell>
          <cell r="Z47">
            <v>2741987607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29269568.52</v>
          </cell>
          <cell r="Y48">
            <v>29269568.52</v>
          </cell>
          <cell r="Z48">
            <v>29269568.52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5313348107.6199999</v>
          </cell>
          <cell r="W49">
            <v>391535760.68000001</v>
          </cell>
          <cell r="X49">
            <v>4795678191.7399998</v>
          </cell>
          <cell r="Y49">
            <v>2155075836.9400001</v>
          </cell>
          <cell r="Z49">
            <v>2155075836.9400001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1555739999</v>
          </cell>
          <cell r="W50">
            <v>117733001</v>
          </cell>
          <cell r="X50">
            <v>1740000</v>
          </cell>
          <cell r="Y50">
            <v>1740000</v>
          </cell>
          <cell r="Z50">
            <v>1740000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  <cell r="Z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29935548.510000002</v>
          </cell>
          <cell r="Y52">
            <v>26027260.120000001</v>
          </cell>
          <cell r="Z52">
            <v>26027260.120000001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1421720146.22</v>
          </cell>
          <cell r="Y53">
            <v>1399181545.2</v>
          </cell>
          <cell r="Z53">
            <v>1398143489.2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70000000</v>
          </cell>
          <cell r="S54">
            <v>0</v>
          </cell>
          <cell r="T54">
            <v>370000000</v>
          </cell>
          <cell r="U54">
            <v>0</v>
          </cell>
          <cell r="V54">
            <v>370000000</v>
          </cell>
          <cell r="W54">
            <v>0</v>
          </cell>
          <cell r="X54">
            <v>338966263</v>
          </cell>
          <cell r="Y54">
            <v>280848564</v>
          </cell>
          <cell r="Z54">
            <v>280848564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70000000</v>
          </cell>
          <cell r="T55">
            <v>57000000</v>
          </cell>
          <cell r="U55">
            <v>0</v>
          </cell>
          <cell r="V55">
            <v>57000000</v>
          </cell>
          <cell r="W55">
            <v>0</v>
          </cell>
          <cell r="X55">
            <v>24558070</v>
          </cell>
          <cell r="Y55">
            <v>21582929</v>
          </cell>
          <cell r="Z55">
            <v>21582929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11700000</v>
          </cell>
          <cell r="Y56">
            <v>11700000</v>
          </cell>
          <cell r="Z56">
            <v>11700000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4971454324</v>
          </cell>
          <cell r="Y57">
            <v>4730449823.2200003</v>
          </cell>
          <cell r="Z57">
            <v>4730449823.2200003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30740088459.869999</v>
          </cell>
          <cell r="W59">
            <v>492849570.42000002</v>
          </cell>
          <cell r="X59">
            <v>28426442309.259998</v>
          </cell>
          <cell r="Y59">
            <v>17072224154.889999</v>
          </cell>
          <cell r="Z59">
            <v>17072224154.889999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7429733195.1000004</v>
          </cell>
          <cell r="W60">
            <v>462995412.61000001</v>
          </cell>
          <cell r="X60">
            <v>7404252742.8199997</v>
          </cell>
          <cell r="Y60">
            <v>1248160190.72</v>
          </cell>
          <cell r="Z60">
            <v>1248160190.72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6732550263.1099997</v>
          </cell>
          <cell r="W61">
            <v>160474187.88999999</v>
          </cell>
          <cell r="X61">
            <v>5790901099.1099997</v>
          </cell>
          <cell r="Y61">
            <v>2600257829.9899998</v>
          </cell>
          <cell r="Z61">
            <v>2598931755.9899998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  <cell r="T62">
            <v>272903923</v>
          </cell>
          <cell r="U62">
            <v>0</v>
          </cell>
          <cell r="V62">
            <v>272903923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  <cell r="R63">
            <v>410542560</v>
          </cell>
          <cell r="S63">
            <v>410542560</v>
          </cell>
          <cell r="T63">
            <v>1010542560</v>
          </cell>
          <cell r="U63">
            <v>0</v>
          </cell>
          <cell r="V63">
            <v>600000000</v>
          </cell>
          <cell r="W63">
            <v>410542560</v>
          </cell>
          <cell r="X63">
            <v>600000000</v>
          </cell>
          <cell r="Y63">
            <v>0</v>
          </cell>
          <cell r="Z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C65" t="str">
            <v>C-4101-1500-24-53107B-4101093-03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5">
            <v>565355000</v>
          </cell>
          <cell r="R65">
            <v>55355000</v>
          </cell>
          <cell r="S65">
            <v>55355000</v>
          </cell>
          <cell r="T65">
            <v>565355000</v>
          </cell>
          <cell r="U65">
            <v>0</v>
          </cell>
          <cell r="V65">
            <v>565355000</v>
          </cell>
          <cell r="W65">
            <v>0</v>
          </cell>
          <cell r="X65">
            <v>510000000</v>
          </cell>
          <cell r="Y65">
            <v>15000000</v>
          </cell>
          <cell r="Z65">
            <v>15000000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13367096077</v>
          </cell>
          <cell r="W67">
            <v>5196129</v>
          </cell>
          <cell r="X67">
            <v>8565000000</v>
          </cell>
          <cell r="Y67">
            <v>280026481</v>
          </cell>
          <cell r="Z67">
            <v>280026481</v>
          </cell>
        </row>
        <row r="68">
          <cell r="C68" t="str">
            <v>C-4101-1500-24-53107B-4101096-03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4101096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8">
            <v>20111267176</v>
          </cell>
          <cell r="R68">
            <v>1000084576</v>
          </cell>
          <cell r="S68">
            <v>1000084576</v>
          </cell>
          <cell r="T68">
            <v>20111267176</v>
          </cell>
          <cell r="U68">
            <v>0</v>
          </cell>
          <cell r="V68">
            <v>19998230958</v>
          </cell>
          <cell r="W68">
            <v>113036218</v>
          </cell>
          <cell r="X68">
            <v>2642770000</v>
          </cell>
          <cell r="Y68">
            <v>2642770000</v>
          </cell>
          <cell r="Z68">
            <v>2642770000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3948750000</v>
          </cell>
          <cell r="Y69">
            <v>3948750000</v>
          </cell>
          <cell r="Z69">
            <v>3948750000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  <cell r="U70">
            <v>0</v>
          </cell>
          <cell r="V70">
            <v>6321619047</v>
          </cell>
          <cell r="W70">
            <v>1937732394.6800001</v>
          </cell>
          <cell r="X70">
            <v>5688007366</v>
          </cell>
          <cell r="Y70">
            <v>3681680023.1900001</v>
          </cell>
          <cell r="Z70">
            <v>3681680023.1900001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  <cell r="U71">
            <v>0</v>
          </cell>
          <cell r="V71">
            <v>93520840715.380005</v>
          </cell>
          <cell r="W71">
            <v>3618978005.9400001</v>
          </cell>
          <cell r="X71">
            <v>80901707463.199997</v>
          </cell>
          <cell r="Y71">
            <v>45920128449.980003</v>
          </cell>
          <cell r="Z71">
            <v>45909533987.980003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  <cell r="U72">
            <v>0</v>
          </cell>
          <cell r="V72">
            <v>4504115894.3900003</v>
          </cell>
          <cell r="W72">
            <v>188518989.61000001</v>
          </cell>
          <cell r="X72">
            <v>3627502015.6799998</v>
          </cell>
          <cell r="Y72">
            <v>1762302983.6300001</v>
          </cell>
          <cell r="Z72">
            <v>1762302983.6300001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  <cell r="U73">
            <v>0</v>
          </cell>
          <cell r="V73">
            <v>8788439158.9300003</v>
          </cell>
          <cell r="W73">
            <v>373822296.06999999</v>
          </cell>
          <cell r="X73">
            <v>7726481985.5299997</v>
          </cell>
          <cell r="Y73">
            <v>4033295582.5300002</v>
          </cell>
          <cell r="Z73">
            <v>4033295582.5300002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5839202203.2399998</v>
          </cell>
          <cell r="W75">
            <v>71661240.760000005</v>
          </cell>
          <cell r="X75">
            <v>5171621809.2399998</v>
          </cell>
          <cell r="Y75">
            <v>2598659178</v>
          </cell>
          <cell r="Z75">
            <v>2598428499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8654165</v>
          </cell>
          <cell r="Z76">
            <v>8654165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</row>
        <row r="79">
          <cell r="C79" t="str">
            <v>C-4101-1500-27-53107B-4101099-02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4101099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AYUDA HUMANITARIA EN PREVENCIÓN, INMEDIATEZ Y  EMERGENCIA EN ESPECIE - FORTALECIMIENTO DE LAS MEDIDAS DE PREVENCION Y ASISTENCIA PARA LA POBLACION VICTIMA A NIVEL  NACIONAL</v>
          </cell>
          <cell r="Q79">
            <v>854284348</v>
          </cell>
          <cell r="R79">
            <v>854284348</v>
          </cell>
          <cell r="S79">
            <v>1376033429</v>
          </cell>
          <cell r="T79">
            <v>332535267</v>
          </cell>
          <cell r="U79">
            <v>0</v>
          </cell>
          <cell r="V79">
            <v>0</v>
          </cell>
          <cell r="W79">
            <v>332535267</v>
          </cell>
          <cell r="X79">
            <v>0</v>
          </cell>
          <cell r="Y79">
            <v>0</v>
          </cell>
          <cell r="Z79">
            <v>0</v>
          </cell>
        </row>
        <row r="80">
          <cell r="C80" t="str">
            <v>C-4101-1500-27-53107B-4101090-02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4101090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0">
            <v>557686216</v>
          </cell>
          <cell r="R80">
            <v>3545084.5</v>
          </cell>
          <cell r="S80">
            <v>99187854.5</v>
          </cell>
          <cell r="T80">
            <v>462043446</v>
          </cell>
          <cell r="U80">
            <v>0</v>
          </cell>
          <cell r="V80">
            <v>458498361.5</v>
          </cell>
          <cell r="W80">
            <v>3545084.5</v>
          </cell>
          <cell r="X80">
            <v>453504258</v>
          </cell>
          <cell r="Y80">
            <v>230622359</v>
          </cell>
          <cell r="Z80">
            <v>230622359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  <cell r="U81">
            <v>0</v>
          </cell>
          <cell r="V81">
            <v>11986761999.5</v>
          </cell>
          <cell r="W81">
            <v>704886543.5</v>
          </cell>
          <cell r="X81">
            <v>11272483374.65</v>
          </cell>
          <cell r="Y81">
            <v>5934591770.6499996</v>
          </cell>
          <cell r="Z81">
            <v>5929450702.6499996</v>
          </cell>
        </row>
        <row r="82">
          <cell r="C82" t="str">
            <v>C-4101-1500-27-53107B-4101100-03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4101100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HUMANITARIA A VÍCTIMAS DEL CONFLICTO ARMADO - FORTALECIMIENTO DE LAS MEDIDAS DE PREVENCION Y ASISTENCIA PARA LA POBLACION VICTIMA A NIVEL NACIONAL</v>
          </cell>
          <cell r="Q82">
            <v>478948075014</v>
          </cell>
          <cell r="R82">
            <v>556535962</v>
          </cell>
          <cell r="S82">
            <v>945394362</v>
          </cell>
          <cell r="T82">
            <v>478559216614</v>
          </cell>
          <cell r="U82">
            <v>0</v>
          </cell>
          <cell r="V82">
            <v>478391539052</v>
          </cell>
          <cell r="W82">
            <v>167677562</v>
          </cell>
          <cell r="X82">
            <v>321749130000</v>
          </cell>
          <cell r="Y82">
            <v>288830654212</v>
          </cell>
          <cell r="Z82">
            <v>288830654212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8000000000</v>
          </cell>
          <cell r="Y83">
            <v>0</v>
          </cell>
          <cell r="Z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8406384241</v>
          </cell>
          <cell r="Z84">
            <v>8406384241</v>
          </cell>
        </row>
        <row r="85">
          <cell r="C85" t="str">
            <v>C-4101-1500-27-53107B-4101027-03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4101027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FUNERARIA - FORTALECIMIENTO DE LAS MEDIDAS DE PREVENCION Y ASISTENCIA PARA LA POBLACION VICTIMA A NIVEL NACIONAL</v>
          </cell>
          <cell r="Q85">
            <v>1045169293</v>
          </cell>
          <cell r="R85">
            <v>0</v>
          </cell>
          <cell r="S85">
            <v>0</v>
          </cell>
          <cell r="T85">
            <v>1045169293</v>
          </cell>
          <cell r="U85">
            <v>0</v>
          </cell>
          <cell r="V85">
            <v>1045169293</v>
          </cell>
          <cell r="W85">
            <v>0</v>
          </cell>
          <cell r="X85">
            <v>1045169293</v>
          </cell>
          <cell r="Y85">
            <v>0</v>
          </cell>
          <cell r="Z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10864427</v>
          </cell>
          <cell r="Z86">
            <v>10864427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23980664056.93</v>
          </cell>
          <cell r="T87">
            <v>73698083556.070007</v>
          </cell>
          <cell r="U87">
            <v>0</v>
          </cell>
          <cell r="V87">
            <v>58877761779.860001</v>
          </cell>
          <cell r="W87">
            <v>14820321776.209999</v>
          </cell>
          <cell r="X87">
            <v>57275111036.360001</v>
          </cell>
          <cell r="Y87">
            <v>25329801901.650002</v>
          </cell>
          <cell r="Z87">
            <v>25322679631.650002</v>
          </cell>
        </row>
        <row r="88">
          <cell r="C88" t="str">
            <v>C-4101-1500-28-53107B-4101037-02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4101037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 DE IMPLEMENTACIÓN DE MEDIDAS DEL PLAN DE REPARACIÓN COLECTIVA - IMPLEMENTACION DE LAS MEDIDAS DE REPARACION EN LAS VICTIMAS DEL CONFLICTO ARMADO A NIVEL  NACIONAL</v>
          </cell>
          <cell r="Q88">
            <v>51413293849</v>
          </cell>
          <cell r="R88">
            <v>16677062330</v>
          </cell>
          <cell r="S88">
            <v>29835306961.619999</v>
          </cell>
          <cell r="T88">
            <v>38255049217.379997</v>
          </cell>
          <cell r="U88">
            <v>0</v>
          </cell>
          <cell r="V88">
            <v>21083559757.029999</v>
          </cell>
          <cell r="W88">
            <v>17171489460.35</v>
          </cell>
          <cell r="X88">
            <v>19848389834.419998</v>
          </cell>
          <cell r="Y88">
            <v>6062121363.04</v>
          </cell>
          <cell r="Z88">
            <v>6025345825.04</v>
          </cell>
        </row>
        <row r="89">
          <cell r="C89" t="str">
            <v>C-4101-1500-28-53107B-4101092-02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DE SATISFACCIÓN Y GARANTÍAS DE NO REPETICIÓN A VÍCTIMAS DEL CONFLICTO ARMADO - IMPLEMENTACION DE LAS MEDIDAS DE REPARACION EN LAS VICTIMAS DEL CONFLICTO ARMADO A NIVEL  NACIONAL</v>
          </cell>
          <cell r="Q89">
            <v>8510869954</v>
          </cell>
          <cell r="R89">
            <v>2234063041</v>
          </cell>
          <cell r="S89">
            <v>1485385467</v>
          </cell>
          <cell r="T89">
            <v>9259547528</v>
          </cell>
          <cell r="U89">
            <v>0</v>
          </cell>
          <cell r="V89">
            <v>8635092355.8899994</v>
          </cell>
          <cell r="W89">
            <v>624455172.11000001</v>
          </cell>
          <cell r="X89">
            <v>7508097827.0600004</v>
          </cell>
          <cell r="Y89">
            <v>1975721639.8399999</v>
          </cell>
          <cell r="Z89">
            <v>1971580949.8399999</v>
          </cell>
        </row>
        <row r="90">
          <cell r="C90" t="str">
            <v>C-4101-1500-28-53107B-4101091-02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4101091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REHABILITACIÓN PSICOSOCIAL A VÍCTIMAS DEL CONFLICTO ARMADO - IMPLEMENTACION DE LAS MEDIDAS DE REPARACION EN LAS VICTIMAS DEL CONFLICTO ARMADO A NIVEL  NACIONAL</v>
          </cell>
          <cell r="Q90">
            <v>12687644215</v>
          </cell>
          <cell r="R90">
            <v>4522474755</v>
          </cell>
          <cell r="S90">
            <v>2648005968</v>
          </cell>
          <cell r="T90">
            <v>14562113002</v>
          </cell>
          <cell r="U90">
            <v>0</v>
          </cell>
          <cell r="V90">
            <v>13397020451.32</v>
          </cell>
          <cell r="W90">
            <v>1165092550.6800001</v>
          </cell>
          <cell r="X90">
            <v>11144560559.059999</v>
          </cell>
          <cell r="Y90">
            <v>4486540660.7399998</v>
          </cell>
          <cell r="Z90">
            <v>4486540660.7399998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  <cell r="U91">
            <v>0</v>
          </cell>
          <cell r="V91">
            <v>1250941692195</v>
          </cell>
          <cell r="W91">
            <v>0</v>
          </cell>
          <cell r="X91">
            <v>1034998028733.86</v>
          </cell>
          <cell r="Y91">
            <v>634998340450</v>
          </cell>
          <cell r="Z91">
            <v>634998340450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  <cell r="T92">
            <v>1732048000</v>
          </cell>
          <cell r="U92">
            <v>0</v>
          </cell>
          <cell r="V92">
            <v>1732048000</v>
          </cell>
          <cell r="W92">
            <v>0</v>
          </cell>
          <cell r="X92">
            <v>1569668500</v>
          </cell>
          <cell r="Y92">
            <v>1569668500</v>
          </cell>
          <cell r="Z92">
            <v>1569668500</v>
          </cell>
        </row>
        <row r="93">
          <cell r="C93" t="str">
            <v>C-4101-1500-28-53107B-4101066-03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4101066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ASISTENCIA TÉCNICA PARA LA IMPLEMENTACIÓN DE LA RUTA DE REPARACIÓN COLECTIVA - IMPLEMENTACION DE LAS MEDIDAS DE REPARACION EN LAS VICTIMAS DEL CONFLICTO ARMADO A NIVEL  NACIONAL</v>
          </cell>
          <cell r="Q93">
            <v>3021963945</v>
          </cell>
          <cell r="R93">
            <v>0</v>
          </cell>
          <cell r="S93">
            <v>0</v>
          </cell>
          <cell r="T93">
            <v>3021963945</v>
          </cell>
          <cell r="U93">
            <v>0</v>
          </cell>
          <cell r="V93">
            <v>3021963945</v>
          </cell>
          <cell r="W93">
            <v>0</v>
          </cell>
          <cell r="X93">
            <v>3021963945</v>
          </cell>
          <cell r="Y93">
            <v>6022500</v>
          </cell>
          <cell r="Z93">
            <v>6022500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  <cell r="T94">
            <v>892558447</v>
          </cell>
          <cell r="U94">
            <v>0</v>
          </cell>
          <cell r="V94">
            <v>892558447</v>
          </cell>
          <cell r="W94">
            <v>0</v>
          </cell>
          <cell r="X94">
            <v>892558447</v>
          </cell>
          <cell r="Y94">
            <v>450000</v>
          </cell>
          <cell r="Z94">
            <v>450000</v>
          </cell>
        </row>
        <row r="95">
          <cell r="C95" t="str">
            <v>C-4101-1500-28-53107B-4101092-03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4101092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SATISFACCIÓN Y GARANTÍAS DE NO REPETICIÓN A VÍCTIMAS DEL CONFLICTO ARMADO - IMPLEMENTACION DE LAS MEDIDAS DE REPARACION EN LAS VICTIMAS DEL CONFLICTO ARMADO A NIVEL  NACIONAL</v>
          </cell>
          <cell r="Q95">
            <v>2033646395</v>
          </cell>
          <cell r="R95">
            <v>308489433</v>
          </cell>
          <cell r="S95">
            <v>308489432.5</v>
          </cell>
          <cell r="T95">
            <v>2033646395.5</v>
          </cell>
          <cell r="U95">
            <v>0</v>
          </cell>
          <cell r="V95">
            <v>1725156962</v>
          </cell>
          <cell r="W95">
            <v>308489433.5</v>
          </cell>
          <cell r="X95">
            <v>1725156962</v>
          </cell>
          <cell r="Y95">
            <v>16910000</v>
          </cell>
          <cell r="Z95">
            <v>16910000</v>
          </cell>
        </row>
        <row r="96">
          <cell r="C96" t="str">
            <v>C-4101-1500-28-53107B-4101037-03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4101037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IMPLEMENTACION DE LAS MEDIDAS DE REPARACION EN LAS VICTIMAS DEL CONFLICTO ARMADO A NIVEL  NACIONAL</v>
          </cell>
          <cell r="Q96">
            <v>36362136719</v>
          </cell>
          <cell r="R96">
            <v>24161020555</v>
          </cell>
          <cell r="S96">
            <v>15169450336.950001</v>
          </cell>
          <cell r="T96">
            <v>45353706937.050003</v>
          </cell>
          <cell r="U96">
            <v>0</v>
          </cell>
          <cell r="V96">
            <v>40513951554.910004</v>
          </cell>
          <cell r="W96">
            <v>4839755382.1400003</v>
          </cell>
          <cell r="X96">
            <v>14877157007.049999</v>
          </cell>
          <cell r="Y96">
            <v>116164154</v>
          </cell>
          <cell r="Z96">
            <v>116164154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  <cell r="U97">
            <v>0</v>
          </cell>
          <cell r="V97">
            <v>1393256784.3800001</v>
          </cell>
          <cell r="W97">
            <v>54295150.469999999</v>
          </cell>
          <cell r="X97">
            <v>1185984579.3800001</v>
          </cell>
          <cell r="Y97">
            <v>565351328</v>
          </cell>
          <cell r="Z97">
            <v>552706148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  <cell r="U98">
            <v>0</v>
          </cell>
          <cell r="V98">
            <v>16672513942.6</v>
          </cell>
          <cell r="W98">
            <v>404783701.56</v>
          </cell>
          <cell r="X98">
            <v>15038969868.1</v>
          </cell>
          <cell r="Y98">
            <v>4207481897.2399998</v>
          </cell>
          <cell r="Z98">
            <v>4180691820.2399998</v>
          </cell>
        </row>
        <row r="99">
          <cell r="C99" t="str">
            <v>C-4101-1500-29-53107B-4101105-02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29989477740</v>
          </cell>
          <cell r="R99">
            <v>21692857219</v>
          </cell>
          <cell r="S99">
            <v>8038977002.2600002</v>
          </cell>
          <cell r="T99">
            <v>43643357956.739998</v>
          </cell>
          <cell r="U99">
            <v>0</v>
          </cell>
          <cell r="V99">
            <v>42636650222.900002</v>
          </cell>
          <cell r="W99">
            <v>1006707733.84</v>
          </cell>
          <cell r="X99">
            <v>22296772215.900002</v>
          </cell>
          <cell r="Y99">
            <v>5976126540</v>
          </cell>
          <cell r="Z99">
            <v>5975434503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640203432</v>
          </cell>
          <cell r="W100">
            <v>959336811</v>
          </cell>
          <cell r="X100">
            <v>615517489</v>
          </cell>
          <cell r="Y100">
            <v>144260383</v>
          </cell>
          <cell r="Z100">
            <v>144260383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7667002375</v>
          </cell>
          <cell r="Z101">
            <v>7667002375</v>
          </cell>
        </row>
        <row r="102">
          <cell r="C102" t="str">
            <v>C-4101-1500-29-53107B-4101039-03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2">
            <v>4666666600</v>
          </cell>
          <cell r="R102">
            <v>141666600</v>
          </cell>
          <cell r="S102">
            <v>141666600</v>
          </cell>
          <cell r="T102">
            <v>4666666600</v>
          </cell>
          <cell r="U102">
            <v>0</v>
          </cell>
          <cell r="V102">
            <v>4665000000</v>
          </cell>
          <cell r="W102">
            <v>1666600</v>
          </cell>
          <cell r="X102">
            <v>4120000000</v>
          </cell>
          <cell r="Y102">
            <v>0</v>
          </cell>
          <cell r="Z102">
            <v>0</v>
          </cell>
        </row>
        <row r="103">
          <cell r="C103" t="str">
            <v>C-4101-1500-29-53107B-4101037-03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4101037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3">
            <v>37812359225</v>
          </cell>
          <cell r="R103">
            <v>11494823377</v>
          </cell>
          <cell r="S103">
            <v>21598527302.599998</v>
          </cell>
          <cell r="T103">
            <v>27708655299.400002</v>
          </cell>
          <cell r="U103">
            <v>0</v>
          </cell>
          <cell r="V103">
            <v>27080572942.400002</v>
          </cell>
          <cell r="W103">
            <v>628082357</v>
          </cell>
          <cell r="X103">
            <v>12831728053.280001</v>
          </cell>
          <cell r="Y103">
            <v>4270167809.8800001</v>
          </cell>
          <cell r="Z103">
            <v>4270167809.8800001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  <cell r="U104">
            <v>0</v>
          </cell>
          <cell r="V104">
            <v>9087090093</v>
          </cell>
          <cell r="W104">
            <v>5000000.8499999996</v>
          </cell>
          <cell r="X104">
            <v>9087090093</v>
          </cell>
          <cell r="Y104">
            <v>590291919</v>
          </cell>
          <cell r="Z104">
            <v>590291919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  <cell r="U105">
            <v>0</v>
          </cell>
          <cell r="V105">
            <v>3219146001</v>
          </cell>
          <cell r="W105">
            <v>15305044.66</v>
          </cell>
          <cell r="X105">
            <v>2674617162</v>
          </cell>
          <cell r="Y105">
            <v>1540485017.51</v>
          </cell>
          <cell r="Z105">
            <v>1540485017.51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  <cell r="U106">
            <v>0</v>
          </cell>
          <cell r="V106">
            <v>31424067340.34</v>
          </cell>
          <cell r="W106">
            <v>251721095</v>
          </cell>
          <cell r="X106">
            <v>30923934466.689999</v>
          </cell>
          <cell r="Y106">
            <v>16351401622.82</v>
          </cell>
          <cell r="Z106">
            <v>16351401622.82</v>
          </cell>
        </row>
        <row r="107">
          <cell r="C107" t="str">
            <v>C-4199-1500-5-53105B-4199057-02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4199057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7">
            <v>1690470584</v>
          </cell>
          <cell r="R107">
            <v>510331064</v>
          </cell>
          <cell r="S107">
            <v>222631025</v>
          </cell>
          <cell r="T107">
            <v>1978170623</v>
          </cell>
          <cell r="U107">
            <v>0</v>
          </cell>
          <cell r="V107">
            <v>1564188271.0899999</v>
          </cell>
          <cell r="W107">
            <v>413982351.91000003</v>
          </cell>
          <cell r="X107">
            <v>1535702393.0899999</v>
          </cell>
          <cell r="Y107">
            <v>496852416</v>
          </cell>
          <cell r="Z107">
            <v>495979432</v>
          </cell>
        </row>
        <row r="108">
          <cell r="C108" t="str">
            <v>C-4199-1500-5-53105B-4199052-02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4199052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8">
            <v>19012568154</v>
          </cell>
          <cell r="R108">
            <v>182481364</v>
          </cell>
          <cell r="S108">
            <v>182481364</v>
          </cell>
          <cell r="T108">
            <v>19012568154</v>
          </cell>
          <cell r="U108">
            <v>0</v>
          </cell>
          <cell r="V108">
            <v>18838718281.290001</v>
          </cell>
          <cell r="W108">
            <v>173849872.71000001</v>
          </cell>
          <cell r="X108">
            <v>18778183578.040001</v>
          </cell>
          <cell r="Y108">
            <v>9159056159.75</v>
          </cell>
          <cell r="Z108">
            <v>9159056159.75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  <cell r="U109">
            <v>0</v>
          </cell>
          <cell r="V109">
            <v>8162114818.3400002</v>
          </cell>
          <cell r="W109">
            <v>859257889.65999997</v>
          </cell>
          <cell r="X109">
            <v>7324104109.3400002</v>
          </cell>
          <cell r="Y109">
            <v>3427298576</v>
          </cell>
          <cell r="Z109">
            <v>3423868576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2750000000</v>
          </cell>
          <cell r="T5">
            <v>52640000000</v>
          </cell>
          <cell r="U5">
            <v>0</v>
          </cell>
          <cell r="V5">
            <v>52640000000</v>
          </cell>
          <cell r="W5">
            <v>0</v>
          </cell>
          <cell r="X5">
            <v>36812561635</v>
          </cell>
          <cell r="Y5">
            <v>36812561635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  <cell r="W6">
            <v>0</v>
          </cell>
          <cell r="X6">
            <v>128114174</v>
          </cell>
          <cell r="Y6">
            <v>128114174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779728</v>
          </cell>
          <cell r="Y7">
            <v>779728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1366200</v>
          </cell>
          <cell r="Y8">
            <v>1366200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2298875160</v>
          </cell>
          <cell r="Y9">
            <v>2298875160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1305467179</v>
          </cell>
          <cell r="Y10">
            <v>1305467179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376932</v>
          </cell>
          <cell r="Y11">
            <v>376932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586121503</v>
          </cell>
          <cell r="Y12">
            <v>586121503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1361262785</v>
          </cell>
          <cell r="Y13">
            <v>1361262785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160000000</v>
          </cell>
          <cell r="T14">
            <v>7356000000</v>
          </cell>
          <cell r="U14">
            <v>0</v>
          </cell>
          <cell r="V14">
            <v>7356000000</v>
          </cell>
          <cell r="W14">
            <v>0</v>
          </cell>
          <cell r="X14">
            <v>4804759608</v>
          </cell>
          <cell r="Y14">
            <v>4804759608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100000000</v>
          </cell>
          <cell r="T15">
            <v>5225000000</v>
          </cell>
          <cell r="U15">
            <v>0</v>
          </cell>
          <cell r="V15">
            <v>5225000000</v>
          </cell>
          <cell r="W15">
            <v>0</v>
          </cell>
          <cell r="X15">
            <v>3445466552</v>
          </cell>
          <cell r="Y15">
            <v>3445466552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100000000</v>
          </cell>
          <cell r="T16">
            <v>5713000000</v>
          </cell>
          <cell r="U16">
            <v>0</v>
          </cell>
          <cell r="V16">
            <v>5713000000</v>
          </cell>
          <cell r="W16">
            <v>0</v>
          </cell>
          <cell r="X16">
            <v>3562417898</v>
          </cell>
          <cell r="Y16">
            <v>3562417898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1656243065</v>
          </cell>
          <cell r="Y17">
            <v>1656243065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400000000</v>
          </cell>
          <cell r="T18">
            <v>1769000000</v>
          </cell>
          <cell r="U18">
            <v>0</v>
          </cell>
          <cell r="V18">
            <v>1769000000</v>
          </cell>
          <cell r="W18">
            <v>0</v>
          </cell>
          <cell r="X18">
            <v>1120808200</v>
          </cell>
          <cell r="Y18">
            <v>1120808200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1118117600</v>
          </cell>
          <cell r="Y19">
            <v>1118117600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864302900</v>
          </cell>
          <cell r="Y20">
            <v>864302900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410000000</v>
          </cell>
          <cell r="T21">
            <v>732000000</v>
          </cell>
          <cell r="U21">
            <v>0</v>
          </cell>
          <cell r="V21">
            <v>732000000</v>
          </cell>
          <cell r="W21">
            <v>0</v>
          </cell>
          <cell r="X21">
            <v>712067536</v>
          </cell>
          <cell r="Y21">
            <v>712067536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260000000</v>
          </cell>
          <cell r="S22">
            <v>0</v>
          </cell>
          <cell r="T22">
            <v>1402000000</v>
          </cell>
          <cell r="U22">
            <v>0</v>
          </cell>
          <cell r="V22">
            <v>1292000000</v>
          </cell>
          <cell r="W22">
            <v>110000000</v>
          </cell>
          <cell r="X22">
            <v>1219925964</v>
          </cell>
          <cell r="Y22">
            <v>1219925964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160680912</v>
          </cell>
          <cell r="Y23">
            <v>160680912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150000000</v>
          </cell>
          <cell r="S24">
            <v>0</v>
          </cell>
          <cell r="T24">
            <v>1912000000</v>
          </cell>
          <cell r="U24">
            <v>0</v>
          </cell>
          <cell r="V24">
            <v>1912000000</v>
          </cell>
          <cell r="W24">
            <v>0</v>
          </cell>
          <cell r="X24">
            <v>1884045905</v>
          </cell>
          <cell r="Y24">
            <v>1884045905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216907357</v>
          </cell>
          <cell r="Y26">
            <v>216907357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195570400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109373769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1595230</v>
          </cell>
          <cell r="W31">
            <v>7417770</v>
          </cell>
          <cell r="X31">
            <v>1595230</v>
          </cell>
          <cell r="Y31">
            <v>1595230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144814020</v>
          </cell>
          <cell r="W33">
            <v>447792000</v>
          </cell>
          <cell r="X33">
            <v>94814020</v>
          </cell>
          <cell r="Y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5192347.59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6000000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1374165117.6400001</v>
          </cell>
          <cell r="S38">
            <v>835831974.15999997</v>
          </cell>
          <cell r="T38">
            <v>1869160143.48</v>
          </cell>
          <cell r="U38">
            <v>0</v>
          </cell>
          <cell r="V38">
            <v>1425656496.73</v>
          </cell>
          <cell r="W38">
            <v>443503646.75</v>
          </cell>
          <cell r="X38">
            <v>1018414841.38</v>
          </cell>
          <cell r="Y38">
            <v>532667691.22000003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2965046259.02</v>
          </cell>
          <cell r="S39">
            <v>2747853259.21</v>
          </cell>
          <cell r="T39">
            <v>3582451999.8099999</v>
          </cell>
          <cell r="U39">
            <v>0</v>
          </cell>
          <cell r="V39">
            <v>3304603950.79</v>
          </cell>
          <cell r="W39">
            <v>277848049.01999998</v>
          </cell>
          <cell r="X39">
            <v>3155757530.79</v>
          </cell>
          <cell r="Y39">
            <v>2020167811.2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1857500</v>
          </cell>
          <cell r="W41">
            <v>18132500</v>
          </cell>
          <cell r="X41">
            <v>1857500</v>
          </cell>
          <cell r="Y41">
            <v>1857500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2484168230</v>
          </cell>
          <cell r="T42">
            <v>1411963179.1099999</v>
          </cell>
          <cell r="U42">
            <v>0</v>
          </cell>
          <cell r="V42">
            <v>1080000000</v>
          </cell>
          <cell r="W42">
            <v>331963179.11000001</v>
          </cell>
          <cell r="X42">
            <v>765640669.24000001</v>
          </cell>
          <cell r="Y42">
            <v>752948241.29999995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5130380095</v>
          </cell>
          <cell r="W44">
            <v>225494605.63999999</v>
          </cell>
          <cell r="X44">
            <v>5017683406</v>
          </cell>
          <cell r="Y44">
            <v>3269930556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7704607456.6800003</v>
          </cell>
          <cell r="W46">
            <v>497339799.98000002</v>
          </cell>
          <cell r="X46">
            <v>7286921579.0100002</v>
          </cell>
          <cell r="Y46">
            <v>4014938957.6700001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5552704141</v>
          </cell>
          <cell r="W47">
            <v>448730674.19</v>
          </cell>
          <cell r="X47">
            <v>5146156269</v>
          </cell>
          <cell r="Y47">
            <v>3186016327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41511486.079999998</v>
          </cell>
          <cell r="Y48">
            <v>36072383.079999998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2915026911.2600002</v>
          </cell>
          <cell r="S49">
            <v>1915579270.8</v>
          </cell>
          <cell r="T49">
            <v>6269928640.46</v>
          </cell>
          <cell r="U49">
            <v>0</v>
          </cell>
          <cell r="V49">
            <v>5092603603.6199999</v>
          </cell>
          <cell r="W49">
            <v>1177325036.8399999</v>
          </cell>
          <cell r="X49">
            <v>4795678191.75</v>
          </cell>
          <cell r="Y49">
            <v>3117303570.0900002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350373000</v>
          </cell>
          <cell r="T50">
            <v>1664473000</v>
          </cell>
          <cell r="U50">
            <v>0</v>
          </cell>
          <cell r="V50">
            <v>1555739999</v>
          </cell>
          <cell r="W50">
            <v>108733001</v>
          </cell>
          <cell r="X50">
            <v>5739999</v>
          </cell>
          <cell r="Y50">
            <v>5739999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39172810.960000001</v>
          </cell>
          <cell r="Y52">
            <v>34893808.57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895000000</v>
          </cell>
          <cell r="S53">
            <v>300000000</v>
          </cell>
          <cell r="T53">
            <v>1595000000</v>
          </cell>
          <cell r="U53">
            <v>0</v>
          </cell>
          <cell r="V53">
            <v>1550000000</v>
          </cell>
          <cell r="W53">
            <v>45000000</v>
          </cell>
          <cell r="X53">
            <v>1435777070.22</v>
          </cell>
          <cell r="Y53">
            <v>1408451002.22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95000000</v>
          </cell>
          <cell r="S54">
            <v>0</v>
          </cell>
          <cell r="T54">
            <v>395000000</v>
          </cell>
          <cell r="U54">
            <v>0</v>
          </cell>
          <cell r="V54">
            <v>395000000</v>
          </cell>
          <cell r="W54">
            <v>0</v>
          </cell>
          <cell r="X54">
            <v>349720588</v>
          </cell>
          <cell r="Y54">
            <v>305783665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95000000</v>
          </cell>
          <cell r="T55">
            <v>32000000</v>
          </cell>
          <cell r="U55">
            <v>0</v>
          </cell>
          <cell r="V55">
            <v>32000000</v>
          </cell>
          <cell r="W55">
            <v>0</v>
          </cell>
          <cell r="X55">
            <v>24974930</v>
          </cell>
          <cell r="Y55">
            <v>21999789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19500000</v>
          </cell>
          <cell r="Y56">
            <v>16900000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5021905068</v>
          </cell>
          <cell r="W57">
            <v>739094932</v>
          </cell>
          <cell r="X57">
            <v>4971454324</v>
          </cell>
          <cell r="Y57">
            <v>4832145299.25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  <cell r="U59">
            <v>0</v>
          </cell>
          <cell r="V59">
            <v>7449990823.1000004</v>
          </cell>
          <cell r="W59">
            <v>442737784.61000001</v>
          </cell>
          <cell r="X59">
            <v>7425253793.8199997</v>
          </cell>
          <cell r="Y59">
            <v>1497624453.72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  <cell r="U60">
            <v>0</v>
          </cell>
          <cell r="V60">
            <v>30774631280.869999</v>
          </cell>
          <cell r="W60">
            <v>458306749.42000002</v>
          </cell>
          <cell r="X60">
            <v>28376719581.259998</v>
          </cell>
          <cell r="Y60">
            <v>18161195554.889999</v>
          </cell>
        </row>
        <row r="61">
          <cell r="C61" t="str">
            <v>C-4101-1500-23-53107B-4101044-02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23</v>
          </cell>
          <cell r="H61" t="str">
            <v>53107B</v>
          </cell>
          <cell r="I61" t="str">
            <v>4101044</v>
          </cell>
          <cell r="J61" t="str">
            <v>02</v>
          </cell>
          <cell r="M61" t="str">
            <v>Nación</v>
          </cell>
          <cell r="N61" t="str">
            <v>11</v>
          </cell>
          <cell r="O61" t="str">
            <v>CSF</v>
          </cell>
          <cell r="P61" t="str">
            <v>ADQUIS. DE BYS - SERVICIO DE INFORMACIÓN PARA EL REGISTRO, ATENCIÓN, ASISTENCIA Y REPARACIÓN INTEGRAL A VÍCTIMAS - MEJORAMIENTO DE LA INFORMACION DEL REGISTRO UNICO DE VICTIMAS   NACIONAL</v>
          </cell>
          <cell r="Q61">
            <v>8175684783</v>
          </cell>
          <cell r="R61">
            <v>0</v>
          </cell>
          <cell r="S61">
            <v>0</v>
          </cell>
          <cell r="T61">
            <v>8175684783</v>
          </cell>
          <cell r="U61">
            <v>0</v>
          </cell>
          <cell r="V61">
            <v>0</v>
          </cell>
          <cell r="W61">
            <v>8175684783</v>
          </cell>
          <cell r="X61">
            <v>0</v>
          </cell>
          <cell r="Y61">
            <v>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11589722.970000001</v>
          </cell>
        </row>
        <row r="63">
          <cell r="C63" t="str">
            <v>C-4101-1500-24-53107B-4101093-02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4101093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3">
            <v>6893024451</v>
          </cell>
          <cell r="R63">
            <v>225253990.75999999</v>
          </cell>
          <cell r="S63">
            <v>225253990.75999999</v>
          </cell>
          <cell r="T63">
            <v>6893024451</v>
          </cell>
          <cell r="U63">
            <v>0</v>
          </cell>
          <cell r="V63">
            <v>6725537972.1099997</v>
          </cell>
          <cell r="W63">
            <v>167486478.88999999</v>
          </cell>
          <cell r="X63">
            <v>5912389767.1099997</v>
          </cell>
          <cell r="Y63">
            <v>3155485693.4699998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272903923</v>
          </cell>
          <cell r="Y64">
            <v>0</v>
          </cell>
        </row>
        <row r="65">
          <cell r="C65" t="str">
            <v>C-4101-1500-24-53107B-4101096-02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5">
            <v>1570531400</v>
          </cell>
          <cell r="R65">
            <v>1000084576</v>
          </cell>
          <cell r="S65">
            <v>1000084576</v>
          </cell>
          <cell r="T65">
            <v>1570531400</v>
          </cell>
          <cell r="U65">
            <v>0</v>
          </cell>
          <cell r="V65">
            <v>1570531400</v>
          </cell>
          <cell r="W65">
            <v>0</v>
          </cell>
          <cell r="X65">
            <v>1570531400</v>
          </cell>
          <cell r="Y65">
            <v>0</v>
          </cell>
        </row>
        <row r="66">
          <cell r="C66" t="str">
            <v>C-4101-1500-24-53107B-4101043-03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4101043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6">
            <v>4325640000</v>
          </cell>
          <cell r="R66">
            <v>35639999.240000002</v>
          </cell>
          <cell r="S66">
            <v>35639999.240000002</v>
          </cell>
          <cell r="T66">
            <v>4325640000</v>
          </cell>
          <cell r="U66">
            <v>0</v>
          </cell>
          <cell r="V66">
            <v>4290000000</v>
          </cell>
          <cell r="W66">
            <v>35640000</v>
          </cell>
          <cell r="X66">
            <v>4290000000</v>
          </cell>
          <cell r="Y66">
            <v>4290000000</v>
          </cell>
        </row>
        <row r="67">
          <cell r="C67" t="str">
            <v>C-4101-1500-24-53107B-4101079-03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4101079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7">
            <v>673695040</v>
          </cell>
          <cell r="R67">
            <v>273695040</v>
          </cell>
          <cell r="S67">
            <v>273695040</v>
          </cell>
          <cell r="T67">
            <v>673695040</v>
          </cell>
          <cell r="U67">
            <v>0</v>
          </cell>
          <cell r="V67">
            <v>400000000</v>
          </cell>
          <cell r="W67">
            <v>273695040</v>
          </cell>
          <cell r="X67">
            <v>400000000</v>
          </cell>
          <cell r="Y67">
            <v>32340000</v>
          </cell>
        </row>
        <row r="68">
          <cell r="C68" t="str">
            <v>C-4101-1500-24-53107B-4101093-03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4101093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8">
            <v>565355000</v>
          </cell>
          <cell r="R68">
            <v>55355000</v>
          </cell>
          <cell r="S68">
            <v>55355000</v>
          </cell>
          <cell r="T68">
            <v>565355000</v>
          </cell>
          <cell r="U68">
            <v>0</v>
          </cell>
          <cell r="V68">
            <v>510000000</v>
          </cell>
          <cell r="W68">
            <v>55355000</v>
          </cell>
          <cell r="X68">
            <v>510000000</v>
          </cell>
          <cell r="Y68">
            <v>35318000</v>
          </cell>
        </row>
        <row r="69">
          <cell r="C69" t="str">
            <v>C-4101-1500-24-53107B-4101095-03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9">
            <v>13372292206</v>
          </cell>
          <cell r="R69">
            <v>905196129</v>
          </cell>
          <cell r="S69">
            <v>905196129</v>
          </cell>
          <cell r="T69">
            <v>13372292206</v>
          </cell>
          <cell r="U69">
            <v>0</v>
          </cell>
          <cell r="V69">
            <v>13367096077</v>
          </cell>
          <cell r="W69">
            <v>5196129</v>
          </cell>
          <cell r="X69">
            <v>12467096077</v>
          </cell>
          <cell r="Y69">
            <v>280026481</v>
          </cell>
        </row>
        <row r="70">
          <cell r="C70" t="str">
            <v>C-4101-1500-24-53107B-4101096-03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24</v>
          </cell>
          <cell r="H70" t="str">
            <v>53107B</v>
          </cell>
          <cell r="I70" t="str">
            <v>4101096</v>
          </cell>
          <cell r="J70" t="str">
            <v>03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70">
            <v>20111267176</v>
          </cell>
          <cell r="R70">
            <v>1000084576</v>
          </cell>
          <cell r="S70">
            <v>1000084576</v>
          </cell>
          <cell r="T70">
            <v>20111267176</v>
          </cell>
          <cell r="U70">
            <v>0</v>
          </cell>
          <cell r="V70">
            <v>19111182600</v>
          </cell>
          <cell r="W70">
            <v>1000084576</v>
          </cell>
          <cell r="X70">
            <v>17232214600</v>
          </cell>
          <cell r="Y70">
            <v>3097432000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6515369330</v>
          </cell>
          <cell r="W71">
            <v>1743982111.6800001</v>
          </cell>
          <cell r="X71">
            <v>5698941998</v>
          </cell>
          <cell r="Y71">
            <v>3781705842.1900001</v>
          </cell>
        </row>
        <row r="72">
          <cell r="C72" t="str">
            <v>C-4101-1500-25-53107B-4101023-02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25</v>
          </cell>
          <cell r="H72" t="str">
            <v>53107B</v>
          </cell>
          <cell r="I72" t="str">
            <v>4101023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ORIENTACIÓN Y COMUNICACIÓN A LAS VÍCTIMAS - FORTALECIMIENTO DE LOS CANALES DE ATENCION Y ORIENTACION A LAS VICTIMAS DEL CONFLICTO ARMADO A NIVEL NACIONAL  NACIONAL</v>
          </cell>
          <cell r="Q72">
            <v>97239818721</v>
          </cell>
          <cell r="R72">
            <v>14716989414</v>
          </cell>
          <cell r="S72">
            <v>14816989413.68</v>
          </cell>
          <cell r="T72">
            <v>97139818721.320007</v>
          </cell>
          <cell r="U72">
            <v>0</v>
          </cell>
          <cell r="V72">
            <v>93971383060.380005</v>
          </cell>
          <cell r="W72">
            <v>3168435660.9400001</v>
          </cell>
          <cell r="X72">
            <v>91100986347.300003</v>
          </cell>
          <cell r="Y72">
            <v>54079386590.290001</v>
          </cell>
        </row>
        <row r="73">
          <cell r="C73" t="str">
            <v>C-4101-1500-25-53107B-4101023-02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25</v>
          </cell>
          <cell r="H73" t="str">
            <v>53107B</v>
          </cell>
          <cell r="I73" t="str">
            <v>4101023</v>
          </cell>
          <cell r="J73" t="str">
            <v>02</v>
          </cell>
          <cell r="M73" t="str">
            <v>Nación</v>
          </cell>
          <cell r="N73" t="str">
            <v>11</v>
          </cell>
          <cell r="O73" t="str">
            <v>CSF</v>
          </cell>
          <cell r="P73" t="str">
            <v>ADQUIS. DE BYS - SERVICIO DE ORIENTACIÓN Y COMUNICACIÓN A LAS VÍCTIMAS - FORTALECIMIENTO DE LOS CANALES DE ATENCION Y ORIENTACION A LAS VICTIMAS DEL CONFLICTO ARMADO A NIVEL NACIONAL  NACIONAL</v>
          </cell>
          <cell r="Q73">
            <v>7854558995</v>
          </cell>
          <cell r="R73">
            <v>0</v>
          </cell>
          <cell r="S73">
            <v>0</v>
          </cell>
          <cell r="T73">
            <v>7854558995</v>
          </cell>
          <cell r="U73">
            <v>0</v>
          </cell>
          <cell r="V73">
            <v>0</v>
          </cell>
          <cell r="W73">
            <v>7854558995</v>
          </cell>
          <cell r="X73">
            <v>0</v>
          </cell>
          <cell r="Y73">
            <v>0</v>
          </cell>
        </row>
        <row r="74">
          <cell r="C74" t="str">
            <v>C-4101-1500-26-20101I-4101016-02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4101016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4">
            <v>4692634884</v>
          </cell>
          <cell r="R74">
            <v>1038543967.08</v>
          </cell>
          <cell r="S74">
            <v>1038543967.08</v>
          </cell>
          <cell r="T74">
            <v>4692634884</v>
          </cell>
          <cell r="U74">
            <v>0</v>
          </cell>
          <cell r="V74">
            <v>4110351250.3899999</v>
          </cell>
          <cell r="W74">
            <v>582283633.61000001</v>
          </cell>
          <cell r="X74">
            <v>3854931381.6799998</v>
          </cell>
          <cell r="Y74">
            <v>2188886148.6300001</v>
          </cell>
        </row>
        <row r="75">
          <cell r="C75" t="str">
            <v>C-4101-1500-26-20101I-4101035-02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20101I</v>
          </cell>
          <cell r="I75" t="str">
            <v>4101035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5">
            <v>9162261455</v>
          </cell>
          <cell r="R75">
            <v>1038543967.08</v>
          </cell>
          <cell r="S75">
            <v>1038543967.08</v>
          </cell>
          <cell r="T75">
            <v>9162261455</v>
          </cell>
          <cell r="U75">
            <v>0</v>
          </cell>
          <cell r="V75">
            <v>7940162400.9300003</v>
          </cell>
          <cell r="W75">
            <v>1222099054.0699999</v>
          </cell>
          <cell r="X75">
            <v>7413352830.5299997</v>
          </cell>
          <cell r="Y75">
            <v>4954632545.5299997</v>
          </cell>
        </row>
        <row r="76">
          <cell r="C76" t="str">
            <v>C-4101-1500-26-20101I-4101035-03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20101I</v>
          </cell>
          <cell r="I76" t="str">
            <v>4101035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6">
            <v>311654674</v>
          </cell>
          <cell r="R76">
            <v>11654673.189999999</v>
          </cell>
          <cell r="S76">
            <v>11654673.189999999</v>
          </cell>
          <cell r="T76">
            <v>311654674</v>
          </cell>
          <cell r="U76">
            <v>0</v>
          </cell>
          <cell r="V76">
            <v>300000000</v>
          </cell>
          <cell r="W76">
            <v>11654674</v>
          </cell>
          <cell r="X76">
            <v>300000000</v>
          </cell>
          <cell r="Y76">
            <v>299965292</v>
          </cell>
        </row>
        <row r="77">
          <cell r="C77" t="str">
            <v>C-4101-1500-26-20113E-4101038-02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20113E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5910863444</v>
          </cell>
          <cell r="R77">
            <v>542870727</v>
          </cell>
          <cell r="S77">
            <v>542870727</v>
          </cell>
          <cell r="T77">
            <v>5910863444</v>
          </cell>
          <cell r="U77">
            <v>0</v>
          </cell>
          <cell r="V77">
            <v>5309076039.2399998</v>
          </cell>
          <cell r="W77">
            <v>601787404.75999999</v>
          </cell>
          <cell r="X77">
            <v>5169519797.2399998</v>
          </cell>
          <cell r="Y77">
            <v>3972436035</v>
          </cell>
        </row>
        <row r="78">
          <cell r="C78" t="str">
            <v>C-4101-1500-26-20113E-4101038-03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26</v>
          </cell>
          <cell r="H78" t="str">
            <v>20113E</v>
          </cell>
          <cell r="I78" t="str">
            <v>4101038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8">
            <v>1816866517</v>
          </cell>
          <cell r="R78">
            <v>0</v>
          </cell>
          <cell r="S78">
            <v>0</v>
          </cell>
          <cell r="T78">
            <v>1816866517</v>
          </cell>
          <cell r="U78">
            <v>0</v>
          </cell>
          <cell r="V78">
            <v>1816866517</v>
          </cell>
          <cell r="W78">
            <v>0</v>
          </cell>
          <cell r="X78">
            <v>1816866517</v>
          </cell>
          <cell r="Y78">
            <v>694432836</v>
          </cell>
        </row>
        <row r="79">
          <cell r="C79" t="str">
            <v>C-4101-1500-26-53107B-4101038-02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26</v>
          </cell>
          <cell r="H79" t="str">
            <v>53107B</v>
          </cell>
          <cell r="I79" t="str">
            <v>4101038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9">
            <v>1347452923</v>
          </cell>
          <cell r="R79">
            <v>0</v>
          </cell>
          <cell r="S79">
            <v>0</v>
          </cell>
          <cell r="T79">
            <v>1347452923</v>
          </cell>
          <cell r="U79">
            <v>0</v>
          </cell>
          <cell r="V79">
            <v>1347452923</v>
          </cell>
          <cell r="W79">
            <v>0</v>
          </cell>
          <cell r="X79">
            <v>1347452923</v>
          </cell>
          <cell r="Y79">
            <v>0</v>
          </cell>
        </row>
        <row r="80">
          <cell r="C80" t="str">
            <v>C-4101-1500-27-53107B-4101027-02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ASISTENCIA FUNERARIA - FORTALECIMIENTO DE LAS MEDIDAS DE PREVENCION Y ASISTENCIA PARA LA POBLACION VICTIMA A NIVEL  NACIONAL</v>
          </cell>
          <cell r="Q80">
            <v>2438728353</v>
          </cell>
          <cell r="R80">
            <v>0</v>
          </cell>
          <cell r="S80">
            <v>0</v>
          </cell>
          <cell r="T80">
            <v>2438728353</v>
          </cell>
          <cell r="U80">
            <v>0</v>
          </cell>
          <cell r="V80">
            <v>2438728353</v>
          </cell>
          <cell r="W80">
            <v>0</v>
          </cell>
          <cell r="X80">
            <v>2438728353</v>
          </cell>
          <cell r="Y80">
            <v>632847810.42999995</v>
          </cell>
        </row>
        <row r="81">
          <cell r="C81" t="str">
            <v>C-4101-1500-27-53107B-4101090-02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4101090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1">
            <v>557686216</v>
          </cell>
          <cell r="R81">
            <v>3545084.5</v>
          </cell>
          <cell r="S81">
            <v>99187854.5</v>
          </cell>
          <cell r="T81">
            <v>462043446</v>
          </cell>
          <cell r="U81">
            <v>0</v>
          </cell>
          <cell r="V81">
            <v>458498361.5</v>
          </cell>
          <cell r="W81">
            <v>3545084.5</v>
          </cell>
          <cell r="X81">
            <v>383024581</v>
          </cell>
          <cell r="Y81">
            <v>297924214</v>
          </cell>
        </row>
        <row r="82">
          <cell r="C82" t="str">
            <v>C-4101-1500-27-53107B-4101099-02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AYUDA HUMANITARIA EN PREVENCIÓN, INMEDIATEZ Y  EMERGENCIA EN ESPECIE - FORTALECIMIENTO DE LAS MEDIDAS DE PREVENCION Y ASISTENCIA PARA LA POBLACION VICTIMA A NIVEL  NACIONAL</v>
          </cell>
          <cell r="Q82">
            <v>854284348</v>
          </cell>
          <cell r="R82">
            <v>854284348</v>
          </cell>
          <cell r="S82">
            <v>1376033429</v>
          </cell>
          <cell r="T82">
            <v>332535267</v>
          </cell>
          <cell r="U82">
            <v>0</v>
          </cell>
          <cell r="V82">
            <v>0</v>
          </cell>
          <cell r="W82">
            <v>332535267</v>
          </cell>
          <cell r="X82">
            <v>0</v>
          </cell>
          <cell r="Y82">
            <v>0</v>
          </cell>
        </row>
        <row r="83">
          <cell r="C83" t="str">
            <v>C-4101-1500-27-53107B-4101100-02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4101100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 DE ASISTENCIA HUMANITARIA A VÍCTIMAS DEL CONFLICTO ARMADO - FORTALECIMIENTO DE LAS MEDIDAS DE PREVENCION Y ASISTENCIA PARA LA POBLACION VICTIMA A NIVEL  NACIONAL</v>
          </cell>
          <cell r="Q83">
            <v>11781041062</v>
          </cell>
          <cell r="R83">
            <v>1290688490.5</v>
          </cell>
          <cell r="S83">
            <v>380081009.5</v>
          </cell>
          <cell r="T83">
            <v>12691648543</v>
          </cell>
          <cell r="U83">
            <v>0</v>
          </cell>
          <cell r="V83">
            <v>11633370817.5</v>
          </cell>
          <cell r="W83">
            <v>1058277725.5</v>
          </cell>
          <cell r="X83">
            <v>11307594273.65</v>
          </cell>
          <cell r="Y83">
            <v>6884873044.6499996</v>
          </cell>
        </row>
        <row r="84">
          <cell r="C84" t="str">
            <v>C-4101-1500-27-53107B-4101027-03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4101027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FUNERARIA - FORTALECIMIENTO DE LAS MEDIDAS DE PREVENCION Y ASISTENCIA PARA LA POBLACION VICTIMA A NIVEL NACIONAL</v>
          </cell>
          <cell r="Q84">
            <v>1045169293</v>
          </cell>
          <cell r="R84">
            <v>0</v>
          </cell>
          <cell r="S84">
            <v>0</v>
          </cell>
          <cell r="T84">
            <v>1045169293</v>
          </cell>
          <cell r="U84">
            <v>0</v>
          </cell>
          <cell r="V84">
            <v>1045169293</v>
          </cell>
          <cell r="W84">
            <v>0</v>
          </cell>
          <cell r="X84">
            <v>1045169293</v>
          </cell>
          <cell r="Y84">
            <v>54451754.439999998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8000000000</v>
          </cell>
          <cell r="Y85">
            <v>0</v>
          </cell>
        </row>
        <row r="86">
          <cell r="C86" t="str">
            <v>C-4101-1500-27-53107B-4101099-03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27</v>
          </cell>
          <cell r="H86" t="str">
            <v>53107B</v>
          </cell>
          <cell r="I86" t="str">
            <v>4101099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 DE AYUDA HUMANITARIA EN PREVENCIÓN, INMEDIATEZ Y  EMERGENCIA EN ESPECIE - FORTALECIMIENTO DE LAS MEDIDAS DE PREVENCION Y ASISTENCIA PARA LA POBLACION VICTIMA A NIVEL NACIONAL</v>
          </cell>
          <cell r="Q86">
            <v>28082250672</v>
          </cell>
          <cell r="R86">
            <v>269131615</v>
          </cell>
          <cell r="S86">
            <v>269131615</v>
          </cell>
          <cell r="T86">
            <v>28082250672</v>
          </cell>
          <cell r="U86">
            <v>0</v>
          </cell>
          <cell r="V86">
            <v>27813119057</v>
          </cell>
          <cell r="W86">
            <v>269131615</v>
          </cell>
          <cell r="X86">
            <v>27813119057</v>
          </cell>
          <cell r="Y86">
            <v>12915387001</v>
          </cell>
        </row>
        <row r="87">
          <cell r="C87" t="str">
            <v>C-4101-1500-27-53107B-4101100-03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27</v>
          </cell>
          <cell r="H87" t="str">
            <v>53107B</v>
          </cell>
          <cell r="I87" t="str">
            <v>4101100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ASISTENCIA HUMANITARIA A VÍCTIMAS DEL CONFLICTO ARMADO - FORTALECIMIENTO DE LAS MEDIDAS DE PREVENCION Y ASISTENCIA PARA LA POBLACION VICTIMA A NIVEL NACIONAL</v>
          </cell>
          <cell r="Q87">
            <v>478948075014</v>
          </cell>
          <cell r="R87">
            <v>556535962</v>
          </cell>
          <cell r="S87">
            <v>945394362</v>
          </cell>
          <cell r="T87">
            <v>478559216614</v>
          </cell>
          <cell r="U87">
            <v>0</v>
          </cell>
          <cell r="V87">
            <v>478391539052</v>
          </cell>
          <cell r="W87">
            <v>167677562</v>
          </cell>
          <cell r="X87">
            <v>335130754471</v>
          </cell>
          <cell r="Y87">
            <v>302747251126</v>
          </cell>
        </row>
        <row r="88">
          <cell r="C88" t="str">
            <v>C-4101-1500-28-53107B-4101029-02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4101029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PARA LA INDEMNIZACIÓN ADMINISTRATIVA Y JUDICIAL - IMPLEMENTACION DE LAS MEDIDAS DE REPARACION EN LAS VICTIMAS DEL CONFLICTO ARMADO A NIVEL  NACIONAL</v>
          </cell>
          <cell r="Q88">
            <v>76547630244</v>
          </cell>
          <cell r="R88">
            <v>21131117369</v>
          </cell>
          <cell r="S88">
            <v>23980664056.93</v>
          </cell>
          <cell r="T88">
            <v>73698083556.070007</v>
          </cell>
          <cell r="U88">
            <v>0</v>
          </cell>
          <cell r="V88">
            <v>59052207035.860001</v>
          </cell>
          <cell r="W88">
            <v>14645876520.209999</v>
          </cell>
          <cell r="X88">
            <v>57099275907.360001</v>
          </cell>
          <cell r="Y88">
            <v>29868550150.48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16677062330</v>
          </cell>
          <cell r="S89">
            <v>38570719915.199997</v>
          </cell>
          <cell r="T89">
            <v>29519636263.799999</v>
          </cell>
          <cell r="U89">
            <v>0</v>
          </cell>
          <cell r="V89">
            <v>21295295701.93</v>
          </cell>
          <cell r="W89">
            <v>8224340561.8699999</v>
          </cell>
          <cell r="X89">
            <v>20190859978.220001</v>
          </cell>
          <cell r="Y89">
            <v>7940939932.5600004</v>
          </cell>
        </row>
        <row r="90">
          <cell r="C90" t="str">
            <v>C-4101-1500-28-53107B-4101066-02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ASISTENCIA TÉCNICA PARA LA IMPLEMENTACIÓN DE LA RUTA DE REPARACIÓN COLECTIVA - IMPLEMENTACION DE LAS MEDIDAS DE REPARACION EN LAS VICTIMAS DEL CONFLICTO ARMADO A NIVEL  NACIONAL</v>
          </cell>
          <cell r="Q90">
            <v>4532945916</v>
          </cell>
          <cell r="R90">
            <v>0</v>
          </cell>
          <cell r="S90">
            <v>0</v>
          </cell>
          <cell r="T90">
            <v>4532945916</v>
          </cell>
          <cell r="U90">
            <v>0</v>
          </cell>
          <cell r="V90">
            <v>4532945916</v>
          </cell>
          <cell r="W90">
            <v>0</v>
          </cell>
          <cell r="X90">
            <v>4532945916</v>
          </cell>
          <cell r="Y90">
            <v>352924561.47000003</v>
          </cell>
        </row>
        <row r="91">
          <cell r="C91" t="str">
            <v>C-4101-1500-28-53107B-4101091-02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02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ADQUIS. DE BYS - SERVICIO DE REHABILITACIÓN PSICOSOCIAL A VÍCTIMAS DEL CONFLICTO ARMADO - IMPLEMENTACION DE LAS MEDIDAS DE REPARACION EN LAS VICTIMAS DEL CONFLICTO ARMADO A NIVEL  NACIONAL</v>
          </cell>
          <cell r="Q91">
            <v>12687644215</v>
          </cell>
          <cell r="R91">
            <v>4522474755</v>
          </cell>
          <cell r="S91">
            <v>2648005968</v>
          </cell>
          <cell r="T91">
            <v>14562113002</v>
          </cell>
          <cell r="U91">
            <v>0</v>
          </cell>
          <cell r="V91">
            <v>12829117194.32</v>
          </cell>
          <cell r="W91">
            <v>1732995807.6800001</v>
          </cell>
          <cell r="X91">
            <v>11127623891.059999</v>
          </cell>
          <cell r="Y91">
            <v>5625952254.0100002</v>
          </cell>
        </row>
        <row r="92">
          <cell r="C92" t="str">
            <v>C-4101-1500-28-53107B-4101092-02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4101092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SERVICIOS DE SATISFACCIÓN Y GARANTÍAS DE NO REPETICIÓN A VÍCTIMAS DEL CONFLICTO ARMADO - IMPLEMENTACION DE LAS MEDIDAS DE REPARACION EN LAS VICTIMAS DEL CONFLICTO ARMADO A NIVEL  NACIONAL</v>
          </cell>
          <cell r="Q92">
            <v>8510869954</v>
          </cell>
          <cell r="R92">
            <v>2234063041</v>
          </cell>
          <cell r="S92">
            <v>1485385467</v>
          </cell>
          <cell r="T92">
            <v>9259547528</v>
          </cell>
          <cell r="U92">
            <v>0</v>
          </cell>
          <cell r="V92">
            <v>8090741827.8900003</v>
          </cell>
          <cell r="W92">
            <v>1168805700.1099999</v>
          </cell>
          <cell r="X92">
            <v>7408077813.0600004</v>
          </cell>
          <cell r="Y92">
            <v>2553700955.4099998</v>
          </cell>
        </row>
        <row r="93">
          <cell r="C93" t="str">
            <v>C-4101-1500-28-53107B-4101029-03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4101029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PARA LA INDEMNIZACIÓN ADMINISTRATIVA Y JUDICIAL - IMPLEMENTACION DE LAS MEDIDAS DE REPARACION EN LAS VICTIMAS DEL CONFLICTO ARMADO A NIVEL  NACIONAL</v>
          </cell>
          <cell r="Q93">
            <v>1246548617455</v>
          </cell>
          <cell r="R93">
            <v>4393074740</v>
          </cell>
          <cell r="S93">
            <v>0</v>
          </cell>
          <cell r="T93">
            <v>1250941692195</v>
          </cell>
          <cell r="U93">
            <v>0</v>
          </cell>
          <cell r="V93">
            <v>1250941692195</v>
          </cell>
          <cell r="W93">
            <v>0</v>
          </cell>
          <cell r="X93">
            <v>1035404322153.86</v>
          </cell>
          <cell r="Y93">
            <v>641768298320</v>
          </cell>
        </row>
        <row r="94">
          <cell r="C94" t="str">
            <v>C-4101-1500-28-53107B-4101037-03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4101037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IMPLEMENTACIÓN DE MEDIDAS DEL PLAN DE REPARACIÓN COLECTIVA - IMPLEMENTACION DE LAS MEDIDAS DE REPARACION EN LAS VICTIMAS DEL CONFLICTO ARMADO A NIVEL  NACIONAL</v>
          </cell>
          <cell r="Q94">
            <v>36362136719</v>
          </cell>
          <cell r="R94">
            <v>32896433508.580002</v>
          </cell>
          <cell r="S94">
            <v>18390034558.48</v>
          </cell>
          <cell r="T94">
            <v>50868535669.099998</v>
          </cell>
          <cell r="U94">
            <v>0</v>
          </cell>
          <cell r="V94">
            <v>39687261602.910004</v>
          </cell>
          <cell r="W94">
            <v>11181274066.190001</v>
          </cell>
          <cell r="X94">
            <v>20971543286.349998</v>
          </cell>
          <cell r="Y94">
            <v>687865399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1569668500</v>
          </cell>
          <cell r="Y95">
            <v>1569668500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20459500</v>
          </cell>
        </row>
        <row r="97">
          <cell r="C97" t="str">
            <v>C-4101-1500-28-53107B-4101091-03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28</v>
          </cell>
          <cell r="H97" t="str">
            <v>53107B</v>
          </cell>
          <cell r="I97" t="str">
            <v>4101091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REHABILITACIÓN PSICOSOCIAL A VÍCTIMAS DEL CONFLICTO ARMADO - IMPLEMENTACION DE LAS MEDIDAS DE REPARACION EN LAS VICTIMAS DEL CONFLICTO ARMADO A NIVEL NACIONAL</v>
          </cell>
          <cell r="Q97">
            <v>892558447</v>
          </cell>
          <cell r="R97">
            <v>0</v>
          </cell>
          <cell r="S97">
            <v>0</v>
          </cell>
          <cell r="T97">
            <v>892558447</v>
          </cell>
          <cell r="U97">
            <v>0</v>
          </cell>
          <cell r="V97">
            <v>892558447</v>
          </cell>
          <cell r="W97">
            <v>0</v>
          </cell>
          <cell r="X97">
            <v>892558447</v>
          </cell>
          <cell r="Y97">
            <v>5850000</v>
          </cell>
        </row>
        <row r="98">
          <cell r="C98" t="str">
            <v>C-4101-1500-28-53107B-4101092-03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28</v>
          </cell>
          <cell r="H98" t="str">
            <v>53107B</v>
          </cell>
          <cell r="I98" t="str">
            <v>4101092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SERVICIOS DE SATISFACCIÓN Y GARANTÍAS DE NO REPETICIÓN A VÍCTIMAS DEL CONFLICTO ARMADO - IMPLEMENTACION DE LAS MEDIDAS DE REPARACION EN LAS VICTIMAS DEL CONFLICTO ARMADO A NIVEL  NACIONAL</v>
          </cell>
          <cell r="Q98">
            <v>2033646395</v>
          </cell>
          <cell r="R98">
            <v>308489433</v>
          </cell>
          <cell r="S98">
            <v>308489432.5</v>
          </cell>
          <cell r="T98">
            <v>2033646395.5</v>
          </cell>
          <cell r="U98">
            <v>0</v>
          </cell>
          <cell r="V98">
            <v>1725156962</v>
          </cell>
          <cell r="W98">
            <v>308489433.5</v>
          </cell>
          <cell r="X98">
            <v>1725156962</v>
          </cell>
          <cell r="Y98">
            <v>95890000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1204783308.3800001</v>
          </cell>
          <cell r="W99">
            <v>242768626.47</v>
          </cell>
          <cell r="X99">
            <v>1191894150.3800001</v>
          </cell>
          <cell r="Y99">
            <v>695381407</v>
          </cell>
        </row>
        <row r="100">
          <cell r="C100" t="str">
            <v>C-4101-1500-29-53107B-4101037-02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4101037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100">
            <v>26119564029</v>
          </cell>
          <cell r="R100">
            <v>9239061621</v>
          </cell>
          <cell r="S100">
            <v>18281328005.84</v>
          </cell>
          <cell r="T100">
            <v>17077297644.16</v>
          </cell>
          <cell r="U100">
            <v>0</v>
          </cell>
          <cell r="V100">
            <v>16657065684.6</v>
          </cell>
          <cell r="W100">
            <v>420231959.56</v>
          </cell>
          <cell r="X100">
            <v>15056908988.299999</v>
          </cell>
          <cell r="Y100">
            <v>5852592776.1199999</v>
          </cell>
        </row>
        <row r="101">
          <cell r="C101" t="str">
            <v>C-4101-1500-29-53107B-4101039-02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1">
            <v>1599540243</v>
          </cell>
          <cell r="R101">
            <v>958390669</v>
          </cell>
          <cell r="S101">
            <v>958390669</v>
          </cell>
          <cell r="T101">
            <v>1599540243</v>
          </cell>
          <cell r="U101">
            <v>0</v>
          </cell>
          <cell r="V101">
            <v>641377920</v>
          </cell>
          <cell r="W101">
            <v>958162323</v>
          </cell>
          <cell r="X101">
            <v>619228166</v>
          </cell>
          <cell r="Y101">
            <v>176949099</v>
          </cell>
        </row>
        <row r="102">
          <cell r="C102" t="str">
            <v>C-4101-1500-29-53107B-4101105-02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4101105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2">
            <v>29989477740</v>
          </cell>
          <cell r="R102">
            <v>21692857219</v>
          </cell>
          <cell r="S102">
            <v>8038977002.2600002</v>
          </cell>
          <cell r="T102">
            <v>43643357956.739998</v>
          </cell>
          <cell r="U102">
            <v>0</v>
          </cell>
          <cell r="V102">
            <v>43032547174.900002</v>
          </cell>
          <cell r="W102">
            <v>610810781.84000003</v>
          </cell>
          <cell r="X102">
            <v>25053946605.900002</v>
          </cell>
          <cell r="Y102">
            <v>7498412523.2799997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  <cell r="T103">
            <v>14273552806</v>
          </cell>
          <cell r="U103">
            <v>0</v>
          </cell>
          <cell r="V103">
            <v>14273552806</v>
          </cell>
          <cell r="W103">
            <v>0</v>
          </cell>
          <cell r="X103">
            <v>14273552806</v>
          </cell>
          <cell r="Y103">
            <v>7667002375</v>
          </cell>
        </row>
        <row r="104">
          <cell r="C104" t="str">
            <v>C-4101-1500-29-53107B-4101037-03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4101037</v>
          </cell>
          <cell r="J104" t="str">
            <v>03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4">
            <v>37812359225</v>
          </cell>
          <cell r="R104">
            <v>11494823377</v>
          </cell>
          <cell r="S104">
            <v>21598527302.599998</v>
          </cell>
          <cell r="T104">
            <v>27708655299.400002</v>
          </cell>
          <cell r="U104">
            <v>0</v>
          </cell>
          <cell r="V104">
            <v>27348523541.900002</v>
          </cell>
          <cell r="W104">
            <v>360131757.5</v>
          </cell>
          <cell r="X104">
            <v>14852742527.51</v>
          </cell>
          <cell r="Y104">
            <v>6831381176.9899998</v>
          </cell>
        </row>
        <row r="105">
          <cell r="C105" t="str">
            <v>C-4101-1500-29-53107B-4101039-03</v>
          </cell>
          <cell r="D105" t="str">
            <v>C</v>
          </cell>
          <cell r="E105" t="str">
            <v>4101</v>
          </cell>
          <cell r="F105" t="str">
            <v>1500</v>
          </cell>
          <cell r="G105" t="str">
            <v>29</v>
          </cell>
          <cell r="H105" t="str">
            <v>53107B</v>
          </cell>
          <cell r="I105" t="str">
            <v>4101039</v>
          </cell>
          <cell r="J105" t="str">
            <v>03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5">
            <v>4666666600</v>
          </cell>
          <cell r="R105">
            <v>141666600</v>
          </cell>
          <cell r="S105">
            <v>141666600</v>
          </cell>
          <cell r="T105">
            <v>4666666600</v>
          </cell>
          <cell r="U105">
            <v>0</v>
          </cell>
          <cell r="V105">
            <v>4665000000</v>
          </cell>
          <cell r="W105">
            <v>1666600</v>
          </cell>
          <cell r="X105">
            <v>4525000000</v>
          </cell>
          <cell r="Y105">
            <v>212703778.06999999</v>
          </cell>
        </row>
        <row r="106">
          <cell r="C106" t="str">
            <v>C-4101-1500-29-53107B-4101105-03</v>
          </cell>
          <cell r="D106" t="str">
            <v>C</v>
          </cell>
          <cell r="E106" t="str">
            <v>4101</v>
          </cell>
          <cell r="F106" t="str">
            <v>1500</v>
          </cell>
          <cell r="G106" t="str">
            <v>29</v>
          </cell>
          <cell r="H106" t="str">
            <v>53107B</v>
          </cell>
          <cell r="I106" t="str">
            <v>4101105</v>
          </cell>
          <cell r="J106" t="str">
            <v>03</v>
          </cell>
          <cell r="K106" t="str">
            <v/>
          </cell>
          <cell r="L106" t="str">
            <v/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6">
            <v>3600000000</v>
          </cell>
          <cell r="R106">
            <v>5497090093</v>
          </cell>
          <cell r="S106">
            <v>4999999.1500000004</v>
          </cell>
          <cell r="T106">
            <v>9092090093.8500004</v>
          </cell>
          <cell r="U106">
            <v>0</v>
          </cell>
          <cell r="V106">
            <v>9087090093</v>
          </cell>
          <cell r="W106">
            <v>5000000.8499999996</v>
          </cell>
          <cell r="X106">
            <v>9087090093</v>
          </cell>
          <cell r="Y106">
            <v>1785150609</v>
          </cell>
        </row>
        <row r="107">
          <cell r="C107" t="str">
            <v>C-4199-1500-4-53105D-4199060-02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4</v>
          </cell>
          <cell r="H107" t="str">
            <v>53105D</v>
          </cell>
          <cell r="I107" t="str">
            <v>4199060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7">
            <v>3234451045</v>
          </cell>
          <cell r="R107">
            <v>375635684</v>
          </cell>
          <cell r="S107">
            <v>375635683.33999997</v>
          </cell>
          <cell r="T107">
            <v>3234451045.6599998</v>
          </cell>
          <cell r="U107">
            <v>0</v>
          </cell>
          <cell r="V107">
            <v>3219146001</v>
          </cell>
          <cell r="W107">
            <v>15305044.66</v>
          </cell>
          <cell r="X107">
            <v>2675279729</v>
          </cell>
          <cell r="Y107">
            <v>1767524191.51</v>
          </cell>
        </row>
        <row r="108">
          <cell r="C108" t="str">
            <v>C-4199-1500-4-53105D-4199062-02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4</v>
          </cell>
          <cell r="H108" t="str">
            <v>53105D</v>
          </cell>
          <cell r="I108" t="str">
            <v>4199062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8">
            <v>31675788436</v>
          </cell>
          <cell r="R108">
            <v>751721095</v>
          </cell>
          <cell r="S108">
            <v>751721095.65999997</v>
          </cell>
          <cell r="T108">
            <v>31675788435.34</v>
          </cell>
          <cell r="U108">
            <v>0</v>
          </cell>
          <cell r="V108">
            <v>31427105984.34</v>
          </cell>
          <cell r="W108">
            <v>248682451</v>
          </cell>
          <cell r="X108">
            <v>30926973110.689999</v>
          </cell>
          <cell r="Y108">
            <v>24104059430.82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18851451755.290001</v>
          </cell>
          <cell r="W109">
            <v>161116398.71000001</v>
          </cell>
          <cell r="X109">
            <v>18789192372.040001</v>
          </cell>
          <cell r="Y109">
            <v>10720290683.75</v>
          </cell>
        </row>
        <row r="110">
          <cell r="C110" t="str">
            <v>C-4199-1500-5-53105B-4199057-02</v>
          </cell>
          <cell r="D110" t="str">
            <v>C</v>
          </cell>
          <cell r="E110" t="str">
            <v>4199</v>
          </cell>
          <cell r="F110" t="str">
            <v>1500</v>
          </cell>
          <cell r="G110" t="str">
            <v>5</v>
          </cell>
          <cell r="H110" t="str">
            <v>53105B</v>
          </cell>
          <cell r="I110" t="str">
            <v>4199057</v>
          </cell>
          <cell r="J110" t="str">
            <v>02</v>
          </cell>
          <cell r="M110" t="str">
            <v>Nación</v>
          </cell>
          <cell r="N110" t="str">
            <v>10</v>
          </cell>
          <cell r="O110" t="str">
            <v>CSF</v>
          </cell>
          <cell r="P110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10">
            <v>1690470584</v>
          </cell>
          <cell r="R110">
            <v>510331064</v>
          </cell>
          <cell r="S110">
            <v>222631025</v>
          </cell>
          <cell r="T110">
            <v>1978170623</v>
          </cell>
          <cell r="U110">
            <v>0</v>
          </cell>
          <cell r="V110">
            <v>1564188271.0899999</v>
          </cell>
          <cell r="W110">
            <v>413982351.91000003</v>
          </cell>
          <cell r="X110">
            <v>1535859278.0899999</v>
          </cell>
          <cell r="Y110">
            <v>540092076</v>
          </cell>
        </row>
        <row r="111">
          <cell r="C111" t="str">
            <v>C-4199-1500-5-53105B-4199064-02</v>
          </cell>
          <cell r="D111" t="str">
            <v>C</v>
          </cell>
          <cell r="E111" t="str">
            <v>4199</v>
          </cell>
          <cell r="F111" t="str">
            <v>1500</v>
          </cell>
          <cell r="G111" t="str">
            <v>5</v>
          </cell>
          <cell r="H111" t="str">
            <v>53105B</v>
          </cell>
          <cell r="I111" t="str">
            <v>4199064</v>
          </cell>
          <cell r="J111" t="str">
            <v>02</v>
          </cell>
          <cell r="M111" t="str">
            <v>Nación</v>
          </cell>
          <cell r="N111" t="str">
            <v>10</v>
          </cell>
          <cell r="O111" t="str">
            <v>CSF</v>
          </cell>
          <cell r="P111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11">
            <v>9309072747</v>
          </cell>
          <cell r="R111">
            <v>1325627410</v>
          </cell>
          <cell r="S111">
            <v>1613327449</v>
          </cell>
          <cell r="T111">
            <v>9021372708</v>
          </cell>
          <cell r="U111">
            <v>0</v>
          </cell>
          <cell r="V111">
            <v>8186217092.3400002</v>
          </cell>
          <cell r="W111">
            <v>835155615.65999997</v>
          </cell>
          <cell r="X111">
            <v>7245868451.3400002</v>
          </cell>
          <cell r="Y111">
            <v>4048636461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24602566027</v>
          </cell>
          <cell r="Y5">
            <v>24602566027</v>
          </cell>
          <cell r="Z5">
            <v>24602566027</v>
          </cell>
          <cell r="AA5">
            <v>24602566027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42418350</v>
          </cell>
          <cell r="Y6">
            <v>42418350</v>
          </cell>
          <cell r="Z6">
            <v>42418350</v>
          </cell>
          <cell r="AA6">
            <v>42418350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502354</v>
          </cell>
          <cell r="Y7">
            <v>502354</v>
          </cell>
          <cell r="Z7">
            <v>502354</v>
          </cell>
          <cell r="AA7">
            <v>502354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880200</v>
          </cell>
          <cell r="Y8">
            <v>880200</v>
          </cell>
          <cell r="Z8">
            <v>880200</v>
          </cell>
          <cell r="AA8">
            <v>880200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217772962</v>
          </cell>
          <cell r="Y9">
            <v>217772962</v>
          </cell>
          <cell r="Z9">
            <v>217772962</v>
          </cell>
          <cell r="AA9">
            <v>217772962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869549310</v>
          </cell>
          <cell r="Y10">
            <v>869549310</v>
          </cell>
          <cell r="Z10">
            <v>869549310</v>
          </cell>
          <cell r="AA10">
            <v>869549310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146807517</v>
          </cell>
          <cell r="Y12">
            <v>146807517</v>
          </cell>
          <cell r="Z12">
            <v>146807517</v>
          </cell>
          <cell r="AA12">
            <v>146807517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659726567</v>
          </cell>
          <cell r="Y13">
            <v>659726567</v>
          </cell>
          <cell r="Z13">
            <v>659726567</v>
          </cell>
          <cell r="AA13">
            <v>659726567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3262640701</v>
          </cell>
          <cell r="Y14">
            <v>3262640701</v>
          </cell>
          <cell r="Z14">
            <v>3262640701</v>
          </cell>
          <cell r="AA14">
            <v>3262640701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2337821351</v>
          </cell>
          <cell r="Y15">
            <v>2337821351</v>
          </cell>
          <cell r="Z15">
            <v>2337821351</v>
          </cell>
          <cell r="AA15">
            <v>2337821351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2275650305</v>
          </cell>
          <cell r="Y16">
            <v>2275650305</v>
          </cell>
          <cell r="Z16">
            <v>2275650305</v>
          </cell>
          <cell r="AA16">
            <v>2275650305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1103869365</v>
          </cell>
          <cell r="Y17">
            <v>1103869365</v>
          </cell>
          <cell r="Z17">
            <v>1103869365</v>
          </cell>
          <cell r="AA17">
            <v>1103869365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765045100</v>
          </cell>
          <cell r="Y18">
            <v>765045100</v>
          </cell>
          <cell r="Z18">
            <v>765045100</v>
          </cell>
          <cell r="AA18">
            <v>765045100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827615800</v>
          </cell>
          <cell r="Y19">
            <v>827615800</v>
          </cell>
          <cell r="Z19">
            <v>827615800</v>
          </cell>
          <cell r="AA19">
            <v>827615800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551788100</v>
          </cell>
          <cell r="Y20">
            <v>551788100</v>
          </cell>
          <cell r="Z20">
            <v>551788100</v>
          </cell>
          <cell r="AA20">
            <v>551788100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  <cell r="AA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437993305</v>
          </cell>
          <cell r="Y22">
            <v>437993305</v>
          </cell>
          <cell r="Z22">
            <v>437993305</v>
          </cell>
          <cell r="AA22">
            <v>437993305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75517743</v>
          </cell>
          <cell r="Y23">
            <v>75517743</v>
          </cell>
          <cell r="Z23">
            <v>75517743</v>
          </cell>
          <cell r="AA23">
            <v>75517743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1384625689</v>
          </cell>
          <cell r="Y24">
            <v>1384625689</v>
          </cell>
          <cell r="Z24">
            <v>1384625689</v>
          </cell>
          <cell r="AA24">
            <v>1384625689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179010132</v>
          </cell>
          <cell r="Y26">
            <v>179010132</v>
          </cell>
          <cell r="Z26">
            <v>179010132</v>
          </cell>
          <cell r="AA26">
            <v>179010132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0</v>
          </cell>
          <cell r="W32">
            <v>6100000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1609187448.6099999</v>
          </cell>
          <cell r="W38">
            <v>560017467.02999997</v>
          </cell>
          <cell r="X38">
            <v>1335650845.22</v>
          </cell>
          <cell r="Y38">
            <v>277549465.73000002</v>
          </cell>
          <cell r="Z38">
            <v>277235696.73000002</v>
          </cell>
          <cell r="AA38">
            <v>277235696.73000002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3175458740.79</v>
          </cell>
          <cell r="W39">
            <v>401993259.01999998</v>
          </cell>
          <cell r="X39">
            <v>3080840720.79</v>
          </cell>
          <cell r="Y39">
            <v>1345112782.0999999</v>
          </cell>
          <cell r="Z39">
            <v>1155118195.3</v>
          </cell>
          <cell r="AA39">
            <v>1155118195.3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1429500</v>
          </cell>
          <cell r="W41">
            <v>18560500</v>
          </cell>
          <cell r="X41">
            <v>1429500</v>
          </cell>
          <cell r="Y41">
            <v>1429500</v>
          </cell>
          <cell r="Z41">
            <v>1121500</v>
          </cell>
          <cell r="AA41">
            <v>1121500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337032527.31999999</v>
          </cell>
          <cell r="Y42">
            <v>337032527.31999999</v>
          </cell>
          <cell r="Z42">
            <v>337032527.31999999</v>
          </cell>
          <cell r="AA42">
            <v>337032527.31999999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1956156830</v>
          </cell>
          <cell r="Z44">
            <v>1656933003</v>
          </cell>
          <cell r="AA44">
            <v>1656933003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7540917194.0100002</v>
          </cell>
          <cell r="W46">
            <v>661030062.64999998</v>
          </cell>
          <cell r="X46">
            <v>7305182785.0299997</v>
          </cell>
          <cell r="Y46">
            <v>1995086585.02</v>
          </cell>
          <cell r="Z46">
            <v>1958591135.02</v>
          </cell>
          <cell r="AA46">
            <v>1958591135.02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5448568450</v>
          </cell>
          <cell r="W47">
            <v>552866365.19000006</v>
          </cell>
          <cell r="X47">
            <v>5096950480</v>
          </cell>
          <cell r="Y47">
            <v>1842933522</v>
          </cell>
          <cell r="Z47">
            <v>1828624752</v>
          </cell>
          <cell r="AA47">
            <v>1828624752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6546857.8499999996</v>
          </cell>
          <cell r="Y48">
            <v>6546857.8499999996</v>
          </cell>
          <cell r="Z48">
            <v>6546857.8499999996</v>
          </cell>
          <cell r="AA48">
            <v>6546857.8499999996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4295106897.5</v>
          </cell>
          <cell r="W49">
            <v>1409776970.8</v>
          </cell>
          <cell r="X49">
            <v>3842446542.5999999</v>
          </cell>
          <cell r="Y49">
            <v>1297286311.3</v>
          </cell>
          <cell r="Z49">
            <v>1297286311.3</v>
          </cell>
          <cell r="AA49">
            <v>1297286311.3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1335950000</v>
          </cell>
          <cell r="W50">
            <v>337523000</v>
          </cell>
          <cell r="X50">
            <v>950000</v>
          </cell>
          <cell r="Y50">
            <v>950000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135996485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12796121.77</v>
          </cell>
          <cell r="Y52">
            <v>9103371.3800000008</v>
          </cell>
          <cell r="Z52">
            <v>8895324.3800000008</v>
          </cell>
          <cell r="AA52">
            <v>8895324.3800000008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1438818775.1800001</v>
          </cell>
          <cell r="Y53">
            <v>1221079533.1800001</v>
          </cell>
          <cell r="Z53">
            <v>1088624412.1800001</v>
          </cell>
          <cell r="AA53">
            <v>1088624412.1800001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242791851</v>
          </cell>
          <cell r="Y54">
            <v>235889631</v>
          </cell>
          <cell r="Z54">
            <v>235889631</v>
          </cell>
          <cell r="AA54">
            <v>235889631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22510138</v>
          </cell>
          <cell r="Y55">
            <v>13245721</v>
          </cell>
          <cell r="Z55">
            <v>13245721</v>
          </cell>
          <cell r="AA55">
            <v>13245721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4294153585.0500002</v>
          </cell>
          <cell r="Z57">
            <v>4175212636.0500002</v>
          </cell>
          <cell r="AA57">
            <v>4175212636.0500002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30768476014.290001</v>
          </cell>
          <cell r="W59">
            <v>464462016</v>
          </cell>
          <cell r="X59">
            <v>28418719839.099998</v>
          </cell>
          <cell r="Y59">
            <v>12317503525.98</v>
          </cell>
          <cell r="Z59">
            <v>12317503525.98</v>
          </cell>
          <cell r="AA59">
            <v>12317503525.98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7437524886.1000004</v>
          </cell>
          <cell r="W60">
            <v>455203721.61000001</v>
          </cell>
          <cell r="X60">
            <v>7400963529.8199997</v>
          </cell>
          <cell r="Y60">
            <v>943771222.72000003</v>
          </cell>
          <cell r="Z60">
            <v>943771222.72000003</v>
          </cell>
          <cell r="AA60">
            <v>943771222.72000003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6667770460.2399998</v>
          </cell>
          <cell r="W61">
            <v>225253990.75999999</v>
          </cell>
          <cell r="X61">
            <v>5716065049</v>
          </cell>
          <cell r="Y61">
            <v>1600359310</v>
          </cell>
          <cell r="Z61">
            <v>1600359310</v>
          </cell>
          <cell r="AA61">
            <v>1600359310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1000084576</v>
          </cell>
          <cell r="S63">
            <v>0</v>
          </cell>
          <cell r="T63">
            <v>2570615976</v>
          </cell>
          <cell r="U63">
            <v>0</v>
          </cell>
          <cell r="V63">
            <v>1570531400</v>
          </cell>
          <cell r="W63">
            <v>1000084576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5">
            <v>20111267176</v>
          </cell>
          <cell r="R65">
            <v>0</v>
          </cell>
          <cell r="S65">
            <v>1000084576</v>
          </cell>
          <cell r="T65">
            <v>19111182600</v>
          </cell>
          <cell r="U65">
            <v>0</v>
          </cell>
          <cell r="V65">
            <v>19111182600</v>
          </cell>
          <cell r="W65">
            <v>0</v>
          </cell>
          <cell r="X65">
            <v>1253902000</v>
          </cell>
          <cell r="Y65">
            <v>1253902000</v>
          </cell>
          <cell r="Z65">
            <v>1253902000</v>
          </cell>
          <cell r="AA65">
            <v>1253902000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55355000</v>
          </cell>
          <cell r="S66">
            <v>55355000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510000000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12467096077</v>
          </cell>
          <cell r="W67">
            <v>905196129</v>
          </cell>
          <cell r="X67">
            <v>7525000000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273695040</v>
          </cell>
          <cell r="T68">
            <v>673695040</v>
          </cell>
          <cell r="U68">
            <v>0</v>
          </cell>
          <cell r="V68">
            <v>400000000</v>
          </cell>
          <cell r="W68">
            <v>273695040</v>
          </cell>
          <cell r="X68">
            <v>400000000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2585700000</v>
          </cell>
          <cell r="Y69">
            <v>2585700000</v>
          </cell>
          <cell r="Z69">
            <v>2585700000</v>
          </cell>
          <cell r="AA69">
            <v>2585700000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14716989414</v>
          </cell>
          <cell r="S70">
            <v>14816989413.68</v>
          </cell>
          <cell r="T70">
            <v>97139818721.320007</v>
          </cell>
          <cell r="U70">
            <v>0</v>
          </cell>
          <cell r="V70">
            <v>82829909269.320007</v>
          </cell>
          <cell r="W70">
            <v>14309909452</v>
          </cell>
          <cell r="X70">
            <v>79981423122.350006</v>
          </cell>
          <cell r="Y70">
            <v>36202102204.220001</v>
          </cell>
          <cell r="Z70">
            <v>36202102204.220001</v>
          </cell>
          <cell r="AA70">
            <v>36202102204.220001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6557017535</v>
          </cell>
          <cell r="W71">
            <v>1702333906.6800001</v>
          </cell>
          <cell r="X71">
            <v>5704882440</v>
          </cell>
          <cell r="Y71">
            <v>1791552204.29</v>
          </cell>
          <cell r="Z71">
            <v>1791552204.29</v>
          </cell>
          <cell r="AA71">
            <v>1791552204.29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347604906.73000002</v>
          </cell>
          <cell r="T72">
            <v>5383573944.3500004</v>
          </cell>
          <cell r="U72">
            <v>0</v>
          </cell>
          <cell r="V72">
            <v>4345029977.2700005</v>
          </cell>
          <cell r="W72">
            <v>1038543967.08</v>
          </cell>
          <cell r="X72">
            <v>3612480410.9299998</v>
          </cell>
          <cell r="Y72">
            <v>1157175722</v>
          </cell>
          <cell r="Z72">
            <v>1157175722</v>
          </cell>
          <cell r="AA72">
            <v>1157175722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347604906.73000002</v>
          </cell>
          <cell r="S73">
            <v>1038543967.08</v>
          </cell>
          <cell r="T73">
            <v>8471322394.6499996</v>
          </cell>
          <cell r="U73">
            <v>0</v>
          </cell>
          <cell r="V73">
            <v>8170107697.9200001</v>
          </cell>
          <cell r="W73">
            <v>301214696.73000002</v>
          </cell>
          <cell r="X73">
            <v>7816119774.5699997</v>
          </cell>
          <cell r="Y73">
            <v>2885942542.5799999</v>
          </cell>
          <cell r="Z73">
            <v>2885942542.5799999</v>
          </cell>
          <cell r="AA73">
            <v>2885942542.5799999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5325116220.71</v>
          </cell>
          <cell r="W75">
            <v>585747223.28999996</v>
          </cell>
          <cell r="X75">
            <v>5103498308.0100002</v>
          </cell>
          <cell r="Y75">
            <v>1064619431</v>
          </cell>
          <cell r="Z75">
            <v>1064619431</v>
          </cell>
          <cell r="AA75">
            <v>1064619431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8">
            <v>557686216</v>
          </cell>
          <cell r="R78">
            <v>3545084.5</v>
          </cell>
          <cell r="S78">
            <v>99187854.5</v>
          </cell>
          <cell r="T78">
            <v>462043446</v>
          </cell>
          <cell r="U78">
            <v>0</v>
          </cell>
          <cell r="V78">
            <v>458498361.5</v>
          </cell>
          <cell r="W78">
            <v>3545084.5</v>
          </cell>
          <cell r="X78">
            <v>453504258</v>
          </cell>
          <cell r="Y78">
            <v>230622359</v>
          </cell>
          <cell r="Z78">
            <v>230622359</v>
          </cell>
          <cell r="AA78">
            <v>230622359</v>
          </cell>
        </row>
        <row r="79">
          <cell r="C79" t="str">
            <v>C-4101-1500-27-53107B-4101100-02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HUMANITARIA A VÍCTIMAS DEL CONFLICTO ARMADO - FORTALECIMIENTO DE LAS MEDIDAS DE PREVENCION Y ASISTENCIA PARA LA POBLACION VICTIMA A NIVEL  NACIONAL</v>
          </cell>
          <cell r="Q79">
            <v>11781041062</v>
          </cell>
          <cell r="R79">
            <v>380081009.5</v>
          </cell>
          <cell r="S79">
            <v>380081009.5</v>
          </cell>
          <cell r="T79">
            <v>11781041062</v>
          </cell>
          <cell r="U79">
            <v>0</v>
          </cell>
          <cell r="V79">
            <v>11429460052.5</v>
          </cell>
          <cell r="W79">
            <v>351581009.5</v>
          </cell>
          <cell r="X79">
            <v>11228640776.65</v>
          </cell>
          <cell r="Y79">
            <v>4125819256.6500001</v>
          </cell>
          <cell r="Z79">
            <v>4125819256.6500001</v>
          </cell>
          <cell r="AA79">
            <v>4125819256.6500001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854284348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269131615</v>
          </cell>
          <cell r="S82">
            <v>269131615</v>
          </cell>
          <cell r="T82">
            <v>28082250672</v>
          </cell>
          <cell r="U82">
            <v>0</v>
          </cell>
          <cell r="V82">
            <v>27813119057</v>
          </cell>
          <cell r="W82">
            <v>269131615</v>
          </cell>
          <cell r="X82">
            <v>27813119057</v>
          </cell>
          <cell r="Y82">
            <v>6858602889</v>
          </cell>
          <cell r="Z82">
            <v>6858602889</v>
          </cell>
          <cell r="AA82">
            <v>6858602889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HUMANITARIA A VÍCTIMAS DEL CONFLICTO ARMADO - FORTALECIMIENTO DE LAS MEDIDAS DE PREVENCION Y ASISTENCIA PARA LA POBLACION VICTIMA A NIVEL NACIONAL</v>
          </cell>
          <cell r="Q84">
            <v>478948075014</v>
          </cell>
          <cell r="R84">
            <v>556535962</v>
          </cell>
          <cell r="S84">
            <v>556535962</v>
          </cell>
          <cell r="T84">
            <v>478948075014</v>
          </cell>
          <cell r="U84">
            <v>0</v>
          </cell>
          <cell r="V84">
            <v>478391539052</v>
          </cell>
          <cell r="W84">
            <v>556535962</v>
          </cell>
          <cell r="X84">
            <v>240549498000</v>
          </cell>
          <cell r="Y84">
            <v>227336080958</v>
          </cell>
          <cell r="Z84">
            <v>227336080958</v>
          </cell>
          <cell r="AA84">
            <v>227336080958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5679700000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19587589316.93</v>
          </cell>
          <cell r="T87">
            <v>78091158296.070007</v>
          </cell>
          <cell r="U87">
            <v>0</v>
          </cell>
          <cell r="V87">
            <v>58696283110.07</v>
          </cell>
          <cell r="W87">
            <v>19394875186</v>
          </cell>
          <cell r="X87">
            <v>57112126767.57</v>
          </cell>
          <cell r="Y87">
            <v>19296606939.310001</v>
          </cell>
          <cell r="Z87">
            <v>19296606939.310001</v>
          </cell>
          <cell r="AA87">
            <v>19296606939.310001</v>
          </cell>
        </row>
        <row r="88">
          <cell r="C88" t="str">
            <v>C-4101-1500-28-53107B-4101092-02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4101092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SATISFACCIÓN Y GARANTÍAS DE NO REPETICIÓN A VÍCTIMAS DEL CONFLICTO ARMADO - IMPLEMENTACION DE LAS MEDIDAS DE REPARACION EN LAS VICTIMAS DEL CONFLICTO ARMADO A NIVEL  NACIONAL</v>
          </cell>
          <cell r="Q88">
            <v>8510869954</v>
          </cell>
          <cell r="R88">
            <v>2234063041</v>
          </cell>
          <cell r="S88">
            <v>1485385467</v>
          </cell>
          <cell r="T88">
            <v>9259547528</v>
          </cell>
          <cell r="U88">
            <v>0</v>
          </cell>
          <cell r="V88">
            <v>7774162061</v>
          </cell>
          <cell r="W88">
            <v>1485385467</v>
          </cell>
          <cell r="X88">
            <v>7384608836.1700001</v>
          </cell>
          <cell r="Y88">
            <v>1078361405.1700001</v>
          </cell>
          <cell r="Z88">
            <v>1078361405.1700001</v>
          </cell>
          <cell r="AA88">
            <v>1078361405.1700001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12417819401.15</v>
          </cell>
          <cell r="W89">
            <v>2144293600.8499999</v>
          </cell>
          <cell r="X89">
            <v>11055277255.74</v>
          </cell>
          <cell r="Y89">
            <v>2539333642.7399998</v>
          </cell>
          <cell r="Z89">
            <v>2539333642.7399998</v>
          </cell>
          <cell r="AA89">
            <v>2539333642.7399998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29835306961.619999</v>
          </cell>
          <cell r="T90">
            <v>38255049217.379997</v>
          </cell>
          <cell r="U90">
            <v>0</v>
          </cell>
          <cell r="V90">
            <v>21105681552.23</v>
          </cell>
          <cell r="W90">
            <v>17149367665.15</v>
          </cell>
          <cell r="X90">
            <v>19359950627.080002</v>
          </cell>
          <cell r="Y90">
            <v>3903890061.04</v>
          </cell>
          <cell r="Z90">
            <v>3903890061.04</v>
          </cell>
          <cell r="AA90">
            <v>3903890061.04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892558447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C-4101-1500-28-53107B-4101029-03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4101029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PARA LA INDEMNIZACIÓN ADMINISTRATIVA Y JUDICIAL - IMPLEMENTACION DE LAS MEDIDAS DE REPARACION EN LAS VICTIMAS DEL CONFLICTO ARMADO A NIVEL  NACIONAL</v>
          </cell>
          <cell r="Q92">
            <v>1246548617455</v>
          </cell>
          <cell r="R92">
            <v>0</v>
          </cell>
          <cell r="S92">
            <v>0</v>
          </cell>
          <cell r="T92">
            <v>1246548617455</v>
          </cell>
          <cell r="U92">
            <v>0</v>
          </cell>
          <cell r="V92">
            <v>1246548617455</v>
          </cell>
          <cell r="W92">
            <v>0</v>
          </cell>
          <cell r="X92">
            <v>634998340450</v>
          </cell>
          <cell r="Y92">
            <v>634998340450</v>
          </cell>
          <cell r="Z92">
            <v>634998340450</v>
          </cell>
          <cell r="AA92">
            <v>634998340450</v>
          </cell>
        </row>
        <row r="93">
          <cell r="C93" t="str">
            <v>C-4101-1500-28-53107B-4101037-03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4101037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 DE IMPLEMENTACIÓN DE MEDIDAS DEL PLAN DE REPARACIÓN COLECTIVA - IMPLEMENTACION DE LAS MEDIDAS DE REPARACION EN LAS VICTIMAS DEL CONFLICTO ARMADO A NIVEL  NACIONAL</v>
          </cell>
          <cell r="Q93">
            <v>36362136719</v>
          </cell>
          <cell r="R93">
            <v>24161020555</v>
          </cell>
          <cell r="S93">
            <v>15169450336.950001</v>
          </cell>
          <cell r="T93">
            <v>45353706937.050003</v>
          </cell>
          <cell r="U93">
            <v>0</v>
          </cell>
          <cell r="V93">
            <v>30184256600.049999</v>
          </cell>
          <cell r="W93">
            <v>15169450337</v>
          </cell>
          <cell r="X93">
            <v>13036302492.049999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C-4101-1500-28-53107B-4101092-03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SATISFACCIÓN Y GARANTÍAS DE NO REPETICIÓN A VÍCTIMAS DEL CONFLICTO ARMADO - IMPLEMENTACION DE LAS MEDIDAS DE REPARACION EN LAS VICTIMAS DEL CONFLICTO ARMADO A NIVEL  NACIONAL</v>
          </cell>
          <cell r="Q94">
            <v>2033646395</v>
          </cell>
          <cell r="R94">
            <v>308489433</v>
          </cell>
          <cell r="S94">
            <v>308489432.5</v>
          </cell>
          <cell r="T94">
            <v>2033646395.5</v>
          </cell>
          <cell r="U94">
            <v>0</v>
          </cell>
          <cell r="V94">
            <v>1725156962</v>
          </cell>
          <cell r="W94">
            <v>308489433.5</v>
          </cell>
          <cell r="X94">
            <v>1725156962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8038977002</v>
          </cell>
          <cell r="S97">
            <v>8038977002.2600002</v>
          </cell>
          <cell r="T97">
            <v>29989477739.740002</v>
          </cell>
          <cell r="U97">
            <v>0</v>
          </cell>
          <cell r="V97">
            <v>22099630966.740002</v>
          </cell>
          <cell r="W97">
            <v>7889846773</v>
          </cell>
          <cell r="X97">
            <v>19485601725.5</v>
          </cell>
          <cell r="Y97">
            <v>1682903781</v>
          </cell>
          <cell r="Z97">
            <v>1682903781</v>
          </cell>
          <cell r="AA97">
            <v>1682903781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9239061620.8400002</v>
          </cell>
          <cell r="T98">
            <v>26119564029.16</v>
          </cell>
          <cell r="U98">
            <v>0</v>
          </cell>
          <cell r="V98">
            <v>16910668668.16</v>
          </cell>
          <cell r="W98">
            <v>9208895361</v>
          </cell>
          <cell r="X98">
            <v>14839834064.6</v>
          </cell>
          <cell r="Y98">
            <v>2076194460</v>
          </cell>
          <cell r="Z98">
            <v>2076194460</v>
          </cell>
          <cell r="AA98">
            <v>2076194460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1342454171.8499999</v>
          </cell>
          <cell r="W99">
            <v>105097763</v>
          </cell>
          <cell r="X99">
            <v>1127400714.3</v>
          </cell>
          <cell r="Y99">
            <v>309789998</v>
          </cell>
          <cell r="Z99">
            <v>309789998</v>
          </cell>
          <cell r="AA99">
            <v>309789998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639149574</v>
          </cell>
          <cell r="W100">
            <v>960390669</v>
          </cell>
          <cell r="X100">
            <v>603080979</v>
          </cell>
          <cell r="Y100">
            <v>65473722</v>
          </cell>
          <cell r="Z100">
            <v>65473722</v>
          </cell>
          <cell r="AA100">
            <v>65473722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  <cell r="AA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11494823377.6</v>
          </cell>
          <cell r="T102">
            <v>37812359224.400002</v>
          </cell>
          <cell r="U102">
            <v>0</v>
          </cell>
          <cell r="V102">
            <v>26317535847.400002</v>
          </cell>
          <cell r="W102">
            <v>11494823377</v>
          </cell>
          <cell r="X102">
            <v>10309445897.280001</v>
          </cell>
          <cell r="Y102">
            <v>2828099450.8800001</v>
          </cell>
          <cell r="Z102">
            <v>2828099450.8800001</v>
          </cell>
          <cell r="AA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3850000000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5000000</v>
          </cell>
          <cell r="S104">
            <v>4999999.1500000004</v>
          </cell>
          <cell r="T104">
            <v>3600000000.8499999</v>
          </cell>
          <cell r="U104">
            <v>0</v>
          </cell>
          <cell r="V104">
            <v>3595000000</v>
          </cell>
          <cell r="W104">
            <v>5000000.8499999996</v>
          </cell>
          <cell r="X104">
            <v>3425000000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C-4199-1500-4-53105D-4199062-02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4199062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5">
            <v>31675788436</v>
          </cell>
          <cell r="R105">
            <v>751721095</v>
          </cell>
          <cell r="S105">
            <v>751721095.65999997</v>
          </cell>
          <cell r="T105">
            <v>31675788435.34</v>
          </cell>
          <cell r="U105">
            <v>0</v>
          </cell>
          <cell r="V105">
            <v>30924067340.34</v>
          </cell>
          <cell r="W105">
            <v>751721095</v>
          </cell>
          <cell r="X105">
            <v>30923934466.689999</v>
          </cell>
          <cell r="Y105">
            <v>13029276306.469999</v>
          </cell>
          <cell r="Z105">
            <v>13029276306.469999</v>
          </cell>
          <cell r="AA105">
            <v>13029276306.469999</v>
          </cell>
        </row>
        <row r="106">
          <cell r="C106" t="str">
            <v>C-4199-1500-4-53105D-4199060-02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4199060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6">
            <v>3234451045</v>
          </cell>
          <cell r="R106">
            <v>375635684</v>
          </cell>
          <cell r="S106">
            <v>375635683.33999997</v>
          </cell>
          <cell r="T106">
            <v>3234451045.6599998</v>
          </cell>
          <cell r="U106">
            <v>0</v>
          </cell>
          <cell r="V106">
            <v>3198815361</v>
          </cell>
          <cell r="W106">
            <v>35635684.659999996</v>
          </cell>
          <cell r="X106">
            <v>2709454326</v>
          </cell>
          <cell r="Y106">
            <v>1075632212.6700001</v>
          </cell>
          <cell r="Z106">
            <v>1075632212.6700001</v>
          </cell>
          <cell r="AA106">
            <v>1075632212.6700001</v>
          </cell>
        </row>
        <row r="107">
          <cell r="C107" t="str">
            <v>C-4199-1500-5-53105B-4199064-02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4199064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7">
            <v>9309072747</v>
          </cell>
          <cell r="R107">
            <v>1325627410</v>
          </cell>
          <cell r="S107">
            <v>1613327449</v>
          </cell>
          <cell r="T107">
            <v>9021372708</v>
          </cell>
          <cell r="U107">
            <v>0</v>
          </cell>
          <cell r="V107">
            <v>7736076243</v>
          </cell>
          <cell r="W107">
            <v>1285296465</v>
          </cell>
          <cell r="X107">
            <v>7011569594</v>
          </cell>
          <cell r="Y107">
            <v>2176813058</v>
          </cell>
          <cell r="Z107">
            <v>2176813058</v>
          </cell>
          <cell r="AA107">
            <v>2176813058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1517126720</v>
          </cell>
          <cell r="Y108">
            <v>253815918</v>
          </cell>
          <cell r="Z108">
            <v>253815918</v>
          </cell>
          <cell r="AA108">
            <v>253815918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18826935718</v>
          </cell>
          <cell r="W109">
            <v>185632436</v>
          </cell>
          <cell r="X109">
            <v>18728908266.75</v>
          </cell>
          <cell r="Y109">
            <v>6765367594.75</v>
          </cell>
          <cell r="Z109">
            <v>6765367594.75</v>
          </cell>
          <cell r="AA109">
            <v>6765367594.75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410542560</v>
          </cell>
          <cell r="S61">
            <v>410542560</v>
          </cell>
          <cell r="T61">
            <v>1010542560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225253990.75999999</v>
          </cell>
          <cell r="S62">
            <v>225253990.75999999</v>
          </cell>
          <cell r="T62">
            <v>6893024451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35639999.240000002</v>
          </cell>
          <cell r="S65">
            <v>35639999.240000002</v>
          </cell>
          <cell r="T65">
            <v>4325640000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55355000</v>
          </cell>
          <cell r="S67">
            <v>55355000</v>
          </cell>
          <cell r="T67">
            <v>565355000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905196129</v>
          </cell>
          <cell r="S68">
            <v>905196129</v>
          </cell>
          <cell r="T68">
            <v>13372292206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1000084576</v>
          </cell>
          <cell r="S69">
            <v>1000084576</v>
          </cell>
          <cell r="T69">
            <v>20111267176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3545084.5</v>
          </cell>
          <cell r="S79">
            <v>99187854.5</v>
          </cell>
          <cell r="T79">
            <v>462043446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1376033429</v>
          </cell>
          <cell r="T80">
            <v>332535267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556535962</v>
          </cell>
          <cell r="S85">
            <v>945394362</v>
          </cell>
          <cell r="T85">
            <v>478559216614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21131117369</v>
          </cell>
          <cell r="S86">
            <v>23980664056.93</v>
          </cell>
          <cell r="T86">
            <v>73698083556.070007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16677062330</v>
          </cell>
          <cell r="S87">
            <v>29835306961.619999</v>
          </cell>
          <cell r="T87">
            <v>38255049217.379997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2234063041</v>
          </cell>
          <cell r="S90">
            <v>1485385467</v>
          </cell>
          <cell r="T90">
            <v>9259547528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24161020555</v>
          </cell>
          <cell r="S92">
            <v>15169450336.950001</v>
          </cell>
          <cell r="T92">
            <v>45353706937.050003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308489433</v>
          </cell>
          <cell r="S96">
            <v>308489432.5</v>
          </cell>
          <cell r="T96">
            <v>2033646395.5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958390669</v>
          </cell>
          <cell r="S99">
            <v>958390669</v>
          </cell>
          <cell r="T99">
            <v>1599540243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21692857219</v>
          </cell>
          <cell r="S100">
            <v>8038977002.2600002</v>
          </cell>
          <cell r="T100">
            <v>43643357956.739998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21598527302.599998</v>
          </cell>
          <cell r="T102">
            <v>27708655299.400002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182481364</v>
          </cell>
          <cell r="S107">
            <v>182481364</v>
          </cell>
          <cell r="T107">
            <v>19012568154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X151"/>
  <sheetViews>
    <sheetView showGridLines="0" tabSelected="1" zoomScaleNormal="100" workbookViewId="0">
      <pane xSplit="1" ySplit="3" topLeftCell="E14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s="19" customFormat="1" ht="31.5" customHeight="1" x14ac:dyDescent="0.25">
      <c r="A2" s="49" t="s">
        <v>299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7" t="s">
        <v>17</v>
      </c>
      <c r="B4" s="47"/>
      <c r="C4" s="47"/>
      <c r="D4" s="47"/>
      <c r="E4" s="47"/>
      <c r="F4" s="17">
        <f>+F5+F34+F69+F80</f>
        <v>1980082630600</v>
      </c>
      <c r="G4" s="17">
        <f t="shared" ref="G4:P4" si="0">+G5+G34+G69+G80</f>
        <v>38298995716.43</v>
      </c>
      <c r="H4" s="17">
        <f t="shared" si="0"/>
        <v>19276998275.389999</v>
      </c>
      <c r="I4" s="17">
        <f t="shared" si="0"/>
        <v>1999212630600</v>
      </c>
      <c r="J4" s="17">
        <f t="shared" si="0"/>
        <v>0</v>
      </c>
      <c r="K4" s="17">
        <f t="shared" si="0"/>
        <v>1898490043084.6201</v>
      </c>
      <c r="L4" s="17">
        <f t="shared" si="0"/>
        <v>100722587515.38</v>
      </c>
      <c r="M4" s="17">
        <f t="shared" si="0"/>
        <v>893476689708.43005</v>
      </c>
      <c r="N4" s="17">
        <f t="shared" si="0"/>
        <v>835459770261.11011</v>
      </c>
      <c r="O4" s="17">
        <f t="shared" si="0"/>
        <v>835096029895.11011</v>
      </c>
      <c r="P4" s="17">
        <f t="shared" si="0"/>
        <v>835096029895.11011</v>
      </c>
    </row>
    <row r="5" spans="1:16" s="21" customFormat="1" ht="18" customHeight="1" x14ac:dyDescent="0.25">
      <c r="A5" s="47" t="s">
        <v>18</v>
      </c>
      <c r="B5" s="47"/>
      <c r="C5" s="47"/>
      <c r="D5" s="47"/>
      <c r="E5" s="47"/>
      <c r="F5" s="17">
        <f>+F7+F18+F26</f>
        <v>99531000000</v>
      </c>
      <c r="G5" s="17">
        <f>+G7+G18+G26</f>
        <v>3823000000</v>
      </c>
      <c r="H5" s="17">
        <f t="shared" ref="H5:P5" si="1">+H7+H18+H26</f>
        <v>3923000000</v>
      </c>
      <c r="I5" s="17">
        <f t="shared" si="1"/>
        <v>97931000000</v>
      </c>
      <c r="J5" s="17">
        <f t="shared" si="1"/>
        <v>0</v>
      </c>
      <c r="K5" s="17">
        <f>+K7+K18+K26</f>
        <v>99318000000</v>
      </c>
      <c r="L5" s="17">
        <f t="shared" si="1"/>
        <v>113000000</v>
      </c>
      <c r="M5" s="17">
        <f t="shared" si="1"/>
        <v>71129518201</v>
      </c>
      <c r="N5" s="17">
        <f t="shared" si="1"/>
        <v>70544533773</v>
      </c>
      <c r="O5" s="17">
        <f t="shared" si="1"/>
        <v>70537858704</v>
      </c>
      <c r="P5" s="17">
        <f t="shared" si="1"/>
        <v>70537858704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153000000</v>
      </c>
      <c r="H6" s="24">
        <f t="shared" si="2"/>
        <v>2753000000</v>
      </c>
      <c r="I6" s="24">
        <f t="shared" si="2"/>
        <v>63951000000</v>
      </c>
      <c r="J6" s="24">
        <f t="shared" si="2"/>
        <v>0</v>
      </c>
      <c r="K6" s="24">
        <f t="shared" si="2"/>
        <v>65448000000</v>
      </c>
      <c r="L6" s="24">
        <f t="shared" si="2"/>
        <v>3000000</v>
      </c>
      <c r="M6" s="24">
        <f t="shared" si="2"/>
        <v>47501255243</v>
      </c>
      <c r="N6" s="24">
        <f t="shared" si="2"/>
        <v>47400082806</v>
      </c>
      <c r="O6" s="24">
        <f t="shared" si="2"/>
        <v>47396274868</v>
      </c>
      <c r="P6" s="24">
        <f t="shared" si="2"/>
        <v>47396274868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153000000</v>
      </c>
      <c r="H7" s="24">
        <f>+H8-500000000</f>
        <v>2753000000</v>
      </c>
      <c r="I7" s="24">
        <f>+I8-500000000</f>
        <v>63951000000</v>
      </c>
      <c r="J7" s="24">
        <f t="shared" si="2"/>
        <v>0</v>
      </c>
      <c r="K7" s="24">
        <f>+K8+500000000</f>
        <v>65448000000</v>
      </c>
      <c r="L7" s="24">
        <f t="shared" si="2"/>
        <v>3000000</v>
      </c>
      <c r="M7" s="24">
        <f t="shared" si="2"/>
        <v>47501255243</v>
      </c>
      <c r="N7" s="24">
        <f t="shared" si="2"/>
        <v>47400082806</v>
      </c>
      <c r="O7" s="24">
        <f t="shared" si="2"/>
        <v>47396274868</v>
      </c>
      <c r="P7" s="24">
        <f t="shared" si="2"/>
        <v>47396274868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153000000</v>
      </c>
      <c r="H8" s="24">
        <f t="shared" si="3"/>
        <v>3253000000</v>
      </c>
      <c r="I8" s="24">
        <f>SUM(I9:I17)-500000000</f>
        <v>64451000000</v>
      </c>
      <c r="J8" s="24">
        <f t="shared" si="3"/>
        <v>0</v>
      </c>
      <c r="K8" s="24">
        <f t="shared" si="3"/>
        <v>64948000000</v>
      </c>
      <c r="L8" s="24">
        <f t="shared" si="3"/>
        <v>3000000</v>
      </c>
      <c r="M8" s="24">
        <f t="shared" si="3"/>
        <v>47501255243</v>
      </c>
      <c r="N8" s="24">
        <f t="shared" si="3"/>
        <v>47400082806</v>
      </c>
      <c r="O8" s="24">
        <f t="shared" si="3"/>
        <v>47396274868</v>
      </c>
      <c r="P8" s="24">
        <f t="shared" si="3"/>
        <v>47396274868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v>0</v>
      </c>
      <c r="H9" s="5">
        <v>3253000000</v>
      </c>
      <c r="I9" s="5">
        <f>F9-H9</f>
        <v>52137000000</v>
      </c>
      <c r="J9" s="25">
        <f>VLOOKUP(A9,[1]REP_EPG034_EjecucionPresupuesta!$C$5:AA$109,19,0)</f>
        <v>0</v>
      </c>
      <c r="K9" s="25">
        <f>VLOOKUP(A9,[2]REP_EPG034_EjecucionPresupuesta!$C$5:V$27,20,0)</f>
        <v>52137000000</v>
      </c>
      <c r="L9" s="25">
        <f>VLOOKUP(A9,'[2]REP_EPG034_EjecucionPresupu (2)'!$C$2:W$108,21,0)</f>
        <v>0</v>
      </c>
      <c r="M9" s="25">
        <f>VLOOKUP(A9,'[2]REP_EPG034_EjecucionPresupu (2)'!$C$2:X$108,22,0)</f>
        <v>40924914866</v>
      </c>
      <c r="N9" s="25">
        <f>VLOOKUP(A9,'[2]REP_EPG034_EjecucionPresupu (2)'!$C$2:Y$108,23,0)</f>
        <v>40917937085</v>
      </c>
      <c r="O9" s="25">
        <f>VLOOKUP(A9,'[2]REP_EPG034_EjecucionPresupu (2)'!$C$2:Z$108,24,0)</f>
        <v>40917937085</v>
      </c>
      <c r="P9" s="25">
        <f>VLOOKUP(A9,'[2]REP_EPG034_EjecucionPresupu (2)'!$C$2:AA$108,25,0)</f>
        <v>40917937085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v>150000000</v>
      </c>
      <c r="H10" s="25">
        <v>0</v>
      </c>
      <c r="I10" s="25">
        <f>VLOOKUP(A10,[3]DESAGREGADA!$C$5:T$109,18,0)</f>
        <v>234000000</v>
      </c>
      <c r="J10" s="25">
        <v>0</v>
      </c>
      <c r="K10" s="25">
        <f>VLOOKUP(A10,[2]REP_EPG034_EjecucionPresupuesta!$C$5:V$27,20,0)</f>
        <v>234000000</v>
      </c>
      <c r="L10" s="25">
        <f>VLOOKUP(A10,'[2]REP_EPG034_EjecucionPresupu (2)'!$C$2:W$108,21,0)</f>
        <v>0</v>
      </c>
      <c r="M10" s="25">
        <f>VLOOKUP(A10,'[2]REP_EPG034_EjecucionPresupu (2)'!$C$2:X$108,22,0)</f>
        <v>181493771</v>
      </c>
      <c r="N10" s="25">
        <f>VLOOKUP(A10,'[2]REP_EPG034_EjecucionPresupu (2)'!$C$2:Y$108,23,0)</f>
        <v>181493771</v>
      </c>
      <c r="O10" s="25">
        <f>VLOOKUP(A10,'[2]REP_EPG034_EjecucionPresupu (2)'!$C$2:Z$108,24,0)</f>
        <v>181493771</v>
      </c>
      <c r="P10" s="25">
        <f>VLOOKUP(A10,'[2]REP_EPG034_EjecucionPresupu (2)'!$C$2:AA$108,25,0)</f>
        <v>181493771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VLOOKUP(A11,[4]REP_EPG034_EjecucionPresupuesta!$C$5:R$109,16,0)</f>
        <v>0</v>
      </c>
      <c r="H11" s="25">
        <f>VLOOKUP(A11,[4]REP_EPG034_EjecucionPresupuesta!$C$5:S$109,17,0)</f>
        <v>0</v>
      </c>
      <c r="I11" s="25">
        <f>VLOOKUP(A11,[3]DESAGREGADA!$C$5:T$109,18,0)</f>
        <v>1300000</v>
      </c>
      <c r="J11" s="25">
        <v>0</v>
      </c>
      <c r="K11" s="25">
        <f>VLOOKUP(A11,[2]REP_EPG034_EjecucionPresupuesta!$C$5:V$27,20,0)</f>
        <v>1300000</v>
      </c>
      <c r="L11" s="25">
        <f>VLOOKUP(A11,'[2]REP_EPG034_EjecucionPresupu (2)'!$C$2:W$108,21,0)</f>
        <v>0</v>
      </c>
      <c r="M11" s="25">
        <f>VLOOKUP(A11,'[2]REP_EPG034_EjecucionPresupu (2)'!$C$2:X$108,22,0)</f>
        <v>872186</v>
      </c>
      <c r="N11" s="25">
        <f>VLOOKUP(A11,'[2]REP_EPG034_EjecucionPresupu (2)'!$C$2:Y$108,23,0)</f>
        <v>872186</v>
      </c>
      <c r="O11" s="25">
        <f>VLOOKUP(A11,'[2]REP_EPG034_EjecucionPresupu (2)'!$C$2:Z$108,24,0)</f>
        <v>872186</v>
      </c>
      <c r="P11" s="25">
        <f>VLOOKUP(A11,'[2]REP_EPG034_EjecucionPresupu (2)'!$C$2:AA$108,25,0)</f>
        <v>872186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VLOOKUP(A12,[4]REP_EPG034_EjecucionPresupuesta!$C$5:R$109,16,0)</f>
        <v>0</v>
      </c>
      <c r="H12" s="25">
        <f>VLOOKUP(A12,[4]REP_EPG034_EjecucionPresupuesta!$C$5:S$109,17,0)</f>
        <v>0</v>
      </c>
      <c r="I12" s="25">
        <f>VLOOKUP(A12,[3]DESAGREGADA!$C$5:T$109,18,0)</f>
        <v>2700000</v>
      </c>
      <c r="J12" s="25">
        <v>0</v>
      </c>
      <c r="K12" s="25">
        <f>VLOOKUP(A12,[2]REP_EPG034_EjecucionPresupuesta!$C$5:V$27,20,0)</f>
        <v>2700000</v>
      </c>
      <c r="L12" s="25">
        <f>VLOOKUP(A12,'[2]REP_EPG034_EjecucionPresupu (2)'!$C$2:W$108,21,0)</f>
        <v>0</v>
      </c>
      <c r="M12" s="25">
        <f>VLOOKUP(A12,'[2]REP_EPG034_EjecucionPresupu (2)'!$C$2:X$108,22,0)</f>
        <v>1528200</v>
      </c>
      <c r="N12" s="25">
        <f>VLOOKUP(A12,'[2]REP_EPG034_EjecucionPresupu (2)'!$C$2:Y$108,23,0)</f>
        <v>1528200</v>
      </c>
      <c r="O12" s="25">
        <f>VLOOKUP(A12,'[2]REP_EPG034_EjecucionPresupu (2)'!$C$2:Z$108,24,0)</f>
        <v>1528200</v>
      </c>
      <c r="P12" s="25">
        <f>VLOOKUP(A12,'[2]REP_EPG034_EjecucionPresupu (2)'!$C$2:AA$108,25,0)</f>
        <v>1528200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VLOOKUP(A13,[4]REP_EPG034_EjecucionPresupuesta!$C$5:R$109,16,0)</f>
        <v>0</v>
      </c>
      <c r="H13" s="25">
        <f>VLOOKUP(A13,[4]REP_EPG034_EjecucionPresupuesta!$C$5:S$109,17,0)</f>
        <v>0</v>
      </c>
      <c r="I13" s="25">
        <f>VLOOKUP(A13,[3]DESAGREGADA!$C$5:T$109,18,0)</f>
        <v>2724000000</v>
      </c>
      <c r="J13" s="25">
        <v>0</v>
      </c>
      <c r="K13" s="25">
        <f>VLOOKUP(A13,[2]REP_EPG034_EjecucionPresupuesta!$C$5:V$27,20,0)</f>
        <v>2724000000</v>
      </c>
      <c r="L13" s="25">
        <f>VLOOKUP(A13,'[2]REP_EPG034_EjecucionPresupu (2)'!$C$2:W$108,21,0)</f>
        <v>0</v>
      </c>
      <c r="M13" s="25">
        <f>VLOOKUP(A13,'[2]REP_EPG034_EjecucionPresupu (2)'!$C$2:X$108,22,0)</f>
        <v>2326804143</v>
      </c>
      <c r="N13" s="25">
        <f>VLOOKUP(A13,'[2]REP_EPG034_EjecucionPresupu (2)'!$C$2:Y$108,23,0)</f>
        <v>2321603734</v>
      </c>
      <c r="O13" s="25">
        <f>VLOOKUP(A13,'[2]REP_EPG034_EjecucionPresupu (2)'!$C$2:Z$108,24,0)</f>
        <v>2321599344</v>
      </c>
      <c r="P13" s="25">
        <f>VLOOKUP(A13,'[2]REP_EPG034_EjecucionPresupu (2)'!$C$2:AA$108,25,0)</f>
        <v>2321599344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VLOOKUP(A14,[4]REP_EPG034_EjecucionPresupuesta!$C$5:R$109,16,0)</f>
        <v>0</v>
      </c>
      <c r="H14" s="25">
        <f>VLOOKUP(A14,[4]REP_EPG034_EjecucionPresupuesta!$C$5:S$109,17,0)</f>
        <v>0</v>
      </c>
      <c r="I14" s="25">
        <f>VLOOKUP(A14,[3]DESAGREGADA!$C$5:T$109,18,0)</f>
        <v>1615000000</v>
      </c>
      <c r="J14" s="25">
        <v>0</v>
      </c>
      <c r="K14" s="25">
        <f>VLOOKUP(A14,[2]REP_EPG034_EjecucionPresupuesta!$C$5:V$27,20,0)</f>
        <v>1615000000</v>
      </c>
      <c r="L14" s="25">
        <f>VLOOKUP(A14,'[2]REP_EPG034_EjecucionPresupu (2)'!$C$2:W$108,21,0)</f>
        <v>0</v>
      </c>
      <c r="M14" s="25">
        <f>VLOOKUP(A14,'[2]REP_EPG034_EjecucionPresupu (2)'!$C$2:X$108,22,0)</f>
        <v>1440851023</v>
      </c>
      <c r="N14" s="25">
        <f>VLOOKUP(A14,'[2]REP_EPG034_EjecucionPresupu (2)'!$C$2:Y$108,23,0)</f>
        <v>1440851023</v>
      </c>
      <c r="O14" s="25">
        <f>VLOOKUP(A14,'[2]REP_EPG034_EjecucionPresupu (2)'!$C$2:Z$108,24,0)</f>
        <v>1440851023</v>
      </c>
      <c r="P14" s="25">
        <f>VLOOKUP(A14,'[2]REP_EPG034_EjecucionPresupu (2)'!$C$2:AA$108,25,0)</f>
        <v>1440851023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5">
        <v>3000000</v>
      </c>
      <c r="H15" s="5">
        <v>0</v>
      </c>
      <c r="I15" s="5">
        <v>5000000</v>
      </c>
      <c r="J15" s="25">
        <v>0</v>
      </c>
      <c r="K15" s="25">
        <f>VLOOKUP(A15,[2]REP_EPG034_EjecucionPresupuesta!$C$5:V$27,20,0)</f>
        <v>2000000</v>
      </c>
      <c r="L15" s="25">
        <f>VLOOKUP(A15,'[2]REP_EPG034_EjecucionPresupu (2)'!$C$2:W$108,21,0)</f>
        <v>3000000</v>
      </c>
      <c r="M15" s="25">
        <f>VLOOKUP(A15,'[2]REP_EPG034_EjecucionPresupu (2)'!$C$2:X$108,22,0)</f>
        <v>1576060</v>
      </c>
      <c r="N15" s="25">
        <f>VLOOKUP(A15,'[2]REP_EPG034_EjecucionPresupu (2)'!$C$2:Y$108,23,0)</f>
        <v>1576060</v>
      </c>
      <c r="O15" s="25">
        <f>VLOOKUP(A15,'[2]REP_EPG034_EjecucionPresupu (2)'!$C$2:Z$108,24,0)</f>
        <v>1576060</v>
      </c>
      <c r="P15" s="25">
        <f>VLOOKUP(A15,'[2]REP_EPG034_EjecucionPresupu (2)'!$C$2:AA$108,25,0)</f>
        <v>1576060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VLOOKUP(A16,[4]REP_EPG034_EjecucionPresupuesta!$C$5:R$109,16,0)</f>
        <v>0</v>
      </c>
      <c r="H16" s="25">
        <f>VLOOKUP(A16,[4]REP_EPG034_EjecucionPresupuesta!$C$5:S$109,17,0)</f>
        <v>0</v>
      </c>
      <c r="I16" s="25">
        <f>VLOOKUP(A16,[3]DESAGREGADA!$C$5:T$109,18,0)</f>
        <v>5835000000</v>
      </c>
      <c r="J16" s="25">
        <v>0</v>
      </c>
      <c r="K16" s="25">
        <f>VLOOKUP(A16,[2]REP_EPG034_EjecucionPresupuesta!$C$5:V$27,20,0)</f>
        <v>5835000000</v>
      </c>
      <c r="L16" s="25">
        <f>VLOOKUP(A16,'[2]REP_EPG034_EjecucionPresupu (2)'!$C$2:W$108,21,0)</f>
        <v>0</v>
      </c>
      <c r="M16" s="25">
        <f>VLOOKUP(A16,'[2]REP_EPG034_EjecucionPresupu (2)'!$C$2:X$108,22,0)</f>
        <v>899472880</v>
      </c>
      <c r="N16" s="25">
        <f>VLOOKUP(A16,'[2]REP_EPG034_EjecucionPresupu (2)'!$C$2:Y$108,23,0)</f>
        <v>856240373</v>
      </c>
      <c r="O16" s="25">
        <f>VLOOKUP(A16,'[2]REP_EPG034_EjecucionPresupu (2)'!$C$2:Z$108,24,0)</f>
        <v>854385028</v>
      </c>
      <c r="P16" s="25">
        <f>VLOOKUP(A16,'[2]REP_EPG034_EjecucionPresupu (2)'!$C$2:AA$108,25,0)</f>
        <v>854385028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VLOOKUP(A17,[4]REP_EPG034_EjecucionPresupuesta!$C$5:R$109,16,0)</f>
        <v>0</v>
      </c>
      <c r="H17" s="25">
        <f>VLOOKUP(A17,[4]REP_EPG034_EjecucionPresupuesta!$C$5:S$109,17,0)</f>
        <v>0</v>
      </c>
      <c r="I17" s="25">
        <f>VLOOKUP(A17,[3]DESAGREGADA!$C$5:T$109,18,0)</f>
        <v>2397000000</v>
      </c>
      <c r="J17" s="25">
        <v>0</v>
      </c>
      <c r="K17" s="25">
        <f>VLOOKUP(A17,[2]REP_EPG034_EjecucionPresupuesta!$C$5:V$27,20,0)</f>
        <v>2397000000</v>
      </c>
      <c r="L17" s="25">
        <f>VLOOKUP(A17,'[2]REP_EPG034_EjecucionPresupu (2)'!$C$2:W$108,21,0)</f>
        <v>0</v>
      </c>
      <c r="M17" s="25">
        <f>VLOOKUP(A17,'[2]REP_EPG034_EjecucionPresupu (2)'!$C$2:X$108,22,0)</f>
        <v>1723742114</v>
      </c>
      <c r="N17" s="25">
        <f>VLOOKUP(A17,'[2]REP_EPG034_EjecucionPresupu (2)'!$C$2:Y$108,23,0)</f>
        <v>1677980374</v>
      </c>
      <c r="O17" s="25">
        <f>VLOOKUP(A17,'[2]REP_EPG034_EjecucionPresupu (2)'!$C$2:Z$108,24,0)</f>
        <v>1676032171</v>
      </c>
      <c r="P17" s="25">
        <f>VLOOKUP(A17,'[2]REP_EPG034_EjecucionPresupu (2)'!$C$2:AA$108,25,0)</f>
        <v>1676032171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760000000</v>
      </c>
      <c r="I18" s="24">
        <f t="shared" si="4"/>
        <v>26043000000</v>
      </c>
      <c r="J18" s="24">
        <f t="shared" si="4"/>
        <v>0</v>
      </c>
      <c r="K18" s="24">
        <f t="shared" si="4"/>
        <v>26043000000</v>
      </c>
      <c r="L18" s="24">
        <f t="shared" si="4"/>
        <v>0</v>
      </c>
      <c r="M18" s="24">
        <f t="shared" si="4"/>
        <v>18681549837</v>
      </c>
      <c r="N18" s="24">
        <f t="shared" si="4"/>
        <v>18267033266</v>
      </c>
      <c r="O18" s="24">
        <f t="shared" si="4"/>
        <v>18267033266</v>
      </c>
      <c r="P18" s="24">
        <f t="shared" si="4"/>
        <v>18267033266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VLOOKUP(A19,[4]REP_EPG034_EjecucionPresupuesta!$C$5:R$109,16,0)</f>
        <v>0</v>
      </c>
      <c r="H19" s="5">
        <v>160000000</v>
      </c>
      <c r="I19" s="5">
        <v>7356000000</v>
      </c>
      <c r="J19" s="25">
        <v>0</v>
      </c>
      <c r="K19" s="25">
        <f>VLOOKUP(A19,[2]REP_EPG034_EjecucionPresupuesta!$C$5:V$27,20,0)</f>
        <v>7356000000</v>
      </c>
      <c r="L19" s="25">
        <f>VLOOKUP(A19,'[2]REP_EPG034_EjecucionPresupu (2)'!$C$2:W$108,21,0)</f>
        <v>0</v>
      </c>
      <c r="M19" s="25">
        <f>VLOOKUP(A19,'[2]REP_EPG034_EjecucionPresupu (2)'!$C$2:X$108,22,0)</f>
        <v>5330959670</v>
      </c>
      <c r="N19" s="25">
        <f>VLOOKUP(A19,'[2]REP_EPG034_EjecucionPresupu (2)'!$C$2:Y$108,23,0)</f>
        <v>5330959670</v>
      </c>
      <c r="O19" s="25">
        <f>VLOOKUP(A19,'[2]REP_EPG034_EjecucionPresupu (2)'!$C$2:Z$108,24,0)</f>
        <v>5330959670</v>
      </c>
      <c r="P19" s="25">
        <f>VLOOKUP(A19,'[2]REP_EPG034_EjecucionPresupu (2)'!$C$2:AA$108,25,0)</f>
        <v>5330959670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VLOOKUP(A20,[4]REP_EPG034_EjecucionPresupuesta!$C$5:R$109,16,0)</f>
        <v>0</v>
      </c>
      <c r="H20" s="5">
        <v>100000000</v>
      </c>
      <c r="I20" s="5">
        <v>5225000000</v>
      </c>
      <c r="J20" s="25">
        <v>0</v>
      </c>
      <c r="K20" s="25">
        <f>VLOOKUP(A20,[2]REP_EPG034_EjecucionPresupuesta!$C$5:V$27,20,0)</f>
        <v>5225000000</v>
      </c>
      <c r="L20" s="25">
        <f>VLOOKUP(A20,'[2]REP_EPG034_EjecucionPresupu (2)'!$C$2:W$108,21,0)</f>
        <v>0</v>
      </c>
      <c r="M20" s="25">
        <f>VLOOKUP(A20,'[2]REP_EPG034_EjecucionPresupu (2)'!$C$2:X$108,22,0)</f>
        <v>3824011133</v>
      </c>
      <c r="N20" s="25">
        <f>VLOOKUP(A20,'[2]REP_EPG034_EjecucionPresupu (2)'!$C$2:Y$108,23,0)</f>
        <v>3824011133</v>
      </c>
      <c r="O20" s="25">
        <f>VLOOKUP(A20,'[2]REP_EPG034_EjecucionPresupu (2)'!$C$2:Z$108,24,0)</f>
        <v>3824011133</v>
      </c>
      <c r="P20" s="25">
        <f>VLOOKUP(A20,'[2]REP_EPG034_EjecucionPresupu (2)'!$C$2:AA$108,25,0)</f>
        <v>3824011133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VLOOKUP(A21,[4]REP_EPG034_EjecucionPresupuesta!$C$5:R$109,16,0)</f>
        <v>0</v>
      </c>
      <c r="H21" s="5">
        <v>100000000</v>
      </c>
      <c r="I21" s="5">
        <v>5713000000</v>
      </c>
      <c r="J21" s="25">
        <v>0</v>
      </c>
      <c r="K21" s="25">
        <f>VLOOKUP(A21,[2]REP_EPG034_EjecucionPresupuesta!$C$5:V$27,20,0)</f>
        <v>5713000000</v>
      </c>
      <c r="L21" s="25">
        <f>VLOOKUP(A21,'[2]REP_EPG034_EjecucionPresupu (2)'!$C$2:W$108,21,0)</f>
        <v>0</v>
      </c>
      <c r="M21" s="25">
        <f>VLOOKUP(A21,'[2]REP_EPG034_EjecucionPresupu (2)'!$C$2:X$108,22,0)</f>
        <v>3976934469</v>
      </c>
      <c r="N21" s="25">
        <f>VLOOKUP(A21,'[2]REP_EPG034_EjecucionPresupu (2)'!$C$2:Y$108,23,0)</f>
        <v>3562417898</v>
      </c>
      <c r="O21" s="25">
        <f>VLOOKUP(A21,'[2]REP_EPG034_EjecucionPresupu (2)'!$C$2:Z$108,24,0)</f>
        <v>3562417898</v>
      </c>
      <c r="P21" s="25">
        <f>VLOOKUP(A21,'[2]REP_EPG034_EjecucionPresupu (2)'!$C$2:AA$108,25,0)</f>
        <v>3562417898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VLOOKUP(A22,[4]REP_EPG034_EjecucionPresupuesta!$C$5:R$109,16,0)</f>
        <v>0</v>
      </c>
      <c r="H22" s="25">
        <f>VLOOKUP(A22,[4]REP_EPG034_EjecucionPresupuesta!$C$5:S$109,17,0)</f>
        <v>0</v>
      </c>
      <c r="I22" s="25">
        <f>VLOOKUP(A22,[3]DESAGREGADA!$C$5:T$109,18,0)</f>
        <v>2570000000</v>
      </c>
      <c r="J22" s="25">
        <v>0</v>
      </c>
      <c r="K22" s="25">
        <f>VLOOKUP(A22,[2]REP_EPG034_EjecucionPresupuesta!$C$5:V$27,20,0)</f>
        <v>2570000000</v>
      </c>
      <c r="L22" s="25">
        <f>VLOOKUP(A22,'[2]REP_EPG034_EjecucionPresupu (2)'!$C$2:W$108,21,0)</f>
        <v>0</v>
      </c>
      <c r="M22" s="25">
        <f>VLOOKUP(A22,'[2]REP_EPG034_EjecucionPresupu (2)'!$C$2:X$108,22,0)</f>
        <v>1967668065</v>
      </c>
      <c r="N22" s="25">
        <f>VLOOKUP(A22,'[2]REP_EPG034_EjecucionPresupu (2)'!$C$2:Y$108,23,0)</f>
        <v>1967668065</v>
      </c>
      <c r="O22" s="25">
        <f>VLOOKUP(A22,'[2]REP_EPG034_EjecucionPresupu (2)'!$C$2:Z$108,24,0)</f>
        <v>1967668065</v>
      </c>
      <c r="P22" s="25">
        <f>VLOOKUP(A22,'[2]REP_EPG034_EjecucionPresupu (2)'!$C$2:AA$108,25,0)</f>
        <v>1967668065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VLOOKUP(A23,[4]REP_EPG034_EjecucionPresupuesta!$C$5:R$109,16,0)</f>
        <v>0</v>
      </c>
      <c r="H23" s="5">
        <v>400000000</v>
      </c>
      <c r="I23" s="5">
        <v>1769000000</v>
      </c>
      <c r="J23" s="25">
        <v>0</v>
      </c>
      <c r="K23" s="25">
        <f>VLOOKUP(A23,[2]REP_EPG034_EjecucionPresupuesta!$C$5:V$27,20,0)</f>
        <v>1769000000</v>
      </c>
      <c r="L23" s="25">
        <f>VLOOKUP(A23,'[2]REP_EPG034_EjecucionPresupu (2)'!$C$2:W$108,21,0)</f>
        <v>0</v>
      </c>
      <c r="M23" s="25">
        <f>VLOOKUP(A23,'[2]REP_EPG034_EjecucionPresupu (2)'!$C$2:X$108,22,0)</f>
        <v>1120808200</v>
      </c>
      <c r="N23" s="25">
        <f>VLOOKUP(A23,'[2]REP_EPG034_EjecucionPresupu (2)'!$C$2:Y$108,23,0)</f>
        <v>1120808200</v>
      </c>
      <c r="O23" s="25">
        <f>VLOOKUP(A23,'[2]REP_EPG034_EjecucionPresupu (2)'!$C$2:Z$108,24,0)</f>
        <v>1120808200</v>
      </c>
      <c r="P23" s="25">
        <f>VLOOKUP(A23,'[2]REP_EPG034_EjecucionPresupu (2)'!$C$2:AA$108,25,0)</f>
        <v>1120808200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VLOOKUP(A24,[4]REP_EPG034_EjecucionPresupuesta!$C$5:R$109,16,0)</f>
        <v>0</v>
      </c>
      <c r="H24" s="25">
        <f>VLOOKUP(A24,[4]REP_EPG034_EjecucionPresupuesta!$C$5:S$109,17,0)</f>
        <v>0</v>
      </c>
      <c r="I24" s="25">
        <f>VLOOKUP(A24,[3]DESAGREGADA!$C$5:T$109,18,0)</f>
        <v>2041000000</v>
      </c>
      <c r="J24" s="25">
        <v>0</v>
      </c>
      <c r="K24" s="25">
        <f>VLOOKUP(A24,[2]REP_EPG034_EjecucionPresupuesta!$C$5:V$27,20,0)</f>
        <v>2041000000</v>
      </c>
      <c r="L24" s="25">
        <f>VLOOKUP(A24,'[2]REP_EPG034_EjecucionPresupu (2)'!$C$2:W$108,21,0)</f>
        <v>0</v>
      </c>
      <c r="M24" s="25">
        <f>VLOOKUP(A24,'[2]REP_EPG034_EjecucionPresupu (2)'!$C$2:X$108,22,0)</f>
        <v>1405358600</v>
      </c>
      <c r="N24" s="25">
        <f>VLOOKUP(A24,'[2]REP_EPG034_EjecucionPresupu (2)'!$C$2:Y$108,23,0)</f>
        <v>1405358600</v>
      </c>
      <c r="O24" s="25">
        <f>VLOOKUP(A24,'[2]REP_EPG034_EjecucionPresupu (2)'!$C$2:Z$108,24,0)</f>
        <v>1405358600</v>
      </c>
      <c r="P24" s="25">
        <f>VLOOKUP(A24,'[2]REP_EPG034_EjecucionPresupu (2)'!$C$2:AA$108,25,0)</f>
        <v>1405358600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VLOOKUP(A25,[4]REP_EPG034_EjecucionPresupuesta!$C$5:R$109,16,0)</f>
        <v>0</v>
      </c>
      <c r="H25" s="25">
        <f>VLOOKUP(A25,[4]REP_EPG034_EjecucionPresupuesta!$C$5:S$109,17,0)</f>
        <v>0</v>
      </c>
      <c r="I25" s="25">
        <f>VLOOKUP(A25,[3]DESAGREGADA!$C$5:T$109,18,0)</f>
        <v>1369000000</v>
      </c>
      <c r="J25" s="25">
        <v>0</v>
      </c>
      <c r="K25" s="25">
        <f>VLOOKUP(A25,[2]REP_EPG034_EjecucionPresupuesta!$C$5:V$27,20,0)</f>
        <v>1369000000</v>
      </c>
      <c r="L25" s="25">
        <f>VLOOKUP(A25,'[2]REP_EPG034_EjecucionPresupu (2)'!$C$2:W$108,21,0)</f>
        <v>0</v>
      </c>
      <c r="M25" s="25">
        <f>VLOOKUP(A25,'[2]REP_EPG034_EjecucionPresupu (2)'!$C$2:X$108,22,0)</f>
        <v>1055809700</v>
      </c>
      <c r="N25" s="25">
        <f>VLOOKUP(A25,'[2]REP_EPG034_EjecucionPresupu (2)'!$C$2:Y$108,23,0)</f>
        <v>1055809700</v>
      </c>
      <c r="O25" s="25">
        <f>VLOOKUP(A25,'[2]REP_EPG034_EjecucionPresupu (2)'!$C$2:Z$108,24,0)</f>
        <v>1055809700</v>
      </c>
      <c r="P25" s="25">
        <f>VLOOKUP(A25,'[2]REP_EPG034_EjecucionPresupu (2)'!$C$2:AA$108,25,0)</f>
        <v>1055809700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3670000000</v>
      </c>
      <c r="H26" s="24">
        <f t="shared" si="5"/>
        <v>410000000</v>
      </c>
      <c r="I26" s="24">
        <f t="shared" si="5"/>
        <v>7937000000</v>
      </c>
      <c r="J26" s="24">
        <f t="shared" si="5"/>
        <v>0</v>
      </c>
      <c r="K26" s="24">
        <f t="shared" si="5"/>
        <v>7827000000</v>
      </c>
      <c r="L26" s="24">
        <f t="shared" si="5"/>
        <v>110000000</v>
      </c>
      <c r="M26" s="24">
        <f t="shared" si="5"/>
        <v>4946713121</v>
      </c>
      <c r="N26" s="24">
        <f t="shared" si="5"/>
        <v>4877417701</v>
      </c>
      <c r="O26" s="24">
        <f t="shared" si="5"/>
        <v>4874550570</v>
      </c>
      <c r="P26" s="24">
        <f t="shared" si="5"/>
        <v>4874550570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5">
        <v>570000000</v>
      </c>
      <c r="H27" s="5">
        <v>410000000</v>
      </c>
      <c r="I27" s="5">
        <v>1302000000</v>
      </c>
      <c r="J27" s="25">
        <v>0</v>
      </c>
      <c r="K27" s="25">
        <f>VLOOKUP(A27,[2]REP_EPG034_EjecucionPresupuesta!$C$5:V$27,20,0)</f>
        <v>1302000000</v>
      </c>
      <c r="L27" s="25">
        <f>VLOOKUP(A27,'[2]REP_EPG034_EjecucionPresupu (2)'!$C$2:W$108,21,0)</f>
        <v>0</v>
      </c>
      <c r="M27" s="25">
        <f>VLOOKUP(A27,'[2]REP_EPG034_EjecucionPresupu (2)'!$C$2:X$108,22,0)</f>
        <v>740059452</v>
      </c>
      <c r="N27" s="25">
        <f>VLOOKUP(A27,'[2]REP_EPG034_EjecucionPresupu (2)'!$C$2:Y$108,23,0)</f>
        <v>740059452</v>
      </c>
      <c r="O27" s="25">
        <f>VLOOKUP(A27,'[2]REP_EPG034_EjecucionPresupu (2)'!$C$2:Z$108,24,0)</f>
        <v>740059452</v>
      </c>
      <c r="P27" s="25">
        <f>VLOOKUP(A27,'[2]REP_EPG034_EjecucionPresupu (2)'!$C$2:AA$108,25,0)</f>
        <v>740059452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5">
        <v>2260000000</v>
      </c>
      <c r="H28" s="25">
        <v>0</v>
      </c>
      <c r="I28" s="5">
        <v>3402000000</v>
      </c>
      <c r="J28" s="25">
        <v>0</v>
      </c>
      <c r="K28" s="25">
        <f>VLOOKUP(A28,[2]REP_EPG034_EjecucionPresupuesta!$C$5:V$27,20,0)</f>
        <v>3292000000</v>
      </c>
      <c r="L28" s="25">
        <f>VLOOKUP(A28,'[2]REP_EPG034_EjecucionPresupu (2)'!$C$2:W$108,21,0)</f>
        <v>110000000</v>
      </c>
      <c r="M28" s="25">
        <f>VLOOKUP(A28,'[2]REP_EPG034_EjecucionPresupu (2)'!$C$2:X$108,22,0)</f>
        <v>1700868634</v>
      </c>
      <c r="N28" s="25">
        <f>VLOOKUP(A28,'[2]REP_EPG034_EjecucionPresupu (2)'!$C$2:Y$108,23,0)</f>
        <v>1637123034</v>
      </c>
      <c r="O28" s="25">
        <f>VLOOKUP(A28,'[2]REP_EPG034_EjecucionPresupu (2)'!$C$2:Z$108,24,0)</f>
        <v>1634497195</v>
      </c>
      <c r="P28" s="25">
        <f>VLOOKUP(A28,'[2]REP_EPG034_EjecucionPresupu (2)'!$C$2:AA$108,25,0)</f>
        <v>1634497195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5">
        <v>60000000</v>
      </c>
      <c r="H29" s="25">
        <f>VLOOKUP(A29,[4]REP_EPG034_EjecucionPresupuesta!$C$5:S$109,17,0)</f>
        <v>0</v>
      </c>
      <c r="I29" s="5">
        <v>259000000</v>
      </c>
      <c r="J29" s="25">
        <v>0</v>
      </c>
      <c r="K29" s="25">
        <f>VLOOKUP(A29,[2]REP_EPG034_EjecucionPresupuesta!$C$5:V$27,20,0)</f>
        <v>259000000</v>
      </c>
      <c r="L29" s="25">
        <f>VLOOKUP(A29,'[2]REP_EPG034_EjecucionPresupu (2)'!$C$2:W$108,21,0)</f>
        <v>0</v>
      </c>
      <c r="M29" s="25">
        <f>VLOOKUP(A29,'[2]REP_EPG034_EjecucionPresupu (2)'!$C$2:X$108,22,0)</f>
        <v>205057660</v>
      </c>
      <c r="N29" s="25">
        <f>VLOOKUP(A29,'[2]REP_EPG034_EjecucionPresupu (2)'!$C$2:Y$108,23,0)</f>
        <v>199507840</v>
      </c>
      <c r="O29" s="25">
        <f>VLOOKUP(A29,'[2]REP_EPG034_EjecucionPresupu (2)'!$C$2:Z$108,24,0)</f>
        <v>199266548</v>
      </c>
      <c r="P29" s="25">
        <f>VLOOKUP(A29,'[2]REP_EPG034_EjecucionPresupu (2)'!$C$2:AA$108,25,0)</f>
        <v>199266548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5">
        <v>750000000</v>
      </c>
      <c r="H30" s="25">
        <v>0</v>
      </c>
      <c r="I30" s="5">
        <v>2512000000</v>
      </c>
      <c r="J30" s="25">
        <v>0</v>
      </c>
      <c r="K30" s="25">
        <f>VLOOKUP(A30,[2]REP_EPG034_EjecucionPresupuesta!$C$5:V$27,20,0)</f>
        <v>2512000000</v>
      </c>
      <c r="L30" s="25">
        <f>VLOOKUP(A30,'[2]REP_EPG034_EjecucionPresupu (2)'!$C$2:W$108,21,0)</f>
        <v>0</v>
      </c>
      <c r="M30" s="25">
        <f>VLOOKUP(A30,'[2]REP_EPG034_EjecucionPresupu (2)'!$C$2:X$108,22,0)</f>
        <v>2006654739</v>
      </c>
      <c r="N30" s="25">
        <f>VLOOKUP(A30,'[2]REP_EPG034_EjecucionPresupu (2)'!$C$2:Y$108,23,0)</f>
        <v>2006654739</v>
      </c>
      <c r="O30" s="25">
        <f>VLOOKUP(A30,'[2]REP_EPG034_EjecucionPresupu (2)'!$C$2:Z$108,24,0)</f>
        <v>2006654739</v>
      </c>
      <c r="P30" s="25">
        <f>VLOOKUP(A30,'[2]REP_EPG034_EjecucionPresupu (2)'!$C$2:AA$108,25,0)</f>
        <v>2006654739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VLOOKUP(A31,[4]REP_EPG034_EjecucionPresupuesta!$C$5:R$109,16,0)</f>
        <v>0</v>
      </c>
      <c r="H31" s="25">
        <f>VLOOKUP(A31,[4]REP_EPG034_EjecucionPresupuesta!$C$5:S$109,17,0)</f>
        <v>0</v>
      </c>
      <c r="I31" s="25">
        <f>VLOOKUP(A31,[3]DESAGREGADA!$C$5:T$109,18,0)</f>
        <v>50000000</v>
      </c>
      <c r="J31" s="25">
        <v>0</v>
      </c>
      <c r="K31" s="25">
        <f>VLOOKUP(A31,[2]REP_EPG034_EjecucionPresupuesta!$C$5:V$27,20,0)</f>
        <v>50000000</v>
      </c>
      <c r="L31" s="25">
        <f>VLOOKUP(A31,'[2]REP_EPG034_EjecucionPresupu (2)'!$C$2:W$108,21,0)</f>
        <v>0</v>
      </c>
      <c r="M31" s="25">
        <f>VLOOKUP(A31,'[2]REP_EPG034_EjecucionPresupu (2)'!$C$2:X$108,22,0)</f>
        <v>0</v>
      </c>
      <c r="N31" s="25">
        <f>VLOOKUP(A31,'[2]REP_EPG034_EjecucionPresupu (2)'!$C$2:Y$108,23,0)</f>
        <v>0</v>
      </c>
      <c r="O31" s="25">
        <f>VLOOKUP(A31,'[2]REP_EPG034_EjecucionPresupu (2)'!$C$2:Z$108,24,0)</f>
        <v>0</v>
      </c>
      <c r="P31" s="25">
        <f>VLOOKUP(A31,'[2]REP_EPG034_EjecucionPresupu (2)'!$C$2:AA$108,25,0)</f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VLOOKUP(A32,[4]REP_EPG034_EjecucionPresupuesta!$C$5:R$109,16,0)</f>
        <v>0</v>
      </c>
      <c r="H32" s="25">
        <f>VLOOKUP(A32,[4]REP_EPG034_EjecucionPresupuesta!$C$5:S$109,17,0)</f>
        <v>0</v>
      </c>
      <c r="I32" s="25">
        <f>VLOOKUP(A32,[3]DESAGREGADA!$C$5:T$109,18,0)</f>
        <v>293000000</v>
      </c>
      <c r="J32" s="25">
        <v>0</v>
      </c>
      <c r="K32" s="25">
        <f>VLOOKUP(A32,[2]REP_EPG034_EjecucionPresupuesta!$C$5:V$27,20,0)</f>
        <v>293000000</v>
      </c>
      <c r="L32" s="25">
        <f>VLOOKUP(A32,'[2]REP_EPG034_EjecucionPresupu (2)'!$C$2:W$108,21,0)</f>
        <v>0</v>
      </c>
      <c r="M32" s="25">
        <f>VLOOKUP(A32,'[2]REP_EPG034_EjecucionPresupu (2)'!$C$2:X$108,22,0)</f>
        <v>226156454</v>
      </c>
      <c r="N32" s="25">
        <f>VLOOKUP(A32,'[2]REP_EPG034_EjecucionPresupu (2)'!$C$2:Y$108,23,0)</f>
        <v>226156454</v>
      </c>
      <c r="O32" s="25">
        <f>VLOOKUP(A32,'[2]REP_EPG034_EjecucionPresupu (2)'!$C$2:Z$108,24,0)</f>
        <v>226156454</v>
      </c>
      <c r="P32" s="25">
        <f>VLOOKUP(A32,'[2]REP_EPG034_EjecucionPresupu (2)'!$C$2:AA$108,25,0)</f>
        <v>226156454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5">
        <v>30000000</v>
      </c>
      <c r="H33" s="5">
        <v>0</v>
      </c>
      <c r="I33" s="5">
        <v>119000000</v>
      </c>
      <c r="J33" s="25">
        <v>0</v>
      </c>
      <c r="K33" s="25">
        <f>VLOOKUP(A33,[2]REP_EPG034_EjecucionPresupuesta!$C$5:V$27,20,0)</f>
        <v>119000000</v>
      </c>
      <c r="L33" s="25">
        <f>VLOOKUP(A33,'[2]REP_EPG034_EjecucionPresupu (2)'!$C$2:W$108,21,0)</f>
        <v>0</v>
      </c>
      <c r="M33" s="25">
        <f>VLOOKUP(A33,'[2]REP_EPG034_EjecucionPresupu (2)'!$C$2:X$108,22,0)</f>
        <v>67916182</v>
      </c>
      <c r="N33" s="25">
        <f>VLOOKUP(A33,'[2]REP_EPG034_EjecucionPresupu (2)'!$C$2:Y$108,23,0)</f>
        <v>67916182</v>
      </c>
      <c r="O33" s="25">
        <f>VLOOKUP(A33,'[2]REP_EPG034_EjecucionPresupu (2)'!$C$2:Z$108,24,0)</f>
        <v>67916182</v>
      </c>
      <c r="P33" s="25">
        <f>VLOOKUP(A33,'[2]REP_EPG034_EjecucionPresupu (2)'!$C$2:AA$108,25,0)</f>
        <v>67916182</v>
      </c>
    </row>
    <row r="34" spans="1:16378" s="21" customFormat="1" ht="18" customHeight="1" x14ac:dyDescent="0.25">
      <c r="A34" s="47" t="s">
        <v>76</v>
      </c>
      <c r="B34" s="47"/>
      <c r="C34" s="47"/>
      <c r="D34" s="47"/>
      <c r="E34" s="47"/>
      <c r="F34" s="17">
        <f>SUM(F44+F52+F35)</f>
        <v>26841815600</v>
      </c>
      <c r="G34" s="17">
        <f t="shared" ref="G34:P34" si="6">SUM(G44+G52+G35)</f>
        <v>29296995716.43</v>
      </c>
      <c r="H34" s="17">
        <f t="shared" si="6"/>
        <v>15258998275.389997</v>
      </c>
      <c r="I34" s="17">
        <f>SUM(I44+I52+I35)+2756547866</f>
        <v>42487815600</v>
      </c>
      <c r="J34" s="17">
        <f t="shared" si="6"/>
        <v>0</v>
      </c>
      <c r="K34" s="17">
        <f>SUM(K44+K52+K35)+1256547866</f>
        <v>36581221319.620003</v>
      </c>
      <c r="L34" s="17">
        <f t="shared" si="6"/>
        <v>4406594280.3800001</v>
      </c>
      <c r="M34" s="17">
        <f t="shared" si="6"/>
        <v>31036093357.52</v>
      </c>
      <c r="N34" s="17">
        <f t="shared" si="6"/>
        <v>22291435608.290001</v>
      </c>
      <c r="O34" s="17">
        <f t="shared" si="6"/>
        <v>21950073215.290001</v>
      </c>
      <c r="P34" s="17">
        <f t="shared" si="6"/>
        <v>21950073215.290001</v>
      </c>
      <c r="Q34" s="37">
        <f>I34-[5]REP_EPG034_EjecucionPresupuesta!$T$8</f>
        <v>1500000000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7">+G37+G39+G41</f>
        <v>3160976000</v>
      </c>
      <c r="H35" s="24">
        <f t="shared" si="7"/>
        <v>746561367.30999994</v>
      </c>
      <c r="I35" s="24">
        <f t="shared" si="7"/>
        <v>1259769325.6500001</v>
      </c>
      <c r="J35" s="24">
        <f t="shared" si="7"/>
        <v>0</v>
      </c>
      <c r="K35" s="24">
        <f t="shared" si="7"/>
        <v>960483557</v>
      </c>
      <c r="L35" s="24">
        <f t="shared" si="7"/>
        <v>299285768.64999998</v>
      </c>
      <c r="M35" s="24">
        <f t="shared" si="7"/>
        <v>960483557</v>
      </c>
      <c r="N35" s="24">
        <f t="shared" si="7"/>
        <v>535766921.39999998</v>
      </c>
      <c r="O35" s="24">
        <f t="shared" si="7"/>
        <v>535766921.39999998</v>
      </c>
      <c r="P35" s="24">
        <f t="shared" si="7"/>
        <v>535766921.39999998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7" si="8">+G37</f>
        <v>868160000</v>
      </c>
      <c r="H36" s="24">
        <f t="shared" si="8"/>
        <v>746561367.30999994</v>
      </c>
      <c r="I36" s="24">
        <f t="shared" si="8"/>
        <v>246561367.31</v>
      </c>
      <c r="J36" s="24">
        <f t="shared" si="8"/>
        <v>0</v>
      </c>
      <c r="K36" s="24">
        <f t="shared" si="8"/>
        <v>0</v>
      </c>
      <c r="L36" s="24">
        <f t="shared" si="8"/>
        <v>246561367.31</v>
      </c>
      <c r="M36" s="24">
        <f t="shared" si="8"/>
        <v>0</v>
      </c>
      <c r="N36" s="24">
        <f t="shared" si="8"/>
        <v>0</v>
      </c>
      <c r="O36" s="24">
        <f t="shared" si="8"/>
        <v>0</v>
      </c>
      <c r="P36" s="24">
        <f t="shared" si="8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J37" si="9">+F38</f>
        <v>0</v>
      </c>
      <c r="G37" s="24">
        <f t="shared" si="9"/>
        <v>868160000</v>
      </c>
      <c r="H37" s="24">
        <f t="shared" si="9"/>
        <v>746561367.30999994</v>
      </c>
      <c r="I37" s="24">
        <f t="shared" si="9"/>
        <v>246561367.31</v>
      </c>
      <c r="J37" s="24">
        <f t="shared" si="9"/>
        <v>0</v>
      </c>
      <c r="K37" s="24">
        <f>+K38</f>
        <v>0</v>
      </c>
      <c r="L37" s="24">
        <f t="shared" ref="L37:O37" si="10">+L38</f>
        <v>246561367.31</v>
      </c>
      <c r="M37" s="24">
        <f t="shared" si="10"/>
        <v>0</v>
      </c>
      <c r="N37" s="24">
        <f t="shared" si="10"/>
        <v>0</v>
      </c>
      <c r="O37" s="24">
        <f t="shared" si="10"/>
        <v>0</v>
      </c>
      <c r="P37" s="24">
        <f t="shared" si="8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5">
        <v>746561367.30999994</v>
      </c>
      <c r="I38" s="5">
        <v>246561367.31</v>
      </c>
      <c r="J38" s="25">
        <v>0</v>
      </c>
      <c r="K38" s="5">
        <v>0</v>
      </c>
      <c r="L38" s="5">
        <v>246561367.31</v>
      </c>
      <c r="M38" s="25">
        <f>VLOOKUP(A38,[6]REP_EPG034_EjecucionPresupuesta!$C$28:X$111,22,0)</f>
        <v>0</v>
      </c>
      <c r="N38" s="25">
        <f>VLOOKUP(A38,[6]REP_EPG034_EjecucionPresupuesta!$C$5:Y$111,23,0)</f>
        <v>0</v>
      </c>
      <c r="O38" s="25">
        <f>VLOOKUP(A38,[3]DESAGREGADA!$C$5:Z$109,24,0)</f>
        <v>0</v>
      </c>
      <c r="P38" s="25">
        <f>VLOOKUP(A38,[7]REP_EPG034_EjecucionPresupuesta!$C$5:AA$109,25,0)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1">+G40</f>
        <v>2147768000</v>
      </c>
      <c r="H39" s="24">
        <f t="shared" si="11"/>
        <v>0</v>
      </c>
      <c r="I39" s="24">
        <f t="shared" si="11"/>
        <v>868159958.34000003</v>
      </c>
      <c r="J39" s="24">
        <f t="shared" si="11"/>
        <v>0</v>
      </c>
      <c r="K39" s="24">
        <f t="shared" si="11"/>
        <v>815435838</v>
      </c>
      <c r="L39" s="24">
        <f t="shared" si="11"/>
        <v>52724120.340000004</v>
      </c>
      <c r="M39" s="24">
        <f t="shared" si="11"/>
        <v>815435838</v>
      </c>
      <c r="N39" s="24">
        <f t="shared" si="11"/>
        <v>421218152.39999998</v>
      </c>
      <c r="O39" s="24">
        <f t="shared" si="11"/>
        <v>421218152.39999998</v>
      </c>
      <c r="P39" s="24">
        <f t="shared" si="11"/>
        <v>421218152.39999998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VLOOKUP(A40,[3]DESAGREGADA!$C$5:T$109,18,0)</f>
        <v>868159958.34000003</v>
      </c>
      <c r="J40" s="25">
        <v>0</v>
      </c>
      <c r="K40" s="25">
        <f>VLOOKUP(A40,[3]DESAGREGADA!$C$5:V$109,20,0)</f>
        <v>815435838</v>
      </c>
      <c r="L40" s="25">
        <f>VLOOKUP(A40,[3]DESAGREGADA!$C$5:W$109,21,0)</f>
        <v>52724120.340000004</v>
      </c>
      <c r="M40" s="25">
        <f>VLOOKUP(A40,[6]REP_EPG034_EjecucionPresupuesta!$C$5:X$111,22,0)</f>
        <v>815435838</v>
      </c>
      <c r="N40" s="25">
        <v>421218152.39999998</v>
      </c>
      <c r="O40" s="25">
        <v>421218152.39999998</v>
      </c>
      <c r="P40" s="25">
        <v>421218152.39999998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2">+G42</f>
        <v>145048000</v>
      </c>
      <c r="H41" s="24">
        <f t="shared" si="12"/>
        <v>0</v>
      </c>
      <c r="I41" s="24">
        <f t="shared" si="12"/>
        <v>145048000</v>
      </c>
      <c r="J41" s="24">
        <f t="shared" si="12"/>
        <v>0</v>
      </c>
      <c r="K41" s="24">
        <f t="shared" si="12"/>
        <v>145047719</v>
      </c>
      <c r="L41" s="24">
        <f t="shared" si="12"/>
        <v>281</v>
      </c>
      <c r="M41" s="24">
        <f t="shared" si="12"/>
        <v>145047719</v>
      </c>
      <c r="N41" s="24">
        <f t="shared" si="12"/>
        <v>114548769</v>
      </c>
      <c r="O41" s="24">
        <f t="shared" si="12"/>
        <v>114548769</v>
      </c>
      <c r="P41" s="24">
        <f t="shared" si="12"/>
        <v>114548769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VLOOKUP(A42,[4]REP_EPG034_EjecucionPresupuesta!$C$5:S$109,17,0)</f>
        <v>0</v>
      </c>
      <c r="I42" s="25">
        <f>VLOOKUP(A42,[3]DESAGREGADA!$C$5:T$109,18,0)</f>
        <v>145048000</v>
      </c>
      <c r="J42" s="25">
        <v>0</v>
      </c>
      <c r="K42" s="25">
        <f>VLOOKUP(A42,[3]DESAGREGADA!$C$5:V$109,20,0)</f>
        <v>145047719</v>
      </c>
      <c r="L42" s="25">
        <f>VLOOKUP(A42,[3]DESAGREGADA!$C$5:W$109,21,0)</f>
        <v>281</v>
      </c>
      <c r="M42" s="25">
        <v>145047719</v>
      </c>
      <c r="N42" s="25">
        <v>114548769</v>
      </c>
      <c r="O42" s="25">
        <v>114548769</v>
      </c>
      <c r="P42" s="25">
        <v>114548769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3">+G44</f>
        <v>1049717990</v>
      </c>
      <c r="H43" s="24">
        <f t="shared" si="13"/>
        <v>595542000</v>
      </c>
      <c r="I43" s="24">
        <f t="shared" si="13"/>
        <v>694016990</v>
      </c>
      <c r="J43" s="24">
        <f t="shared" si="13"/>
        <v>0</v>
      </c>
      <c r="K43" s="24">
        <f>+K44+K52</f>
        <v>34364189896.620003</v>
      </c>
      <c r="L43" s="24">
        <f t="shared" si="13"/>
        <v>518114000</v>
      </c>
      <c r="M43" s="24">
        <f t="shared" si="13"/>
        <v>114492790</v>
      </c>
      <c r="N43" s="24">
        <f t="shared" si="13"/>
        <v>110822063.59</v>
      </c>
      <c r="O43" s="24">
        <f t="shared" si="13"/>
        <v>16284097.59</v>
      </c>
      <c r="P43" s="24">
        <f t="shared" si="13"/>
        <v>16284097.59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4">SUM(G45:G51)</f>
        <v>1049717990</v>
      </c>
      <c r="H44" s="24">
        <f t="shared" si="14"/>
        <v>595542000</v>
      </c>
      <c r="I44" s="24">
        <f t="shared" si="14"/>
        <v>694016990</v>
      </c>
      <c r="J44" s="24">
        <f t="shared" si="14"/>
        <v>0</v>
      </c>
      <c r="K44" s="24">
        <f t="shared" si="14"/>
        <v>175902990</v>
      </c>
      <c r="L44" s="24">
        <f t="shared" si="14"/>
        <v>518114000</v>
      </c>
      <c r="M44" s="24">
        <f t="shared" si="14"/>
        <v>114492790</v>
      </c>
      <c r="N44" s="24">
        <f t="shared" si="14"/>
        <v>110822063.59</v>
      </c>
      <c r="O44" s="24">
        <f t="shared" si="14"/>
        <v>16284097.59</v>
      </c>
      <c r="P44" s="24">
        <f t="shared" si="14"/>
        <v>16284097.59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VLOOKUP(A45,[4]REP_EPG034_EjecucionPresupuesta!$C$5:R$109,16,0)</f>
        <v>0</v>
      </c>
      <c r="H45" s="25">
        <f>VLOOKUP(A45,[4]REP_EPG034_EjecucionPresupuesta!$C$5:S$109,17,0)</f>
        <v>0</v>
      </c>
      <c r="I45" s="25">
        <f>VLOOKUP(A45,[3]DESAGREGADA!$C$5:T$109,18,0)</f>
        <v>9013000</v>
      </c>
      <c r="J45" s="25">
        <v>0</v>
      </c>
      <c r="K45" s="25">
        <f>VLOOKUP(A45,'[2]REP_EPG034_EjecucionPresupu (2)'!$C$25:V$55,20,0)</f>
        <v>2182530</v>
      </c>
      <c r="L45" s="25">
        <f>VLOOKUP(A45,'[2]REP_EPG034_EjecucionPresupu (2)'!$C$2:W$108,21,0)</f>
        <v>6830470</v>
      </c>
      <c r="M45" s="25">
        <f>VLOOKUP(A45,'[2]REP_EPG034_EjecucionPresupu (2)'!$C$2:X$108,22,0)</f>
        <v>1872330</v>
      </c>
      <c r="N45" s="25">
        <f>VLOOKUP(A45,'[2]REP_EPG034_EjecucionPresupu (2)'!$C$2:Y$108,23,0)</f>
        <v>1872330</v>
      </c>
      <c r="O45" s="25">
        <f>VLOOKUP(A45,'[2]REP_EPG034_EjecucionPresupu (2)'!$C$2:Z$108,24,0)</f>
        <v>1872330</v>
      </c>
      <c r="P45" s="25">
        <f>VLOOKUP(A45,'[2]REP_EPG034_EjecucionPresupu (2)'!$C$2:AA$108,25,0)</f>
        <v>1872330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VLOOKUP(A46,[3]DESAGREGADA!$C$5:T$109,18,0)</f>
        <v>6100000</v>
      </c>
      <c r="J46" s="25">
        <v>0</v>
      </c>
      <c r="K46" s="25">
        <f>VLOOKUP(A46,'[2]REP_EPG034_EjecucionPresupu (2)'!$C$25:V$55,20,0)</f>
        <v>6100000</v>
      </c>
      <c r="L46" s="25">
        <f>VLOOKUP(A46,'[2]REP_EPG034_EjecucionPresupu (2)'!$C$2:W$108,21,0)</f>
        <v>0</v>
      </c>
      <c r="M46" s="25">
        <f>VLOOKUP(A46,'[2]REP_EPG034_EjecucionPresupu (2)'!$C$2:X$108,22,0)</f>
        <v>0</v>
      </c>
      <c r="N46" s="25">
        <f>VLOOKUP(A46,'[2]REP_EPG034_EjecucionPresupu (2)'!$C$2:Y$108,23,0)</f>
        <v>0</v>
      </c>
      <c r="O46" s="25">
        <f>VLOOKUP(A46,'[2]REP_EPG034_EjecucionPresupu (2)'!$C$2:Z$108,24,0)</f>
        <v>0</v>
      </c>
      <c r="P46" s="25">
        <f>VLOOKUP(A46,'[2]REP_EPG034_EjecucionPresupu (2)'!$C$2:AA$108,25,0)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5">
        <v>1032148020</v>
      </c>
      <c r="H47" s="5">
        <v>589542000</v>
      </c>
      <c r="I47" s="25">
        <f>VLOOKUP(A47,[3]DESAGREGADA!$C$5:T$109,18,0)</f>
        <v>592606020</v>
      </c>
      <c r="J47" s="25">
        <v>0</v>
      </c>
      <c r="K47" s="25">
        <f>VLOOKUP(A47,'[2]REP_EPG034_EjecucionPresupu (2)'!$C$25:V$55,20,0)</f>
        <v>144814020</v>
      </c>
      <c r="L47" s="25">
        <f>VLOOKUP(A47,'[2]REP_EPG034_EjecucionPresupu (2)'!$C$2:W$108,21,0)</f>
        <v>447792000</v>
      </c>
      <c r="M47" s="25">
        <f>VLOOKUP(A47,'[2]REP_EPG034_EjecucionPresupu (2)'!$C$2:X$108,22,0)</f>
        <v>94814020</v>
      </c>
      <c r="N47" s="25">
        <f>VLOOKUP(A47,'[2]REP_EPG034_EjecucionPresupu (2)'!$C$2:Y$108,23,0)</f>
        <v>94814020</v>
      </c>
      <c r="O47" s="25">
        <f>VLOOKUP(A47,'[2]REP_EPG034_EjecucionPresupu (2)'!$C$2:Z$108,24,0)</f>
        <v>3064020</v>
      </c>
      <c r="P47" s="25">
        <f>VLOOKUP(A47,'[2]REP_EPG034_EjecucionPresupu (2)'!$C$2:AA$108,25,0)</f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5">
        <v>5000000</v>
      </c>
      <c r="H48" s="5">
        <v>0</v>
      </c>
      <c r="I48" s="5">
        <v>17097000</v>
      </c>
      <c r="J48" s="25">
        <v>0</v>
      </c>
      <c r="K48" s="25">
        <f>VLOOKUP(A48,'[2]REP_EPG034_EjecucionPresupu (2)'!$C$25:V$55,20,0)</f>
        <v>16651040</v>
      </c>
      <c r="L48" s="25">
        <f>VLOOKUP(A48,'[2]REP_EPG034_EjecucionPresupu (2)'!$C$2:W$108,21,0)</f>
        <v>445960</v>
      </c>
      <c r="M48" s="25">
        <f>VLOOKUP(A48,'[2]REP_EPG034_EjecucionPresupu (2)'!$C$2:X$108,22,0)</f>
        <v>11651040</v>
      </c>
      <c r="N48" s="25">
        <f>VLOOKUP(A48,'[2]REP_EPG034_EjecucionPresupu (2)'!$C$2:Y$108,23,0)</f>
        <v>7980313.5899999999</v>
      </c>
      <c r="O48" s="25">
        <f>VLOOKUP(A48,'[2]REP_EPG034_EjecucionPresupu (2)'!$C$2:Z$108,24,0)</f>
        <v>5192347.59</v>
      </c>
      <c r="P48" s="25">
        <f>VLOOKUP(A48,'[2]REP_EPG034_EjecucionPresupu (2)'!$C$2:AA$108,25,0)</f>
        <v>5192347.59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VLOOKUP(A49,[4]REP_EPG034_EjecucionPresupuesta!$C$5:R$109,16,0)</f>
        <v>0</v>
      </c>
      <c r="H49" s="25">
        <f>VLOOKUP(A49,[4]REP_EPG034_EjecucionPresupuesta!$C$5:S$109,17,0)</f>
        <v>0</v>
      </c>
      <c r="I49" s="25">
        <f>VLOOKUP(A49,[3]DESAGREGADA!$C$5:T$109,18,0)</f>
        <v>49642000</v>
      </c>
      <c r="J49" s="25">
        <v>0</v>
      </c>
      <c r="K49" s="25">
        <f>VLOOKUP(A49,'[2]REP_EPG034_EjecucionPresupu (2)'!$C$25:V$55,20,0)</f>
        <v>800000</v>
      </c>
      <c r="L49" s="25">
        <f>VLOOKUP(A49,'[2]REP_EPG034_EjecucionPresupu (2)'!$C$2:W$108,21,0)</f>
        <v>48842000</v>
      </c>
      <c r="M49" s="25">
        <f>VLOOKUP(A49,'[2]REP_EPG034_EjecucionPresupu (2)'!$C$2:X$108,22,0)</f>
        <v>800000</v>
      </c>
      <c r="N49" s="25">
        <f>VLOOKUP(A49,'[2]REP_EPG034_EjecucionPresupu (2)'!$C$2:Y$108,23,0)</f>
        <v>800000</v>
      </c>
      <c r="O49" s="25">
        <f>VLOOKUP(A49,'[2]REP_EPG034_EjecucionPresupu (2)'!$C$2:Z$108,24,0)</f>
        <v>800000</v>
      </c>
      <c r="P49" s="25">
        <f>VLOOKUP(A49,'[2]REP_EPG034_EjecucionPresupu (2)'!$C$2:AA$108,25,0)</f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5">
        <v>12569970</v>
      </c>
      <c r="H50" s="25">
        <f>VLOOKUP(A50,[4]REP_EPG034_EjecucionPresupuesta!$C$5:S$109,17,0)</f>
        <v>0</v>
      </c>
      <c r="I50" s="25">
        <f>VLOOKUP(A50,[3]DESAGREGADA!$C$5:T$109,18,0)</f>
        <v>19558970</v>
      </c>
      <c r="J50" s="25">
        <v>0</v>
      </c>
      <c r="K50" s="25">
        <f>VLOOKUP(A50,'[2]REP_EPG034_EjecucionPresupu (2)'!$C$25:V$55,20,0)</f>
        <v>5355400</v>
      </c>
      <c r="L50" s="25">
        <f>VLOOKUP(A50,'[2]REP_EPG034_EjecucionPresupu (2)'!$C$2:W$108,21,0)</f>
        <v>14203570</v>
      </c>
      <c r="M50" s="25">
        <f>VLOOKUP(A50,'[2]REP_EPG034_EjecucionPresupu (2)'!$C$2:X$108,22,0)</f>
        <v>5355400</v>
      </c>
      <c r="N50" s="25">
        <f>VLOOKUP(A50,'[2]REP_EPG034_EjecucionPresupu (2)'!$C$2:Y$108,23,0)</f>
        <v>5355400</v>
      </c>
      <c r="O50" s="25">
        <f>VLOOKUP(A50,'[2]REP_EPG034_EjecucionPresupu (2)'!$C$2:Z$108,24,0)</f>
        <v>5355400</v>
      </c>
      <c r="P50" s="25">
        <f>VLOOKUP(A50,'[2]REP_EPG034_EjecucionPresupu (2)'!$C$2:AA$108,25,0)</f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VLOOKUP(A51,[4]REP_EPG034_EjecucionPresupuesta!$C$5:R$109,16,0)</f>
        <v>0</v>
      </c>
      <c r="H51" s="25">
        <v>6000000</v>
      </c>
      <c r="I51" s="25">
        <v>0</v>
      </c>
      <c r="J51" s="25">
        <v>0</v>
      </c>
      <c r="K51" s="25">
        <f>VLOOKUP(A51,'[2]REP_EPG034_EjecucionPresupu (2)'!$C$25:V$55,20,0)</f>
        <v>0</v>
      </c>
      <c r="L51" s="25">
        <f>VLOOKUP(A51,'[2]REP_EPG034_EjecucionPresupu (2)'!$C$2:W$108,21,0)</f>
        <v>0</v>
      </c>
      <c r="M51" s="25">
        <f>VLOOKUP(A51,'[2]REP_EPG034_EjecucionPresupu (2)'!$C$2:X$108,22,0)</f>
        <v>0</v>
      </c>
      <c r="N51" s="25">
        <f>VLOOKUP(A51,'[2]REP_EPG034_EjecucionPresupu (2)'!$C$2:Y$108,23,0)</f>
        <v>0</v>
      </c>
      <c r="O51" s="25">
        <f>VLOOKUP(A51,'[2]REP_EPG034_EjecucionPresupu (2)'!$C$2:Z$108,24,0)</f>
        <v>0</v>
      </c>
      <c r="P51" s="25">
        <f>VLOOKUP(A51,'[2]REP_EPG034_EjecucionPresupu (2)'!$C$2:AA$108,25,0)</f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5">SUM(G53:G68)</f>
        <v>25086301726.43</v>
      </c>
      <c r="H52" s="24">
        <f t="shared" si="15"/>
        <v>13916894908.079998</v>
      </c>
      <c r="I52" s="24">
        <f t="shared" si="15"/>
        <v>37777481418.349998</v>
      </c>
      <c r="J52" s="24">
        <f t="shared" si="15"/>
        <v>0</v>
      </c>
      <c r="K52" s="24">
        <f t="shared" si="15"/>
        <v>34188286906.620003</v>
      </c>
      <c r="L52" s="24">
        <f t="shared" si="15"/>
        <v>3589194511.73</v>
      </c>
      <c r="M52" s="24">
        <f t="shared" si="15"/>
        <v>29961117010.52</v>
      </c>
      <c r="N52" s="24">
        <f t="shared" si="15"/>
        <v>21644846623.299999</v>
      </c>
      <c r="O52" s="24">
        <f t="shared" si="15"/>
        <v>21398022196.299999</v>
      </c>
      <c r="P52" s="24">
        <f t="shared" si="15"/>
        <v>21398022196.299999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1374165117.6400001</v>
      </c>
      <c r="H53" s="25">
        <v>835831974.15999997</v>
      </c>
      <c r="I53" s="25">
        <v>1869160143.48</v>
      </c>
      <c r="J53" s="25">
        <v>0</v>
      </c>
      <c r="K53" s="25">
        <f>VLOOKUP(A53,'[2]REP_EPG034_EjecucionPresupu (2)'!$C$25:V$55,20,0)</f>
        <v>1639768597.23</v>
      </c>
      <c r="L53" s="25">
        <f>VLOOKUP(A53,'[2]REP_EPG034_EjecucionPresupu (2)'!$C$2:W$108,21,0)</f>
        <v>229391546.25</v>
      </c>
      <c r="M53" s="25">
        <f>VLOOKUP(A53,'[2]REP_EPG034_EjecucionPresupu (2)'!$C$2:X$108,22,0)</f>
        <v>1027265677.65</v>
      </c>
      <c r="N53" s="25">
        <f>VLOOKUP(A53,'[2]REP_EPG034_EjecucionPresupu (2)'!$C$2:Y$108,23,0)</f>
        <v>605192535.79999995</v>
      </c>
      <c r="O53" s="25">
        <f>VLOOKUP(A53,'[2]REP_EPG034_EjecucionPresupu (2)'!$C$2:Z$108,24,0)</f>
        <v>604582290.79999995</v>
      </c>
      <c r="P53" s="25">
        <f>VLOOKUP(A53,'[2]REP_EPG034_EjecucionPresupu (2)'!$C$2:AA$108,25,0)</f>
        <v>604582290.79999995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v>2965046259.02</v>
      </c>
      <c r="H54" s="25">
        <v>2747853259.21</v>
      </c>
      <c r="I54" s="25">
        <v>3582451999.8099999</v>
      </c>
      <c r="J54" s="25">
        <v>0</v>
      </c>
      <c r="K54" s="25">
        <f>VLOOKUP(A54,'[2]REP_EPG034_EjecucionPresupu (2)'!$C$25:V$55,20,0)</f>
        <v>3283862749.79</v>
      </c>
      <c r="L54" s="25">
        <f>VLOOKUP(A54,'[2]REP_EPG034_EjecucionPresupu (2)'!$C$2:W$108,21,0)</f>
        <v>298589250.01999998</v>
      </c>
      <c r="M54" s="25">
        <f>VLOOKUP(A54,'[2]REP_EPG034_EjecucionPresupu (2)'!$C$2:X$108,22,0)</f>
        <v>3135569329.79</v>
      </c>
      <c r="N54" s="25">
        <f>VLOOKUP(A54,'[2]REP_EPG034_EjecucionPresupu (2)'!$C$2:Y$108,23,0)</f>
        <v>2282452188.1999998</v>
      </c>
      <c r="O54" s="25">
        <f>VLOOKUP(A54,'[2]REP_EPG034_EjecucionPresupu (2)'!$C$2:Z$108,24,0)</f>
        <v>2086925637.2</v>
      </c>
      <c r="P54" s="25">
        <f>VLOOKUP(A54,'[2]REP_EPG034_EjecucionPresupu (2)'!$C$2:AA$108,25,0)</f>
        <v>2086925637.2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v>300000000</v>
      </c>
      <c r="H55" s="25">
        <v>335000000</v>
      </c>
      <c r="I55" s="25">
        <v>300000000</v>
      </c>
      <c r="J55" s="25">
        <v>0</v>
      </c>
      <c r="K55" s="25">
        <f>VLOOKUP(A55,'[2]REP_EPG034_EjecucionPresupu (2)'!$C$25:V$55,20,0)</f>
        <v>0</v>
      </c>
      <c r="L55" s="25">
        <f>VLOOKUP(A55,'[2]REP_EPG034_EjecucionPresupu (2)'!$C$2:W$108,21,0)</f>
        <v>300000000</v>
      </c>
      <c r="M55" s="25">
        <f>VLOOKUP(A55,'[2]REP_EPG034_EjecucionPresupu (2)'!$C$2:X$108,22,0)</f>
        <v>0</v>
      </c>
      <c r="N55" s="25">
        <f>VLOOKUP(A55,'[2]REP_EPG034_EjecucionPresupu (2)'!$C$2:Y$108,23,0)</f>
        <v>0</v>
      </c>
      <c r="O55" s="25">
        <f>VLOOKUP(A55,'[2]REP_EPG034_EjecucionPresupu (2)'!$C$2:Z$108,24,0)</f>
        <v>0</v>
      </c>
      <c r="P55" s="25">
        <f>VLOOKUP(A55,'[2]REP_EPG034_EjecucionPresupu (2)'!$C$2:AA$108,25,0)</f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v>308000</v>
      </c>
      <c r="H56" s="25">
        <v>0</v>
      </c>
      <c r="I56" s="25">
        <v>19990000</v>
      </c>
      <c r="J56" s="25">
        <v>0</v>
      </c>
      <c r="K56" s="25">
        <f>VLOOKUP(A56,'[2]REP_EPG034_EjecucionPresupu (2)'!$C$25:V$55,20,0)</f>
        <v>1930000</v>
      </c>
      <c r="L56" s="25">
        <f>VLOOKUP(A56,'[2]REP_EPG034_EjecucionPresupu (2)'!$C$2:W$108,21,0)</f>
        <v>18060000</v>
      </c>
      <c r="M56" s="25">
        <f>VLOOKUP(A56,'[2]REP_EPG034_EjecucionPresupu (2)'!$C$2:X$108,22,0)</f>
        <v>1885500</v>
      </c>
      <c r="N56" s="25">
        <f>VLOOKUP(A56,'[2]REP_EPG034_EjecucionPresupu (2)'!$C$2:Y$108,23,0)</f>
        <v>1885500</v>
      </c>
      <c r="O56" s="25">
        <f>VLOOKUP(A56,'[2]REP_EPG034_EjecucionPresupu (2)'!$C$2:Z$108,24,0)</f>
        <v>1885500</v>
      </c>
      <c r="P56" s="25">
        <f>VLOOKUP(A56,'[2]REP_EPG034_EjecucionPresupu (2)'!$C$2:AA$108,25,0)</f>
        <v>1885500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v>1129739809.1099999</v>
      </c>
      <c r="H57" s="25">
        <v>2484168230</v>
      </c>
      <c r="I57" s="25">
        <v>1411963179.1099999</v>
      </c>
      <c r="J57" s="25">
        <v>0</v>
      </c>
      <c r="K57" s="25">
        <f>VLOOKUP(A57,'[2]REP_EPG034_EjecucionPresupu (2)'!$C$25:V$55,20,0)</f>
        <v>1080000000</v>
      </c>
      <c r="L57" s="25">
        <f>VLOOKUP(A57,'[2]REP_EPG034_EjecucionPresupu (2)'!$C$2:W$108,21,0)</f>
        <v>331963179.11000001</v>
      </c>
      <c r="M57" s="25">
        <f>VLOOKUP(A57,'[2]REP_EPG034_EjecucionPresupu (2)'!$C$2:X$108,22,0)</f>
        <v>929231138.25999999</v>
      </c>
      <c r="N57" s="25">
        <f>VLOOKUP(A57,'[2]REP_EPG034_EjecucionPresupu (2)'!$C$2:Y$108,23,0)</f>
        <v>915138828.32000005</v>
      </c>
      <c r="O57" s="25">
        <f>VLOOKUP(A57,'[2]REP_EPG034_EjecucionPresupu (2)'!$C$2:Z$108,24,0)</f>
        <v>915138828.32000005</v>
      </c>
      <c r="P57" s="25">
        <f>VLOOKUP(A57,'[2]REP_EPG034_EjecucionPresupu (2)'!$C$2:AA$108,25,0)</f>
        <v>915138828.32000005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350778408</v>
      </c>
      <c r="H58" s="25">
        <v>233395168</v>
      </c>
      <c r="I58" s="25">
        <v>1024383240</v>
      </c>
      <c r="J58" s="25">
        <v>0</v>
      </c>
      <c r="K58" s="25">
        <f>VLOOKUP(A58,'[2]REP_EPG034_EjecucionPresupu (2)'!$C$25:V$55,20,0)</f>
        <v>961852092</v>
      </c>
      <c r="L58" s="25">
        <f>VLOOKUP(A58,'[2]REP_EPG034_EjecucionPresupu (2)'!$C$2:W$108,21,0)</f>
        <v>62531148</v>
      </c>
      <c r="M58" s="25">
        <f>VLOOKUP(A58,'[2]REP_EPG034_EjecucionPresupu (2)'!$C$2:X$108,22,0)</f>
        <v>959536114</v>
      </c>
      <c r="N58" s="25">
        <f>VLOOKUP(A58,'[2]REP_EPG034_EjecucionPresupu (2)'!$C$2:Y$108,23,0)</f>
        <v>948956122</v>
      </c>
      <c r="O58" s="25">
        <f>VLOOKUP(A58,'[2]REP_EPG034_EjecucionPresupu (2)'!$C$2:Z$108,24,0)</f>
        <v>948956122</v>
      </c>
      <c r="P58" s="25">
        <f>VLOOKUP(A58,'[2]REP_EPG034_EjecucionPresupu (2)'!$C$2:AA$108,25,0)</f>
        <v>948956122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563778700.63999999</v>
      </c>
      <c r="H59" s="25">
        <v>167680000</v>
      </c>
      <c r="I59" s="25">
        <v>5350874700.6400003</v>
      </c>
      <c r="J59" s="25">
        <v>0</v>
      </c>
      <c r="K59" s="25">
        <f>VLOOKUP(A59,'[2]REP_EPG034_EjecucionPresupu (2)'!$C$25:V$55,20,0)</f>
        <v>5130380095</v>
      </c>
      <c r="L59" s="25">
        <f>VLOOKUP(A59,'[2]REP_EPG034_EjecucionPresupu (2)'!$C$2:W$108,21,0)</f>
        <v>220494605.63999999</v>
      </c>
      <c r="M59" s="25">
        <f>VLOOKUP(A59,'[2]REP_EPG034_EjecucionPresupu (2)'!$C$2:X$108,22,0)</f>
        <v>5017683406</v>
      </c>
      <c r="N59" s="25">
        <f>VLOOKUP(A59,'[2]REP_EPG034_EjecucionPresupu (2)'!$C$2:Y$108,23,0)</f>
        <v>3681926625</v>
      </c>
      <c r="O59" s="25">
        <f>VLOOKUP(A59,'[2]REP_EPG034_EjecucionPresupu (2)'!$C$2:Z$108,24,0)</f>
        <v>3671262727</v>
      </c>
      <c r="P59" s="25">
        <f>VLOOKUP(A59,'[2]REP_EPG034_EjecucionPresupu (2)'!$C$2:AA$108,25,0)</f>
        <v>3671262727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8000000</v>
      </c>
      <c r="H60" s="25">
        <v>0</v>
      </c>
      <c r="I60" s="25">
        <v>8000000</v>
      </c>
      <c r="J60" s="25">
        <v>0</v>
      </c>
      <c r="K60" s="25">
        <f>VLOOKUP(A60,'[2]REP_EPG034_EjecucionPresupu (2)'!$C$25:V$55,20,0)</f>
        <v>6261000</v>
      </c>
      <c r="L60" s="25">
        <f>VLOOKUP(A60,'[2]REP_EPG034_EjecucionPresupu (2)'!$C$2:W$108,21,0)</f>
        <v>1739000</v>
      </c>
      <c r="M60" s="25">
        <f>VLOOKUP(A60,'[2]REP_EPG034_EjecucionPresupu (2)'!$C$2:X$108,22,0)</f>
        <v>6261000</v>
      </c>
      <c r="N60" s="25">
        <f>VLOOKUP(A60,'[2]REP_EPG034_EjecucionPresupu (2)'!$C$2:Y$108,23,0)</f>
        <v>6261000</v>
      </c>
      <c r="O60" s="25">
        <f>VLOOKUP(A60,'[2]REP_EPG034_EjecucionPresupu (2)'!$C$2:Z$108,24,0)</f>
        <v>6261000</v>
      </c>
      <c r="P60" s="25">
        <f>VLOOKUP(A60,'[2]REP_EPG034_EjecucionPresupu (2)'!$C$2:AA$108,25,0)</f>
        <v>6261000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7799534055.6599998</v>
      </c>
      <c r="H61" s="25">
        <v>2357991665</v>
      </c>
      <c r="I61" s="25">
        <v>8025399390.6599998</v>
      </c>
      <c r="J61" s="25">
        <v>0</v>
      </c>
      <c r="K61" s="25">
        <f>VLOOKUP(A61,'[2]REP_EPG034_EjecucionPresupu (2)'!$C$25:V$55,20,0)</f>
        <v>7704607456.6800003</v>
      </c>
      <c r="L61" s="25">
        <f>VLOOKUP(A61,'[2]REP_EPG034_EjecucionPresupu (2)'!$C$2:W$108,21,0)</f>
        <v>320791933.98000002</v>
      </c>
      <c r="M61" s="25">
        <f>VLOOKUP(A61,'[2]REP_EPG034_EjecucionPresupu (2)'!$C$2:X$108,22,0)</f>
        <v>7266703709.0100002</v>
      </c>
      <c r="N61" s="25">
        <f>VLOOKUP(A61,'[2]REP_EPG034_EjecucionPresupu (2)'!$C$2:Y$108,23,0)</f>
        <v>4861148007.6700001</v>
      </c>
      <c r="O61" s="25">
        <f>VLOOKUP(A61,'[2]REP_EPG034_EjecucionPresupu (2)'!$C$2:Z$108,24,0)</f>
        <v>4834920807.6700001</v>
      </c>
      <c r="P61" s="25">
        <f>VLOOKUP(A61,'[2]REP_EPG034_EjecucionPresupu (2)'!$C$2:AA$108,25,0)</f>
        <v>4834920807.6700001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4761001465.1000004</v>
      </c>
      <c r="H62" s="25">
        <v>850055649.90999997</v>
      </c>
      <c r="I62" s="25">
        <v>5921434815.1899996</v>
      </c>
      <c r="J62" s="25">
        <v>0</v>
      </c>
      <c r="K62" s="25">
        <f>VLOOKUP(A62,'[2]REP_EPG034_EjecucionPresupu (2)'!$C$25:V$55,20,0)</f>
        <v>5553718333</v>
      </c>
      <c r="L62" s="25">
        <f>VLOOKUP(A62,'[2]REP_EPG034_EjecucionPresupu (2)'!$C$2:W$108,21,0)</f>
        <v>367716482.19</v>
      </c>
      <c r="M62" s="25">
        <f>VLOOKUP(A62,'[2]REP_EPG034_EjecucionPresupu (2)'!$C$2:X$108,22,0)</f>
        <v>5135522859</v>
      </c>
      <c r="N62" s="25">
        <f>VLOOKUP(A62,'[2]REP_EPG034_EjecucionPresupu (2)'!$C$2:Y$108,23,0)</f>
        <v>3660266548</v>
      </c>
      <c r="O62" s="25">
        <f>VLOOKUP(A62,'[2]REP_EPG034_EjecucionPresupu (2)'!$C$2:Z$108,24,0)</f>
        <v>3660266548</v>
      </c>
      <c r="P62" s="25">
        <f>VLOOKUP(A62,'[2]REP_EPG034_EjecucionPresupu (2)'!$C$2:AA$108,25,0)</f>
        <v>3660266548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v>1611600000</v>
      </c>
      <c r="H63" s="25">
        <v>1305800000</v>
      </c>
      <c r="I63" s="25">
        <v>405800000</v>
      </c>
      <c r="J63" s="25">
        <v>0</v>
      </c>
      <c r="K63" s="25">
        <f>VLOOKUP(A63,'[2]REP_EPG034_EjecucionPresupu (2)'!$C$25:V$55,20,0)</f>
        <v>100000000</v>
      </c>
      <c r="L63" s="25">
        <f>VLOOKUP(A63,'[2]REP_EPG034_EjecucionPresupu (2)'!$C$2:W$108,21,0)</f>
        <v>305800000</v>
      </c>
      <c r="M63" s="25">
        <f>VLOOKUP(A63,'[2]REP_EPG034_EjecucionPresupu (2)'!$C$2:X$108,22,0)</f>
        <v>42837846.82</v>
      </c>
      <c r="N63" s="25">
        <f>VLOOKUP(A63,'[2]REP_EPG034_EjecucionPresupu (2)'!$C$2:Y$108,23,0)</f>
        <v>42300380.469999999</v>
      </c>
      <c r="O63" s="25">
        <f>VLOOKUP(A63,'[2]REP_EPG034_EjecucionPresupu (2)'!$C$2:Z$108,24,0)</f>
        <v>42300380.469999999</v>
      </c>
      <c r="P63" s="25">
        <f>VLOOKUP(A63,'[2]REP_EPG034_EjecucionPresupu (2)'!$C$2:AA$108,25,0)</f>
        <v>42300380.469999999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2915026911.2600002</v>
      </c>
      <c r="H64" s="25">
        <v>1915579270.8</v>
      </c>
      <c r="I64" s="25">
        <v>6269928640.46</v>
      </c>
      <c r="J64" s="25">
        <v>0</v>
      </c>
      <c r="K64" s="25">
        <f>VLOOKUP(A64,'[2]REP_EPG034_EjecucionPresupu (2)'!$C$25:V$55,20,0)</f>
        <v>5502194798.9200001</v>
      </c>
      <c r="L64" s="25">
        <f>VLOOKUP(A64,'[2]REP_EPG034_EjecucionPresupu (2)'!$C$2:W$108,21,0)</f>
        <v>767733841.53999996</v>
      </c>
      <c r="M64" s="25">
        <f>VLOOKUP(A64,'[2]REP_EPG034_EjecucionPresupu (2)'!$C$2:X$108,22,0)</f>
        <v>4795678191.75</v>
      </c>
      <c r="N64" s="25">
        <f>VLOOKUP(A64,'[2]REP_EPG034_EjecucionPresupu (2)'!$C$2:Y$108,23,0)</f>
        <v>3155234836.9899998</v>
      </c>
      <c r="O64" s="25">
        <f>VLOOKUP(A64,'[2]REP_EPG034_EjecucionPresupu (2)'!$C$2:Z$108,24,0)</f>
        <v>3141438303.9899998</v>
      </c>
      <c r="P64" s="25">
        <f>VLOOKUP(A64,'[2]REP_EPG034_EjecucionPresupu (2)'!$C$2:AA$108,25,0)</f>
        <v>3141438303.9899998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372523000</v>
      </c>
      <c r="H65" s="25">
        <v>350373000</v>
      </c>
      <c r="I65" s="25">
        <v>1664473000</v>
      </c>
      <c r="J65" s="25">
        <v>0</v>
      </c>
      <c r="K65" s="25">
        <f>VLOOKUP(A65,'[2]REP_EPG034_EjecucionPresupu (2)'!$C$25:V$55,20,0)</f>
        <v>1355749999</v>
      </c>
      <c r="L65" s="25">
        <f>VLOOKUP(A65,'[2]REP_EPG034_EjecucionPresupu (2)'!$C$2:W$108,21,0)</f>
        <v>308723001</v>
      </c>
      <c r="M65" s="25">
        <f>VLOOKUP(A65,'[2]REP_EPG034_EjecucionPresupu (2)'!$C$2:X$108,22,0)</f>
        <v>5739999</v>
      </c>
      <c r="N65" s="25">
        <f>VLOOKUP(A65,'[2]REP_EPG034_EjecucionPresupu (2)'!$C$2:Y$108,23,0)</f>
        <v>5739999</v>
      </c>
      <c r="O65" s="25">
        <f>VLOOKUP(A65,'[2]REP_EPG034_EjecucionPresupu (2)'!$C$2:Z$108,24,0)</f>
        <v>5739999</v>
      </c>
      <c r="P65" s="25">
        <f>VLOOKUP(A65,'[2]REP_EPG034_EjecucionPresupu (2)'!$C$2:AA$108,25,0)</f>
        <v>5739999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v>3800000</v>
      </c>
      <c r="H66" s="25">
        <v>33166691</v>
      </c>
      <c r="I66" s="25">
        <v>147622309</v>
      </c>
      <c r="J66" s="25">
        <v>0</v>
      </c>
      <c r="K66" s="25">
        <f>VLOOKUP(A66,'[2]REP_EPG034_EjecucionPresupu (2)'!$C$25:V$55,20,0)</f>
        <v>136961785</v>
      </c>
      <c r="L66" s="25">
        <f>VLOOKUP(A66,'[2]REP_EPG034_EjecucionPresupu (2)'!$C$2:W$108,21,0)</f>
        <v>10660524</v>
      </c>
      <c r="M66" s="25">
        <f>VLOOKUP(A66,'[2]REP_EPG034_EjecucionPresupu (2)'!$C$2:X$108,22,0)</f>
        <v>136961785</v>
      </c>
      <c r="N66" s="25">
        <f>VLOOKUP(A66,'[2]REP_EPG034_EjecucionPresupu (2)'!$C$2:Y$108,23,0)</f>
        <v>17203585</v>
      </c>
      <c r="O66" s="25">
        <f>VLOOKUP(A66,'[2]REP_EPG034_EjecucionPresupu (2)'!$C$2:Z$108,24,0)</f>
        <v>17203585</v>
      </c>
      <c r="P66" s="25">
        <f>VLOOKUP(A66,'[2]REP_EPG034_EjecucionPresupu (2)'!$C$2:AA$108,25,0)</f>
        <v>17203585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v>36000000</v>
      </c>
      <c r="H67" s="25">
        <v>0</v>
      </c>
      <c r="I67" s="25">
        <v>181000000</v>
      </c>
      <c r="J67" s="25">
        <v>0</v>
      </c>
      <c r="K67" s="25">
        <f>VLOOKUP(A67,'[2]REP_EPG034_EjecucionPresupu (2)'!$C$25:V$55,20,0)</f>
        <v>181000000</v>
      </c>
      <c r="L67" s="25">
        <f>VLOOKUP(A67,'[2]REP_EPG034_EjecucionPresupu (2)'!$C$2:W$108,21,0)</f>
        <v>0</v>
      </c>
      <c r="M67" s="25">
        <f>VLOOKUP(A67,'[2]REP_EPG034_EjecucionPresupu (2)'!$C$2:X$108,22,0)</f>
        <v>46492893.020000003</v>
      </c>
      <c r="N67" s="25">
        <f>VLOOKUP(A67,'[2]REP_EPG034_EjecucionPresupu (2)'!$C$2:Y$108,23,0)</f>
        <v>42181065.630000003</v>
      </c>
      <c r="O67" s="25">
        <f>VLOOKUP(A67,'[2]REP_EPG034_EjecucionPresupu (2)'!$C$2:Z$108,24,0)</f>
        <v>42181065.630000003</v>
      </c>
      <c r="P67" s="25">
        <f>VLOOKUP(A67,'[2]REP_EPG034_EjecucionPresupu (2)'!$C$2:AA$108,25,0)</f>
        <v>42181065.630000003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895000000</v>
      </c>
      <c r="H68" s="25">
        <v>300000000</v>
      </c>
      <c r="I68" s="25">
        <v>1595000000</v>
      </c>
      <c r="J68" s="25">
        <v>0</v>
      </c>
      <c r="K68" s="25">
        <f>VLOOKUP(A68,'[2]REP_EPG034_EjecucionPresupu (2)'!$C$25:V$55,20,0)</f>
        <v>1550000000</v>
      </c>
      <c r="L68" s="25">
        <f>VLOOKUP(A68,'[2]REP_EPG034_EjecucionPresupu (2)'!$C$2:W$108,21,0)</f>
        <v>45000000</v>
      </c>
      <c r="M68" s="25">
        <f>VLOOKUP(A68,'[2]REP_EPG034_EjecucionPresupu (2)'!$C$2:X$108,22,0)</f>
        <v>1453747561.22</v>
      </c>
      <c r="N68" s="25">
        <f>VLOOKUP(A68,'[2]REP_EPG034_EjecucionPresupu (2)'!$C$2:Y$108,23,0)</f>
        <v>1418959401.22</v>
      </c>
      <c r="O68" s="25">
        <f>VLOOKUP(A68,'[2]REP_EPG034_EjecucionPresupu (2)'!$C$2:Z$108,24,0)</f>
        <v>1418959401.22</v>
      </c>
      <c r="P68" s="25">
        <f>VLOOKUP(A68,'[2]REP_EPG034_EjecucionPresupu (2)'!$C$2:AA$108,25,0)</f>
        <v>1418959401.22</v>
      </c>
    </row>
    <row r="69" spans="1:16" s="21" customFormat="1" ht="18" customHeight="1" x14ac:dyDescent="0.25">
      <c r="A69" s="47" t="s">
        <v>123</v>
      </c>
      <c r="B69" s="47"/>
      <c r="C69" s="47"/>
      <c r="D69" s="47"/>
      <c r="E69" s="47"/>
      <c r="F69" s="17">
        <f>+F70+F73+F77</f>
        <v>1847297508800</v>
      </c>
      <c r="G69" s="17">
        <f t="shared" ref="G69:P69" si="16">+G70+G73+G77</f>
        <v>5179000000</v>
      </c>
      <c r="H69" s="17">
        <f t="shared" si="16"/>
        <v>95000000</v>
      </c>
      <c r="I69" s="17">
        <f t="shared" si="16"/>
        <v>1852381508800</v>
      </c>
      <c r="J69" s="17">
        <f t="shared" si="16"/>
        <v>0</v>
      </c>
      <c r="K69" s="17">
        <f t="shared" si="16"/>
        <v>1762590821765</v>
      </c>
      <c r="L69" s="17">
        <f t="shared" si="16"/>
        <v>89790687035</v>
      </c>
      <c r="M69" s="17">
        <f t="shared" si="16"/>
        <v>791311078149.91003</v>
      </c>
      <c r="N69" s="17">
        <f t="shared" si="16"/>
        <v>742623800879.82007</v>
      </c>
      <c r="O69" s="17">
        <f t="shared" si="16"/>
        <v>742608097975.82007</v>
      </c>
      <c r="P69" s="17">
        <f t="shared" si="16"/>
        <v>742608097975.82007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17">SUM(G71:G72)</f>
        <v>0</v>
      </c>
      <c r="H70" s="24">
        <f t="shared" si="17"/>
        <v>0</v>
      </c>
      <c r="I70" s="24">
        <f t="shared" si="17"/>
        <v>1845743508800</v>
      </c>
      <c r="J70" s="24">
        <f t="shared" si="17"/>
        <v>0</v>
      </c>
      <c r="K70" s="24">
        <f t="shared" si="17"/>
        <v>1756945956697</v>
      </c>
      <c r="L70" s="24">
        <f t="shared" si="17"/>
        <v>88797552103</v>
      </c>
      <c r="M70" s="24">
        <f t="shared" si="17"/>
        <v>785909555266.91003</v>
      </c>
      <c r="N70" s="24">
        <f t="shared" si="17"/>
        <v>737437517882.57007</v>
      </c>
      <c r="O70" s="24">
        <f t="shared" si="17"/>
        <v>737421814978.57007</v>
      </c>
      <c r="P70" s="24">
        <f t="shared" si="17"/>
        <v>737421814978.57007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1753950488008</v>
      </c>
      <c r="L71" s="25">
        <v>27676511992</v>
      </c>
      <c r="M71" s="25">
        <v>784608001793.02002</v>
      </c>
      <c r="N71" s="25">
        <v>736603413299.68005</v>
      </c>
      <c r="O71" s="25">
        <v>736587710395.68005</v>
      </c>
      <c r="P71" s="25">
        <v>736587710395.68005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2995468689</v>
      </c>
      <c r="L72" s="25">
        <v>61121040111</v>
      </c>
      <c r="M72" s="25">
        <v>1301553473.8900001</v>
      </c>
      <c r="N72" s="25">
        <v>834104582.88999999</v>
      </c>
      <c r="O72" s="25">
        <v>834104582.88999999</v>
      </c>
      <c r="P72" s="25">
        <v>834104582.88999999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18">SUM(G74:G76)</f>
        <v>195000000</v>
      </c>
      <c r="H73" s="24">
        <f t="shared" si="18"/>
        <v>95000000</v>
      </c>
      <c r="I73" s="24">
        <f t="shared" si="18"/>
        <v>577000000</v>
      </c>
      <c r="J73" s="24">
        <f t="shared" si="18"/>
        <v>0</v>
      </c>
      <c r="K73" s="24">
        <f t="shared" si="18"/>
        <v>577000000</v>
      </c>
      <c r="L73" s="24">
        <f t="shared" si="18"/>
        <v>0</v>
      </c>
      <c r="M73" s="24">
        <f t="shared" si="18"/>
        <v>430068559</v>
      </c>
      <c r="N73" s="24">
        <f t="shared" si="18"/>
        <v>354137698</v>
      </c>
      <c r="O73" s="24">
        <f t="shared" si="18"/>
        <v>354137698</v>
      </c>
      <c r="P73" s="24">
        <f t="shared" si="18"/>
        <v>354137698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v>95000000</v>
      </c>
      <c r="H74" s="41">
        <f>VLOOKUP(A74,[4]REP_EPG034_EjecucionPresupuesta!$C$5:S$109,17,0)</f>
        <v>0</v>
      </c>
      <c r="I74" s="30">
        <v>395000000</v>
      </c>
      <c r="J74" s="25">
        <v>0</v>
      </c>
      <c r="K74" s="25">
        <v>395000000</v>
      </c>
      <c r="L74" s="25">
        <v>0</v>
      </c>
      <c r="M74" s="25">
        <v>376953731</v>
      </c>
      <c r="N74" s="25">
        <v>303998011</v>
      </c>
      <c r="O74" s="25">
        <v>303998011</v>
      </c>
      <c r="P74" s="25">
        <v>303998011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v>100000000</v>
      </c>
      <c r="H75" s="42">
        <v>95000000</v>
      </c>
      <c r="I75" s="5">
        <v>132000000</v>
      </c>
      <c r="J75" s="25">
        <v>0</v>
      </c>
      <c r="K75" s="5">
        <v>132000000</v>
      </c>
      <c r="L75" s="25">
        <v>0</v>
      </c>
      <c r="M75" s="25">
        <v>33614828</v>
      </c>
      <c r="N75" s="25">
        <v>30639687</v>
      </c>
      <c r="O75" s="25">
        <v>30639687</v>
      </c>
      <c r="P75" s="25">
        <v>30639687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VLOOKUP(A76,[4]REP_EPG034_EjecucionPresupuesta!$C$5:R$109,16,0)</f>
        <v>0</v>
      </c>
      <c r="H76" s="41">
        <f>VLOOKUP(A76,[4]REP_EPG034_EjecucionPresupuesta!$C$5:S$109,17,0)</f>
        <v>0</v>
      </c>
      <c r="I76" s="30">
        <v>50000000</v>
      </c>
      <c r="J76" s="25">
        <v>0</v>
      </c>
      <c r="K76" s="25">
        <v>50000000</v>
      </c>
      <c r="L76" s="25">
        <v>0</v>
      </c>
      <c r="M76" s="25">
        <v>19500000</v>
      </c>
      <c r="N76" s="25">
        <v>19500000</v>
      </c>
      <c r="O76" s="25">
        <v>19500000</v>
      </c>
      <c r="P76" s="25">
        <v>19500000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19">SUM(G78:G79)</f>
        <v>4984000000</v>
      </c>
      <c r="H77" s="24">
        <f t="shared" si="19"/>
        <v>0</v>
      </c>
      <c r="I77" s="24">
        <f t="shared" si="19"/>
        <v>6061000000</v>
      </c>
      <c r="J77" s="24">
        <f t="shared" si="19"/>
        <v>0</v>
      </c>
      <c r="K77" s="24">
        <f t="shared" si="19"/>
        <v>5067865068</v>
      </c>
      <c r="L77" s="24">
        <f t="shared" si="19"/>
        <v>993134932</v>
      </c>
      <c r="M77" s="24">
        <f t="shared" si="19"/>
        <v>4971454324</v>
      </c>
      <c r="N77" s="24">
        <f t="shared" si="19"/>
        <v>4832145299.25</v>
      </c>
      <c r="O77" s="24">
        <f t="shared" si="19"/>
        <v>4832145299.25</v>
      </c>
      <c r="P77" s="24">
        <f t="shared" si="19"/>
        <v>4832145299.25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VLOOKUP(A78,[4]REP_EPG034_EjecucionPresupuesta!$C$5:S$109,17,0)</f>
        <v>0</v>
      </c>
      <c r="I78" s="25">
        <f>VLOOKUP(A78,[7]REP_EPG034_EjecucionPresupuesta!$C$5:T$109,18,0)</f>
        <v>5761000000</v>
      </c>
      <c r="J78" s="25">
        <v>0</v>
      </c>
      <c r="K78" s="25">
        <v>5067865068</v>
      </c>
      <c r="L78" s="25">
        <v>693134932</v>
      </c>
      <c r="M78" s="25">
        <v>4971454324</v>
      </c>
      <c r="N78" s="25">
        <v>4832145299.25</v>
      </c>
      <c r="O78" s="25">
        <v>4832145299.25</v>
      </c>
      <c r="P78" s="25">
        <v>4832145299.25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VLOOKUP(A79,[4]REP_EPG034_EjecucionPresupuesta!$C$5:R$109,16,0)</f>
        <v>0</v>
      </c>
      <c r="H79" s="25">
        <f>VLOOKUP(A79,[4]REP_EPG034_EjecucionPresupuesta!$C$5:S$109,17,0)</f>
        <v>0</v>
      </c>
      <c r="I79" s="25">
        <f>VLOOKUP(A79,[7]REP_EPG034_EjecucionPresupuesta!$C$5:T$109,18,0)</f>
        <v>300000000</v>
      </c>
      <c r="J79" s="25">
        <v>0</v>
      </c>
      <c r="K79" s="25">
        <v>0</v>
      </c>
      <c r="L79" s="25">
        <v>300000000</v>
      </c>
      <c r="M79" s="25">
        <v>0</v>
      </c>
      <c r="N79" s="25">
        <v>0</v>
      </c>
      <c r="O79" s="25">
        <v>0</v>
      </c>
      <c r="P79" s="25">
        <v>0</v>
      </c>
    </row>
    <row r="80" spans="1:16" s="21" customFormat="1" ht="18" customHeight="1" x14ac:dyDescent="0.25">
      <c r="A80" s="44" t="s">
        <v>146</v>
      </c>
      <c r="B80" s="45"/>
      <c r="C80" s="45"/>
      <c r="D80" s="45"/>
      <c r="E80" s="46"/>
      <c r="F80" s="17">
        <f>+F81</f>
        <v>6412306200</v>
      </c>
      <c r="G80" s="17">
        <f t="shared" ref="G80:P80" si="20">+G81</f>
        <v>0</v>
      </c>
      <c r="H80" s="17">
        <f t="shared" si="20"/>
        <v>0</v>
      </c>
      <c r="I80" s="17">
        <f t="shared" si="20"/>
        <v>6412306200</v>
      </c>
      <c r="J80" s="17">
        <f t="shared" si="20"/>
        <v>0</v>
      </c>
      <c r="K80" s="17">
        <f t="shared" si="20"/>
        <v>0</v>
      </c>
      <c r="L80" s="17">
        <f>+I80</f>
        <v>6412306200</v>
      </c>
      <c r="M80" s="17">
        <f t="shared" si="20"/>
        <v>0</v>
      </c>
      <c r="N80" s="17">
        <f t="shared" si="20"/>
        <v>0</v>
      </c>
      <c r="O80" s="17">
        <f t="shared" si="20"/>
        <v>0</v>
      </c>
      <c r="P80" s="17">
        <f t="shared" si="20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:P81" si="21">+G82</f>
        <v>0</v>
      </c>
      <c r="H81" s="24">
        <f t="shared" si="21"/>
        <v>0</v>
      </c>
      <c r="I81" s="24">
        <f t="shared" si="21"/>
        <v>6412306200</v>
      </c>
      <c r="J81" s="24">
        <f t="shared" si="21"/>
        <v>0</v>
      </c>
      <c r="K81" s="24">
        <f t="shared" si="21"/>
        <v>0</v>
      </c>
      <c r="L81" s="24">
        <f t="shared" si="21"/>
        <v>0</v>
      </c>
      <c r="M81" s="24">
        <f t="shared" si="21"/>
        <v>0</v>
      </c>
      <c r="N81" s="24">
        <f t="shared" si="21"/>
        <v>0</v>
      </c>
      <c r="O81" s="24">
        <f t="shared" si="21"/>
        <v>0</v>
      </c>
      <c r="P81" s="24">
        <f t="shared" si="21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f>+F82</f>
        <v>6412306200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7" t="s">
        <v>153</v>
      </c>
      <c r="B83" s="47"/>
      <c r="C83" s="47"/>
      <c r="D83" s="47"/>
      <c r="E83" s="47"/>
      <c r="F83" s="17">
        <f>+F84+F88+F98+F102+F109+F118+F130+F139+F142</f>
        <v>2376787833325.3203</v>
      </c>
      <c r="G83" s="17">
        <f t="shared" ref="G83:P83" si="22">+G84+G88+G98+G102+G109+G118+G130+G139+G142</f>
        <v>16713021618</v>
      </c>
      <c r="H83" s="17">
        <f t="shared" si="22"/>
        <v>682777840.71000004</v>
      </c>
      <c r="I83" s="17">
        <f t="shared" si="22"/>
        <v>2392918077103</v>
      </c>
      <c r="J83" s="17">
        <f t="shared" si="22"/>
        <v>0</v>
      </c>
      <c r="K83" s="17">
        <f t="shared" si="22"/>
        <v>2343739753460.1904</v>
      </c>
      <c r="L83" s="17">
        <f t="shared" si="22"/>
        <v>49178323642.809998</v>
      </c>
      <c r="M83" s="17">
        <f t="shared" si="22"/>
        <v>2073173534584.8799</v>
      </c>
      <c r="N83" s="17">
        <f t="shared" si="22"/>
        <v>1243821640883.5298</v>
      </c>
      <c r="O83" s="17">
        <f t="shared" si="22"/>
        <v>1243808657093.5298</v>
      </c>
      <c r="P83" s="17">
        <f t="shared" si="22"/>
        <v>1243808657093.5298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SUM(F85:F87)</f>
        <v>39125666638</v>
      </c>
      <c r="G84" s="24">
        <f t="shared" ref="G84:H84" si="23">SUM(G85:G87)</f>
        <v>8858462623</v>
      </c>
      <c r="H84" s="24">
        <f t="shared" si="23"/>
        <v>682777840.71000004</v>
      </c>
      <c r="I84" s="24">
        <f>SUM(I85:I87)</f>
        <v>47301351421</v>
      </c>
      <c r="J84" s="24">
        <f t="shared" ref="J84:P84" si="24">SUM(J85:J87)</f>
        <v>0</v>
      </c>
      <c r="K84" s="24">
        <f t="shared" si="24"/>
        <v>42704728202.970001</v>
      </c>
      <c r="L84" s="24">
        <f t="shared" si="24"/>
        <v>4596623218.0299997</v>
      </c>
      <c r="M84" s="24">
        <f t="shared" si="24"/>
        <v>41574157444.080002</v>
      </c>
      <c r="N84" s="24">
        <f t="shared" si="24"/>
        <v>25141737832.790001</v>
      </c>
      <c r="O84" s="24">
        <f t="shared" si="24"/>
        <v>25137548152.790001</v>
      </c>
      <c r="P84" s="24">
        <f t="shared" si="24"/>
        <v>25137548152.790001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v>682777840</v>
      </c>
      <c r="H85" s="25">
        <v>682777840.71000004</v>
      </c>
      <c r="I85" s="25">
        <f>+F85+G85-H85</f>
        <v>31232938030.290001</v>
      </c>
      <c r="J85" s="25">
        <v>0</v>
      </c>
      <c r="K85" s="25">
        <f>VLOOKUP(A85,'[2]REP_EPG034_EjecucionPresupu (2)'!$C$56:V$108,20,0)</f>
        <v>29780466936.540001</v>
      </c>
      <c r="L85" s="25">
        <f>VLOOKUP(A85,'[2]REP_EPG034_EjecucionPresupu (2)'!$C$56:W$108,21,0)</f>
        <v>1452471093.75</v>
      </c>
      <c r="M85" s="25">
        <f>VLOOKUP(A85,'[2]REP_EPG034_EjecucionPresupu (2)'!$C$56:X$108,22,0)</f>
        <v>29344656565.93</v>
      </c>
      <c r="N85" s="25">
        <f>VLOOKUP(A85,'[2]REP_EPG034_EjecucionPresupu (2)'!$C$56:Y$108,23,0)</f>
        <v>22342211963.27</v>
      </c>
      <c r="O85" s="25">
        <f>VLOOKUP(A85,'[2]REP_EPG034_EjecucionPresupu (2)'!$C$56:Z$108,24,0)</f>
        <v>22338022283.27</v>
      </c>
      <c r="P85" s="25">
        <f>VLOOKUP(A85,'[2]REP_EPG034_EjecucionPresupu (2)'!$C$2:AA$108,25,0)</f>
        <v>22338022283.27</v>
      </c>
    </row>
    <row r="86" spans="1:16" ht="48.75" customHeight="1" x14ac:dyDescent="0.25">
      <c r="A86" s="14" t="s">
        <v>177</v>
      </c>
      <c r="B86" s="15" t="s">
        <v>20</v>
      </c>
      <c r="C86" s="15">
        <v>11</v>
      </c>
      <c r="D86" s="15" t="s">
        <v>28</v>
      </c>
      <c r="E86" s="16" t="s">
        <v>178</v>
      </c>
      <c r="F86" s="25">
        <v>0</v>
      </c>
      <c r="G86" s="25">
        <v>8175684783</v>
      </c>
      <c r="H86" s="25">
        <v>0</v>
      </c>
      <c r="I86" s="25">
        <f>+G86</f>
        <v>8175684783</v>
      </c>
      <c r="J86" s="25">
        <v>0</v>
      </c>
      <c r="K86" s="25">
        <v>5079273529.3299999</v>
      </c>
      <c r="L86" s="25">
        <v>3096411253.6700001</v>
      </c>
      <c r="M86" s="25">
        <v>4788248920.3299999</v>
      </c>
      <c r="N86" s="25">
        <v>0</v>
      </c>
      <c r="O86" s="25">
        <v>0</v>
      </c>
      <c r="P86" s="25">
        <v>0</v>
      </c>
    </row>
    <row r="87" spans="1:16" ht="48.75" customHeight="1" x14ac:dyDescent="0.25">
      <c r="A87" s="14" t="s">
        <v>179</v>
      </c>
      <c r="B87" s="15" t="s">
        <v>20</v>
      </c>
      <c r="C87" s="15" t="s">
        <v>27</v>
      </c>
      <c r="D87" s="15" t="s">
        <v>28</v>
      </c>
      <c r="E87" s="16" t="s">
        <v>180</v>
      </c>
      <c r="F87" s="25">
        <v>7892728607</v>
      </c>
      <c r="G87" s="25">
        <f>VLOOKUP(A87,[4]REP_EPG034_EjecucionPresupuesta!$C$5:R$109,16,0)</f>
        <v>0</v>
      </c>
      <c r="H87" s="25">
        <f>VLOOKUP(A87,[4]REP_EPG034_EjecucionPresupuesta!$C$5:S$109,17,0)</f>
        <v>0</v>
      </c>
      <c r="I87" s="25">
        <f>VLOOKUP(A87,[8]REP_EPG034_EjecucionPresupuesta!$C$59:T$109,18,0)</f>
        <v>7892728607.71</v>
      </c>
      <c r="J87" s="25">
        <v>0</v>
      </c>
      <c r="K87" s="25">
        <f>VLOOKUP(A87,'[2]REP_EPG034_EjecucionPresupu (2)'!$C$56:V$108,20,0)</f>
        <v>7844987737.1000004</v>
      </c>
      <c r="L87" s="25">
        <f>VLOOKUP(A87,'[2]REP_EPG034_EjecucionPresupu (2)'!$C$56:W$108,21,0)</f>
        <v>47740870.609999999</v>
      </c>
      <c r="M87" s="25">
        <f>VLOOKUP(A87,'[2]REP_EPG034_EjecucionPresupu (2)'!$C$56:X$108,22,0)</f>
        <v>7441251957.8199997</v>
      </c>
      <c r="N87" s="25">
        <f>VLOOKUP(A87,'[2]REP_EPG034_EjecucionPresupu (2)'!$C$56:Y$108,23,0)</f>
        <v>2799525869.52</v>
      </c>
      <c r="O87" s="25">
        <f>VLOOKUP(A87,'[2]REP_EPG034_EjecucionPresupu (2)'!$C$56:Z$108,24,0)</f>
        <v>2799525869.52</v>
      </c>
      <c r="P87" s="25">
        <f>VLOOKUP(A87,'[2]REP_EPG034_EjecucionPresupu (2)'!$C$2:AA$108,25,0)</f>
        <v>2799525869.52</v>
      </c>
    </row>
    <row r="88" spans="1:16" s="8" customFormat="1" ht="48.75" customHeight="1" x14ac:dyDescent="0.25">
      <c r="A88" s="10" t="s">
        <v>156</v>
      </c>
      <c r="B88" s="11" t="s">
        <v>20</v>
      </c>
      <c r="C88" s="11" t="s">
        <v>27</v>
      </c>
      <c r="D88" s="11" t="s">
        <v>28</v>
      </c>
      <c r="E88" s="13" t="s">
        <v>157</v>
      </c>
      <c r="F88" s="24">
        <f>SUM(F89:F97)</f>
        <v>48795251756</v>
      </c>
      <c r="G88" s="24">
        <f t="shared" ref="G88:P88" si="25">SUM(G89:G97)</f>
        <v>0</v>
      </c>
      <c r="H88" s="24">
        <f t="shared" si="25"/>
        <v>0</v>
      </c>
      <c r="I88" s="24">
        <f t="shared" si="25"/>
        <v>48795251756</v>
      </c>
      <c r="J88" s="24">
        <f t="shared" si="25"/>
        <v>0</v>
      </c>
      <c r="K88" s="24">
        <f t="shared" si="25"/>
        <v>46847251972.110001</v>
      </c>
      <c r="L88" s="24">
        <f t="shared" si="25"/>
        <v>1947999783.8899999</v>
      </c>
      <c r="M88" s="24">
        <f t="shared" si="25"/>
        <v>43736521142.110001</v>
      </c>
      <c r="N88" s="24">
        <f t="shared" si="25"/>
        <v>11870397251.99</v>
      </c>
      <c r="O88" s="24">
        <f t="shared" si="25"/>
        <v>11870397251.99</v>
      </c>
      <c r="P88" s="24">
        <f t="shared" si="25"/>
        <v>11870397251.99</v>
      </c>
    </row>
    <row r="89" spans="1:16" s="8" customFormat="1" ht="48.75" customHeight="1" x14ac:dyDescent="0.25">
      <c r="A89" s="32" t="s">
        <v>181</v>
      </c>
      <c r="B89" s="33" t="s">
        <v>20</v>
      </c>
      <c r="C89" s="33" t="s">
        <v>27</v>
      </c>
      <c r="D89" s="33" t="s">
        <v>28</v>
      </c>
      <c r="E89" s="34" t="s">
        <v>182</v>
      </c>
      <c r="F89" s="35">
        <v>6893024451</v>
      </c>
      <c r="G89" s="25">
        <f>VLOOKUP(A89,[4]REP_EPG034_EjecucionPresupuesta!$C$5:R$109,16,0)</f>
        <v>0</v>
      </c>
      <c r="H89" s="25">
        <f>VLOOKUP(A89,[4]REP_EPG034_EjecucionPresupuesta!$C$5:S$109,17,0)</f>
        <v>0</v>
      </c>
      <c r="I89" s="25">
        <f>VLOOKUP(A89,[8]REP_EPG034_EjecucionPresupuesta!$C$59:T$109,18,0)</f>
        <v>6893024451</v>
      </c>
      <c r="J89" s="25">
        <v>0</v>
      </c>
      <c r="K89" s="25">
        <f>VLOOKUP(A89,'[2]REP_EPG034_EjecucionPresupu (2)'!$C$56:V$108,20,0)</f>
        <v>6725537972.1099997</v>
      </c>
      <c r="L89" s="25">
        <f>VLOOKUP(A89,'[2]REP_EPG034_EjecucionPresupu (2)'!$C$56:W$108,21,0)</f>
        <v>167486478.88999999</v>
      </c>
      <c r="M89" s="25">
        <f>VLOOKUP(A89,'[2]REP_EPG034_EjecucionPresupu (2)'!$C$56:X$108,22,0)</f>
        <v>6031855142.1099997</v>
      </c>
      <c r="N89" s="25">
        <f>VLOOKUP(A89,'[2]REP_EPG034_EjecucionPresupu (2)'!$C$56:Y$108,23,0)</f>
        <v>3707668360.8200002</v>
      </c>
      <c r="O89" s="25">
        <f>VLOOKUP(A89,'[2]REP_EPG034_EjecucionPresupu (2)'!$C$56:Z$108,24,0)</f>
        <v>3707668360.8200002</v>
      </c>
      <c r="P89" s="25">
        <f>VLOOKUP(A89,'[2]REP_EPG034_EjecucionPresupu (2)'!$C$2:AA$108,25,0)</f>
        <v>3707668360.8200002</v>
      </c>
    </row>
    <row r="90" spans="1:16" s="8" customFormat="1" ht="48.75" customHeight="1" x14ac:dyDescent="0.25">
      <c r="A90" s="32" t="s">
        <v>183</v>
      </c>
      <c r="B90" s="33" t="s">
        <v>20</v>
      </c>
      <c r="C90" s="33" t="s">
        <v>27</v>
      </c>
      <c r="D90" s="33" t="s">
        <v>28</v>
      </c>
      <c r="E90" s="34" t="s">
        <v>184</v>
      </c>
      <c r="F90" s="35">
        <v>1010542560</v>
      </c>
      <c r="G90" s="25">
        <f>VLOOKUP(A90,[4]REP_EPG034_EjecucionPresupuesta!$C$5:R$109,16,0)</f>
        <v>0</v>
      </c>
      <c r="H90" s="25">
        <f>VLOOKUP(A90,[4]REP_EPG034_EjecucionPresupuesta!$C$5:S$109,17,0)</f>
        <v>0</v>
      </c>
      <c r="I90" s="25">
        <f>VLOOKUP(A90,[8]REP_EPG034_EjecucionPresupuesta!$C$59:T$109,18,0)</f>
        <v>1010542560</v>
      </c>
      <c r="J90" s="25">
        <v>0</v>
      </c>
      <c r="K90" s="25">
        <f>VLOOKUP(A90,'[2]REP_EPG034_EjecucionPresupu (2)'!$C$56:V$108,20,0)</f>
        <v>600000000</v>
      </c>
      <c r="L90" s="25">
        <f>VLOOKUP(A90,'[2]REP_EPG034_EjecucionPresupu (2)'!$C$56:W$108,21,0)</f>
        <v>410542560</v>
      </c>
      <c r="M90" s="25">
        <f>VLOOKUP(A90,'[2]REP_EPG034_EjecucionPresupu (2)'!$C$56:X$108,22,0)</f>
        <v>600000000</v>
      </c>
      <c r="N90" s="25">
        <f>VLOOKUP(A90,'[2]REP_EPG034_EjecucionPresupu (2)'!$C$56:Y$108,23,0)</f>
        <v>12153402.17</v>
      </c>
      <c r="O90" s="25">
        <f>VLOOKUP(A90,'[2]REP_EPG034_EjecucionPresupu (2)'!$C$56:Z$108,24,0)</f>
        <v>12153402.17</v>
      </c>
      <c r="P90" s="25">
        <f>VLOOKUP(A90,'[2]REP_EPG034_EjecucionPresupu (2)'!$C$2:AA$108,25,0)</f>
        <v>12153402.17</v>
      </c>
    </row>
    <row r="91" spans="1:16" s="8" customFormat="1" ht="48.75" customHeight="1" x14ac:dyDescent="0.25">
      <c r="A91" s="32" t="s">
        <v>185</v>
      </c>
      <c r="B91" s="33" t="s">
        <v>20</v>
      </c>
      <c r="C91" s="33" t="s">
        <v>27</v>
      </c>
      <c r="D91" s="33" t="s">
        <v>28</v>
      </c>
      <c r="E91" s="34" t="s">
        <v>186</v>
      </c>
      <c r="F91" s="35">
        <v>272903923</v>
      </c>
      <c r="G91" s="25">
        <f>VLOOKUP(A91,[4]REP_EPG034_EjecucionPresupuesta!$C$5:R$109,16,0)</f>
        <v>0</v>
      </c>
      <c r="H91" s="25">
        <f>VLOOKUP(A91,[4]REP_EPG034_EjecucionPresupuesta!$C$5:S$109,17,0)</f>
        <v>0</v>
      </c>
      <c r="I91" s="25">
        <f>VLOOKUP(A91,[8]REP_EPG034_EjecucionPresupuesta!$C$59:T$109,18,0)</f>
        <v>272903923</v>
      </c>
      <c r="J91" s="25">
        <v>0</v>
      </c>
      <c r="K91" s="25">
        <f>VLOOKUP(A91,'[2]REP_EPG034_EjecucionPresupu (2)'!$C$56:V$108,20,0)</f>
        <v>272903923</v>
      </c>
      <c r="L91" s="25">
        <f>VLOOKUP(A91,'[2]REP_EPG034_EjecucionPresupu (2)'!$C$56:W$108,21,0)</f>
        <v>0</v>
      </c>
      <c r="M91" s="25">
        <f>VLOOKUP(A91,'[2]REP_EPG034_EjecucionPresupu (2)'!$C$56:X$108,22,0)</f>
        <v>272903923</v>
      </c>
      <c r="N91" s="25">
        <f>VLOOKUP(A91,'[2]REP_EPG034_EjecucionPresupu (2)'!$C$56:Y$108,23,0)</f>
        <v>0</v>
      </c>
      <c r="O91" s="25">
        <f>VLOOKUP(A91,'[2]REP_EPG034_EjecucionPresupu (2)'!$C$56:Z$108,24,0)</f>
        <v>0</v>
      </c>
      <c r="P91" s="25">
        <f>VLOOKUP(A91,'[2]REP_EPG034_EjecucionPresupu (2)'!$C$2:AA$108,25,0)</f>
        <v>0</v>
      </c>
    </row>
    <row r="92" spans="1:16" s="8" customFormat="1" ht="48.75" customHeight="1" x14ac:dyDescent="0.25">
      <c r="A92" s="32" t="s">
        <v>187</v>
      </c>
      <c r="B92" s="33" t="s">
        <v>20</v>
      </c>
      <c r="C92" s="33" t="s">
        <v>27</v>
      </c>
      <c r="D92" s="33" t="s">
        <v>28</v>
      </c>
      <c r="E92" s="34" t="s">
        <v>188</v>
      </c>
      <c r="F92" s="35">
        <v>1570531400</v>
      </c>
      <c r="G92" s="25">
        <f>VLOOKUP(A92,[4]REP_EPG034_EjecucionPresupuesta!$C$5:R$109,16,0)</f>
        <v>0</v>
      </c>
      <c r="H92" s="25">
        <f>VLOOKUP(A92,[4]REP_EPG034_EjecucionPresupuesta!$C$5:S$109,17,0)</f>
        <v>0</v>
      </c>
      <c r="I92" s="25">
        <f>VLOOKUP(A92,[8]REP_EPG034_EjecucionPresupuesta!$C$59:T$109,18,0)</f>
        <v>1570531400</v>
      </c>
      <c r="J92" s="25">
        <v>0</v>
      </c>
      <c r="K92" s="25">
        <f>VLOOKUP(A92,'[2]REP_EPG034_EjecucionPresupu (2)'!$C$56:V$108,20,0)</f>
        <v>1570531400</v>
      </c>
      <c r="L92" s="25">
        <f>VLOOKUP(A92,'[2]REP_EPG034_EjecucionPresupu (2)'!$C$56:W$108,21,0)</f>
        <v>0</v>
      </c>
      <c r="M92" s="25">
        <f>VLOOKUP(A92,'[2]REP_EPG034_EjecucionPresupu (2)'!$C$56:X$108,22,0)</f>
        <v>1570531400</v>
      </c>
      <c r="N92" s="25">
        <f>VLOOKUP(A92,'[2]REP_EPG034_EjecucionPresupu (2)'!$C$56:Y$108,23,0)</f>
        <v>0</v>
      </c>
      <c r="O92" s="25">
        <f>VLOOKUP(A92,'[2]REP_EPG034_EjecucionPresupu (2)'!$C$56:Z$108,24,0)</f>
        <v>0</v>
      </c>
      <c r="P92" s="25">
        <f>VLOOKUP(A92,'[2]REP_EPG034_EjecucionPresupu (2)'!$C$2:AA$108,25,0)</f>
        <v>0</v>
      </c>
    </row>
    <row r="93" spans="1:16" s="8" customFormat="1" ht="48.75" customHeight="1" x14ac:dyDescent="0.25">
      <c r="A93" s="32" t="s">
        <v>189</v>
      </c>
      <c r="B93" s="33" t="s">
        <v>20</v>
      </c>
      <c r="C93" s="33" t="s">
        <v>27</v>
      </c>
      <c r="D93" s="33" t="s">
        <v>28</v>
      </c>
      <c r="E93" s="34" t="s">
        <v>190</v>
      </c>
      <c r="F93" s="35">
        <v>565355000</v>
      </c>
      <c r="G93" s="25">
        <f>VLOOKUP(A93,[4]REP_EPG034_EjecucionPresupuesta!$C$5:R$109,16,0)</f>
        <v>0</v>
      </c>
      <c r="H93" s="25">
        <f>VLOOKUP(A93,[4]REP_EPG034_EjecucionPresupuesta!$C$5:S$109,17,0)</f>
        <v>0</v>
      </c>
      <c r="I93" s="25">
        <f>VLOOKUP(A93,[8]REP_EPG034_EjecucionPresupuesta!$C$59:T$109,18,0)</f>
        <v>565355000</v>
      </c>
      <c r="J93" s="25">
        <v>0</v>
      </c>
      <c r="K93" s="25">
        <f>VLOOKUP(A93,'[2]REP_EPG034_EjecucionPresupu (2)'!$C$56:V$108,20,0)</f>
        <v>510000000</v>
      </c>
      <c r="L93" s="25">
        <f>VLOOKUP(A93,'[2]REP_EPG034_EjecucionPresupu (2)'!$C$56:W$108,21,0)</f>
        <v>55355000</v>
      </c>
      <c r="M93" s="25">
        <f>VLOOKUP(A93,'[2]REP_EPG034_EjecucionPresupu (2)'!$C$56:X$108,22,0)</f>
        <v>510000000</v>
      </c>
      <c r="N93" s="25">
        <f>VLOOKUP(A93,'[2]REP_EPG034_EjecucionPresupu (2)'!$C$56:Y$108,23,0)</f>
        <v>56742000</v>
      </c>
      <c r="O93" s="25">
        <f>VLOOKUP(A93,'[2]REP_EPG034_EjecucionPresupu (2)'!$C$56:Z$108,24,0)</f>
        <v>56742000</v>
      </c>
      <c r="P93" s="25">
        <f>VLOOKUP(A93,'[2]REP_EPG034_EjecucionPresupu (2)'!$C$2:AA$108,25,0)</f>
        <v>56742000</v>
      </c>
    </row>
    <row r="94" spans="1:16" ht="48.75" customHeight="1" x14ac:dyDescent="0.25">
      <c r="A94" s="32" t="s">
        <v>191</v>
      </c>
      <c r="B94" s="33" t="s">
        <v>20</v>
      </c>
      <c r="C94" s="33" t="s">
        <v>27</v>
      </c>
      <c r="D94" s="33" t="s">
        <v>28</v>
      </c>
      <c r="E94" s="34" t="s">
        <v>192</v>
      </c>
      <c r="F94" s="35">
        <v>13372292206</v>
      </c>
      <c r="G94" s="25">
        <f>VLOOKUP(A94,[4]REP_EPG034_EjecucionPresupuesta!$C$5:R$109,16,0)</f>
        <v>0</v>
      </c>
      <c r="H94" s="25">
        <f>VLOOKUP(A94,[4]REP_EPG034_EjecucionPresupuesta!$C$5:S$109,17,0)</f>
        <v>0</v>
      </c>
      <c r="I94" s="25">
        <f>VLOOKUP(A94,[8]REP_EPG034_EjecucionPresupuesta!$C$59:T$109,18,0)</f>
        <v>13372292206</v>
      </c>
      <c r="J94" s="25">
        <v>0</v>
      </c>
      <c r="K94" s="25">
        <f>VLOOKUP(A94,'[2]REP_EPG034_EjecucionPresupu (2)'!$C$56:V$108,20,0)</f>
        <v>13367096077</v>
      </c>
      <c r="L94" s="25">
        <f>VLOOKUP(A94,'[2]REP_EPG034_EjecucionPresupu (2)'!$C$56:W$108,21,0)</f>
        <v>5196129</v>
      </c>
      <c r="M94" s="25">
        <f>VLOOKUP(A94,'[2]REP_EPG034_EjecucionPresupu (2)'!$C$56:X$108,22,0)</f>
        <v>12467096077</v>
      </c>
      <c r="N94" s="25">
        <f>VLOOKUP(A94,'[2]REP_EPG034_EjecucionPresupu (2)'!$C$56:Y$108,23,0)</f>
        <v>674061489</v>
      </c>
      <c r="O94" s="25">
        <f>VLOOKUP(A94,'[2]REP_EPG034_EjecucionPresupu (2)'!$C$56:Z$108,24,0)</f>
        <v>674061489</v>
      </c>
      <c r="P94" s="25">
        <f>VLOOKUP(A94,'[2]REP_EPG034_EjecucionPresupu (2)'!$C$2:AA$108,25,0)</f>
        <v>674061489</v>
      </c>
    </row>
    <row r="95" spans="1:16" ht="48.75" customHeight="1" x14ac:dyDescent="0.25">
      <c r="A95" s="32" t="s">
        <v>193</v>
      </c>
      <c r="B95" s="33" t="s">
        <v>20</v>
      </c>
      <c r="C95" s="33" t="s">
        <v>27</v>
      </c>
      <c r="D95" s="33" t="s">
        <v>28</v>
      </c>
      <c r="E95" s="34" t="s">
        <v>194</v>
      </c>
      <c r="F95" s="35">
        <v>673695040</v>
      </c>
      <c r="G95" s="25">
        <f>VLOOKUP(A95,[4]REP_EPG034_EjecucionPresupuesta!$C$5:R$109,16,0)</f>
        <v>0</v>
      </c>
      <c r="H95" s="25">
        <f>VLOOKUP(A95,[4]REP_EPG034_EjecucionPresupuesta!$C$5:S$109,17,0)</f>
        <v>0</v>
      </c>
      <c r="I95" s="25">
        <f>VLOOKUP(A95,[8]REP_EPG034_EjecucionPresupuesta!$C$59:T$109,18,0)</f>
        <v>673695040</v>
      </c>
      <c r="J95" s="25">
        <v>0</v>
      </c>
      <c r="K95" s="25">
        <f>VLOOKUP(A95,'[2]REP_EPG034_EjecucionPresupu (2)'!$C$56:V$108,20,0)</f>
        <v>400000000</v>
      </c>
      <c r="L95" s="25">
        <f>VLOOKUP(A95,'[2]REP_EPG034_EjecucionPresupu (2)'!$C$56:W$108,21,0)</f>
        <v>273695040</v>
      </c>
      <c r="M95" s="25">
        <f>VLOOKUP(A95,'[2]REP_EPG034_EjecucionPresupu (2)'!$C$56:X$108,22,0)</f>
        <v>400000000</v>
      </c>
      <c r="N95" s="25">
        <f>VLOOKUP(A95,'[2]REP_EPG034_EjecucionPresupu (2)'!$C$56:Y$108,23,0)</f>
        <v>32340000</v>
      </c>
      <c r="O95" s="25">
        <f>VLOOKUP(A95,'[2]REP_EPG034_EjecucionPresupu (2)'!$C$56:Z$108,24,0)</f>
        <v>32340000</v>
      </c>
      <c r="P95" s="25">
        <f>VLOOKUP(A95,'[2]REP_EPG034_EjecucionPresupu (2)'!$C$2:AA$108,25,0)</f>
        <v>32340000</v>
      </c>
    </row>
    <row r="96" spans="1:16" ht="48.75" customHeight="1" x14ac:dyDescent="0.25">
      <c r="A96" s="32" t="s">
        <v>195</v>
      </c>
      <c r="B96" s="33" t="s">
        <v>20</v>
      </c>
      <c r="C96" s="33" t="s">
        <v>27</v>
      </c>
      <c r="D96" s="33" t="s">
        <v>28</v>
      </c>
      <c r="E96" s="34" t="s">
        <v>196</v>
      </c>
      <c r="F96" s="35">
        <v>20111267176</v>
      </c>
      <c r="G96" s="25">
        <f>VLOOKUP(A96,[4]REP_EPG034_EjecucionPresupuesta!$C$5:R$109,16,0)</f>
        <v>0</v>
      </c>
      <c r="H96" s="25">
        <f>VLOOKUP(A96,[4]REP_EPG034_EjecucionPresupuesta!$C$5:S$109,17,0)</f>
        <v>0</v>
      </c>
      <c r="I96" s="25">
        <f>VLOOKUP(A96,[8]REP_EPG034_EjecucionPresupuesta!$C$59:T$109,18,0)</f>
        <v>20111267176</v>
      </c>
      <c r="J96" s="25">
        <v>0</v>
      </c>
      <c r="K96" s="25">
        <f>VLOOKUP(A96,'[2]REP_EPG034_EjecucionPresupu (2)'!$C$56:V$108,20,0)</f>
        <v>19111182600</v>
      </c>
      <c r="L96" s="25">
        <f>VLOOKUP(A96,'[2]REP_EPG034_EjecucionPresupu (2)'!$C$56:W$108,21,0)</f>
        <v>1000084576</v>
      </c>
      <c r="M96" s="25">
        <f>VLOOKUP(A96,'[2]REP_EPG034_EjecucionPresupu (2)'!$C$56:X$108,22,0)</f>
        <v>17594134600</v>
      </c>
      <c r="N96" s="25">
        <f>VLOOKUP(A96,'[2]REP_EPG034_EjecucionPresupu (2)'!$C$56:Y$108,23,0)</f>
        <v>3097432000</v>
      </c>
      <c r="O96" s="25">
        <f>VLOOKUP(A96,'[2]REP_EPG034_EjecucionPresupu (2)'!$C$56:Z$108,24,0)</f>
        <v>3097432000</v>
      </c>
      <c r="P96" s="25">
        <f>VLOOKUP(A96,'[2]REP_EPG034_EjecucionPresupu (2)'!$C$2:AA$108,25,0)</f>
        <v>3097432000</v>
      </c>
    </row>
    <row r="97" spans="1:16" ht="48.75" customHeight="1" x14ac:dyDescent="0.25">
      <c r="A97" s="32" t="s">
        <v>197</v>
      </c>
      <c r="B97" s="33" t="s">
        <v>20</v>
      </c>
      <c r="C97" s="33" t="s">
        <v>27</v>
      </c>
      <c r="D97" s="33" t="s">
        <v>28</v>
      </c>
      <c r="E97" s="34" t="s">
        <v>198</v>
      </c>
      <c r="F97" s="35">
        <v>4325640000</v>
      </c>
      <c r="G97" s="25">
        <f>VLOOKUP(A97,[4]REP_EPG034_EjecucionPresupuesta!$C$5:R$109,16,0)</f>
        <v>0</v>
      </c>
      <c r="H97" s="25">
        <f>VLOOKUP(A97,[4]REP_EPG034_EjecucionPresupuesta!$C$5:S$109,17,0)</f>
        <v>0</v>
      </c>
      <c r="I97" s="25">
        <f>VLOOKUP(A97,[8]REP_EPG034_EjecucionPresupuesta!$C$59:T$109,18,0)</f>
        <v>4325640000</v>
      </c>
      <c r="J97" s="25">
        <v>0</v>
      </c>
      <c r="K97" s="25">
        <f>VLOOKUP(A97,'[2]REP_EPG034_EjecucionPresupu (2)'!$C$56:V$108,20,0)</f>
        <v>4290000000</v>
      </c>
      <c r="L97" s="25">
        <f>VLOOKUP(A97,'[2]REP_EPG034_EjecucionPresupu (2)'!$C$56:W$108,21,0)</f>
        <v>35640000</v>
      </c>
      <c r="M97" s="25">
        <f>VLOOKUP(A97,'[2]REP_EPG034_EjecucionPresupu (2)'!$C$56:X$108,22,0)</f>
        <v>4290000000</v>
      </c>
      <c r="N97" s="25">
        <f>VLOOKUP(A97,'[2]REP_EPG034_EjecucionPresupu (2)'!$C$56:Y$108,23,0)</f>
        <v>4290000000</v>
      </c>
      <c r="O97" s="25">
        <f>VLOOKUP(A97,'[2]REP_EPG034_EjecucionPresupu (2)'!$C$56:Z$108,24,0)</f>
        <v>4290000000</v>
      </c>
      <c r="P97" s="25">
        <f>VLOOKUP(A97,'[2]REP_EPG034_EjecucionPresupu (2)'!$C$2:AA$108,25,0)</f>
        <v>4290000000</v>
      </c>
    </row>
    <row r="98" spans="1:16" s="8" customFormat="1" ht="48.75" customHeight="1" x14ac:dyDescent="0.25">
      <c r="A98" s="10" t="s">
        <v>158</v>
      </c>
      <c r="B98" s="11" t="s">
        <v>20</v>
      </c>
      <c r="C98" s="11" t="s">
        <v>27</v>
      </c>
      <c r="D98" s="11" t="s">
        <v>28</v>
      </c>
      <c r="E98" s="13" t="s">
        <v>159</v>
      </c>
      <c r="F98" s="24">
        <f>SUM(F99:F101)</f>
        <v>105299170163.32001</v>
      </c>
      <c r="G98" s="24">
        <f t="shared" ref="G98:P98" si="26">SUM(G99:G101)</f>
        <v>7854558995</v>
      </c>
      <c r="H98" s="24">
        <f t="shared" si="26"/>
        <v>0</v>
      </c>
      <c r="I98" s="24">
        <f t="shared" si="26"/>
        <v>113253729158</v>
      </c>
      <c r="J98" s="24">
        <f t="shared" si="26"/>
        <v>0</v>
      </c>
      <c r="K98" s="24">
        <f t="shared" si="26"/>
        <v>106256350835.69</v>
      </c>
      <c r="L98" s="24">
        <f t="shared" si="26"/>
        <v>6997378322.3100004</v>
      </c>
      <c r="M98" s="24">
        <f t="shared" si="26"/>
        <v>103093248944.72</v>
      </c>
      <c r="N98" s="24">
        <f t="shared" si="26"/>
        <v>60077889507.090004</v>
      </c>
      <c r="O98" s="24">
        <f t="shared" si="26"/>
        <v>60077889507.090004</v>
      </c>
      <c r="P98" s="24">
        <f t="shared" si="26"/>
        <v>60077889507.090004</v>
      </c>
    </row>
    <row r="99" spans="1:16" s="8" customFormat="1" ht="48.75" customHeight="1" x14ac:dyDescent="0.25">
      <c r="A99" s="32" t="s">
        <v>199</v>
      </c>
      <c r="B99" s="33" t="s">
        <v>20</v>
      </c>
      <c r="C99" s="33" t="s">
        <v>27</v>
      </c>
      <c r="D99" s="33" t="s">
        <v>28</v>
      </c>
      <c r="E99" s="34" t="s">
        <v>200</v>
      </c>
      <c r="F99" s="35">
        <v>97139818721.320007</v>
      </c>
      <c r="G99" s="25">
        <v>0</v>
      </c>
      <c r="H99" s="25">
        <v>0</v>
      </c>
      <c r="I99" s="25">
        <f>+F99+G99</f>
        <v>97139818721.320007</v>
      </c>
      <c r="J99" s="25">
        <v>0</v>
      </c>
      <c r="K99" s="25">
        <f>VLOOKUP(A99,'[2]REP_EPG034_EjecucionPresupu (2)'!$C$56:V$108,20,0)</f>
        <v>93907830239.380005</v>
      </c>
      <c r="L99" s="25">
        <f>VLOOKUP(A99,'[2]REP_EPG034_EjecucionPresupu (2)'!$C$56:W$108,21,0)</f>
        <v>3231988481.9400001</v>
      </c>
      <c r="M99" s="25">
        <f>VLOOKUP(A99,'[2]REP_EPG034_EjecucionPresupu (2)'!$C$56:X$108,22,0)</f>
        <v>91489629960.910004</v>
      </c>
      <c r="N99" s="25">
        <f>VLOOKUP(A99,'[2]REP_EPG034_EjecucionPresupu (2)'!$C$56:Y$108,23,0)</f>
        <v>55793442596.900002</v>
      </c>
      <c r="O99" s="25">
        <f>VLOOKUP(A99,'[2]REP_EPG034_EjecucionPresupu (2)'!$C$56:Z$108,24,0)</f>
        <v>55793442596.900002</v>
      </c>
      <c r="P99" s="25">
        <f>VLOOKUP(A99,'[2]REP_EPG034_EjecucionPresupu (2)'!$C$2:AA$108,25,0)</f>
        <v>55793442596.900002</v>
      </c>
    </row>
    <row r="100" spans="1:16" s="8" customFormat="1" ht="48.75" customHeight="1" x14ac:dyDescent="0.25">
      <c r="A100" s="32" t="s">
        <v>199</v>
      </c>
      <c r="B100" s="33" t="s">
        <v>20</v>
      </c>
      <c r="C100" s="33">
        <v>11</v>
      </c>
      <c r="D100" s="33" t="s">
        <v>28</v>
      </c>
      <c r="E100" s="34" t="s">
        <v>200</v>
      </c>
      <c r="F100" s="35">
        <v>0</v>
      </c>
      <c r="G100" s="25">
        <v>7854558995</v>
      </c>
      <c r="H100" s="25">
        <v>0</v>
      </c>
      <c r="I100" s="25">
        <f>+G100</f>
        <v>7854558995</v>
      </c>
      <c r="J100" s="25"/>
      <c r="K100" s="25">
        <v>5893625279.3100004</v>
      </c>
      <c r="L100" s="25">
        <v>1960933715.6900001</v>
      </c>
      <c r="M100" s="25">
        <v>5893625278.8100004</v>
      </c>
      <c r="N100" s="25">
        <v>0</v>
      </c>
      <c r="O100" s="25">
        <v>0</v>
      </c>
      <c r="P100" s="25">
        <v>0</v>
      </c>
    </row>
    <row r="101" spans="1:16" s="8" customFormat="1" ht="48.75" customHeight="1" x14ac:dyDescent="0.25">
      <c r="A101" s="32" t="s">
        <v>201</v>
      </c>
      <c r="B101" s="33" t="s">
        <v>20</v>
      </c>
      <c r="C101" s="33" t="s">
        <v>27</v>
      </c>
      <c r="D101" s="33" t="s">
        <v>28</v>
      </c>
      <c r="E101" s="34" t="s">
        <v>202</v>
      </c>
      <c r="F101" s="35">
        <v>8159351442</v>
      </c>
      <c r="G101" s="25">
        <v>0</v>
      </c>
      <c r="H101" s="25">
        <f>VLOOKUP(A101,[4]REP_EPG034_EjecucionPresupuesta!$C$5:S$109,17,0)</f>
        <v>0</v>
      </c>
      <c r="I101" s="25">
        <f>VLOOKUP(A101,[8]REP_EPG034_EjecucionPresupuesta!$C$59:T$109,18,0)</f>
        <v>8259351441.6800003</v>
      </c>
      <c r="J101" s="25">
        <v>0</v>
      </c>
      <c r="K101" s="25">
        <f>VLOOKUP(A101,'[2]REP_EPG034_EjecucionPresupu (2)'!$C$56:V$108,20,0)</f>
        <v>6454895317</v>
      </c>
      <c r="L101" s="25">
        <f>VLOOKUP(A101,'[2]REP_EPG034_EjecucionPresupu (2)'!$C$56:W$108,21,0)</f>
        <v>1804456124.6800001</v>
      </c>
      <c r="M101" s="25">
        <f>VLOOKUP(A101,'[2]REP_EPG034_EjecucionPresupu (2)'!$C$56:X$108,22,0)</f>
        <v>5709993705</v>
      </c>
      <c r="N101" s="25">
        <f>VLOOKUP(A101,'[2]REP_EPG034_EjecucionPresupu (2)'!$C$56:Y$108,23,0)</f>
        <v>4284446910.1900001</v>
      </c>
      <c r="O101" s="25">
        <f>VLOOKUP(A101,'[2]REP_EPG034_EjecucionPresupu (2)'!$C$56:Z$108,24,0)</f>
        <v>4284446910.1900001</v>
      </c>
      <c r="P101" s="25">
        <f>VLOOKUP(A101,'[2]REP_EPG034_EjecucionPresupu (2)'!$C$2:AA$108,25,0)</f>
        <v>4284446910.1900001</v>
      </c>
    </row>
    <row r="102" spans="1:16" s="21" customFormat="1" ht="48.75" customHeight="1" x14ac:dyDescent="0.25">
      <c r="A102" s="10" t="s">
        <v>160</v>
      </c>
      <c r="B102" s="11" t="s">
        <v>20</v>
      </c>
      <c r="C102" s="11" t="s">
        <v>27</v>
      </c>
      <c r="D102" s="11" t="s">
        <v>28</v>
      </c>
      <c r="E102" s="13" t="s">
        <v>161</v>
      </c>
      <c r="F102" s="24">
        <f>SUM(F103:F108)</f>
        <v>23241733897</v>
      </c>
      <c r="G102" s="24">
        <f t="shared" ref="G102:P102" si="27">SUM(G103:G108)</f>
        <v>0</v>
      </c>
      <c r="H102" s="24">
        <f t="shared" si="27"/>
        <v>0</v>
      </c>
      <c r="I102" s="24">
        <f t="shared" si="27"/>
        <v>23241733897</v>
      </c>
      <c r="J102" s="24">
        <f t="shared" si="27"/>
        <v>0</v>
      </c>
      <c r="K102" s="24">
        <f t="shared" si="27"/>
        <v>22702220374.549999</v>
      </c>
      <c r="L102" s="24">
        <f t="shared" si="27"/>
        <v>539513522.45000005</v>
      </c>
      <c r="M102" s="24">
        <f t="shared" si="27"/>
        <v>21791279252.439999</v>
      </c>
      <c r="N102" s="24">
        <f t="shared" si="27"/>
        <v>14677822963.16</v>
      </c>
      <c r="O102" s="24">
        <f t="shared" si="27"/>
        <v>14677822963.16</v>
      </c>
      <c r="P102" s="24">
        <f t="shared" si="27"/>
        <v>14677822963.16</v>
      </c>
    </row>
    <row r="103" spans="1:16" s="21" customFormat="1" ht="48.75" customHeight="1" x14ac:dyDescent="0.25">
      <c r="A103" s="32" t="s">
        <v>203</v>
      </c>
      <c r="B103" s="33" t="s">
        <v>20</v>
      </c>
      <c r="C103" s="33" t="s">
        <v>27</v>
      </c>
      <c r="D103" s="33" t="s">
        <v>28</v>
      </c>
      <c r="E103" s="34" t="s">
        <v>204</v>
      </c>
      <c r="F103" s="35">
        <v>9162261455</v>
      </c>
      <c r="G103" s="25">
        <f>VLOOKUP(A103,[4]REP_EPG034_EjecucionPresupuesta!$C$5:R$109,16,0)</f>
        <v>0</v>
      </c>
      <c r="H103" s="25">
        <f>VLOOKUP(A103,[4]REP_EPG034_EjecucionPresupuesta!$C$5:S$109,17,0)</f>
        <v>0</v>
      </c>
      <c r="I103" s="25">
        <f>VLOOKUP(A103,[8]REP_EPG034_EjecucionPresupuesta!$C$59:T$109,18,0)</f>
        <v>9162261455</v>
      </c>
      <c r="J103" s="25">
        <v>0</v>
      </c>
      <c r="K103" s="25">
        <f>VLOOKUP(A103,'[2]REP_EPG034_EjecucionPresupu (2)'!$C$56:V$108,20,0)</f>
        <v>8981210884.9300003</v>
      </c>
      <c r="L103" s="25">
        <f>VLOOKUP(A103,'[2]REP_EPG034_EjecucionPresupu (2)'!$C$56:W$108,21,0)</f>
        <v>181050570.06999999</v>
      </c>
      <c r="M103" s="25">
        <f>VLOOKUP(A103,'[2]REP_EPG034_EjecucionPresupu (2)'!$C$56:X$108,22,0)</f>
        <v>8468155461.5299997</v>
      </c>
      <c r="N103" s="25">
        <f>VLOOKUP(A103,'[2]REP_EPG034_EjecucionPresupu (2)'!$C$56:Y$108,23,0)</f>
        <v>5714708122.5299997</v>
      </c>
      <c r="O103" s="25">
        <f>VLOOKUP(A103,'[2]REP_EPG034_EjecucionPresupu (2)'!$C$56:Z$108,24,0)</f>
        <v>5714708122.5299997</v>
      </c>
      <c r="P103" s="25">
        <f>VLOOKUP(A103,'[2]REP_EPG034_EjecucionPresupu (2)'!$C$2:AA$108,25,0)</f>
        <v>5714708122.5299997</v>
      </c>
    </row>
    <row r="104" spans="1:16" s="21" customFormat="1" ht="48.75" customHeight="1" x14ac:dyDescent="0.25">
      <c r="A104" s="32" t="s">
        <v>205</v>
      </c>
      <c r="B104" s="33" t="s">
        <v>20</v>
      </c>
      <c r="C104" s="33" t="s">
        <v>27</v>
      </c>
      <c r="D104" s="33" t="s">
        <v>28</v>
      </c>
      <c r="E104" s="34" t="s">
        <v>206</v>
      </c>
      <c r="F104" s="35">
        <v>4692634884</v>
      </c>
      <c r="G104" s="25">
        <f>VLOOKUP(A104,[4]REP_EPG034_EjecucionPresupuesta!$C$5:R$109,16,0)</f>
        <v>0</v>
      </c>
      <c r="H104" s="25">
        <f>VLOOKUP(A104,[4]REP_EPG034_EjecucionPresupuesta!$C$5:S$109,17,0)</f>
        <v>0</v>
      </c>
      <c r="I104" s="25">
        <f>VLOOKUP(A104,[8]REP_EPG034_EjecucionPresupuesta!$C$59:T$109,18,0)</f>
        <v>4692634884</v>
      </c>
      <c r="J104" s="25">
        <v>0</v>
      </c>
      <c r="K104" s="25">
        <f>VLOOKUP(A104,'[2]REP_EPG034_EjecucionPresupu (2)'!$C$56:V$108,20,0)</f>
        <v>4346373100.3900003</v>
      </c>
      <c r="L104" s="25">
        <f>VLOOKUP(A104,'[2]REP_EPG034_EjecucionPresupu (2)'!$C$56:W$108,21,0)</f>
        <v>346261783.61000001</v>
      </c>
      <c r="M104" s="25">
        <f>VLOOKUP(A104,'[2]REP_EPG034_EjecucionPresupu (2)'!$C$56:X$108,22,0)</f>
        <v>4056495424.6799998</v>
      </c>
      <c r="N104" s="25">
        <f>VLOOKUP(A104,'[2]REP_EPG034_EjecucionPresupu (2)'!$C$56:Y$108,23,0)</f>
        <v>2604274067.6300001</v>
      </c>
      <c r="O104" s="25">
        <f>VLOOKUP(A104,'[2]REP_EPG034_EjecucionPresupu (2)'!$C$56:Z$108,24,0)</f>
        <v>2604274067.6300001</v>
      </c>
      <c r="P104" s="25">
        <f>VLOOKUP(A104,'[2]REP_EPG034_EjecucionPresupu (2)'!$C$2:AA$108,25,0)</f>
        <v>2604274067.6300001</v>
      </c>
    </row>
    <row r="105" spans="1:16" s="21" customFormat="1" ht="48.75" customHeight="1" x14ac:dyDescent="0.25">
      <c r="A105" s="32" t="s">
        <v>207</v>
      </c>
      <c r="B105" s="33" t="s">
        <v>20</v>
      </c>
      <c r="C105" s="33" t="s">
        <v>27</v>
      </c>
      <c r="D105" s="33" t="s">
        <v>28</v>
      </c>
      <c r="E105" s="34" t="s">
        <v>208</v>
      </c>
      <c r="F105" s="35">
        <v>311654674</v>
      </c>
      <c r="G105" s="25">
        <f>VLOOKUP(A105,[4]REP_EPG034_EjecucionPresupuesta!$C$5:R$109,16,0)</f>
        <v>0</v>
      </c>
      <c r="H105" s="25">
        <f>VLOOKUP(A105,[4]REP_EPG034_EjecucionPresupuesta!$C$5:S$109,17,0)</f>
        <v>0</v>
      </c>
      <c r="I105" s="25">
        <f>VLOOKUP(A105,[8]REP_EPG034_EjecucionPresupuesta!$C$59:T$109,18,0)</f>
        <v>311654674</v>
      </c>
      <c r="J105" s="25">
        <v>0</v>
      </c>
      <c r="K105" s="25">
        <f>VLOOKUP(A105,'[2]REP_EPG034_EjecucionPresupu (2)'!$C$56:V$108,20,0)</f>
        <v>311654674</v>
      </c>
      <c r="L105" s="25">
        <f>VLOOKUP(A105,'[2]REP_EPG034_EjecucionPresupu (2)'!$C$56:W$108,21,0)</f>
        <v>0</v>
      </c>
      <c r="M105" s="25">
        <f>VLOOKUP(A105,'[2]REP_EPG034_EjecucionPresupu (2)'!$C$56:X$108,22,0)</f>
        <v>311654674</v>
      </c>
      <c r="N105" s="25">
        <f>VLOOKUP(A105,'[2]REP_EPG034_EjecucionPresupu (2)'!$C$56:Y$108,23,0)</f>
        <v>299965292</v>
      </c>
      <c r="O105" s="25">
        <f>VLOOKUP(A105,'[2]REP_EPG034_EjecucionPresupu (2)'!$C$56:Z$108,24,0)</f>
        <v>299965292</v>
      </c>
      <c r="P105" s="25">
        <f>VLOOKUP(A105,'[2]REP_EPG034_EjecucionPresupu (2)'!$C$2:AA$108,25,0)</f>
        <v>299965292</v>
      </c>
    </row>
    <row r="106" spans="1:16" s="21" customFormat="1" ht="48.75" customHeight="1" x14ac:dyDescent="0.25">
      <c r="A106" s="32" t="s">
        <v>209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5910863444</v>
      </c>
      <c r="G106" s="25">
        <f>VLOOKUP(A106,[4]REP_EPG034_EjecucionPresupuesta!$C$5:R$109,16,0)</f>
        <v>0</v>
      </c>
      <c r="H106" s="25">
        <f>VLOOKUP(A106,[4]REP_EPG034_EjecucionPresupuesta!$C$5:S$109,17,0)</f>
        <v>0</v>
      </c>
      <c r="I106" s="25">
        <f>VLOOKUP(A106,[8]REP_EPG034_EjecucionPresupuesta!$C$59:T$109,18,0)</f>
        <v>5910863444</v>
      </c>
      <c r="J106" s="25">
        <v>0</v>
      </c>
      <c r="K106" s="25">
        <f>VLOOKUP(A106,'[2]REP_EPG034_EjecucionPresupu (2)'!$C$56:V$108,20,0)</f>
        <v>5904493444.4300003</v>
      </c>
      <c r="L106" s="25">
        <f>VLOOKUP(A106,'[2]REP_EPG034_EjecucionPresupu (2)'!$C$56:W$108,21,0)</f>
        <v>6369999.5700000003</v>
      </c>
      <c r="M106" s="25">
        <f>VLOOKUP(A106,'[2]REP_EPG034_EjecucionPresupu (2)'!$C$56:X$108,22,0)</f>
        <v>5796485421.4300003</v>
      </c>
      <c r="N106" s="25">
        <f>VLOOKUP(A106,'[2]REP_EPG034_EjecucionPresupu (2)'!$C$56:Y$108,23,0)</f>
        <v>4242422985</v>
      </c>
      <c r="O106" s="25">
        <f>VLOOKUP(A106,'[2]REP_EPG034_EjecucionPresupu (2)'!$C$56:Z$108,24,0)</f>
        <v>4242422985</v>
      </c>
      <c r="P106" s="25">
        <f>VLOOKUP(A106,'[2]REP_EPG034_EjecucionPresupu (2)'!$C$2:AA$108,25,0)</f>
        <v>4242422985</v>
      </c>
    </row>
    <row r="107" spans="1:16" s="21" customFormat="1" ht="48.75" customHeight="1" x14ac:dyDescent="0.25">
      <c r="A107" s="32" t="s">
        <v>211</v>
      </c>
      <c r="B107" s="33" t="s">
        <v>20</v>
      </c>
      <c r="C107" s="33" t="s">
        <v>27</v>
      </c>
      <c r="D107" s="33" t="s">
        <v>28</v>
      </c>
      <c r="E107" s="34" t="s">
        <v>212</v>
      </c>
      <c r="F107" s="35">
        <v>1816866517</v>
      </c>
      <c r="G107" s="25">
        <f>VLOOKUP(A107,[4]REP_EPG034_EjecucionPresupuesta!$C$5:R$109,16,0)</f>
        <v>0</v>
      </c>
      <c r="H107" s="25">
        <f>VLOOKUP(A107,[4]REP_EPG034_EjecucionPresupuesta!$C$5:S$109,17,0)</f>
        <v>0</v>
      </c>
      <c r="I107" s="25">
        <f>VLOOKUP(A107,[8]REP_EPG034_EjecucionPresupuesta!$C$59:T$109,18,0)</f>
        <v>1816866517</v>
      </c>
      <c r="J107" s="25">
        <v>0</v>
      </c>
      <c r="K107" s="25">
        <f>VLOOKUP(A107,'[2]REP_EPG034_EjecucionPresupu (2)'!$C$56:V$108,20,0)</f>
        <v>1811035347.8</v>
      </c>
      <c r="L107" s="25">
        <f>VLOOKUP(A107,'[2]REP_EPG034_EjecucionPresupu (2)'!$C$56:W$108,21,0)</f>
        <v>5831169.2000000002</v>
      </c>
      <c r="M107" s="25">
        <f>VLOOKUP(A107,'[2]REP_EPG034_EjecucionPresupu (2)'!$C$56:X$108,22,0)</f>
        <v>1811035347.8</v>
      </c>
      <c r="N107" s="25">
        <f>VLOOKUP(A107,'[2]REP_EPG034_EjecucionPresupu (2)'!$C$56:Y$108,23,0)</f>
        <v>1559162576</v>
      </c>
      <c r="O107" s="25">
        <f>VLOOKUP(A107,'[2]REP_EPG034_EjecucionPresupu (2)'!$C$56:Z$108,24,0)</f>
        <v>1559162576</v>
      </c>
      <c r="P107" s="25">
        <f>VLOOKUP(A107,'[2]REP_EPG034_EjecucionPresupu (2)'!$C$2:AA$108,25,0)</f>
        <v>1559162576</v>
      </c>
    </row>
    <row r="108" spans="1:16" ht="48.75" customHeight="1" x14ac:dyDescent="0.25">
      <c r="A108" s="32" t="s">
        <v>213</v>
      </c>
      <c r="B108" s="33" t="s">
        <v>20</v>
      </c>
      <c r="C108" s="33" t="s">
        <v>27</v>
      </c>
      <c r="D108" s="33" t="s">
        <v>28</v>
      </c>
      <c r="E108" s="34" t="s">
        <v>210</v>
      </c>
      <c r="F108" s="35">
        <v>1347452923</v>
      </c>
      <c r="G108" s="25">
        <f>VLOOKUP(A108,[4]REP_EPG034_EjecucionPresupuesta!$C$5:R$109,16,0)</f>
        <v>0</v>
      </c>
      <c r="H108" s="25">
        <f>VLOOKUP(A108,[4]REP_EPG034_EjecucionPresupuesta!$C$5:S$109,17,0)</f>
        <v>0</v>
      </c>
      <c r="I108" s="25">
        <f>VLOOKUP(A108,[8]REP_EPG034_EjecucionPresupuesta!$C$59:T$109,18,0)</f>
        <v>1347452923</v>
      </c>
      <c r="J108" s="25">
        <v>0</v>
      </c>
      <c r="K108" s="25">
        <f>VLOOKUP(A108,'[2]REP_EPG034_EjecucionPresupu (2)'!$C$56:V$108,20,0)</f>
        <v>1347452923</v>
      </c>
      <c r="L108" s="25">
        <f>VLOOKUP(A108,'[2]REP_EPG034_EjecucionPresupu (2)'!$C$56:W$108,21,0)</f>
        <v>0</v>
      </c>
      <c r="M108" s="25">
        <f>VLOOKUP(A108,'[2]REP_EPG034_EjecucionPresupu (2)'!$C$56:X$108,22,0)</f>
        <v>1347452923</v>
      </c>
      <c r="N108" s="25">
        <f>VLOOKUP(A108,'[2]REP_EPG034_EjecucionPresupu (2)'!$C$56:Y$108,23,0)</f>
        <v>257289920</v>
      </c>
      <c r="O108" s="25">
        <f>VLOOKUP(A108,'[2]REP_EPG034_EjecucionPresupu (2)'!$C$56:Z$108,24,0)</f>
        <v>257289920</v>
      </c>
      <c r="P108" s="25">
        <f>VLOOKUP(A108,'[2]REP_EPG034_EjecucionPresupu (2)'!$C$2:AA$108,25,0)</f>
        <v>257289920</v>
      </c>
    </row>
    <row r="109" spans="1:16" s="8" customFormat="1" ht="48.75" customHeight="1" x14ac:dyDescent="0.25">
      <c r="A109" s="10" t="s">
        <v>162</v>
      </c>
      <c r="B109" s="11" t="s">
        <v>20</v>
      </c>
      <c r="C109" s="11" t="s">
        <v>27</v>
      </c>
      <c r="D109" s="11" t="s">
        <v>28</v>
      </c>
      <c r="E109" s="13" t="s">
        <v>163</v>
      </c>
      <c r="F109" s="24">
        <f>SUM(F110:F117)</f>
        <v>531611592188</v>
      </c>
      <c r="G109" s="24">
        <f t="shared" ref="G109:P109" si="28">SUM(G110:G117)</f>
        <v>0</v>
      </c>
      <c r="H109" s="24">
        <f t="shared" si="28"/>
        <v>0</v>
      </c>
      <c r="I109" s="24">
        <f t="shared" si="28"/>
        <v>531611592188</v>
      </c>
      <c r="J109" s="24">
        <f t="shared" si="28"/>
        <v>0</v>
      </c>
      <c r="K109" s="24">
        <f t="shared" si="28"/>
        <v>531197394855</v>
      </c>
      <c r="L109" s="24">
        <f t="shared" si="28"/>
        <v>414197333</v>
      </c>
      <c r="M109" s="24">
        <f t="shared" si="28"/>
        <v>529660117098.65002</v>
      </c>
      <c r="N109" s="24">
        <f t="shared" si="28"/>
        <v>348028222330.45001</v>
      </c>
      <c r="O109" s="24">
        <f t="shared" si="28"/>
        <v>348028222330.45001</v>
      </c>
      <c r="P109" s="24">
        <f t="shared" si="28"/>
        <v>348028222330.45001</v>
      </c>
    </row>
    <row r="110" spans="1:16" s="8" customFormat="1" ht="48.75" customHeight="1" x14ac:dyDescent="0.25">
      <c r="A110" s="32" t="s">
        <v>214</v>
      </c>
      <c r="B110" s="33" t="s">
        <v>20</v>
      </c>
      <c r="C110" s="33" t="s">
        <v>27</v>
      </c>
      <c r="D110" s="33" t="s">
        <v>28</v>
      </c>
      <c r="E110" s="34" t="s">
        <v>215</v>
      </c>
      <c r="F110" s="35">
        <v>557686216</v>
      </c>
      <c r="G110" s="25">
        <f>VLOOKUP(A110,[4]REP_EPG034_EjecucionPresupuesta!$C$5:R$109,16,0)</f>
        <v>0</v>
      </c>
      <c r="H110" s="25">
        <f>VLOOKUP(A110,[4]REP_EPG034_EjecucionPresupuesta!$C$5:S$109,17,0)</f>
        <v>0</v>
      </c>
      <c r="I110" s="25">
        <f>VLOOKUP(A110,[8]REP_EPG034_EjecucionPresupuesta!$C$59:T$109,18,0)</f>
        <v>462043446</v>
      </c>
      <c r="J110" s="25">
        <v>0</v>
      </c>
      <c r="K110" s="25">
        <f>VLOOKUP(A110,'[2]REP_EPG034_EjecucionPresupu (2)'!$C$56:V$108,20,0)</f>
        <v>458498361.5</v>
      </c>
      <c r="L110" s="25">
        <f>VLOOKUP(A110,'[2]REP_EPG034_EjecucionPresupu (2)'!$C$56:W$108,21,0)</f>
        <v>3545084.5</v>
      </c>
      <c r="M110" s="25">
        <f>VLOOKUP(A110,'[2]REP_EPG034_EjecucionPresupu (2)'!$C$56:X$108,22,0)</f>
        <v>383024581</v>
      </c>
      <c r="N110" s="25">
        <f>VLOOKUP(A110,'[2]REP_EPG034_EjecucionPresupu (2)'!$C$56:Y$108,23,0)</f>
        <v>328608744</v>
      </c>
      <c r="O110" s="25">
        <f>VLOOKUP(A110,'[2]REP_EPG034_EjecucionPresupu (2)'!$C$56:Z$108,24,0)</f>
        <v>328608744</v>
      </c>
      <c r="P110" s="25">
        <f>VLOOKUP(A110,'[2]REP_EPG034_EjecucionPresupu (2)'!$C$2:AA$108,25,0)</f>
        <v>328608744</v>
      </c>
    </row>
    <row r="111" spans="1:16" s="8" customFormat="1" ht="48.75" customHeight="1" x14ac:dyDescent="0.25">
      <c r="A111" s="32" t="s">
        <v>216</v>
      </c>
      <c r="B111" s="33" t="s">
        <v>20</v>
      </c>
      <c r="C111" s="33" t="s">
        <v>27</v>
      </c>
      <c r="D111" s="33" t="s">
        <v>28</v>
      </c>
      <c r="E111" s="34" t="s">
        <v>217</v>
      </c>
      <c r="F111" s="35">
        <v>854284348</v>
      </c>
      <c r="G111" s="25">
        <f>VLOOKUP(A111,[4]REP_EPG034_EjecucionPresupuesta!$C$5:R$109,16,0)</f>
        <v>0</v>
      </c>
      <c r="H111" s="25">
        <f>VLOOKUP(A111,[4]REP_EPG034_EjecucionPresupuesta!$C$5:S$109,17,0)</f>
        <v>0</v>
      </c>
      <c r="I111" s="25">
        <f>VLOOKUP(A111,[8]REP_EPG034_EjecucionPresupuesta!$C$59:T$109,18,0)</f>
        <v>332535267</v>
      </c>
      <c r="J111" s="25">
        <v>0</v>
      </c>
      <c r="K111" s="25">
        <f>VLOOKUP(A111,'[2]REP_EPG034_EjecucionPresupu (2)'!$C$56:V$108,20,0)</f>
        <v>0</v>
      </c>
      <c r="L111" s="25">
        <f>VLOOKUP(A111,'[2]REP_EPG034_EjecucionPresupu (2)'!$C$56:W$108,21,0)</f>
        <v>0</v>
      </c>
      <c r="M111" s="25">
        <f>VLOOKUP(A111,'[2]REP_EPG034_EjecucionPresupu (2)'!$C$56:X$108,22,0)</f>
        <v>0</v>
      </c>
      <c r="N111" s="25">
        <f>VLOOKUP(A111,'[2]REP_EPG034_EjecucionPresupu (2)'!$C$56:Y$108,23,0)</f>
        <v>0</v>
      </c>
      <c r="O111" s="25">
        <f>VLOOKUP(A111,'[2]REP_EPG034_EjecucionPresupu (2)'!$C$56:Z$108,24,0)</f>
        <v>0</v>
      </c>
      <c r="P111" s="25">
        <f>VLOOKUP(A111,'[2]REP_EPG034_EjecucionPresupu (2)'!$C$2:AA$108,25,0)</f>
        <v>0</v>
      </c>
    </row>
    <row r="112" spans="1:16" s="8" customFormat="1" ht="48.75" customHeight="1" x14ac:dyDescent="0.25">
      <c r="A112" s="32" t="s">
        <v>218</v>
      </c>
      <c r="B112" s="33" t="s">
        <v>20</v>
      </c>
      <c r="C112" s="33" t="s">
        <v>27</v>
      </c>
      <c r="D112" s="33" t="s">
        <v>28</v>
      </c>
      <c r="E112" s="34" t="s">
        <v>219</v>
      </c>
      <c r="F112" s="35">
        <v>11781041062</v>
      </c>
      <c r="G112" s="25">
        <f>VLOOKUP(A112,[4]REP_EPG034_EjecucionPresupuesta!$C$5:R$109,16,0)</f>
        <v>0</v>
      </c>
      <c r="H112" s="25">
        <f>VLOOKUP(A112,[4]REP_EPG034_EjecucionPresupuesta!$C$5:S$109,17,0)</f>
        <v>0</v>
      </c>
      <c r="I112" s="25">
        <f>VLOOKUP(A112,[8]REP_EPG034_EjecucionPresupuesta!$C$59:T$109,18,0)</f>
        <v>12691648543</v>
      </c>
      <c r="J112" s="25">
        <v>0</v>
      </c>
      <c r="K112" s="25">
        <f>VLOOKUP(A112,'[2]REP_EPG034_EjecucionPresupu (2)'!$C$56:V$108,20,0)</f>
        <v>11705245227.5</v>
      </c>
      <c r="L112" s="25">
        <f>VLOOKUP(A112,'[2]REP_EPG034_EjecucionPresupu (2)'!$C$56:W$108,21,0)</f>
        <v>393028102.5</v>
      </c>
      <c r="M112" s="25">
        <f>VLOOKUP(A112,'[2]REP_EPG034_EjecucionPresupu (2)'!$C$56:X$108,22,0)</f>
        <v>11421259200.65</v>
      </c>
      <c r="N112" s="25">
        <f>VLOOKUP(A112,'[2]REP_EPG034_EjecucionPresupu (2)'!$C$56:Y$108,23,0)</f>
        <v>7722641191.6499996</v>
      </c>
      <c r="O112" s="25">
        <f>VLOOKUP(A112,'[2]REP_EPG034_EjecucionPresupu (2)'!$C$56:Z$108,24,0)</f>
        <v>7722641191.6499996</v>
      </c>
      <c r="P112" s="25">
        <f>VLOOKUP(A112,'[2]REP_EPG034_EjecucionPresupu (2)'!$C$2:AA$108,25,0)</f>
        <v>7722641191.6499996</v>
      </c>
    </row>
    <row r="113" spans="1:16" s="8" customFormat="1" ht="48.75" customHeight="1" x14ac:dyDescent="0.25">
      <c r="A113" s="32" t="s">
        <v>220</v>
      </c>
      <c r="B113" s="33" t="s">
        <v>20</v>
      </c>
      <c r="C113" s="33" t="s">
        <v>27</v>
      </c>
      <c r="D113" s="33" t="s">
        <v>28</v>
      </c>
      <c r="E113" s="34" t="s">
        <v>221</v>
      </c>
      <c r="F113" s="35">
        <v>2438728353</v>
      </c>
      <c r="G113" s="25">
        <f>VLOOKUP(A113,[4]REP_EPG034_EjecucionPresupuesta!$C$5:R$109,16,0)</f>
        <v>0</v>
      </c>
      <c r="H113" s="25">
        <f>VLOOKUP(A113,[4]REP_EPG034_EjecucionPresupuesta!$C$5:S$109,17,0)</f>
        <v>0</v>
      </c>
      <c r="I113" s="25">
        <f>VLOOKUP(A113,[8]REP_EPG034_EjecucionPresupuesta!$C$59:T$109,18,0)</f>
        <v>2438728353</v>
      </c>
      <c r="J113" s="25">
        <v>0</v>
      </c>
      <c r="K113" s="25">
        <f>VLOOKUP(A113,'[2]REP_EPG034_EjecucionPresupu (2)'!$C$56:V$108,20,0)</f>
        <v>2438728353</v>
      </c>
      <c r="L113" s="25">
        <f>VLOOKUP(A113,'[2]REP_EPG034_EjecucionPresupu (2)'!$C$56:W$108,21,0)</f>
        <v>0</v>
      </c>
      <c r="M113" s="25">
        <f>VLOOKUP(A113,'[2]REP_EPG034_EjecucionPresupu (2)'!$C$56:X$108,22,0)</f>
        <v>2438728353</v>
      </c>
      <c r="N113" s="25">
        <f>VLOOKUP(A113,'[2]REP_EPG034_EjecucionPresupu (2)'!$C$56:Y$108,23,0)</f>
        <v>634354763.36000001</v>
      </c>
      <c r="O113" s="25">
        <f>VLOOKUP(A113,'[2]REP_EPG034_EjecucionPresupu (2)'!$C$56:Z$108,24,0)</f>
        <v>634354763.36000001</v>
      </c>
      <c r="P113" s="25">
        <f>VLOOKUP(A113,'[2]REP_EPG034_EjecucionPresupu (2)'!$C$2:AA$108,25,0)</f>
        <v>634354763.36000001</v>
      </c>
    </row>
    <row r="114" spans="1:16" s="8" customFormat="1" ht="48.75" customHeight="1" x14ac:dyDescent="0.25">
      <c r="A114" s="32" t="s">
        <v>222</v>
      </c>
      <c r="B114" s="33" t="s">
        <v>20</v>
      </c>
      <c r="C114" s="33" t="s">
        <v>27</v>
      </c>
      <c r="D114" s="33" t="s">
        <v>28</v>
      </c>
      <c r="E114" s="34" t="s">
        <v>223</v>
      </c>
      <c r="F114" s="35">
        <v>7904357230</v>
      </c>
      <c r="G114" s="25">
        <f>VLOOKUP(A114,[4]REP_EPG034_EjecucionPresupuesta!$C$5:R$109,16,0)</f>
        <v>0</v>
      </c>
      <c r="H114" s="25">
        <f>VLOOKUP(A114,[4]REP_EPG034_EjecucionPresupuesta!$C$5:S$109,17,0)</f>
        <v>0</v>
      </c>
      <c r="I114" s="25">
        <f>VLOOKUP(A114,[8]REP_EPG034_EjecucionPresupuesta!$C$59:T$109,18,0)</f>
        <v>8000000000</v>
      </c>
      <c r="J114" s="25">
        <v>0</v>
      </c>
      <c r="K114" s="25">
        <f>VLOOKUP(A114,'[2]REP_EPG034_EjecucionPresupu (2)'!$C$56:V$108,20,0)</f>
        <v>8000000000</v>
      </c>
      <c r="L114" s="25">
        <f>VLOOKUP(A114,'[2]REP_EPG034_EjecucionPresupu (2)'!$C$56:W$108,21,0)</f>
        <v>0</v>
      </c>
      <c r="M114" s="25">
        <f>VLOOKUP(A114,'[2]REP_EPG034_EjecucionPresupu (2)'!$C$56:X$108,22,0)</f>
        <v>8000000000</v>
      </c>
      <c r="N114" s="25">
        <f>VLOOKUP(A114,'[2]REP_EPG034_EjecucionPresupu (2)'!$C$56:Y$108,23,0)</f>
        <v>0</v>
      </c>
      <c r="O114" s="25">
        <f>VLOOKUP(A114,'[2]REP_EPG034_EjecucionPresupu (2)'!$C$56:Z$108,24,0)</f>
        <v>0</v>
      </c>
      <c r="P114" s="25">
        <f>VLOOKUP(A114,'[2]REP_EPG034_EjecucionPresupu (2)'!$C$2:AA$108,25,0)</f>
        <v>0</v>
      </c>
    </row>
    <row r="115" spans="1:16" s="8" customFormat="1" ht="48.75" customHeight="1" x14ac:dyDescent="0.25">
      <c r="A115" s="32" t="s">
        <v>224</v>
      </c>
      <c r="B115" s="33" t="s">
        <v>20</v>
      </c>
      <c r="C115" s="33" t="s">
        <v>27</v>
      </c>
      <c r="D115" s="33" t="s">
        <v>28</v>
      </c>
      <c r="E115" s="34" t="s">
        <v>225</v>
      </c>
      <c r="F115" s="35">
        <v>1045169293</v>
      </c>
      <c r="G115" s="25">
        <f>VLOOKUP(A115,[4]REP_EPG034_EjecucionPresupuesta!$C$5:R$109,16,0)</f>
        <v>0</v>
      </c>
      <c r="H115" s="25">
        <f>VLOOKUP(A115,[4]REP_EPG034_EjecucionPresupuesta!$C$5:S$109,17,0)</f>
        <v>0</v>
      </c>
      <c r="I115" s="25">
        <f>VLOOKUP(A115,[8]REP_EPG034_EjecucionPresupuesta!$C$59:T$109,18,0)</f>
        <v>1045169293</v>
      </c>
      <c r="J115" s="25">
        <v>0</v>
      </c>
      <c r="K115" s="25">
        <f>VLOOKUP(A115,'[2]REP_EPG034_EjecucionPresupu (2)'!$C$56:V$108,20,0)</f>
        <v>1045169293</v>
      </c>
      <c r="L115" s="25">
        <f>VLOOKUP(A115,'[2]REP_EPG034_EjecucionPresupu (2)'!$C$56:W$108,21,0)</f>
        <v>0</v>
      </c>
      <c r="M115" s="25">
        <f>VLOOKUP(A115,'[2]REP_EPG034_EjecucionPresupu (2)'!$C$56:X$108,22,0)</f>
        <v>1045169293</v>
      </c>
      <c r="N115" s="25">
        <f>VLOOKUP(A115,'[2]REP_EPG034_EjecucionPresupu (2)'!$C$56:Y$108,23,0)</f>
        <v>65191754.439999998</v>
      </c>
      <c r="O115" s="25">
        <f>VLOOKUP(A115,'[2]REP_EPG034_EjecucionPresupu (2)'!$C$56:Z$108,24,0)</f>
        <v>65191754.439999998</v>
      </c>
      <c r="P115" s="25">
        <f>VLOOKUP(A115,'[2]REP_EPG034_EjecucionPresupu (2)'!$C$2:AA$108,25,0)</f>
        <v>65191754.439999998</v>
      </c>
    </row>
    <row r="116" spans="1:16" s="8" customFormat="1" ht="48.75" customHeight="1" x14ac:dyDescent="0.25">
      <c r="A116" s="32" t="s">
        <v>226</v>
      </c>
      <c r="B116" s="33" t="s">
        <v>20</v>
      </c>
      <c r="C116" s="33" t="s">
        <v>27</v>
      </c>
      <c r="D116" s="33" t="s">
        <v>28</v>
      </c>
      <c r="E116" s="34" t="s">
        <v>227</v>
      </c>
      <c r="F116" s="35">
        <v>28082250672</v>
      </c>
      <c r="G116" s="25">
        <f>VLOOKUP(A116,[4]REP_EPG034_EjecucionPresupuesta!$C$5:R$109,16,0)</f>
        <v>0</v>
      </c>
      <c r="H116" s="25">
        <f>VLOOKUP(A116,[4]REP_EPG034_EjecucionPresupuesta!$C$5:S$109,17,0)</f>
        <v>0</v>
      </c>
      <c r="I116" s="25">
        <f>VLOOKUP(A116,[8]REP_EPG034_EjecucionPresupuesta!$C$59:T$109,18,0)</f>
        <v>28082250672</v>
      </c>
      <c r="J116" s="25">
        <v>0</v>
      </c>
      <c r="K116" s="25">
        <f>VLOOKUP(A116,'[2]REP_EPG034_EjecucionPresupu (2)'!$C$56:V$108,20,0)</f>
        <v>28414785938</v>
      </c>
      <c r="L116" s="25">
        <f>VLOOKUP(A116,'[2]REP_EPG034_EjecucionPresupu (2)'!$C$56:W$108,21,0)</f>
        <v>1</v>
      </c>
      <c r="M116" s="25">
        <f>VLOOKUP(A116,'[2]REP_EPG034_EjecucionPresupu (2)'!$C$56:X$108,22,0)</f>
        <v>27813119057</v>
      </c>
      <c r="N116" s="25">
        <f>VLOOKUP(A116,'[2]REP_EPG034_EjecucionPresupu (2)'!$C$56:Y$108,23,0)</f>
        <v>13796795610</v>
      </c>
      <c r="O116" s="25">
        <f>VLOOKUP(A116,'[2]REP_EPG034_EjecucionPresupu (2)'!$C$56:Z$108,24,0)</f>
        <v>13796795610</v>
      </c>
      <c r="P116" s="25">
        <f>VLOOKUP(A116,'[2]REP_EPG034_EjecucionPresupu (2)'!$C$2:AA$108,25,0)</f>
        <v>13796795610</v>
      </c>
    </row>
    <row r="117" spans="1:16" s="8" customFormat="1" ht="48.75" customHeight="1" x14ac:dyDescent="0.25">
      <c r="A117" s="32" t="s">
        <v>228</v>
      </c>
      <c r="B117" s="33" t="s">
        <v>20</v>
      </c>
      <c r="C117" s="33" t="s">
        <v>27</v>
      </c>
      <c r="D117" s="33" t="s">
        <v>28</v>
      </c>
      <c r="E117" s="34" t="s">
        <v>229</v>
      </c>
      <c r="F117" s="35">
        <v>478948075014</v>
      </c>
      <c r="G117" s="25">
        <f>VLOOKUP(A117,[4]REP_EPG034_EjecucionPresupuesta!$C$5:R$109,16,0)</f>
        <v>0</v>
      </c>
      <c r="H117" s="25">
        <f>VLOOKUP(A117,[4]REP_EPG034_EjecucionPresupuesta!$C$5:S$109,17,0)</f>
        <v>0</v>
      </c>
      <c r="I117" s="25">
        <f>VLOOKUP(A117,[8]REP_EPG034_EjecucionPresupuesta!$C$59:T$109,18,0)</f>
        <v>478559216614</v>
      </c>
      <c r="J117" s="25">
        <v>0</v>
      </c>
      <c r="K117" s="25">
        <f>VLOOKUP(A117,'[2]REP_EPG034_EjecucionPresupu (2)'!$C$56:V$108,20,0)</f>
        <v>479134967682</v>
      </c>
      <c r="L117" s="25">
        <f>VLOOKUP(A117,'[2]REP_EPG034_EjecucionPresupu (2)'!$C$56:W$108,21,0)</f>
        <v>17624145</v>
      </c>
      <c r="M117" s="25">
        <f>VLOOKUP(A117,'[2]REP_EPG034_EjecucionPresupu (2)'!$C$56:X$108,22,0)</f>
        <v>478558816614</v>
      </c>
      <c r="N117" s="25">
        <f>VLOOKUP(A117,'[2]REP_EPG034_EjecucionPresupu (2)'!$C$56:Y$108,23,0)</f>
        <v>325480630267</v>
      </c>
      <c r="O117" s="25">
        <f>VLOOKUP(A117,'[2]REP_EPG034_EjecucionPresupu (2)'!$C$56:Z$108,24,0)</f>
        <v>325480630267</v>
      </c>
      <c r="P117" s="25">
        <f>VLOOKUP(A117,'[2]REP_EPG034_EjecucionPresupu (2)'!$C$2:AA$108,25,0)</f>
        <v>325480630267</v>
      </c>
    </row>
    <row r="118" spans="1:16" s="8" customFormat="1" ht="48.75" customHeight="1" x14ac:dyDescent="0.25">
      <c r="A118" s="10" t="s">
        <v>164</v>
      </c>
      <c r="B118" s="11" t="s">
        <v>20</v>
      </c>
      <c r="C118" s="11" t="s">
        <v>27</v>
      </c>
      <c r="D118" s="11" t="s">
        <v>28</v>
      </c>
      <c r="E118" s="13" t="s">
        <v>165</v>
      </c>
      <c r="F118" s="24">
        <f>SUM(F119:F129)</f>
        <v>1444283355139</v>
      </c>
      <c r="G118" s="24">
        <f t="shared" ref="G118:P118" si="29">SUM(G119:G129)</f>
        <v>0</v>
      </c>
      <c r="H118" s="24">
        <f t="shared" si="29"/>
        <v>0</v>
      </c>
      <c r="I118" s="24">
        <f t="shared" si="29"/>
        <v>1444283355139</v>
      </c>
      <c r="J118" s="24">
        <f t="shared" si="29"/>
        <v>0</v>
      </c>
      <c r="K118" s="24">
        <f>SUM(K119:K129)+12381890526</f>
        <v>1416557589202.0601</v>
      </c>
      <c r="L118" s="24">
        <f t="shared" si="29"/>
        <v>27725765936.939995</v>
      </c>
      <c r="M118" s="24">
        <f t="shared" si="29"/>
        <v>1173100835759.5601</v>
      </c>
      <c r="N118" s="24">
        <f t="shared" si="29"/>
        <v>702231045473.92993</v>
      </c>
      <c r="O118" s="24">
        <f t="shared" si="29"/>
        <v>702222251363.92993</v>
      </c>
      <c r="P118" s="24">
        <f t="shared" si="29"/>
        <v>702222251363.92993</v>
      </c>
    </row>
    <row r="119" spans="1:16" s="8" customFormat="1" ht="48.75" customHeight="1" x14ac:dyDescent="0.25">
      <c r="A119" s="32" t="s">
        <v>230</v>
      </c>
      <c r="B119" s="33" t="s">
        <v>20</v>
      </c>
      <c r="C119" s="33" t="s">
        <v>27</v>
      </c>
      <c r="D119" s="33" t="s">
        <v>28</v>
      </c>
      <c r="E119" s="34" t="s">
        <v>231</v>
      </c>
      <c r="F119" s="35">
        <v>76547630244</v>
      </c>
      <c r="G119" s="25">
        <f>VLOOKUP(A119,[4]REP_EPG034_EjecucionPresupuesta!$C$5:R$109,16,0)</f>
        <v>0</v>
      </c>
      <c r="H119" s="25">
        <f>VLOOKUP(A119,[4]REP_EPG034_EjecucionPresupuesta!$C$5:S$109,17,0)</f>
        <v>0</v>
      </c>
      <c r="I119" s="25">
        <f>VLOOKUP(A119,[8]REP_EPG034_EjecucionPresupuesta!$C$59:T$109,18,0)</f>
        <v>73698083556.070007</v>
      </c>
      <c r="J119" s="25">
        <v>0</v>
      </c>
      <c r="K119" s="25">
        <f>VLOOKUP(A119,'[2]REP_EPG034_EjecucionPresupu (2)'!$C$56:V$108,20,0)</f>
        <v>59372338871.860001</v>
      </c>
      <c r="L119" s="25">
        <f>VLOOKUP(A119,'[2]REP_EPG034_EjecucionPresupu (2)'!$C$56:W$108,21,0)</f>
        <v>14325744684.209999</v>
      </c>
      <c r="M119" s="25">
        <f>VLOOKUP(A119,'[2]REP_EPG034_EjecucionPresupu (2)'!$C$56:X$108,22,0)</f>
        <v>57431463980.360001</v>
      </c>
      <c r="N119" s="25">
        <f>VLOOKUP(A119,'[2]REP_EPG034_EjecucionPresupu (2)'!$C$56:Y$108,23,0)</f>
        <v>34394194894.169998</v>
      </c>
      <c r="O119" s="25">
        <f>VLOOKUP(A119,'[2]REP_EPG034_EjecucionPresupu (2)'!$C$56:Z$108,24,0)</f>
        <v>34389907174.169998</v>
      </c>
      <c r="P119" s="25">
        <f>VLOOKUP(A119,'[2]REP_EPG034_EjecucionPresupu (2)'!$C$2:AA$108,25,0)</f>
        <v>34389907174.169998</v>
      </c>
    </row>
    <row r="120" spans="1:16" s="8" customFormat="1" ht="48.75" customHeight="1" x14ac:dyDescent="0.25">
      <c r="A120" s="32" t="s">
        <v>232</v>
      </c>
      <c r="B120" s="33" t="s">
        <v>20</v>
      </c>
      <c r="C120" s="33" t="s">
        <v>27</v>
      </c>
      <c r="D120" s="33" t="s">
        <v>28</v>
      </c>
      <c r="E120" s="34" t="s">
        <v>233</v>
      </c>
      <c r="F120" s="35">
        <v>51413293849</v>
      </c>
      <c r="G120" s="25">
        <f>VLOOKUP(A120,[4]REP_EPG034_EjecucionPresupuesta!$C$5:R$109,16,0)</f>
        <v>0</v>
      </c>
      <c r="H120" s="25">
        <f>VLOOKUP(A120,[4]REP_EPG034_EjecucionPresupuesta!$C$5:S$109,17,0)</f>
        <v>0</v>
      </c>
      <c r="I120" s="25">
        <f>VLOOKUP(A120,[8]REP_EPG034_EjecucionPresupuesta!$C$59:T$109,18,0)</f>
        <v>38255049217.379997</v>
      </c>
      <c r="J120" s="25">
        <v>0</v>
      </c>
      <c r="K120" s="25">
        <f>VLOOKUP(A120,'[2]REP_EPG034_EjecucionPresupu (2)'!$C$56:V$108,20,0)</f>
        <v>21466227769.970001</v>
      </c>
      <c r="L120" s="25">
        <f>VLOOKUP(A120,'[2]REP_EPG034_EjecucionPresupu (2)'!$C$56:W$108,21,0)</f>
        <v>265898393.83000001</v>
      </c>
      <c r="M120" s="25">
        <f>VLOOKUP(A120,'[2]REP_EPG034_EjecucionPresupu (2)'!$C$56:X$108,22,0)</f>
        <v>20271911987.759998</v>
      </c>
      <c r="N120" s="25">
        <f>VLOOKUP(A120,'[2]REP_EPG034_EjecucionPresupu (2)'!$C$56:Y$108,23,0)</f>
        <v>9367439062.9300003</v>
      </c>
      <c r="O120" s="25">
        <f>VLOOKUP(A120,'[2]REP_EPG034_EjecucionPresupu (2)'!$C$56:Z$108,24,0)</f>
        <v>9367439062.9300003</v>
      </c>
      <c r="P120" s="25">
        <f>VLOOKUP(A120,'[2]REP_EPG034_EjecucionPresupu (2)'!$C$2:AA$108,25,0)</f>
        <v>9367439062.9300003</v>
      </c>
    </row>
    <row r="121" spans="1:16" s="8" customFormat="1" ht="48.75" customHeight="1" x14ac:dyDescent="0.25">
      <c r="A121" s="32" t="s">
        <v>234</v>
      </c>
      <c r="B121" s="33" t="s">
        <v>20</v>
      </c>
      <c r="C121" s="33" t="s">
        <v>27</v>
      </c>
      <c r="D121" s="33" t="s">
        <v>28</v>
      </c>
      <c r="E121" s="34" t="s">
        <v>235</v>
      </c>
      <c r="F121" s="35">
        <v>8510869954</v>
      </c>
      <c r="G121" s="25">
        <f>VLOOKUP(A121,[4]REP_EPG034_EjecucionPresupuesta!$C$5:R$109,16,0)</f>
        <v>0</v>
      </c>
      <c r="H121" s="25">
        <f>VLOOKUP(A121,[4]REP_EPG034_EjecucionPresupuesta!$C$5:S$109,17,0)</f>
        <v>0</v>
      </c>
      <c r="I121" s="25">
        <f>VLOOKUP(A121,[8]REP_EPG034_EjecucionPresupuesta!$C$59:T$109,18,0)</f>
        <v>9259547528</v>
      </c>
      <c r="J121" s="25">
        <v>0</v>
      </c>
      <c r="K121" s="25">
        <f>VLOOKUP(A121,'[2]REP_EPG034_EjecucionPresupu (2)'!$C$56:V$108,20,0)</f>
        <v>8187288140</v>
      </c>
      <c r="L121" s="25">
        <f>VLOOKUP(A121,'[2]REP_EPG034_EjecucionPresupu (2)'!$C$56:W$108,21,0)</f>
        <v>1072259388</v>
      </c>
      <c r="M121" s="25">
        <f>VLOOKUP(A121,'[2]REP_EPG034_EjecucionPresupu (2)'!$C$56:X$108,22,0)</f>
        <v>7377742957.1700001</v>
      </c>
      <c r="N121" s="25">
        <f>VLOOKUP(A121,'[2]REP_EPG034_EjecucionPresupu (2)'!$C$56:Y$108,23,0)</f>
        <v>3004137798.6700001</v>
      </c>
      <c r="O121" s="25">
        <f>VLOOKUP(A121,'[2]REP_EPG034_EjecucionPresupu (2)'!$C$56:Z$108,24,0)</f>
        <v>3004137798.6700001</v>
      </c>
      <c r="P121" s="25">
        <f>VLOOKUP(A121,'[2]REP_EPG034_EjecucionPresupu (2)'!$C$2:AA$108,25,0)</f>
        <v>3004137798.6700001</v>
      </c>
    </row>
    <row r="122" spans="1:16" s="8" customFormat="1" ht="48.75" customHeight="1" x14ac:dyDescent="0.25">
      <c r="A122" s="32" t="s">
        <v>236</v>
      </c>
      <c r="B122" s="33" t="s">
        <v>20</v>
      </c>
      <c r="C122" s="33" t="s">
        <v>27</v>
      </c>
      <c r="D122" s="33" t="s">
        <v>28</v>
      </c>
      <c r="E122" s="34" t="s">
        <v>237</v>
      </c>
      <c r="F122" s="35">
        <v>4532945916</v>
      </c>
      <c r="G122" s="25">
        <f>VLOOKUP(A122,[4]REP_EPG034_EjecucionPresupuesta!$C$5:R$109,16,0)</f>
        <v>0</v>
      </c>
      <c r="H122" s="25">
        <f>VLOOKUP(A122,[4]REP_EPG034_EjecucionPresupuesta!$C$5:S$109,17,0)</f>
        <v>0</v>
      </c>
      <c r="I122" s="25">
        <f>VLOOKUP(A122,[8]REP_EPG034_EjecucionPresupuesta!$C$59:T$109,18,0)</f>
        <v>4532945916</v>
      </c>
      <c r="J122" s="25">
        <v>0</v>
      </c>
      <c r="K122" s="25">
        <f>VLOOKUP(A122,'[2]REP_EPG034_EjecucionPresupu (2)'!$C$56:V$108,20,0)</f>
        <v>4532945916</v>
      </c>
      <c r="L122" s="25">
        <f>VLOOKUP(A122,'[2]REP_EPG034_EjecucionPresupu (2)'!$C$56:W$108,21,0)</f>
        <v>0</v>
      </c>
      <c r="M122" s="25">
        <f>VLOOKUP(A122,'[2]REP_EPG034_EjecucionPresupu (2)'!$C$56:X$108,22,0)</f>
        <v>4532945916</v>
      </c>
      <c r="N122" s="25">
        <f>VLOOKUP(A122,'[2]REP_EPG034_EjecucionPresupu (2)'!$C$56:Y$108,23,0)</f>
        <v>377993341.85000002</v>
      </c>
      <c r="O122" s="25">
        <f>VLOOKUP(A122,'[2]REP_EPG034_EjecucionPresupu (2)'!$C$56:Z$108,24,0)</f>
        <v>377993341.85000002</v>
      </c>
      <c r="P122" s="25">
        <f>VLOOKUP(A122,'[2]REP_EPG034_EjecucionPresupu (2)'!$C$2:AA$108,25,0)</f>
        <v>377993341.85000002</v>
      </c>
    </row>
    <row r="123" spans="1:16" s="8" customFormat="1" ht="48.75" customHeight="1" x14ac:dyDescent="0.25">
      <c r="A123" s="32" t="s">
        <v>238</v>
      </c>
      <c r="B123" s="33" t="s">
        <v>20</v>
      </c>
      <c r="C123" s="33" t="s">
        <v>27</v>
      </c>
      <c r="D123" s="33" t="s">
        <v>28</v>
      </c>
      <c r="E123" s="34" t="s">
        <v>239</v>
      </c>
      <c r="F123" s="35">
        <v>12687644215</v>
      </c>
      <c r="G123" s="25">
        <f>VLOOKUP(A123,[4]REP_EPG034_EjecucionPresupuesta!$C$5:R$109,16,0)</f>
        <v>0</v>
      </c>
      <c r="H123" s="25">
        <f>VLOOKUP(A123,[4]REP_EPG034_EjecucionPresupuesta!$C$5:S$109,17,0)</f>
        <v>0</v>
      </c>
      <c r="I123" s="25">
        <f>VLOOKUP(A123,[8]REP_EPG034_EjecucionPresupuesta!$C$59:T$109,18,0)</f>
        <v>14562113002</v>
      </c>
      <c r="J123" s="25">
        <v>0</v>
      </c>
      <c r="K123" s="25">
        <f>VLOOKUP(A123,'[2]REP_EPG034_EjecucionPresupu (2)'!$C$56:V$108,20,0)</f>
        <v>12904113739.32</v>
      </c>
      <c r="L123" s="25">
        <f>VLOOKUP(A123,'[2]REP_EPG034_EjecucionPresupu (2)'!$C$56:W$108,21,0)</f>
        <v>1657999262.6800001</v>
      </c>
      <c r="M123" s="25">
        <f>VLOOKUP(A123,'[2]REP_EPG034_EjecucionPresupu (2)'!$C$56:X$108,22,0)</f>
        <v>11314877356.059999</v>
      </c>
      <c r="N123" s="25">
        <f>VLOOKUP(A123,'[2]REP_EPG034_EjecucionPresupu (2)'!$C$56:Y$108,23,0)</f>
        <v>6701756317.3100004</v>
      </c>
      <c r="O123" s="25">
        <f>VLOOKUP(A123,'[2]REP_EPG034_EjecucionPresupu (2)'!$C$56:Z$108,24,0)</f>
        <v>6697249927.3100004</v>
      </c>
      <c r="P123" s="25">
        <f>VLOOKUP(A123,'[2]REP_EPG034_EjecucionPresupu (2)'!$C$2:AA$108,25,0)</f>
        <v>6697249927.3100004</v>
      </c>
    </row>
    <row r="124" spans="1:16" s="8" customFormat="1" ht="48.75" customHeight="1" x14ac:dyDescent="0.25">
      <c r="A124" s="32" t="s">
        <v>240</v>
      </c>
      <c r="B124" s="33" t="s">
        <v>20</v>
      </c>
      <c r="C124" s="33" t="s">
        <v>27</v>
      </c>
      <c r="D124" s="33" t="s">
        <v>28</v>
      </c>
      <c r="E124" s="34" t="s">
        <v>241</v>
      </c>
      <c r="F124" s="35">
        <v>892558447</v>
      </c>
      <c r="G124" s="25">
        <f>VLOOKUP(A124,[4]REP_EPG034_EjecucionPresupuesta!$C$5:R$109,16,0)</f>
        <v>0</v>
      </c>
      <c r="H124" s="25">
        <f>VLOOKUP(A124,[4]REP_EPG034_EjecucionPresupuesta!$C$5:S$109,17,0)</f>
        <v>0</v>
      </c>
      <c r="I124" s="25">
        <f>VLOOKUP(A124,[8]REP_EPG034_EjecucionPresupuesta!$C$59:T$109,18,0)</f>
        <v>892558447</v>
      </c>
      <c r="J124" s="25">
        <v>0</v>
      </c>
      <c r="K124" s="25">
        <f>VLOOKUP(A124,'[2]REP_EPG034_EjecucionPresupu (2)'!$C$56:V$108,20,0)</f>
        <v>892558447</v>
      </c>
      <c r="L124" s="25">
        <f>VLOOKUP(A124,'[2]REP_EPG034_EjecucionPresupu (2)'!$C$56:W$108,21,0)</f>
        <v>0</v>
      </c>
      <c r="M124" s="25">
        <f>VLOOKUP(A124,'[2]REP_EPG034_EjecucionPresupu (2)'!$C$56:X$108,22,0)</f>
        <v>892558447</v>
      </c>
      <c r="N124" s="25">
        <f>VLOOKUP(A124,'[2]REP_EPG034_EjecucionPresupu (2)'!$C$56:Y$108,23,0)</f>
        <v>5850000</v>
      </c>
      <c r="O124" s="25">
        <f>VLOOKUP(A124,'[2]REP_EPG034_EjecucionPresupu (2)'!$C$56:Z$108,24,0)</f>
        <v>5850000</v>
      </c>
      <c r="P124" s="25">
        <f>VLOOKUP(A124,'[2]REP_EPG034_EjecucionPresupu (2)'!$C$2:AA$108,25,0)</f>
        <v>5850000</v>
      </c>
    </row>
    <row r="125" spans="1:16" s="8" customFormat="1" ht="48.75" customHeight="1" x14ac:dyDescent="0.25">
      <c r="A125" s="32" t="s">
        <v>242</v>
      </c>
      <c r="B125" s="33" t="s">
        <v>20</v>
      </c>
      <c r="C125" s="33" t="s">
        <v>27</v>
      </c>
      <c r="D125" s="33" t="s">
        <v>28</v>
      </c>
      <c r="E125" s="34" t="s">
        <v>243</v>
      </c>
      <c r="F125" s="35">
        <v>2033646395</v>
      </c>
      <c r="G125" s="25">
        <f>VLOOKUP(A125,[4]REP_EPG034_EjecucionPresupuesta!$C$5:R$109,16,0)</f>
        <v>0</v>
      </c>
      <c r="H125" s="25">
        <f>VLOOKUP(A125,[4]REP_EPG034_EjecucionPresupuesta!$C$5:S$109,17,0)</f>
        <v>0</v>
      </c>
      <c r="I125" s="25">
        <f>VLOOKUP(A125,[8]REP_EPG034_EjecucionPresupuesta!$C$59:T$109,18,0)</f>
        <v>2033646395.5</v>
      </c>
      <c r="J125" s="25">
        <v>0</v>
      </c>
      <c r="K125" s="25">
        <f>VLOOKUP(A125,'[2]REP_EPG034_EjecucionPresupu (2)'!$C$56:V$108,20,0)</f>
        <v>1725156962</v>
      </c>
      <c r="L125" s="25">
        <f>VLOOKUP(A125,'[2]REP_EPG034_EjecucionPresupu (2)'!$C$56:W$108,21,0)</f>
        <v>308489433.5</v>
      </c>
      <c r="M125" s="25">
        <f>VLOOKUP(A125,'[2]REP_EPG034_EjecucionPresupu (2)'!$C$56:X$108,22,0)</f>
        <v>1725156962</v>
      </c>
      <c r="N125" s="25">
        <f>VLOOKUP(A125,'[2]REP_EPG034_EjecucionPresupu (2)'!$C$56:Y$108,23,0)</f>
        <v>132362000</v>
      </c>
      <c r="O125" s="25">
        <f>VLOOKUP(A125,'[2]REP_EPG034_EjecucionPresupu (2)'!$C$56:Z$108,24,0)</f>
        <v>132362000</v>
      </c>
      <c r="P125" s="25">
        <f>VLOOKUP(A125,'[2]REP_EPG034_EjecucionPresupu (2)'!$C$2:AA$108,25,0)</f>
        <v>132362000</v>
      </c>
    </row>
    <row r="126" spans="1:16" s="8" customFormat="1" ht="48.75" customHeight="1" x14ac:dyDescent="0.25">
      <c r="A126" s="32" t="s">
        <v>244</v>
      </c>
      <c r="B126" s="33" t="s">
        <v>20</v>
      </c>
      <c r="C126" s="33" t="s">
        <v>27</v>
      </c>
      <c r="D126" s="33" t="s">
        <v>28</v>
      </c>
      <c r="E126" s="34" t="s">
        <v>245</v>
      </c>
      <c r="F126" s="35">
        <v>36362136719</v>
      </c>
      <c r="G126" s="25">
        <f>VLOOKUP(A126,[4]REP_EPG034_EjecucionPresupuesta!$C$5:R$109,16,0)</f>
        <v>0</v>
      </c>
      <c r="H126" s="25">
        <f>VLOOKUP(A126,[4]REP_EPG034_EjecucionPresupuesta!$C$5:S$109,17,0)</f>
        <v>0</v>
      </c>
      <c r="I126" s="25">
        <f>VLOOKUP(A126,[8]REP_EPG034_EjecucionPresupuesta!$C$59:T$109,18,0)</f>
        <v>45353706937.050003</v>
      </c>
      <c r="J126" s="25">
        <v>0</v>
      </c>
      <c r="K126" s="25">
        <f>VLOOKUP(A126,'[2]REP_EPG034_EjecucionPresupu (2)'!$C$56:V$108,20,0)</f>
        <v>39399364689.910004</v>
      </c>
      <c r="L126" s="25">
        <f>VLOOKUP(A126,'[2]REP_EPG034_EjecucionPresupu (2)'!$C$56:W$108,21,0)</f>
        <v>10095374774.719999</v>
      </c>
      <c r="M126" s="25">
        <f>VLOOKUP(A126,'[2]REP_EPG034_EjecucionPresupu (2)'!$C$56:X$108,22,0)</f>
        <v>26865594254.349998</v>
      </c>
      <c r="N126" s="25">
        <f>VLOOKUP(A126,'[2]REP_EPG034_EjecucionPresupu (2)'!$C$56:Y$108,23,0)</f>
        <v>767985399</v>
      </c>
      <c r="O126" s="25">
        <f>VLOOKUP(A126,'[2]REP_EPG034_EjecucionPresupu (2)'!$C$56:Z$108,24,0)</f>
        <v>767985399</v>
      </c>
      <c r="P126" s="25">
        <f>VLOOKUP(A126,'[2]REP_EPG034_EjecucionPresupu (2)'!$C$2:AA$108,25,0)</f>
        <v>767985399</v>
      </c>
    </row>
    <row r="127" spans="1:16" s="8" customFormat="1" ht="48.75" customHeight="1" x14ac:dyDescent="0.25">
      <c r="A127" s="32" t="s">
        <v>246</v>
      </c>
      <c r="B127" s="33" t="s">
        <v>20</v>
      </c>
      <c r="C127" s="33" t="s">
        <v>27</v>
      </c>
      <c r="D127" s="33" t="s">
        <v>28</v>
      </c>
      <c r="E127" s="34" t="s">
        <v>247</v>
      </c>
      <c r="F127" s="35">
        <v>1732048000</v>
      </c>
      <c r="G127" s="25">
        <f>VLOOKUP(A127,[4]REP_EPG034_EjecucionPresupuesta!$C$5:R$109,16,0)</f>
        <v>0</v>
      </c>
      <c r="H127" s="25">
        <f>VLOOKUP(A127,[4]REP_EPG034_EjecucionPresupuesta!$C$5:S$109,17,0)</f>
        <v>0</v>
      </c>
      <c r="I127" s="25">
        <f>VLOOKUP(A127,[8]REP_EPG034_EjecucionPresupuesta!$C$59:T$109,18,0)</f>
        <v>1732048000</v>
      </c>
      <c r="J127" s="25">
        <v>0</v>
      </c>
      <c r="K127" s="25">
        <f>VLOOKUP(A127,'[2]REP_EPG034_EjecucionPresupu (2)'!$C$56:V$108,20,0)</f>
        <v>1732048000</v>
      </c>
      <c r="L127" s="25">
        <f>VLOOKUP(A127,'[2]REP_EPG034_EjecucionPresupu (2)'!$C$56:W$108,21,0)</f>
        <v>0</v>
      </c>
      <c r="M127" s="25">
        <f>VLOOKUP(A127,'[2]REP_EPG034_EjecucionPresupu (2)'!$C$56:X$108,22,0)</f>
        <v>1732048000</v>
      </c>
      <c r="N127" s="25">
        <f>VLOOKUP(A127,'[2]REP_EPG034_EjecucionPresupu (2)'!$C$56:Y$108,23,0)</f>
        <v>1569668500</v>
      </c>
      <c r="O127" s="25">
        <f>VLOOKUP(A127,'[2]REP_EPG034_EjecucionPresupu (2)'!$C$56:Z$108,24,0)</f>
        <v>1569668500</v>
      </c>
      <c r="P127" s="25">
        <f>VLOOKUP(A127,'[2]REP_EPG034_EjecucionPresupu (2)'!$C$2:AA$108,25,0)</f>
        <v>1569668500</v>
      </c>
    </row>
    <row r="128" spans="1:16" ht="48.75" customHeight="1" x14ac:dyDescent="0.25">
      <c r="A128" s="32" t="s">
        <v>248</v>
      </c>
      <c r="B128" s="33" t="s">
        <v>20</v>
      </c>
      <c r="C128" s="33" t="s">
        <v>27</v>
      </c>
      <c r="D128" s="33" t="s">
        <v>28</v>
      </c>
      <c r="E128" s="34" t="s">
        <v>249</v>
      </c>
      <c r="F128" s="35">
        <v>1246548617455</v>
      </c>
      <c r="G128" s="25">
        <f>VLOOKUP(A128,[4]REP_EPG034_EjecucionPresupuesta!$C$5:R$109,16,0)</f>
        <v>0</v>
      </c>
      <c r="H128" s="25">
        <f>VLOOKUP(A128,[4]REP_EPG034_EjecucionPresupuesta!$C$5:S$109,17,0)</f>
        <v>0</v>
      </c>
      <c r="I128" s="25">
        <f>VLOOKUP(A128,[8]REP_EPG034_EjecucionPresupuesta!$C$59:T$109,18,0)</f>
        <v>1250941692195</v>
      </c>
      <c r="J128" s="25">
        <v>0</v>
      </c>
      <c r="K128" s="25">
        <f>VLOOKUP(A128,'[2]REP_EPG034_EjecucionPresupu (2)'!$C$56:V$108,20,0)</f>
        <v>1250941692195</v>
      </c>
      <c r="L128" s="25">
        <f>VLOOKUP(A128,'[2]REP_EPG034_EjecucionPresupu (2)'!$C$56:W$108,21,0)</f>
        <v>0</v>
      </c>
      <c r="M128" s="25">
        <f>VLOOKUP(A128,'[2]REP_EPG034_EjecucionPresupu (2)'!$C$56:X$108,22,0)</f>
        <v>1037934571953.86</v>
      </c>
      <c r="N128" s="25">
        <f>VLOOKUP(A128,'[2]REP_EPG034_EjecucionPresupu (2)'!$C$56:Y$108,23,0)</f>
        <v>645852913660</v>
      </c>
      <c r="O128" s="25">
        <f>VLOOKUP(A128,'[2]REP_EPG034_EjecucionPresupu (2)'!$C$56:Z$108,24,0)</f>
        <v>645852913660</v>
      </c>
      <c r="P128" s="25">
        <f>VLOOKUP(A128,'[2]REP_EPG034_EjecucionPresupu (2)'!$C$2:AA$108,25,0)</f>
        <v>645852913660</v>
      </c>
    </row>
    <row r="129" spans="1:16" ht="48.75" customHeight="1" x14ac:dyDescent="0.25">
      <c r="A129" s="32" t="s">
        <v>250</v>
      </c>
      <c r="B129" s="33" t="s">
        <v>20</v>
      </c>
      <c r="C129" s="33" t="s">
        <v>27</v>
      </c>
      <c r="D129" s="33" t="s">
        <v>28</v>
      </c>
      <c r="E129" s="34" t="s">
        <v>251</v>
      </c>
      <c r="F129" s="35">
        <v>3021963945</v>
      </c>
      <c r="G129" s="25">
        <f>VLOOKUP(A129,[4]REP_EPG034_EjecucionPresupuesta!$C$5:R$109,16,0)</f>
        <v>0</v>
      </c>
      <c r="H129" s="25">
        <f>VLOOKUP(A129,[4]REP_EPG034_EjecucionPresupuesta!$C$5:S$109,17,0)</f>
        <v>0</v>
      </c>
      <c r="I129" s="25">
        <f>VLOOKUP(A129,[8]REP_EPG034_EjecucionPresupuesta!$C$59:T$109,18,0)</f>
        <v>3021963945</v>
      </c>
      <c r="J129" s="25">
        <v>0</v>
      </c>
      <c r="K129" s="25">
        <f>VLOOKUP(A129,'[2]REP_EPG034_EjecucionPresupu (2)'!$C$56:V$108,20,0)</f>
        <v>3021963945</v>
      </c>
      <c r="L129" s="25">
        <f>VLOOKUP(A129,'[2]REP_EPG034_EjecucionPresupu (2)'!$C$56:W$108,21,0)</f>
        <v>0</v>
      </c>
      <c r="M129" s="25">
        <f>VLOOKUP(A129,'[2]REP_EPG034_EjecucionPresupu (2)'!$C$56:X$108,22,0)</f>
        <v>3021963945</v>
      </c>
      <c r="N129" s="25">
        <f>VLOOKUP(A129,'[2]REP_EPG034_EjecucionPresupu (2)'!$C$56:Y$108,23,0)</f>
        <v>56744500</v>
      </c>
      <c r="O129" s="25">
        <f>VLOOKUP(A129,'[2]REP_EPG034_EjecucionPresupu (2)'!$C$56:Z$108,24,0)</f>
        <v>56744500</v>
      </c>
      <c r="P129" s="25">
        <f>VLOOKUP(A129,'[2]REP_EPG034_EjecucionPresupu (2)'!$C$2:AA$108,25,0)</f>
        <v>56744500</v>
      </c>
    </row>
    <row r="130" spans="1:16" ht="48.75" customHeight="1" x14ac:dyDescent="0.25">
      <c r="A130" s="10" t="s">
        <v>252</v>
      </c>
      <c r="B130" s="11" t="s">
        <v>20</v>
      </c>
      <c r="C130" s="11" t="s">
        <v>27</v>
      </c>
      <c r="D130" s="11" t="s">
        <v>28</v>
      </c>
      <c r="E130" s="13" t="s">
        <v>253</v>
      </c>
      <c r="F130" s="31">
        <f>SUM(F131:F138)</f>
        <v>119508712578</v>
      </c>
      <c r="G130" s="31">
        <f t="shared" ref="G130:P130" si="30">SUM(G131:G138)</f>
        <v>0</v>
      </c>
      <c r="H130" s="31">
        <f t="shared" si="30"/>
        <v>0</v>
      </c>
      <c r="I130" s="31">
        <f t="shared" si="30"/>
        <v>119508712578</v>
      </c>
      <c r="J130" s="31">
        <f t="shared" si="30"/>
        <v>0</v>
      </c>
      <c r="K130" s="31">
        <f t="shared" si="30"/>
        <v>113893957804.14</v>
      </c>
      <c r="L130" s="31">
        <f t="shared" si="30"/>
        <v>5614754773.8600006</v>
      </c>
      <c r="M130" s="31">
        <f t="shared" si="30"/>
        <v>98962624259.449997</v>
      </c>
      <c r="N130" s="31">
        <f t="shared" si="30"/>
        <v>37961601447.18</v>
      </c>
      <c r="O130" s="31">
        <f t="shared" si="30"/>
        <v>37961601447.18</v>
      </c>
      <c r="P130" s="31">
        <f t="shared" si="30"/>
        <v>37961601447.18</v>
      </c>
    </row>
    <row r="131" spans="1:16" ht="48.75" customHeight="1" x14ac:dyDescent="0.25">
      <c r="A131" s="14" t="s">
        <v>254</v>
      </c>
      <c r="B131" s="15" t="s">
        <v>20</v>
      </c>
      <c r="C131" s="15" t="s">
        <v>27</v>
      </c>
      <c r="D131" s="15" t="s">
        <v>28</v>
      </c>
      <c r="E131" s="16" t="s">
        <v>255</v>
      </c>
      <c r="F131" s="30">
        <v>1447551935</v>
      </c>
      <c r="G131" s="25">
        <f>VLOOKUP(A131,[4]REP_EPG034_EjecucionPresupuesta!$C$5:R$109,16,0)</f>
        <v>0</v>
      </c>
      <c r="H131" s="25">
        <f>VLOOKUP(A131,[4]REP_EPG034_EjecucionPresupuesta!$C$5:S$109,17,0)</f>
        <v>0</v>
      </c>
      <c r="I131" s="25">
        <f>VLOOKUP(A131,[8]REP_EPG034_EjecucionPresupuesta!$C$59:T$109,18,0)</f>
        <v>1447551934.8499999</v>
      </c>
      <c r="J131" s="25">
        <v>0</v>
      </c>
      <c r="K131" s="25">
        <f>VLOOKUP(A131,'[2]REP_EPG034_EjecucionPresupu (2)'!$C$56:V$108,20,0)</f>
        <v>1320982858.3800001</v>
      </c>
      <c r="L131" s="25">
        <f>VLOOKUP(A131,'[2]REP_EPG034_EjecucionPresupu (2)'!$C$56:W$108,21,0)</f>
        <v>126569076.47</v>
      </c>
      <c r="M131" s="25">
        <f>VLOOKUP(A131,'[2]REP_EPG034_EjecucionPresupu (2)'!$C$56:X$108,22,0)</f>
        <v>1197031673.3800001</v>
      </c>
      <c r="N131" s="25">
        <f>VLOOKUP(A131,'[2]REP_EPG034_EjecucionPresupu (2)'!$C$56:Y$108,23,0)</f>
        <v>825629881</v>
      </c>
      <c r="O131" s="25">
        <f>VLOOKUP(A131,'[2]REP_EPG034_EjecucionPresupu (2)'!$C$56:Z$108,24,0)</f>
        <v>825629881</v>
      </c>
      <c r="P131" s="25">
        <f>VLOOKUP(A131,'[2]REP_EPG034_EjecucionPresupu (2)'!$C$2:AA$108,25,0)</f>
        <v>825629881</v>
      </c>
    </row>
    <row r="132" spans="1:16" ht="48.75" customHeight="1" x14ac:dyDescent="0.25">
      <c r="A132" s="14" t="s">
        <v>256</v>
      </c>
      <c r="B132" s="15" t="s">
        <v>20</v>
      </c>
      <c r="C132" s="15" t="s">
        <v>27</v>
      </c>
      <c r="D132" s="15" t="s">
        <v>28</v>
      </c>
      <c r="E132" s="16" t="s">
        <v>257</v>
      </c>
      <c r="F132" s="30">
        <v>29989477740</v>
      </c>
      <c r="G132" s="25">
        <f>VLOOKUP(A132,[4]REP_EPG034_EjecucionPresupuesta!$C$5:R$109,16,0)</f>
        <v>0</v>
      </c>
      <c r="H132" s="25">
        <f>VLOOKUP(A132,[4]REP_EPG034_EjecucionPresupuesta!$C$5:S$109,17,0)</f>
        <v>0</v>
      </c>
      <c r="I132" s="25">
        <f>VLOOKUP(A132,[8]REP_EPG034_EjecucionPresupuesta!$C$59:T$109,18,0)</f>
        <v>43643357956.739998</v>
      </c>
      <c r="J132" s="25">
        <v>0</v>
      </c>
      <c r="K132" s="25">
        <f>VLOOKUP(A132,'[2]REP_EPG034_EjecucionPresupu (2)'!$C$56:V$108,20,0)</f>
        <v>39142619149.900002</v>
      </c>
      <c r="L132" s="25">
        <f>VLOOKUP(A132,'[2]REP_EPG034_EjecucionPresupu (2)'!$C$56:W$108,21,0)</f>
        <v>4500738806.8400002</v>
      </c>
      <c r="M132" s="25">
        <f>VLOOKUP(A132,'[2]REP_EPG034_EjecucionPresupu (2)'!$C$56:X$108,22,0)</f>
        <v>37437980266.900002</v>
      </c>
      <c r="N132" s="25">
        <f>VLOOKUP(A132,'[2]REP_EPG034_EjecucionPresupu (2)'!$C$56:Y$108,23,0)</f>
        <v>9606820013.6299992</v>
      </c>
      <c r="O132" s="25">
        <f>VLOOKUP(A132,'[2]REP_EPG034_EjecucionPresupu (2)'!$C$56:Z$108,24,0)</f>
        <v>9606820013.6299992</v>
      </c>
      <c r="P132" s="25">
        <f>VLOOKUP(A132,'[2]REP_EPG034_EjecucionPresupu (2)'!$C$2:AA$108,25,0)</f>
        <v>9606820013.6299992</v>
      </c>
    </row>
    <row r="133" spans="1:16" ht="48.75" customHeight="1" x14ac:dyDescent="0.25">
      <c r="A133" s="14" t="s">
        <v>258</v>
      </c>
      <c r="B133" s="15" t="s">
        <v>20</v>
      </c>
      <c r="C133" s="15" t="s">
        <v>27</v>
      </c>
      <c r="D133" s="15" t="s">
        <v>28</v>
      </c>
      <c r="E133" s="16" t="s">
        <v>259</v>
      </c>
      <c r="F133" s="30">
        <v>26119564029</v>
      </c>
      <c r="G133" s="25">
        <f>VLOOKUP(A133,[4]REP_EPG034_EjecucionPresupuesta!$C$5:R$109,16,0)</f>
        <v>0</v>
      </c>
      <c r="H133" s="25">
        <f>VLOOKUP(A133,[4]REP_EPG034_EjecucionPresupuesta!$C$5:S$109,17,0)</f>
        <v>0</v>
      </c>
      <c r="I133" s="25">
        <f>VLOOKUP(A133,[8]REP_EPG034_EjecucionPresupuesta!$C$59:T$109,18,0)</f>
        <v>17077297644.16</v>
      </c>
      <c r="J133" s="25">
        <v>0</v>
      </c>
      <c r="K133" s="25">
        <f>VLOOKUP(A133,'[2]REP_EPG034_EjecucionPresupu (2)'!$C$56:V$108,20,0)</f>
        <v>16482411079.959999</v>
      </c>
      <c r="L133" s="25">
        <f>VLOOKUP(A133,'[2]REP_EPG034_EjecucionPresupu (2)'!$C$56:W$108,21,0)</f>
        <v>594886564.20000005</v>
      </c>
      <c r="M133" s="25">
        <f>VLOOKUP(A133,'[2]REP_EPG034_EjecucionPresupu (2)'!$C$56:X$108,22,0)</f>
        <v>15252101171.66</v>
      </c>
      <c r="N133" s="25">
        <f>VLOOKUP(A133,'[2]REP_EPG034_EjecucionPresupu (2)'!$C$56:Y$108,23,0)</f>
        <v>6896712052.4899998</v>
      </c>
      <c r="O133" s="25">
        <f>VLOOKUP(A133,'[2]REP_EPG034_EjecucionPresupu (2)'!$C$56:Z$108,24,0)</f>
        <v>6896712052.4899998</v>
      </c>
      <c r="P133" s="25">
        <f>VLOOKUP(A133,'[2]REP_EPG034_EjecucionPresupu (2)'!$C$2:AA$108,25,0)</f>
        <v>6896712052.4899998</v>
      </c>
    </row>
    <row r="134" spans="1:16" ht="48.75" customHeight="1" x14ac:dyDescent="0.25">
      <c r="A134" s="14" t="s">
        <v>260</v>
      </c>
      <c r="B134" s="15" t="s">
        <v>20</v>
      </c>
      <c r="C134" s="15" t="s">
        <v>27</v>
      </c>
      <c r="D134" s="15" t="s">
        <v>28</v>
      </c>
      <c r="E134" s="16" t="s">
        <v>261</v>
      </c>
      <c r="F134" s="30">
        <v>1599540243</v>
      </c>
      <c r="G134" s="25">
        <f>VLOOKUP(A134,[4]REP_EPG034_EjecucionPresupuesta!$C$5:R$109,16,0)</f>
        <v>0</v>
      </c>
      <c r="H134" s="25">
        <f>VLOOKUP(A134,[4]REP_EPG034_EjecucionPresupuesta!$C$5:S$109,17,0)</f>
        <v>0</v>
      </c>
      <c r="I134" s="25">
        <f>VLOOKUP(A134,[8]REP_EPG034_EjecucionPresupuesta!$C$59:T$109,18,0)</f>
        <v>1599540243</v>
      </c>
      <c r="J134" s="25">
        <v>0</v>
      </c>
      <c r="K134" s="25">
        <f>VLOOKUP(A134,'[2]REP_EPG034_EjecucionPresupu (2)'!$C$56:V$108,20,0)</f>
        <v>1587972025</v>
      </c>
      <c r="L134" s="25">
        <f>VLOOKUP(A134,'[2]REP_EPG034_EjecucionPresupu (2)'!$C$56:W$108,21,0)</f>
        <v>11568218</v>
      </c>
      <c r="M134" s="25">
        <f>VLOOKUP(A134,'[2]REP_EPG034_EjecucionPresupu (2)'!$C$56:X$108,22,0)</f>
        <v>630325721</v>
      </c>
      <c r="N134" s="25">
        <f>VLOOKUP(A134,'[2]REP_EPG034_EjecucionPresupu (2)'!$C$56:Y$108,23,0)</f>
        <v>206778016</v>
      </c>
      <c r="O134" s="25">
        <f>VLOOKUP(A134,'[2]REP_EPG034_EjecucionPresupu (2)'!$C$56:Z$108,24,0)</f>
        <v>206778016</v>
      </c>
      <c r="P134" s="25">
        <f>VLOOKUP(A134,'[2]REP_EPG034_EjecucionPresupu (2)'!$C$2:AA$108,25,0)</f>
        <v>206778016</v>
      </c>
    </row>
    <row r="135" spans="1:16" ht="48.75" customHeight="1" x14ac:dyDescent="0.25">
      <c r="A135" s="14" t="s">
        <v>262</v>
      </c>
      <c r="B135" s="15" t="s">
        <v>20</v>
      </c>
      <c r="C135" s="15" t="s">
        <v>27</v>
      </c>
      <c r="D135" s="15" t="s">
        <v>28</v>
      </c>
      <c r="E135" s="16" t="s">
        <v>263</v>
      </c>
      <c r="F135" s="30">
        <v>4666666600</v>
      </c>
      <c r="G135" s="25">
        <f>VLOOKUP(A135,[4]REP_EPG034_EjecucionPresupuesta!$C$5:R$109,16,0)</f>
        <v>0</v>
      </c>
      <c r="H135" s="25">
        <f>VLOOKUP(A135,[4]REP_EPG034_EjecucionPresupuesta!$C$5:S$109,17,0)</f>
        <v>0</v>
      </c>
      <c r="I135" s="25">
        <f>VLOOKUP(A135,[8]REP_EPG034_EjecucionPresupuesta!$C$59:T$109,18,0)</f>
        <v>4666666600</v>
      </c>
      <c r="J135" s="25">
        <v>0</v>
      </c>
      <c r="K135" s="25">
        <f>VLOOKUP(A135,'[2]REP_EPG034_EjecucionPresupu (2)'!$C$56:V$108,20,0)</f>
        <v>4665000000</v>
      </c>
      <c r="L135" s="25">
        <f>VLOOKUP(A135,'[2]REP_EPG034_EjecucionPresupu (2)'!$C$56:W$108,21,0)</f>
        <v>1666600</v>
      </c>
      <c r="M135" s="25">
        <f>VLOOKUP(A135,'[2]REP_EPG034_EjecucionPresupu (2)'!$C$56:X$108,22,0)</f>
        <v>4525000000</v>
      </c>
      <c r="N135" s="25">
        <f>VLOOKUP(A135,'[2]REP_EPG034_EjecucionPresupu (2)'!$C$56:Y$108,23,0)</f>
        <v>212703778.06999999</v>
      </c>
      <c r="O135" s="25">
        <f>VLOOKUP(A135,'[2]REP_EPG034_EjecucionPresupu (2)'!$C$56:Z$108,24,0)</f>
        <v>212703778.06999999</v>
      </c>
      <c r="P135" s="25">
        <f>VLOOKUP(A135,'[2]REP_EPG034_EjecucionPresupu (2)'!$C$2:AA$108,25,0)</f>
        <v>212703778.06999999</v>
      </c>
    </row>
    <row r="136" spans="1:16" ht="48.75" customHeight="1" x14ac:dyDescent="0.25">
      <c r="A136" s="14" t="s">
        <v>264</v>
      </c>
      <c r="B136" s="15" t="s">
        <v>20</v>
      </c>
      <c r="C136" s="15" t="s">
        <v>27</v>
      </c>
      <c r="D136" s="15" t="s">
        <v>28</v>
      </c>
      <c r="E136" s="16" t="s">
        <v>265</v>
      </c>
      <c r="F136" s="30">
        <v>37812359225</v>
      </c>
      <c r="G136" s="25">
        <f>VLOOKUP(A136,[4]REP_EPG034_EjecucionPresupuesta!$C$5:R$109,16,0)</f>
        <v>0</v>
      </c>
      <c r="H136" s="25">
        <f>VLOOKUP(A136,[4]REP_EPG034_EjecucionPresupuesta!$C$5:S$109,17,0)</f>
        <v>0</v>
      </c>
      <c r="I136" s="25">
        <f>VLOOKUP(A136,[8]REP_EPG034_EjecucionPresupuesta!$C$59:T$109,18,0)</f>
        <v>27708655299.400002</v>
      </c>
      <c r="J136" s="25">
        <v>0</v>
      </c>
      <c r="K136" s="25">
        <f>VLOOKUP(A136,'[2]REP_EPG034_EjecucionPresupu (2)'!$C$56:V$108,20,0)</f>
        <v>27329329791.900002</v>
      </c>
      <c r="L136" s="25">
        <f>VLOOKUP(A136,'[2]REP_EPG034_EjecucionPresupu (2)'!$C$56:W$108,21,0)</f>
        <v>379325507.5</v>
      </c>
      <c r="M136" s="25">
        <f>VLOOKUP(A136,'[2]REP_EPG034_EjecucionPresupu (2)'!$C$56:X$108,22,0)</f>
        <v>16554542527.51</v>
      </c>
      <c r="N136" s="25">
        <f>VLOOKUP(A136,'[2]REP_EPG034_EjecucionPresupu (2)'!$C$56:Y$108,23,0)</f>
        <v>8268006766.9899998</v>
      </c>
      <c r="O136" s="25">
        <f>VLOOKUP(A136,'[2]REP_EPG034_EjecucionPresupu (2)'!$C$56:Z$108,24,0)</f>
        <v>8268006766.9899998</v>
      </c>
      <c r="P136" s="25">
        <f>VLOOKUP(A136,'[2]REP_EPG034_EjecucionPresupu (2)'!$C$2:AA$108,25,0)</f>
        <v>8268006766.9899998</v>
      </c>
    </row>
    <row r="137" spans="1:16" ht="48.75" customHeight="1" x14ac:dyDescent="0.25">
      <c r="A137" s="14" t="s">
        <v>266</v>
      </c>
      <c r="B137" s="15" t="s">
        <v>20</v>
      </c>
      <c r="C137" s="15" t="s">
        <v>27</v>
      </c>
      <c r="D137" s="15" t="s">
        <v>28</v>
      </c>
      <c r="E137" s="16" t="s">
        <v>267</v>
      </c>
      <c r="F137" s="30">
        <v>14273552806</v>
      </c>
      <c r="G137" s="25">
        <f>VLOOKUP(A137,[4]REP_EPG034_EjecucionPresupuesta!$C$5:R$109,16,0)</f>
        <v>0</v>
      </c>
      <c r="H137" s="25">
        <f>VLOOKUP(A137,[4]REP_EPG034_EjecucionPresupuesta!$C$5:S$109,17,0)</f>
        <v>0</v>
      </c>
      <c r="I137" s="25">
        <f>VLOOKUP(A137,[8]REP_EPG034_EjecucionPresupuesta!$C$59:T$109,18,0)</f>
        <v>14273552806</v>
      </c>
      <c r="J137" s="25">
        <v>0</v>
      </c>
      <c r="K137" s="25">
        <f>VLOOKUP(A137,'[2]REP_EPG034_EjecucionPresupu (2)'!$C$56:V$108,20,0)</f>
        <v>14273552806</v>
      </c>
      <c r="L137" s="25">
        <f>VLOOKUP(A137,'[2]REP_EPG034_EjecucionPresupu (2)'!$C$56:W$108,21,0)</f>
        <v>0</v>
      </c>
      <c r="M137" s="25">
        <f>VLOOKUP(A137,'[2]REP_EPG034_EjecucionPresupu (2)'!$C$56:X$108,22,0)</f>
        <v>14273552806</v>
      </c>
      <c r="N137" s="25">
        <f>VLOOKUP(A137,'[2]REP_EPG034_EjecucionPresupu (2)'!$C$56:Y$108,23,0)</f>
        <v>9605719329</v>
      </c>
      <c r="O137" s="25">
        <f>VLOOKUP(A137,'[2]REP_EPG034_EjecucionPresupu (2)'!$C$56:Z$108,24,0)</f>
        <v>9605719329</v>
      </c>
      <c r="P137" s="25">
        <f>VLOOKUP(A137,'[2]REP_EPG034_EjecucionPresupu (2)'!$C$2:AA$108,25,0)</f>
        <v>9605719329</v>
      </c>
    </row>
    <row r="138" spans="1:16" ht="48.75" customHeight="1" x14ac:dyDescent="0.25">
      <c r="A138" s="14" t="s">
        <v>278</v>
      </c>
      <c r="B138" s="15"/>
      <c r="C138" s="15" t="s">
        <v>27</v>
      </c>
      <c r="D138" s="15" t="s">
        <v>28</v>
      </c>
      <c r="E138" s="16" t="s">
        <v>279</v>
      </c>
      <c r="F138" s="30">
        <v>3600000000</v>
      </c>
      <c r="G138" s="25">
        <f>VLOOKUP(A138,[4]REP_EPG034_EjecucionPresupuesta!$C$5:R$109,16,0)</f>
        <v>0</v>
      </c>
      <c r="H138" s="25">
        <f>VLOOKUP(A138,[4]REP_EPG034_EjecucionPresupuesta!$C$5:S$109,17,0)</f>
        <v>0</v>
      </c>
      <c r="I138" s="25">
        <f>VLOOKUP(A138,[8]REP_EPG034_EjecucionPresupuesta!$C$59:T$109,18,0)</f>
        <v>9092090093.8500004</v>
      </c>
      <c r="J138" s="25">
        <v>0</v>
      </c>
      <c r="K138" s="25">
        <f>VLOOKUP(A138,'[2]REP_EPG034_EjecucionPresupu (2)'!$C$56:V$108,20,0)</f>
        <v>9092090093</v>
      </c>
      <c r="L138" s="25">
        <f>VLOOKUP(A138,'[2]REP_EPG034_EjecucionPresupu (2)'!$C$56:W$108,21,0)</f>
        <v>0.85</v>
      </c>
      <c r="M138" s="25">
        <f>VLOOKUP(A138,'[2]REP_EPG034_EjecucionPresupu (2)'!$C$56:X$108,22,0)</f>
        <v>9092090093</v>
      </c>
      <c r="N138" s="25">
        <f>VLOOKUP(A138,'[2]REP_EPG034_EjecucionPresupu (2)'!$C$56:Y$108,23,0)</f>
        <v>2339231610</v>
      </c>
      <c r="O138" s="25">
        <f>VLOOKUP(A138,'[2]REP_EPG034_EjecucionPresupu (2)'!$C$56:Z$108,24,0)</f>
        <v>2339231610</v>
      </c>
      <c r="P138" s="25">
        <f>VLOOKUP(A138,'[2]REP_EPG034_EjecucionPresupu (2)'!$C$2:AA$108,25,0)</f>
        <v>2339231610</v>
      </c>
    </row>
    <row r="139" spans="1:16" s="8" customFormat="1" ht="48.75" customHeight="1" x14ac:dyDescent="0.25">
      <c r="A139" s="10" t="s">
        <v>166</v>
      </c>
      <c r="B139" s="11" t="s">
        <v>20</v>
      </c>
      <c r="C139" s="11" t="s">
        <v>27</v>
      </c>
      <c r="D139" s="11" t="s">
        <v>28</v>
      </c>
      <c r="E139" s="13" t="s">
        <v>167</v>
      </c>
      <c r="F139" s="24">
        <f>SUM(F140:F141)</f>
        <v>34910239481</v>
      </c>
      <c r="G139" s="24">
        <f t="shared" ref="G139:P139" si="31">SUM(G140:G141)</f>
        <v>0</v>
      </c>
      <c r="H139" s="24">
        <f t="shared" si="31"/>
        <v>0</v>
      </c>
      <c r="I139" s="24">
        <f t="shared" si="31"/>
        <v>34910239481</v>
      </c>
      <c r="J139" s="24">
        <f t="shared" si="31"/>
        <v>0</v>
      </c>
      <c r="K139" s="24">
        <f t="shared" si="31"/>
        <v>34891033084.949997</v>
      </c>
      <c r="L139" s="24">
        <f t="shared" si="31"/>
        <v>19206396.050000001</v>
      </c>
      <c r="M139" s="24">
        <f t="shared" si="31"/>
        <v>33615994362.400002</v>
      </c>
      <c r="N139" s="24">
        <f t="shared" si="31"/>
        <v>26176896039.189999</v>
      </c>
      <c r="O139" s="24">
        <f t="shared" si="31"/>
        <v>26176896039.189999</v>
      </c>
      <c r="P139" s="24">
        <f t="shared" si="31"/>
        <v>26176896039.189999</v>
      </c>
    </row>
    <row r="140" spans="1:16" s="8" customFormat="1" ht="48.75" customHeight="1" x14ac:dyDescent="0.25">
      <c r="A140" s="14" t="s">
        <v>268</v>
      </c>
      <c r="B140" s="15" t="s">
        <v>20</v>
      </c>
      <c r="C140" s="15" t="s">
        <v>27</v>
      </c>
      <c r="D140" s="15" t="s">
        <v>28</v>
      </c>
      <c r="E140" s="16" t="s">
        <v>269</v>
      </c>
      <c r="F140" s="30">
        <v>3234451045</v>
      </c>
      <c r="G140" s="25">
        <f>VLOOKUP(A140,[4]REP_EPG034_EjecucionPresupuesta!$C$5:R$109,16,0)</f>
        <v>0</v>
      </c>
      <c r="H140" s="25">
        <f>VLOOKUP(A140,[4]REP_EPG034_EjecucionPresupuesta!$C$5:S$109,17,0)</f>
        <v>0</v>
      </c>
      <c r="I140" s="25">
        <f>VLOOKUP(A140,[8]REP_EPG034_EjecucionPresupuesta!$C$59:T$109,18,0)</f>
        <v>3234451045.6599998</v>
      </c>
      <c r="J140" s="25">
        <v>0</v>
      </c>
      <c r="K140" s="25">
        <f>VLOOKUP(A140,'[2]REP_EPG034_EjecucionPresupu (2)'!$C$56:V$108,20,0)</f>
        <v>3215244661</v>
      </c>
      <c r="L140" s="25">
        <f>VLOOKUP(A140,'[2]REP_EPG034_EjecucionPresupu (2)'!$C$56:W$108,21,0)</f>
        <v>19206384.66</v>
      </c>
      <c r="M140" s="25">
        <f>VLOOKUP(A140,'[2]REP_EPG034_EjecucionPresupu (2)'!$C$56:X$108,22,0)</f>
        <v>2656438600</v>
      </c>
      <c r="N140" s="25">
        <f>VLOOKUP(A140,'[2]REP_EPG034_EjecucionPresupu (2)'!$C$56:Y$108,23,0)</f>
        <v>1990220634.3699999</v>
      </c>
      <c r="O140" s="25">
        <f>VLOOKUP(A140,'[2]REP_EPG034_EjecucionPresupu (2)'!$C$56:Z$108,24,0)</f>
        <v>1990220634.3699999</v>
      </c>
      <c r="P140" s="25">
        <f>VLOOKUP(A140,'[2]REP_EPG034_EjecucionPresupu (2)'!$C$2:AA$108,25,0)</f>
        <v>1990220634.3699999</v>
      </c>
    </row>
    <row r="141" spans="1:16" s="8" customFormat="1" ht="48.75" customHeight="1" x14ac:dyDescent="0.25">
      <c r="A141" s="14" t="s">
        <v>270</v>
      </c>
      <c r="B141" s="15" t="s">
        <v>20</v>
      </c>
      <c r="C141" s="15" t="s">
        <v>27</v>
      </c>
      <c r="D141" s="15" t="s">
        <v>28</v>
      </c>
      <c r="E141" s="16" t="s">
        <v>271</v>
      </c>
      <c r="F141" s="30">
        <v>31675788436</v>
      </c>
      <c r="G141" s="25">
        <f>VLOOKUP(A141,[4]REP_EPG034_EjecucionPresupuesta!$C$5:R$109,16,0)</f>
        <v>0</v>
      </c>
      <c r="H141" s="25">
        <f>VLOOKUP(A141,[4]REP_EPG034_EjecucionPresupuesta!$C$5:S$109,17,0)</f>
        <v>0</v>
      </c>
      <c r="I141" s="25">
        <f>VLOOKUP(A141,[8]REP_EPG034_EjecucionPresupuesta!$C$59:T$109,18,0)</f>
        <v>31675788435.34</v>
      </c>
      <c r="J141" s="25">
        <v>0</v>
      </c>
      <c r="K141" s="25">
        <f>VLOOKUP(A141,'[2]REP_EPG034_EjecucionPresupu (2)'!$C$56:V$108,20,0)</f>
        <v>31675788423.950001</v>
      </c>
      <c r="L141" s="25">
        <f>VLOOKUP(A141,'[2]REP_EPG034_EjecucionPresupu (2)'!$C$56:W$108,21,0)</f>
        <v>11.39</v>
      </c>
      <c r="M141" s="25">
        <f>VLOOKUP(A141,'[2]REP_EPG034_EjecucionPresupu (2)'!$C$56:X$108,22,0)</f>
        <v>30959555762.400002</v>
      </c>
      <c r="N141" s="25">
        <f>VLOOKUP(A141,'[2]REP_EPG034_EjecucionPresupu (2)'!$C$56:Y$108,23,0)</f>
        <v>24186675404.82</v>
      </c>
      <c r="O141" s="25">
        <f>VLOOKUP(A141,'[2]REP_EPG034_EjecucionPresupu (2)'!$C$56:Z$108,24,0)</f>
        <v>24186675404.82</v>
      </c>
      <c r="P141" s="25">
        <f>VLOOKUP(A141,'[2]REP_EPG034_EjecucionPresupu (2)'!$C$2:AA$108,25,0)</f>
        <v>24186675404.82</v>
      </c>
    </row>
    <row r="142" spans="1:16" s="8" customFormat="1" ht="48.75" customHeight="1" x14ac:dyDescent="0.25">
      <c r="A142" s="10" t="s">
        <v>168</v>
      </c>
      <c r="B142" s="11" t="s">
        <v>20</v>
      </c>
      <c r="C142" s="11" t="s">
        <v>27</v>
      </c>
      <c r="D142" s="11" t="s">
        <v>28</v>
      </c>
      <c r="E142" s="13" t="s">
        <v>169</v>
      </c>
      <c r="F142" s="24">
        <f>SUM(F143:F145)</f>
        <v>30012111485</v>
      </c>
      <c r="G142" s="24">
        <f t="shared" ref="G142:H142" si="32">SUM(G143:G145)</f>
        <v>0</v>
      </c>
      <c r="H142" s="24">
        <f t="shared" si="32"/>
        <v>0</v>
      </c>
      <c r="I142" s="24">
        <f>SUM(I143:I145)</f>
        <v>30012111485</v>
      </c>
      <c r="J142" s="24">
        <f t="shared" ref="J142:K142" si="33">SUM(J143:J145)</f>
        <v>0</v>
      </c>
      <c r="K142" s="24">
        <f t="shared" si="33"/>
        <v>28689227128.720001</v>
      </c>
      <c r="L142" s="24">
        <f t="shared" ref="L142" si="34">SUM(L143:L145)</f>
        <v>1322884356.28</v>
      </c>
      <c r="M142" s="24">
        <f t="shared" ref="M142" si="35">SUM(M143:M145)</f>
        <v>27638756321.470001</v>
      </c>
      <c r="N142" s="24">
        <f t="shared" ref="N142" si="36">SUM(N143:N145)</f>
        <v>17656028037.75</v>
      </c>
      <c r="O142" s="24">
        <f t="shared" ref="O142" si="37">SUM(O143:O145)</f>
        <v>17656028037.75</v>
      </c>
      <c r="P142" s="24">
        <f t="shared" ref="P142" si="38">SUM(P143:P145)</f>
        <v>17656028037.75</v>
      </c>
    </row>
    <row r="143" spans="1:16" s="8" customFormat="1" ht="48.75" customHeight="1" x14ac:dyDescent="0.25">
      <c r="A143" s="14" t="s">
        <v>272</v>
      </c>
      <c r="B143" s="15" t="s">
        <v>20</v>
      </c>
      <c r="C143" s="15" t="s">
        <v>27</v>
      </c>
      <c r="D143" s="15" t="s">
        <v>28</v>
      </c>
      <c r="E143" s="16" t="s">
        <v>273</v>
      </c>
      <c r="F143" s="30">
        <v>1690470584</v>
      </c>
      <c r="G143" s="25">
        <v>0</v>
      </c>
      <c r="H143" s="25">
        <f>VLOOKUP(A143,[4]REP_EPG034_EjecucionPresupuesta!$C$5:S$109,17,0)</f>
        <v>0</v>
      </c>
      <c r="I143" s="25">
        <f>VLOOKUP(A143,[8]REP_EPG034_EjecucionPresupuesta!$C$59:T$109,18,0)</f>
        <v>1978170623</v>
      </c>
      <c r="J143" s="25">
        <v>0</v>
      </c>
      <c r="K143" s="25">
        <f>VLOOKUP(A143,'[2]REP_EPG034_EjecucionPresupu (2)'!$C$56:V$108,20,0)</f>
        <v>1564188271.0899999</v>
      </c>
      <c r="L143" s="25">
        <f>VLOOKUP(A143,'[2]REP_EPG034_EjecucionPresupu (2)'!$C$56:W$108,21,0)</f>
        <v>413982351.91000003</v>
      </c>
      <c r="M143" s="25">
        <f>VLOOKUP(A143,'[2]REP_EPG034_EjecucionPresupu (2)'!$C$56:X$108,22,0)</f>
        <v>1535859278.0899999</v>
      </c>
      <c r="N143" s="25">
        <f>VLOOKUP(A143,'[2]REP_EPG034_EjecucionPresupu (2)'!$C$56:Y$108,23,0)</f>
        <v>652326717</v>
      </c>
      <c r="O143" s="25">
        <f>VLOOKUP(A143,'[2]REP_EPG034_EjecucionPresupu (2)'!$C$56:Z$108,24,0)</f>
        <v>652326717</v>
      </c>
      <c r="P143" s="25">
        <f>VLOOKUP(A143,'[2]REP_EPG034_EjecucionPresupu (2)'!$C$2:AA$108,25,0)</f>
        <v>652326717</v>
      </c>
    </row>
    <row r="144" spans="1:16" s="8" customFormat="1" ht="48.75" customHeight="1" x14ac:dyDescent="0.25">
      <c r="A144" s="14" t="s">
        <v>274</v>
      </c>
      <c r="B144" s="15" t="s">
        <v>20</v>
      </c>
      <c r="C144" s="15" t="s">
        <v>27</v>
      </c>
      <c r="D144" s="15" t="s">
        <v>28</v>
      </c>
      <c r="E144" s="16" t="s">
        <v>275</v>
      </c>
      <c r="F144" s="30">
        <v>9309072747</v>
      </c>
      <c r="G144" s="25">
        <f>VLOOKUP(A144,[4]REP_EPG034_EjecucionPresupuesta!$C$5:R$109,16,0)</f>
        <v>0</v>
      </c>
      <c r="H144" s="25">
        <v>0</v>
      </c>
      <c r="I144" s="25">
        <f>VLOOKUP(A144,[8]REP_EPG034_EjecucionPresupuesta!$C$59:T$109,18,0)</f>
        <v>9021372708</v>
      </c>
      <c r="J144" s="25">
        <v>0</v>
      </c>
      <c r="K144" s="25">
        <f>VLOOKUP(A144,'[2]REP_EPG034_EjecucionPresupu (2)'!$C$56:V$108,20,0)</f>
        <v>8256217092.3400002</v>
      </c>
      <c r="L144" s="25">
        <f>VLOOKUP(A144,'[2]REP_EPG034_EjecucionPresupu (2)'!$C$56:W$108,21,0)</f>
        <v>765155615.65999997</v>
      </c>
      <c r="M144" s="25">
        <f>VLOOKUP(A144,'[2]REP_EPG034_EjecucionPresupu (2)'!$C$56:X$108,22,0)</f>
        <v>7323923375.3400002</v>
      </c>
      <c r="N144" s="25">
        <f>VLOOKUP(A144,'[2]REP_EPG034_EjecucionPresupu (2)'!$C$56:Y$108,23,0)</f>
        <v>4871955214</v>
      </c>
      <c r="O144" s="25">
        <f>VLOOKUP(A144,'[2]REP_EPG034_EjecucionPresupu (2)'!$C$56:Z$108,24,0)</f>
        <v>4871955214</v>
      </c>
      <c r="P144" s="25">
        <f>VLOOKUP(A144,'[2]REP_EPG034_EjecucionPresupu (2)'!$C$2:AA$108,25,0)</f>
        <v>4871955214</v>
      </c>
    </row>
    <row r="145" spans="1:16" s="8" customFormat="1" ht="48.75" customHeight="1" x14ac:dyDescent="0.25">
      <c r="A145" s="14" t="s">
        <v>276</v>
      </c>
      <c r="B145" s="15" t="s">
        <v>20</v>
      </c>
      <c r="C145" s="15" t="s">
        <v>27</v>
      </c>
      <c r="D145" s="15" t="s">
        <v>28</v>
      </c>
      <c r="E145" s="16" t="s">
        <v>277</v>
      </c>
      <c r="F145" s="30">
        <v>19012568154</v>
      </c>
      <c r="G145" s="25">
        <f>VLOOKUP(A145,[4]REP_EPG034_EjecucionPresupuesta!$C$5:R$109,16,0)</f>
        <v>0</v>
      </c>
      <c r="H145" s="25">
        <f>VLOOKUP(A145,[4]REP_EPG034_EjecucionPresupuesta!$C$5:S$109,17,0)</f>
        <v>0</v>
      </c>
      <c r="I145" s="25">
        <f>VLOOKUP(A145,[8]REP_EPG034_EjecucionPresupuesta!$C$59:T$109,18,0)</f>
        <v>19012568154</v>
      </c>
      <c r="J145" s="25">
        <v>0</v>
      </c>
      <c r="K145" s="25">
        <f>VLOOKUP(A145,'[2]REP_EPG034_EjecucionPresupu (2)'!$C$56:V$108,20,0)</f>
        <v>18868821765.290001</v>
      </c>
      <c r="L145" s="25">
        <f>VLOOKUP(A145,'[2]REP_EPG034_EjecucionPresupu (2)'!$C$56:W$108,21,0)</f>
        <v>143746388.71000001</v>
      </c>
      <c r="M145" s="25">
        <f>VLOOKUP(A145,'[2]REP_EPG034_EjecucionPresupu (2)'!$C$56:X$108,22,0)</f>
        <v>18778973668.040001</v>
      </c>
      <c r="N145" s="25">
        <f>VLOOKUP(A145,'[2]REP_EPG034_EjecucionPresupu (2)'!$C$56:Y$108,23,0)</f>
        <v>12131746106.75</v>
      </c>
      <c r="O145" s="25">
        <f>VLOOKUP(A145,'[2]REP_EPG034_EjecucionPresupu (2)'!$C$56:Z$108,24,0)</f>
        <v>12131746106.75</v>
      </c>
      <c r="P145" s="25">
        <f>VLOOKUP(A145,'[2]REP_EPG034_EjecucionPresupu (2)'!$C$2:AA$108,25,0)</f>
        <v>12131746106.75</v>
      </c>
    </row>
    <row r="146" spans="1:16" s="21" customFormat="1" ht="18" customHeight="1" x14ac:dyDescent="0.25">
      <c r="A146" s="47" t="s">
        <v>170</v>
      </c>
      <c r="B146" s="47" t="s">
        <v>171</v>
      </c>
      <c r="C146" s="47" t="s">
        <v>171</v>
      </c>
      <c r="D146" s="47" t="s">
        <v>171</v>
      </c>
      <c r="E146" s="47" t="s">
        <v>171</v>
      </c>
      <c r="F146" s="17">
        <f>+F4+F83</f>
        <v>4356870463925.3203</v>
      </c>
      <c r="G146" s="17">
        <f>+G4+G83</f>
        <v>55012017334.43</v>
      </c>
      <c r="H146" s="17">
        <f t="shared" ref="H146:P146" si="39">+H4+H83</f>
        <v>19959776116.099998</v>
      </c>
      <c r="I146" s="17">
        <f>+I4+I83</f>
        <v>4392130707703</v>
      </c>
      <c r="J146" s="17">
        <f t="shared" si="39"/>
        <v>0</v>
      </c>
      <c r="K146" s="17">
        <f>+K4+K83</f>
        <v>4242229796544.8105</v>
      </c>
      <c r="L146" s="17">
        <f>+L4+L83</f>
        <v>149900911158.19</v>
      </c>
      <c r="M146" s="17">
        <f t="shared" si="39"/>
        <v>2966650224293.3101</v>
      </c>
      <c r="N146" s="17">
        <f t="shared" si="39"/>
        <v>2079281411144.6399</v>
      </c>
      <c r="O146" s="17">
        <f t="shared" si="39"/>
        <v>2078904686988.6399</v>
      </c>
      <c r="P146" s="17">
        <f t="shared" si="39"/>
        <v>2078904686988.6399</v>
      </c>
    </row>
    <row r="147" spans="1:16" ht="27" hidden="1" customHeight="1" x14ac:dyDescent="0.25">
      <c r="F147" s="23">
        <v>4356970463925</v>
      </c>
      <c r="G147" s="23">
        <v>15574208995</v>
      </c>
      <c r="H147" s="23">
        <v>3894184995</v>
      </c>
      <c r="I147" s="36">
        <v>4371811463925</v>
      </c>
      <c r="J147" s="23">
        <v>0</v>
      </c>
      <c r="K147" s="23">
        <v>4010843776938.8101</v>
      </c>
      <c r="L147" s="25" t="e">
        <f>VLOOKUP(A147,[9]DESAGREGADA!$C$2:W$104,21,0)</f>
        <v>#N/A</v>
      </c>
      <c r="M147" s="23">
        <v>414219287498.67999</v>
      </c>
      <c r="N147" s="23">
        <v>89794730271.369995</v>
      </c>
      <c r="O147" s="23">
        <v>89794080016.360001</v>
      </c>
      <c r="P147" s="23">
        <v>89794080016.360001</v>
      </c>
    </row>
    <row r="148" spans="1:16" ht="27" hidden="1" customHeight="1" x14ac:dyDescent="0.25">
      <c r="F148" s="23">
        <f>F146-F147</f>
        <v>-99999999.6796875</v>
      </c>
      <c r="G148" s="23">
        <f t="shared" ref="G148:P148" si="40">G146-G147</f>
        <v>39437808339.43</v>
      </c>
      <c r="H148" s="23">
        <f t="shared" si="40"/>
        <v>16065591121.099998</v>
      </c>
      <c r="I148" s="23">
        <f>I146-I147</f>
        <v>20319243778</v>
      </c>
      <c r="J148" s="23">
        <f t="shared" si="40"/>
        <v>0</v>
      </c>
      <c r="K148" s="23">
        <f t="shared" si="40"/>
        <v>231386019606.00049</v>
      </c>
      <c r="L148" s="25" t="e">
        <f>VLOOKUP(A148,[9]DESAGREGADA!$C$2:W$104,21,0)</f>
        <v>#N/A</v>
      </c>
      <c r="M148" s="23">
        <f t="shared" si="40"/>
        <v>2552430936794.6299</v>
      </c>
      <c r="N148" s="23">
        <f t="shared" si="40"/>
        <v>1989486680873.27</v>
      </c>
      <c r="O148" s="23">
        <f t="shared" si="40"/>
        <v>1989110606972.2798</v>
      </c>
      <c r="P148" s="23">
        <f t="shared" si="40"/>
        <v>1989110606972.2798</v>
      </c>
    </row>
    <row r="149" spans="1:16" s="39" customFormat="1" ht="27" customHeight="1" x14ac:dyDescent="0.25">
      <c r="F149" s="38"/>
      <c r="G149" s="38"/>
      <c r="H149" s="38"/>
      <c r="I149" s="40"/>
      <c r="J149" s="40"/>
      <c r="K149" s="40"/>
      <c r="L149" s="40"/>
      <c r="M149" s="40"/>
      <c r="N149" s="40"/>
      <c r="O149" s="40"/>
      <c r="P149" s="40"/>
    </row>
    <row r="150" spans="1:16" s="39" customFormat="1" ht="27" customHeight="1" x14ac:dyDescent="0.25">
      <c r="F150" s="38">
        <v>4356970463925</v>
      </c>
      <c r="G150" s="38">
        <v>38520243778</v>
      </c>
      <c r="H150" s="38">
        <v>3360000000</v>
      </c>
      <c r="I150" s="38">
        <v>4392130707703</v>
      </c>
      <c r="J150" s="38">
        <v>0</v>
      </c>
      <c r="K150" s="38">
        <v>4242229796544.8101</v>
      </c>
      <c r="L150" s="38">
        <v>149900911158.19</v>
      </c>
      <c r="M150" s="38">
        <v>2966650224293.3101</v>
      </c>
      <c r="N150" s="38">
        <v>2079281411144.6399</v>
      </c>
      <c r="O150" s="38">
        <v>2078904686988.6399</v>
      </c>
      <c r="P150" s="38">
        <v>2078904686988.6399</v>
      </c>
    </row>
    <row r="151" spans="1:16" ht="27" customHeight="1" x14ac:dyDescent="0.25">
      <c r="A151" s="39"/>
      <c r="B151" s="39"/>
      <c r="C151" s="39"/>
      <c r="D151" s="39"/>
      <c r="E151" s="39"/>
      <c r="F151" s="43"/>
      <c r="G151" s="43"/>
      <c r="H151" s="43"/>
      <c r="I151" s="43">
        <f>I146-I150</f>
        <v>0</v>
      </c>
      <c r="J151" s="43"/>
      <c r="K151" s="43">
        <f>K146-K150</f>
        <v>0</v>
      </c>
      <c r="L151" s="43">
        <f t="shared" ref="L151:P151" si="41">L146-L150</f>
        <v>0</v>
      </c>
      <c r="M151" s="43">
        <f t="shared" si="41"/>
        <v>0</v>
      </c>
      <c r="N151" s="43">
        <f t="shared" si="41"/>
        <v>0</v>
      </c>
      <c r="O151" s="43">
        <f t="shared" si="41"/>
        <v>0</v>
      </c>
      <c r="P151" s="43">
        <f t="shared" si="41"/>
        <v>0</v>
      </c>
    </row>
  </sheetData>
  <mergeCells count="9">
    <mergeCell ref="A80:E80"/>
    <mergeCell ref="A83:E83"/>
    <mergeCell ref="A146:E146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2024-11-06T23:00:35Z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