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Eudomenia Cotes\OneDrive - Unidad de Victimas\Escritorio\Codificación 2024\Reparación Integral\"/>
    </mc:Choice>
  </mc:AlternateContent>
  <xr:revisionPtr revIDLastSave="0" documentId="13_ncr:1_{AD27AC9B-61C4-4FF0-82BA-A311F36D521B}" xr6:coauthVersionLast="47" xr6:coauthVersionMax="47" xr10:uidLastSave="{00000000-0000-0000-0000-000000000000}"/>
  <workbookProtection workbookAlgorithmName="SHA-512" workbookHashValue="lRTcXTxGfvwVrWJcqL7JSxhoSyOXzcnlkogv7JnMPTwkeNoBrguh7GbxqIJ5SFQ9SxBXySGiCyHTREYzEGfBkQ==" workbookSaltValue="C/dbDWHxWgx8LN1fybx6lA==" workbookSpinCount="100000" lockStructure="1"/>
  <bookViews>
    <workbookView xWindow="-120" yWindow="-120" windowWidth="20730" windowHeight="11040" activeTab="3" xr2:uid="{00000000-000D-0000-FFFF-FFFF00000000}"/>
  </bookViews>
  <sheets>
    <sheet name="FORMATO MATERIAL APOYO" sheetId="3" r:id="rId1"/>
    <sheet name="ALOJAMIENTO Y,O TRANSPORTE" sheetId="12" r:id="rId2"/>
    <sheet name="FORMATO INTERNO" sheetId="25" state="hidden" r:id="rId3"/>
    <sheet name="OLLA COMUNITARIA" sheetId="13" r:id="rId4"/>
    <sheet name="DESPLEGABLES" sheetId="33" state="hidden" r:id="rId5"/>
    <sheet name="CONTROL DE CAMBIOS (2)" sheetId="14" state="hidden" r:id="rId6"/>
    <sheet name="MATERIALES" sheetId="10" state="hidden" r:id="rId7"/>
    <sheet name="SRC" sheetId="18" state="hidden" r:id="rId8"/>
    <sheet name="TOPES 2024" sheetId="23" state="hidden" r:id="rId9"/>
    <sheet name="CIUDAD GRANDE" sheetId="27" state="hidden" r:id="rId10"/>
    <sheet name="TARIFARIO 2024" sheetId="34" state="hidden" r:id="rId11"/>
    <sheet name="TARIFARIO C PRINCIPALES L2 " sheetId="31" state="hidden" r:id="rId12"/>
    <sheet name="Formato Ciudad Pequeña" sheetId="24" state="hidden" r:id="rId13"/>
    <sheet name="Ciudad Pequeña" sheetId="28" state="hidden" r:id="rId14"/>
    <sheet name="TARIFARIO MUNICIPIOS L2" sheetId="32" state="hidden" r:id="rId15"/>
    <sheet name="Items Fuera Tarifario" sheetId="26" state="hidden" r:id="rId16"/>
    <sheet name="CONTROL DE CAMBIOS" sheetId="8" r:id="rId17"/>
  </sheets>
  <externalReferences>
    <externalReference r:id="rId18"/>
    <externalReference r:id="rId19"/>
    <externalReference r:id="rId20"/>
    <externalReference r:id="rId21"/>
  </externalReferences>
  <definedNames>
    <definedName name="_xlnm._FilterDatabase" localSheetId="9" hidden="1">'CIUDAD GRANDE'!$AR$3:$AU$3</definedName>
    <definedName name="_xlnm._FilterDatabase" localSheetId="13" hidden="1">'Ciudad Pequeña'!$AF$3:$AI$3</definedName>
    <definedName name="_xlnm._FilterDatabase" localSheetId="4" hidden="1">DESPLEGABLES!$A$22:$H$68</definedName>
    <definedName name="_xlnm._FilterDatabase" localSheetId="15" hidden="1">'Items Fuera Tarifario'!$A$1:$L$18</definedName>
    <definedName name="_xlnm._FilterDatabase" localSheetId="11" hidden="1">'TARIFARIO C PRINCIPALES L2 '!$A$6:$J$6</definedName>
    <definedName name="_xlnm._FilterDatabase" localSheetId="14" hidden="1">'TARIFARIO MUNICIPIOS L2'!$A$5:$J$442</definedName>
    <definedName name="AMAZONAS">MATERIALES!$E$3:$E$13</definedName>
    <definedName name="ANTIOQUIA">MATERIALES!$F$3:$F$127</definedName>
    <definedName name="ARAUCA">MATERIALES!$G$3:$G$9</definedName>
    <definedName name="ARCHIPIÉLAGO_DE_SAN_ANDRÉS">MATERIALES!$H$3:$H$4</definedName>
    <definedName name="_xlnm.Print_Area" localSheetId="1">'ALOJAMIENTO Y,O TRANSPORTE'!$A$1:$V$63</definedName>
    <definedName name="_xlnm.Print_Area" localSheetId="2">'FORMATO INTERNO'!$A$1:$J$145</definedName>
    <definedName name="_xlnm.Print_Area" localSheetId="0">'FORMATO MATERIAL APOYO'!$A$1:$I$141</definedName>
    <definedName name="ATLÁNTICO">MATERIALES!$I$3:$I$25</definedName>
    <definedName name="AUTONOMAS" localSheetId="9">#REF!</definedName>
    <definedName name="AUTONOMAS" localSheetId="13">#REF!</definedName>
    <definedName name="AUTONOMAS">#REF!</definedName>
    <definedName name="BOGOTA">MATERIALES!$J$3</definedName>
    <definedName name="BOLÍVAR">MATERIALES!$K$3:$K$48</definedName>
    <definedName name="BOYACÁ">MATERIALES!$L$3:$L$125</definedName>
    <definedName name="CALDAS">MATERIALES!$M$3:$M$29</definedName>
    <definedName name="CAQUETÁ">MATERIALES!$N$3:$N$18</definedName>
    <definedName name="CASANARE">MATERIALES!$O$3:$O$21</definedName>
    <definedName name="CAUCA">MATERIALES!$P$3:$P$44</definedName>
    <definedName name="CDAE">DESPLEGABLES!$B$95:$B$96</definedName>
    <definedName name="CESAR">MATERIALES!$Q$3:$Q$27</definedName>
    <definedName name="CHOCÓ">MATERIALES!$R$3:$R$33</definedName>
    <definedName name="COLECTIVA_IMPLEMENTACION">DESPLEGABLES!$A$95:$A$103</definedName>
    <definedName name="COLECTIVA_RUTA">DESPLEGABLES!$C$95:$C$104</definedName>
    <definedName name="CONTRIBUCIONES">DESPLEGABLES!$D$95:$D$102</definedName>
    <definedName name="CÓRDOBA">MATERIALES!$S$3:$S$32</definedName>
    <definedName name="CUNDINAMARCA">MATERIALES!$T$3:$T$118</definedName>
    <definedName name="Étnico">DESPLEGABLES!$C$3:$C$7</definedName>
    <definedName name="GUAINÍA">MATERIALES!$U$3:$U$11</definedName>
    <definedName name="GUAVIARE">MATERIALES!$V$3:$V$6</definedName>
    <definedName name="hmcipio">[1]Historico!$C$315:$O$596</definedName>
    <definedName name="HUILA">MATERIALES!$W$3:$W$39</definedName>
    <definedName name="INDIVIDUAL">DESPLEGABLES!$E$95:$E$102</definedName>
    <definedName name="LA_GUAJIRA">MATERIALES!$X$3:$X$17</definedName>
    <definedName name="MAGDALENA">MATERIALES!$Y$3:$Y$32</definedName>
    <definedName name="META">MATERIALES!$Z$3:$Z$31</definedName>
    <definedName name="NARIÑO">MATERIALES!$AA$3:$AA$66</definedName>
    <definedName name="No_étnico">DESPLEGABLES!$B$3:$B$4</definedName>
    <definedName name="NORTE_DE_SANTANDER">MATERIALES!$AB$3:$AB$42</definedName>
    <definedName name="Organizaciones">DESPLEGABLES!$D$3:$D$5</definedName>
    <definedName name="PRUEVA2">[1]Historico!$C$26:$O$308</definedName>
    <definedName name="PSICOSOCIAL">DESPLEGABLES!$F$95:$F$99</definedName>
    <definedName name="PUTUMAYO">MATERIALES!$AC$3:$AC$15</definedName>
    <definedName name="QUINDÍO">MATERIALES!$AD$3:$AD$14</definedName>
    <definedName name="RETORNOS_REUBICACIONES">DESPLEGABLES!$N$79:$N$82</definedName>
    <definedName name="RISARALDA">MATERIALES!$AE$3:$AE$16</definedName>
    <definedName name="RUBRO" localSheetId="4">DESPLEGABLES!$B$79:$B$83</definedName>
    <definedName name="RUBRO">DESPLEGABLES!$B$63:$B$68</definedName>
    <definedName name="SANTANDER">MATERIALES!$AF$3:$AF$89</definedName>
    <definedName name="SUCRE">MATERIALES!$AG$3:$AG$28</definedName>
    <definedName name="TOLIMA">MATERIALES!$AH$3:$AH$49</definedName>
    <definedName name="VALLE_DEL_CAUCA">MATERIALES!$AI$3:$AI$44</definedName>
    <definedName name="VAUPÉS">MATERIALES!$AJ$3:$AJ$8</definedName>
    <definedName name="VICHADA">MATERIALES!$AK$3:$AK$6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G34" i="3"/>
  <c r="F34" i="3"/>
  <c r="F35" i="3"/>
  <c r="C114" i="23"/>
  <c r="C115" i="23"/>
  <c r="C116" i="23"/>
  <c r="C117" i="23"/>
  <c r="C118" i="23"/>
  <c r="C119" i="23"/>
  <c r="C120" i="23"/>
  <c r="C121" i="23"/>
  <c r="C122" i="23"/>
  <c r="C123" i="23"/>
  <c r="C124" i="23"/>
  <c r="C125" i="23"/>
  <c r="C126" i="23"/>
  <c r="C127" i="23"/>
  <c r="C128" i="23"/>
  <c r="C129" i="23"/>
  <c r="C130" i="23"/>
  <c r="C131" i="23"/>
  <c r="C132" i="23"/>
  <c r="C133" i="23"/>
  <c r="C134" i="23"/>
  <c r="C70" i="23"/>
  <c r="C71" i="23"/>
  <c r="C72" i="23"/>
  <c r="C73" i="23"/>
  <c r="C74" i="23"/>
  <c r="C75" i="23"/>
  <c r="C76" i="23"/>
  <c r="C77" i="23"/>
  <c r="C78" i="23"/>
  <c r="C79" i="23"/>
  <c r="C80" i="23"/>
  <c r="C81" i="23"/>
  <c r="C82" i="23"/>
  <c r="C83" i="23"/>
  <c r="C84" i="23"/>
  <c r="C85" i="23"/>
  <c r="C86" i="23"/>
  <c r="C87" i="23"/>
  <c r="C88" i="23"/>
  <c r="C89" i="23"/>
  <c r="C90" i="23"/>
  <c r="C61" i="23"/>
  <c r="C62" i="23"/>
  <c r="C63" i="23"/>
  <c r="C50" i="23"/>
  <c r="C51" i="23"/>
  <c r="C52" i="23"/>
  <c r="C53" i="23"/>
  <c r="C54" i="23"/>
  <c r="C55" i="23"/>
  <c r="C56" i="23"/>
  <c r="C22" i="23"/>
  <c r="C23" i="23"/>
  <c r="C24" i="23"/>
  <c r="C25" i="23"/>
  <c r="C26" i="23"/>
  <c r="C27" i="23"/>
  <c r="C28" i="23"/>
  <c r="C29" i="23"/>
  <c r="C30" i="23"/>
  <c r="C31" i="23"/>
  <c r="C32" i="23"/>
  <c r="C33" i="23"/>
  <c r="C34" i="23"/>
  <c r="C35" i="23"/>
  <c r="C36" i="23"/>
  <c r="C37" i="23"/>
  <c r="C38" i="23"/>
  <c r="C39" i="23"/>
  <c r="C40" i="23"/>
  <c r="C41" i="23"/>
  <c r="C42" i="23"/>
  <c r="C43" i="23"/>
  <c r="C9" i="23"/>
  <c r="C10" i="23"/>
  <c r="C11" i="23"/>
  <c r="C12" i="23"/>
  <c r="C13" i="23"/>
  <c r="C14" i="23"/>
  <c r="C15" i="23"/>
  <c r="C97" i="23"/>
  <c r="C98" i="23"/>
  <c r="C99" i="23"/>
  <c r="C100" i="23"/>
  <c r="C101" i="23"/>
  <c r="C102" i="23"/>
  <c r="C103" i="23"/>
  <c r="I355" i="34"/>
  <c r="J355" i="34" s="1"/>
  <c r="H355" i="34"/>
  <c r="I354" i="34"/>
  <c r="J354" i="34" s="1"/>
  <c r="H354" i="34"/>
  <c r="I353" i="34"/>
  <c r="J353" i="34" s="1"/>
  <c r="H353" i="34"/>
  <c r="I352" i="34"/>
  <c r="J352" i="34" s="1"/>
  <c r="H352" i="34"/>
  <c r="I351" i="34"/>
  <c r="J351" i="34" s="1"/>
  <c r="H351" i="34"/>
  <c r="I350" i="34"/>
  <c r="J350" i="34" s="1"/>
  <c r="H350" i="34"/>
  <c r="I349" i="34"/>
  <c r="J349" i="34" s="1"/>
  <c r="H349" i="34"/>
  <c r="I348" i="34"/>
  <c r="J348" i="34" s="1"/>
  <c r="H348" i="34"/>
  <c r="I347" i="34"/>
  <c r="J347" i="34" s="1"/>
  <c r="H347" i="34"/>
  <c r="I346" i="34"/>
  <c r="J346" i="34" s="1"/>
  <c r="H346" i="34"/>
  <c r="I345" i="34"/>
  <c r="J345" i="34" s="1"/>
  <c r="H345" i="34"/>
  <c r="I344" i="34"/>
  <c r="J344" i="34" s="1"/>
  <c r="H344" i="34"/>
  <c r="I343" i="34"/>
  <c r="J343" i="34" s="1"/>
  <c r="H343" i="34"/>
  <c r="I342" i="34"/>
  <c r="J342" i="34" s="1"/>
  <c r="H342" i="34"/>
  <c r="I341" i="34"/>
  <c r="J341" i="34" s="1"/>
  <c r="H341" i="34"/>
  <c r="I340" i="34"/>
  <c r="J340" i="34" s="1"/>
  <c r="H340" i="34"/>
  <c r="I339" i="34"/>
  <c r="J339" i="34" s="1"/>
  <c r="H339" i="34"/>
  <c r="I338" i="34"/>
  <c r="J338" i="34" s="1"/>
  <c r="H338" i="34"/>
  <c r="I337" i="34"/>
  <c r="J337" i="34" s="1"/>
  <c r="H337" i="34"/>
  <c r="I336" i="34"/>
  <c r="J336" i="34" s="1"/>
  <c r="H336" i="34"/>
  <c r="I335" i="34"/>
  <c r="J335" i="34" s="1"/>
  <c r="H335" i="34"/>
  <c r="I333" i="34"/>
  <c r="J333" i="34" s="1"/>
  <c r="H333" i="34"/>
  <c r="I332" i="34"/>
  <c r="J332" i="34" s="1"/>
  <c r="H332" i="34"/>
  <c r="I331" i="34"/>
  <c r="J331" i="34" s="1"/>
  <c r="H331" i="34"/>
  <c r="I330" i="34"/>
  <c r="J330" i="34" s="1"/>
  <c r="H330" i="34"/>
  <c r="I329" i="34"/>
  <c r="J329" i="34" s="1"/>
  <c r="H329" i="34"/>
  <c r="I328" i="34"/>
  <c r="J328" i="34" s="1"/>
  <c r="H328" i="34"/>
  <c r="I327" i="34"/>
  <c r="J327" i="34" s="1"/>
  <c r="H327" i="34"/>
  <c r="I326" i="34"/>
  <c r="J326" i="34" s="1"/>
  <c r="H326" i="34"/>
  <c r="I325" i="34"/>
  <c r="J325" i="34" s="1"/>
  <c r="H325" i="34"/>
  <c r="I324" i="34"/>
  <c r="J324" i="34" s="1"/>
  <c r="H324" i="34"/>
  <c r="I323" i="34"/>
  <c r="J323" i="34" s="1"/>
  <c r="H323" i="34"/>
  <c r="I321" i="34"/>
  <c r="J321" i="34" s="1"/>
  <c r="H321" i="34"/>
  <c r="I320" i="34"/>
  <c r="J320" i="34" s="1"/>
  <c r="H320" i="34"/>
  <c r="I319" i="34"/>
  <c r="J319" i="34" s="1"/>
  <c r="H319" i="34"/>
  <c r="I318" i="34"/>
  <c r="J318" i="34" s="1"/>
  <c r="H318" i="34"/>
  <c r="I317" i="34"/>
  <c r="J317" i="34" s="1"/>
  <c r="H317" i="34"/>
  <c r="I316" i="34"/>
  <c r="J316" i="34" s="1"/>
  <c r="H316" i="34"/>
  <c r="I315" i="34"/>
  <c r="J315" i="34" s="1"/>
  <c r="H315" i="34"/>
  <c r="I314" i="34"/>
  <c r="J314" i="34" s="1"/>
  <c r="H314" i="34"/>
  <c r="I313" i="34"/>
  <c r="J313" i="34" s="1"/>
  <c r="H313" i="34"/>
  <c r="I312" i="34"/>
  <c r="J312" i="34" s="1"/>
  <c r="H312" i="34"/>
  <c r="I311" i="34"/>
  <c r="J311" i="34" s="1"/>
  <c r="H311" i="34"/>
  <c r="I310" i="34"/>
  <c r="J310" i="34" s="1"/>
  <c r="H310" i="34"/>
  <c r="I309" i="34"/>
  <c r="J309" i="34" s="1"/>
  <c r="H309" i="34"/>
  <c r="I308" i="34"/>
  <c r="J308" i="34" s="1"/>
  <c r="H308" i="34"/>
  <c r="I307" i="34"/>
  <c r="J307" i="34" s="1"/>
  <c r="H307" i="34"/>
  <c r="I306" i="34"/>
  <c r="J306" i="34" s="1"/>
  <c r="H306" i="34"/>
  <c r="I305" i="34"/>
  <c r="J305" i="34" s="1"/>
  <c r="H305" i="34"/>
  <c r="I304" i="34"/>
  <c r="J304" i="34" s="1"/>
  <c r="H304" i="34"/>
  <c r="I303" i="34"/>
  <c r="J303" i="34" s="1"/>
  <c r="H303" i="34"/>
  <c r="I302" i="34"/>
  <c r="J302" i="34" s="1"/>
  <c r="H302" i="34"/>
  <c r="I301" i="34"/>
  <c r="J301" i="34" s="1"/>
  <c r="H301" i="34"/>
  <c r="I300" i="34"/>
  <c r="J300" i="34" s="1"/>
  <c r="H300" i="34"/>
  <c r="I299" i="34"/>
  <c r="J299" i="34" s="1"/>
  <c r="H299" i="34"/>
  <c r="I298" i="34"/>
  <c r="J298" i="34" s="1"/>
  <c r="H298" i="34"/>
  <c r="I297" i="34"/>
  <c r="J297" i="34" s="1"/>
  <c r="H297" i="34"/>
  <c r="I296" i="34"/>
  <c r="J296" i="34" s="1"/>
  <c r="H296" i="34"/>
  <c r="I295" i="34"/>
  <c r="J295" i="34" s="1"/>
  <c r="H295" i="34"/>
  <c r="I294" i="34"/>
  <c r="J294" i="34" s="1"/>
  <c r="H294" i="34"/>
  <c r="I293" i="34"/>
  <c r="J293" i="34" s="1"/>
  <c r="H293" i="34"/>
  <c r="I292" i="34"/>
  <c r="J292" i="34" s="1"/>
  <c r="H292" i="34"/>
  <c r="I291" i="34"/>
  <c r="J291" i="34" s="1"/>
  <c r="H291" i="34"/>
  <c r="I290" i="34"/>
  <c r="J290" i="34" s="1"/>
  <c r="H290" i="34"/>
  <c r="I289" i="34"/>
  <c r="J289" i="34" s="1"/>
  <c r="H289" i="34"/>
  <c r="I288" i="34"/>
  <c r="J288" i="34" s="1"/>
  <c r="H288" i="34"/>
  <c r="I287" i="34"/>
  <c r="J287" i="34" s="1"/>
  <c r="H287" i="34"/>
  <c r="I286" i="34"/>
  <c r="J286" i="34" s="1"/>
  <c r="H286" i="34"/>
  <c r="I285" i="34"/>
  <c r="J285" i="34" s="1"/>
  <c r="H285" i="34"/>
  <c r="I284" i="34"/>
  <c r="J284" i="34" s="1"/>
  <c r="H284" i="34"/>
  <c r="I283" i="34"/>
  <c r="J283" i="34" s="1"/>
  <c r="H283" i="34"/>
  <c r="I282" i="34"/>
  <c r="J282" i="34" s="1"/>
  <c r="H282" i="34"/>
  <c r="I281" i="34"/>
  <c r="J281" i="34" s="1"/>
  <c r="H281" i="34"/>
  <c r="I280" i="34"/>
  <c r="J280" i="34" s="1"/>
  <c r="H280" i="34"/>
  <c r="I279" i="34"/>
  <c r="J279" i="34" s="1"/>
  <c r="H279" i="34"/>
  <c r="I278" i="34"/>
  <c r="J278" i="34" s="1"/>
  <c r="H278" i="34"/>
  <c r="I277" i="34"/>
  <c r="J277" i="34" s="1"/>
  <c r="H277" i="34"/>
  <c r="I276" i="34"/>
  <c r="J276" i="34" s="1"/>
  <c r="H276" i="34"/>
  <c r="I275" i="34"/>
  <c r="J275" i="34" s="1"/>
  <c r="H275" i="34"/>
  <c r="I274" i="34"/>
  <c r="J274" i="34" s="1"/>
  <c r="H274" i="34"/>
  <c r="I273" i="34"/>
  <c r="J273" i="34" s="1"/>
  <c r="H273" i="34"/>
  <c r="I272" i="34"/>
  <c r="J272" i="34" s="1"/>
  <c r="H272" i="34"/>
  <c r="I271" i="34"/>
  <c r="J271" i="34" s="1"/>
  <c r="H271" i="34"/>
  <c r="I270" i="34"/>
  <c r="J270" i="34" s="1"/>
  <c r="H270" i="34"/>
  <c r="I269" i="34"/>
  <c r="J269" i="34" s="1"/>
  <c r="H269" i="34"/>
  <c r="J268" i="34"/>
  <c r="I268" i="34"/>
  <c r="H268" i="34"/>
  <c r="J267" i="34"/>
  <c r="I267" i="34"/>
  <c r="H267" i="34"/>
  <c r="J266" i="34"/>
  <c r="I266" i="34"/>
  <c r="H266" i="34"/>
  <c r="J265" i="34"/>
  <c r="I265" i="34"/>
  <c r="H265" i="34"/>
  <c r="J264" i="34"/>
  <c r="I264" i="34"/>
  <c r="H264" i="34"/>
  <c r="J263" i="34"/>
  <c r="I263" i="34"/>
  <c r="H263" i="34"/>
  <c r="J262" i="34"/>
  <c r="I262" i="34"/>
  <c r="H262" i="34"/>
  <c r="J261" i="34"/>
  <c r="I261" i="34"/>
  <c r="H261" i="34"/>
  <c r="J260" i="34"/>
  <c r="I260" i="34"/>
  <c r="H260" i="34"/>
  <c r="J259" i="34"/>
  <c r="I259" i="34"/>
  <c r="H259" i="34"/>
  <c r="J258" i="34"/>
  <c r="I258" i="34"/>
  <c r="H258" i="34"/>
  <c r="J257" i="34"/>
  <c r="I257" i="34"/>
  <c r="H257" i="34"/>
  <c r="J256" i="34"/>
  <c r="I256" i="34"/>
  <c r="H256" i="34"/>
  <c r="J255" i="34"/>
  <c r="I255" i="34"/>
  <c r="H255" i="34"/>
  <c r="J254" i="34"/>
  <c r="I254" i="34"/>
  <c r="H254" i="34"/>
  <c r="J253" i="34"/>
  <c r="I253" i="34"/>
  <c r="H253" i="34"/>
  <c r="J252" i="34"/>
  <c r="I252" i="34"/>
  <c r="H252" i="34"/>
  <c r="J251" i="34"/>
  <c r="I251" i="34"/>
  <c r="H251" i="34"/>
  <c r="J250" i="34"/>
  <c r="I250" i="34"/>
  <c r="H250" i="34"/>
  <c r="J249" i="34"/>
  <c r="I249" i="34"/>
  <c r="H249" i="34"/>
  <c r="J248" i="34"/>
  <c r="I248" i="34"/>
  <c r="H248" i="34"/>
  <c r="J247" i="34"/>
  <c r="I247" i="34"/>
  <c r="H247" i="34"/>
  <c r="J246" i="34"/>
  <c r="I246" i="34"/>
  <c r="H246" i="34"/>
  <c r="J245" i="34"/>
  <c r="I245" i="34"/>
  <c r="H245" i="34"/>
  <c r="J244" i="34"/>
  <c r="I244" i="34"/>
  <c r="H244" i="34"/>
  <c r="J243" i="34"/>
  <c r="I243" i="34"/>
  <c r="H243" i="34"/>
  <c r="J242" i="34"/>
  <c r="I242" i="34"/>
  <c r="H242" i="34"/>
  <c r="J241" i="34"/>
  <c r="I241" i="34"/>
  <c r="H241" i="34"/>
  <c r="J240" i="34"/>
  <c r="I240" i="34"/>
  <c r="H240" i="34"/>
  <c r="J239" i="34"/>
  <c r="I239" i="34"/>
  <c r="H239" i="34"/>
  <c r="J238" i="34"/>
  <c r="I238" i="34"/>
  <c r="H238" i="34"/>
  <c r="J237" i="34"/>
  <c r="I237" i="34"/>
  <c r="H237" i="34"/>
  <c r="J236" i="34"/>
  <c r="I236" i="34"/>
  <c r="H236" i="34"/>
  <c r="J235" i="34"/>
  <c r="I235" i="34"/>
  <c r="H235" i="34"/>
  <c r="J234" i="34"/>
  <c r="I234" i="34"/>
  <c r="H234" i="34"/>
  <c r="J233" i="34"/>
  <c r="I233" i="34"/>
  <c r="H233" i="34"/>
  <c r="J232" i="34"/>
  <c r="I232" i="34"/>
  <c r="H232" i="34"/>
  <c r="J231" i="34"/>
  <c r="I231" i="34"/>
  <c r="H231" i="34"/>
  <c r="J230" i="34"/>
  <c r="I230" i="34"/>
  <c r="H230" i="34"/>
  <c r="J229" i="34"/>
  <c r="I229" i="34"/>
  <c r="H229" i="34"/>
  <c r="J228" i="34"/>
  <c r="I228" i="34"/>
  <c r="H228" i="34"/>
  <c r="J227" i="34"/>
  <c r="I227" i="34"/>
  <c r="H227" i="34"/>
  <c r="J226" i="34"/>
  <c r="I226" i="34"/>
  <c r="H226" i="34"/>
  <c r="J225" i="34"/>
  <c r="I225" i="34"/>
  <c r="H225" i="34"/>
  <c r="J224" i="34"/>
  <c r="I224" i="34"/>
  <c r="H224" i="34"/>
  <c r="J223" i="34"/>
  <c r="I223" i="34"/>
  <c r="H223" i="34"/>
  <c r="J222" i="34"/>
  <c r="I222" i="34"/>
  <c r="H222" i="34"/>
  <c r="J221" i="34"/>
  <c r="I221" i="34"/>
  <c r="H221" i="34"/>
  <c r="J220" i="34"/>
  <c r="I220" i="34"/>
  <c r="H220" i="34"/>
  <c r="J219" i="34"/>
  <c r="I219" i="34"/>
  <c r="H219" i="34"/>
  <c r="J218" i="34"/>
  <c r="I218" i="34"/>
  <c r="H218" i="34"/>
  <c r="J217" i="34"/>
  <c r="I217" i="34"/>
  <c r="H217" i="34"/>
  <c r="J216" i="34"/>
  <c r="I216" i="34"/>
  <c r="H216" i="34"/>
  <c r="J215" i="34"/>
  <c r="I215" i="34"/>
  <c r="H215" i="34"/>
  <c r="J214" i="34"/>
  <c r="I214" i="34"/>
  <c r="H214" i="34"/>
  <c r="J213" i="34"/>
  <c r="I213" i="34"/>
  <c r="H213" i="34"/>
  <c r="J212" i="34"/>
  <c r="I212" i="34"/>
  <c r="H212" i="34"/>
  <c r="J211" i="34"/>
  <c r="I211" i="34"/>
  <c r="H211" i="34"/>
  <c r="J210" i="34"/>
  <c r="I210" i="34"/>
  <c r="H210" i="34"/>
  <c r="J209" i="34"/>
  <c r="I209" i="34"/>
  <c r="H209" i="34"/>
  <c r="J208" i="34"/>
  <c r="I208" i="34"/>
  <c r="H208" i="34"/>
  <c r="J207" i="34"/>
  <c r="I207" i="34"/>
  <c r="H207" i="34"/>
  <c r="J206" i="34"/>
  <c r="I206" i="34"/>
  <c r="H206" i="34"/>
  <c r="J205" i="34"/>
  <c r="I205" i="34"/>
  <c r="H205" i="34"/>
  <c r="J204" i="34"/>
  <c r="I204" i="34"/>
  <c r="H204" i="34"/>
  <c r="J203" i="34"/>
  <c r="I203" i="34"/>
  <c r="H203" i="34"/>
  <c r="J202" i="34"/>
  <c r="I202" i="34"/>
  <c r="H202" i="34"/>
  <c r="J201" i="34"/>
  <c r="I201" i="34"/>
  <c r="H201" i="34"/>
  <c r="J200" i="34"/>
  <c r="I200" i="34"/>
  <c r="H200" i="34"/>
  <c r="J199" i="34"/>
  <c r="I199" i="34"/>
  <c r="H199" i="34"/>
  <c r="J198" i="34"/>
  <c r="I198" i="34"/>
  <c r="H198" i="34"/>
  <c r="J197" i="34"/>
  <c r="I197" i="34"/>
  <c r="H197" i="34"/>
  <c r="J196" i="34"/>
  <c r="I196" i="34"/>
  <c r="H196" i="34"/>
  <c r="J195" i="34"/>
  <c r="I195" i="34"/>
  <c r="H195" i="34"/>
  <c r="J194" i="34"/>
  <c r="I194" i="34"/>
  <c r="H194" i="34"/>
  <c r="J193" i="34"/>
  <c r="I193" i="34"/>
  <c r="H193" i="34"/>
  <c r="J192" i="34"/>
  <c r="I192" i="34"/>
  <c r="H192" i="34"/>
  <c r="J191" i="34"/>
  <c r="I191" i="34"/>
  <c r="H191" i="34"/>
  <c r="J190" i="34"/>
  <c r="I190" i="34"/>
  <c r="H190" i="34"/>
  <c r="J189" i="34"/>
  <c r="I189" i="34"/>
  <c r="H189" i="34"/>
  <c r="J188" i="34"/>
  <c r="I188" i="34"/>
  <c r="H188" i="34"/>
  <c r="J187" i="34"/>
  <c r="I187" i="34"/>
  <c r="H187" i="34"/>
  <c r="J186" i="34"/>
  <c r="I186" i="34"/>
  <c r="H186" i="34"/>
  <c r="J185" i="34"/>
  <c r="I185" i="34"/>
  <c r="H185" i="34"/>
  <c r="J184" i="34"/>
  <c r="I184" i="34"/>
  <c r="H184" i="34"/>
  <c r="J183" i="34"/>
  <c r="I183" i="34"/>
  <c r="H183" i="34"/>
  <c r="J182" i="34"/>
  <c r="I182" i="34"/>
  <c r="H182" i="34"/>
  <c r="J181" i="34"/>
  <c r="I181" i="34"/>
  <c r="H181" i="34"/>
  <c r="J180" i="34"/>
  <c r="I180" i="34"/>
  <c r="H180" i="34"/>
  <c r="J179" i="34"/>
  <c r="I179" i="34"/>
  <c r="H179" i="34"/>
  <c r="J178" i="34"/>
  <c r="I178" i="34"/>
  <c r="H178" i="34"/>
  <c r="J177" i="34"/>
  <c r="I177" i="34"/>
  <c r="H177" i="34"/>
  <c r="J176" i="34"/>
  <c r="I176" i="34"/>
  <c r="H176" i="34"/>
  <c r="J175" i="34"/>
  <c r="I175" i="34"/>
  <c r="H175" i="34"/>
  <c r="J174" i="34"/>
  <c r="I174" i="34"/>
  <c r="H174" i="34"/>
  <c r="J173" i="34"/>
  <c r="I173" i="34"/>
  <c r="H173" i="34"/>
  <c r="J172" i="34"/>
  <c r="I172" i="34"/>
  <c r="H172" i="34"/>
  <c r="J171" i="34"/>
  <c r="I171" i="34"/>
  <c r="H171" i="34"/>
  <c r="J170" i="34"/>
  <c r="I170" i="34"/>
  <c r="H170" i="34"/>
  <c r="J169" i="34"/>
  <c r="I169" i="34"/>
  <c r="H169" i="34"/>
  <c r="J168" i="34"/>
  <c r="I168" i="34"/>
  <c r="H168" i="34"/>
  <c r="J167" i="34"/>
  <c r="I167" i="34"/>
  <c r="H167" i="34"/>
  <c r="J166" i="34"/>
  <c r="I166" i="34"/>
  <c r="H166" i="34"/>
  <c r="J165" i="34"/>
  <c r="I165" i="34"/>
  <c r="H165" i="34"/>
  <c r="J164" i="34"/>
  <c r="I164" i="34"/>
  <c r="H164" i="34"/>
  <c r="J163" i="34"/>
  <c r="I163" i="34"/>
  <c r="H163" i="34"/>
  <c r="J162" i="34"/>
  <c r="I162" i="34"/>
  <c r="H162" i="34"/>
  <c r="J161" i="34"/>
  <c r="I161" i="34"/>
  <c r="H161" i="34"/>
  <c r="J160" i="34"/>
  <c r="I160" i="34"/>
  <c r="H160" i="34"/>
  <c r="J159" i="34"/>
  <c r="I159" i="34"/>
  <c r="H159" i="34"/>
  <c r="J158" i="34"/>
  <c r="I158" i="34"/>
  <c r="H158" i="34"/>
  <c r="J157" i="34"/>
  <c r="I157" i="34"/>
  <c r="H157" i="34"/>
  <c r="J156" i="34"/>
  <c r="I156" i="34"/>
  <c r="H156" i="34"/>
  <c r="J155" i="34"/>
  <c r="I155" i="34"/>
  <c r="H155" i="34"/>
  <c r="J154" i="34"/>
  <c r="I154" i="34"/>
  <c r="H154" i="34"/>
  <c r="J153" i="34"/>
  <c r="I153" i="34"/>
  <c r="H153" i="34"/>
  <c r="J152" i="34"/>
  <c r="I152" i="34"/>
  <c r="H152" i="34"/>
  <c r="J151" i="34"/>
  <c r="I151" i="34"/>
  <c r="H151" i="34"/>
  <c r="J150" i="34"/>
  <c r="I150" i="34"/>
  <c r="H150" i="34"/>
  <c r="J149" i="34"/>
  <c r="I149" i="34"/>
  <c r="H149" i="34"/>
  <c r="J148" i="34"/>
  <c r="I148" i="34"/>
  <c r="H148" i="34"/>
  <c r="J147" i="34"/>
  <c r="I147" i="34"/>
  <c r="H147" i="34"/>
  <c r="J146" i="34"/>
  <c r="I146" i="34"/>
  <c r="H146" i="34"/>
  <c r="J145" i="34"/>
  <c r="I145" i="34"/>
  <c r="H145" i="34"/>
  <c r="J144" i="34"/>
  <c r="I144" i="34"/>
  <c r="H144" i="34"/>
  <c r="J143" i="34"/>
  <c r="I143" i="34"/>
  <c r="H143" i="34"/>
  <c r="J142" i="34"/>
  <c r="I142" i="34"/>
  <c r="H142" i="34"/>
  <c r="J141" i="34"/>
  <c r="I141" i="34"/>
  <c r="H141" i="34"/>
  <c r="J140" i="34"/>
  <c r="I140" i="34"/>
  <c r="H140" i="34"/>
  <c r="J139" i="34"/>
  <c r="I139" i="34"/>
  <c r="H139" i="34"/>
  <c r="J138" i="34"/>
  <c r="I138" i="34"/>
  <c r="H138" i="34"/>
  <c r="J137" i="34"/>
  <c r="I137" i="34"/>
  <c r="H137" i="34"/>
  <c r="J136" i="34"/>
  <c r="I136" i="34"/>
  <c r="H136" i="34"/>
  <c r="J135" i="34"/>
  <c r="I135" i="34"/>
  <c r="H135" i="34"/>
  <c r="J134" i="34"/>
  <c r="I134" i="34"/>
  <c r="H134" i="34"/>
  <c r="J133" i="34"/>
  <c r="I133" i="34"/>
  <c r="H133" i="34"/>
  <c r="J132" i="34"/>
  <c r="I132" i="34"/>
  <c r="H132" i="34"/>
  <c r="J131" i="34"/>
  <c r="I131" i="34"/>
  <c r="H131" i="34"/>
  <c r="J130" i="34"/>
  <c r="I130" i="34"/>
  <c r="H130" i="34"/>
  <c r="J129" i="34"/>
  <c r="I129" i="34"/>
  <c r="H129" i="34"/>
  <c r="J128" i="34"/>
  <c r="I128" i="34"/>
  <c r="H128" i="34"/>
  <c r="J127" i="34"/>
  <c r="I127" i="34"/>
  <c r="H127" i="34"/>
  <c r="J126" i="34"/>
  <c r="I126" i="34"/>
  <c r="H126" i="34"/>
  <c r="J125" i="34"/>
  <c r="I125" i="34"/>
  <c r="H125" i="34"/>
  <c r="J124" i="34"/>
  <c r="I124" i="34"/>
  <c r="H124" i="34"/>
  <c r="J123" i="34"/>
  <c r="I123" i="34"/>
  <c r="H123" i="34"/>
  <c r="J122" i="34"/>
  <c r="I122" i="34"/>
  <c r="H122" i="34"/>
  <c r="J121" i="34"/>
  <c r="I121" i="34"/>
  <c r="H121" i="34"/>
  <c r="J120" i="34"/>
  <c r="I120" i="34"/>
  <c r="H120" i="34"/>
  <c r="J119" i="34"/>
  <c r="I119" i="34"/>
  <c r="H119" i="34"/>
  <c r="J118" i="34"/>
  <c r="I118" i="34"/>
  <c r="H118" i="34"/>
  <c r="J117" i="34"/>
  <c r="I117" i="34"/>
  <c r="H117" i="34"/>
  <c r="J116" i="34"/>
  <c r="I116" i="34"/>
  <c r="H116" i="34"/>
  <c r="J115" i="34"/>
  <c r="I115" i="34"/>
  <c r="H115" i="34"/>
  <c r="J114" i="34"/>
  <c r="I114" i="34"/>
  <c r="H114" i="34"/>
  <c r="J113" i="34"/>
  <c r="I113" i="34"/>
  <c r="H113" i="34"/>
  <c r="J112" i="34"/>
  <c r="I112" i="34"/>
  <c r="H112" i="34"/>
  <c r="J111" i="34"/>
  <c r="I111" i="34"/>
  <c r="H111" i="34"/>
  <c r="J110" i="34"/>
  <c r="I110" i="34"/>
  <c r="H110" i="34"/>
  <c r="J109" i="34"/>
  <c r="I109" i="34"/>
  <c r="H109" i="34"/>
  <c r="J108" i="34"/>
  <c r="I108" i="34"/>
  <c r="H108" i="34"/>
  <c r="J107" i="34"/>
  <c r="I107" i="34"/>
  <c r="H107" i="34"/>
  <c r="J106" i="34"/>
  <c r="I106" i="34"/>
  <c r="H106" i="34"/>
  <c r="J105" i="34"/>
  <c r="I105" i="34"/>
  <c r="H105" i="34"/>
  <c r="J104" i="34"/>
  <c r="I104" i="34"/>
  <c r="H104" i="34"/>
  <c r="J103" i="34"/>
  <c r="I103" i="34"/>
  <c r="H103" i="34"/>
  <c r="J102" i="34"/>
  <c r="I102" i="34"/>
  <c r="H102" i="34"/>
  <c r="J100" i="34"/>
  <c r="I100" i="34"/>
  <c r="H100" i="34"/>
  <c r="J99" i="34"/>
  <c r="I99" i="34"/>
  <c r="H99" i="34"/>
  <c r="J98" i="34"/>
  <c r="I98" i="34"/>
  <c r="H98" i="34"/>
  <c r="J97" i="34"/>
  <c r="I97" i="34"/>
  <c r="H97" i="34"/>
  <c r="J96" i="34"/>
  <c r="I96" i="34"/>
  <c r="H96" i="34"/>
  <c r="J94" i="34"/>
  <c r="I94" i="34"/>
  <c r="H94" i="34"/>
  <c r="J93" i="34"/>
  <c r="I93" i="34"/>
  <c r="H93" i="34"/>
  <c r="J92" i="34"/>
  <c r="I92" i="34"/>
  <c r="H92" i="34"/>
  <c r="J91" i="34"/>
  <c r="I91" i="34"/>
  <c r="H91" i="34"/>
  <c r="J90" i="34"/>
  <c r="I90" i="34"/>
  <c r="H90" i="34"/>
  <c r="J89" i="34"/>
  <c r="I89" i="34"/>
  <c r="H89" i="34"/>
  <c r="J88" i="34"/>
  <c r="I88" i="34"/>
  <c r="H88" i="34"/>
  <c r="J87" i="34"/>
  <c r="I87" i="34"/>
  <c r="H87" i="34"/>
  <c r="J86" i="34"/>
  <c r="I86" i="34"/>
  <c r="H86" i="34"/>
  <c r="J85" i="34"/>
  <c r="I85" i="34"/>
  <c r="H85" i="34"/>
  <c r="J84" i="34"/>
  <c r="I84" i="34"/>
  <c r="H84" i="34"/>
  <c r="J83" i="34"/>
  <c r="I83" i="34"/>
  <c r="H83" i="34"/>
  <c r="J82" i="34"/>
  <c r="I82" i="34"/>
  <c r="H82" i="34"/>
  <c r="J81" i="34"/>
  <c r="I81" i="34"/>
  <c r="H81" i="34"/>
  <c r="J80" i="34"/>
  <c r="I80" i="34"/>
  <c r="H80" i="34"/>
  <c r="J79" i="34"/>
  <c r="I79" i="34"/>
  <c r="H79" i="34"/>
  <c r="J78" i="34"/>
  <c r="I78" i="34"/>
  <c r="H78" i="34"/>
  <c r="J77" i="34"/>
  <c r="I77" i="34"/>
  <c r="H77" i="34"/>
  <c r="J76" i="34"/>
  <c r="I76" i="34"/>
  <c r="H76" i="34"/>
  <c r="J75" i="34"/>
  <c r="I75" i="34"/>
  <c r="H75" i="34"/>
  <c r="J74" i="34"/>
  <c r="I74" i="34"/>
  <c r="H74" i="34"/>
  <c r="J73" i="34"/>
  <c r="I73" i="34"/>
  <c r="H73" i="34"/>
  <c r="J72" i="34"/>
  <c r="I72" i="34"/>
  <c r="H72" i="34"/>
  <c r="J71" i="34"/>
  <c r="I71" i="34"/>
  <c r="H71" i="34"/>
  <c r="J70" i="34"/>
  <c r="I70" i="34"/>
  <c r="H70" i="34"/>
  <c r="J69" i="34"/>
  <c r="I69" i="34"/>
  <c r="H69" i="34"/>
  <c r="J68" i="34"/>
  <c r="I68" i="34"/>
  <c r="H68" i="34"/>
  <c r="J66" i="34"/>
  <c r="I66" i="34"/>
  <c r="H66" i="34"/>
  <c r="J65" i="34"/>
  <c r="I65" i="34"/>
  <c r="H65" i="34"/>
  <c r="J64" i="34"/>
  <c r="I64" i="34"/>
  <c r="H64" i="34"/>
  <c r="J63" i="34"/>
  <c r="I63" i="34"/>
  <c r="H63" i="34"/>
  <c r="J62" i="34"/>
  <c r="I62" i="34"/>
  <c r="H62" i="34"/>
  <c r="J61" i="34"/>
  <c r="I61" i="34"/>
  <c r="H61" i="34"/>
  <c r="J60" i="34"/>
  <c r="I60" i="34"/>
  <c r="H60" i="34"/>
  <c r="J59" i="34"/>
  <c r="I59" i="34"/>
  <c r="H59" i="34"/>
  <c r="J58" i="34"/>
  <c r="I58" i="34"/>
  <c r="H58" i="34"/>
  <c r="J57" i="34"/>
  <c r="I57" i="34"/>
  <c r="H57" i="34"/>
  <c r="J56" i="34"/>
  <c r="I56" i="34"/>
  <c r="H56" i="34"/>
  <c r="J55" i="34"/>
  <c r="I55" i="34"/>
  <c r="H55" i="34"/>
  <c r="J54" i="34"/>
  <c r="I54" i="34"/>
  <c r="H54" i="34"/>
  <c r="J53" i="34"/>
  <c r="I53" i="34"/>
  <c r="H53" i="34"/>
  <c r="J52" i="34"/>
  <c r="I52" i="34"/>
  <c r="H52" i="34"/>
  <c r="J51" i="34"/>
  <c r="I51" i="34"/>
  <c r="H51" i="34"/>
  <c r="J50" i="34"/>
  <c r="I50" i="34"/>
  <c r="H50" i="34"/>
  <c r="J49" i="34"/>
  <c r="I49" i="34"/>
  <c r="H49" i="34"/>
  <c r="J48" i="34"/>
  <c r="I48" i="34"/>
  <c r="H48" i="34"/>
  <c r="J47" i="34"/>
  <c r="I47" i="34"/>
  <c r="H47" i="34"/>
  <c r="J46" i="34"/>
  <c r="I46" i="34"/>
  <c r="H46" i="34"/>
  <c r="J45" i="34"/>
  <c r="I45" i="34"/>
  <c r="H45" i="34"/>
  <c r="J44" i="34"/>
  <c r="I44" i="34"/>
  <c r="H44" i="34"/>
  <c r="J43" i="34"/>
  <c r="I43" i="34"/>
  <c r="H43" i="34"/>
  <c r="J41" i="34"/>
  <c r="I41" i="34"/>
  <c r="H41" i="34"/>
  <c r="J40" i="34"/>
  <c r="I40" i="34"/>
  <c r="H40" i="34"/>
  <c r="J39" i="34"/>
  <c r="I39" i="34"/>
  <c r="H39" i="34"/>
  <c r="J38" i="34"/>
  <c r="I38" i="34"/>
  <c r="H38" i="34"/>
  <c r="J37" i="34"/>
  <c r="I37" i="34"/>
  <c r="H37" i="34"/>
  <c r="J36" i="34"/>
  <c r="I36" i="34"/>
  <c r="H36" i="34"/>
  <c r="J35" i="34"/>
  <c r="I35" i="34"/>
  <c r="H35" i="34"/>
  <c r="J34" i="34"/>
  <c r="I34" i="34"/>
  <c r="H34" i="34"/>
  <c r="J33" i="34"/>
  <c r="I33" i="34"/>
  <c r="H33" i="34"/>
  <c r="J32" i="34"/>
  <c r="I32" i="34"/>
  <c r="H32" i="34"/>
  <c r="J31" i="34"/>
  <c r="I31" i="34"/>
  <c r="H31" i="34"/>
  <c r="J30" i="34"/>
  <c r="I30" i="34"/>
  <c r="H30" i="34"/>
  <c r="J28" i="34"/>
  <c r="I28" i="34"/>
  <c r="H28" i="34"/>
  <c r="J27" i="34"/>
  <c r="I27" i="34"/>
  <c r="H27" i="34"/>
  <c r="J26" i="34"/>
  <c r="I26" i="34"/>
  <c r="H26" i="34"/>
  <c r="J25" i="34"/>
  <c r="I25" i="34"/>
  <c r="H25" i="34"/>
  <c r="J24" i="34"/>
  <c r="I24" i="34"/>
  <c r="H24" i="34"/>
  <c r="J23" i="34"/>
  <c r="I23" i="34"/>
  <c r="H23" i="34"/>
  <c r="J22" i="34"/>
  <c r="I22" i="34"/>
  <c r="H22" i="34"/>
  <c r="J21" i="34"/>
  <c r="I21" i="34"/>
  <c r="H21" i="34"/>
  <c r="J20" i="34"/>
  <c r="I20" i="34"/>
  <c r="H20" i="34"/>
  <c r="J19" i="34"/>
  <c r="I19" i="34"/>
  <c r="H19" i="34"/>
  <c r="B19" i="34"/>
  <c r="B20" i="34" s="1"/>
  <c r="B21" i="34" s="1"/>
  <c r="B22" i="34" s="1"/>
  <c r="B23" i="34" s="1"/>
  <c r="B24" i="34" s="1"/>
  <c r="B25" i="34" s="1"/>
  <c r="B26" i="34" s="1"/>
  <c r="B27" i="34" s="1"/>
  <c r="B28" i="34" s="1"/>
  <c r="B30" i="34" s="1"/>
  <c r="B31" i="34" s="1"/>
  <c r="B32" i="34" s="1"/>
  <c r="B33" i="34" s="1"/>
  <c r="B34" i="34" s="1"/>
  <c r="B35" i="34" s="1"/>
  <c r="B36" i="34" s="1"/>
  <c r="B37" i="34" s="1"/>
  <c r="B38" i="34" s="1"/>
  <c r="B39" i="34" s="1"/>
  <c r="B40" i="34" s="1"/>
  <c r="B41" i="34" s="1"/>
  <c r="B43" i="34" s="1"/>
  <c r="B44" i="34" s="1"/>
  <c r="B45" i="34" s="1"/>
  <c r="B46" i="34" s="1"/>
  <c r="B47" i="34" s="1"/>
  <c r="B48" i="34" s="1"/>
  <c r="B49" i="34" s="1"/>
  <c r="B50" i="34" s="1"/>
  <c r="B51" i="34" s="1"/>
  <c r="B52" i="34" s="1"/>
  <c r="B53" i="34" s="1"/>
  <c r="B54" i="34" s="1"/>
  <c r="B55" i="34" s="1"/>
  <c r="B56" i="34" s="1"/>
  <c r="B57" i="34" s="1"/>
  <c r="B58" i="34" s="1"/>
  <c r="B59" i="34" s="1"/>
  <c r="B60" i="34" s="1"/>
  <c r="B61" i="34" s="1"/>
  <c r="B62" i="34" s="1"/>
  <c r="B63" i="34" s="1"/>
  <c r="B64" i="34" s="1"/>
  <c r="B65" i="34" s="1"/>
  <c r="B66" i="34" s="1"/>
  <c r="B68" i="34" s="1"/>
  <c r="B69" i="34" s="1"/>
  <c r="B70" i="34" s="1"/>
  <c r="B71" i="34" s="1"/>
  <c r="B72" i="34" s="1"/>
  <c r="B73" i="34" s="1"/>
  <c r="B74" i="34" s="1"/>
  <c r="B75" i="34" s="1"/>
  <c r="B76" i="34" s="1"/>
  <c r="B77" i="34" s="1"/>
  <c r="B78" i="34" s="1"/>
  <c r="B79" i="34" s="1"/>
  <c r="B80" i="34" s="1"/>
  <c r="B81" i="34" s="1"/>
  <c r="B82" i="34" s="1"/>
  <c r="B83" i="34" s="1"/>
  <c r="B84" i="34" s="1"/>
  <c r="B85" i="34" s="1"/>
  <c r="B86" i="34" s="1"/>
  <c r="B87" i="34" s="1"/>
  <c r="B88" i="34" s="1"/>
  <c r="B89" i="34" s="1"/>
  <c r="B90" i="34" s="1"/>
  <c r="B91" i="34" s="1"/>
  <c r="B92" i="34" s="1"/>
  <c r="B93" i="34" s="1"/>
  <c r="B94" i="34" s="1"/>
  <c r="B96" i="34" s="1"/>
  <c r="B97" i="34" s="1"/>
  <c r="B98" i="34" s="1"/>
  <c r="B99" i="34" s="1"/>
  <c r="B100" i="34" s="1"/>
  <c r="B102" i="34" s="1"/>
  <c r="B103" i="34" s="1"/>
  <c r="B104" i="34" s="1"/>
  <c r="B105" i="34" s="1"/>
  <c r="B106" i="34" s="1"/>
  <c r="B107" i="34" s="1"/>
  <c r="B108" i="34" s="1"/>
  <c r="B109" i="34" s="1"/>
  <c r="B110" i="34" s="1"/>
  <c r="B111" i="34" s="1"/>
  <c r="B112" i="34" s="1"/>
  <c r="B113" i="34" s="1"/>
  <c r="B114" i="34" s="1"/>
  <c r="B115" i="34" s="1"/>
  <c r="B116" i="34" s="1"/>
  <c r="B117" i="34" s="1"/>
  <c r="B118" i="34" s="1"/>
  <c r="B119" i="34" s="1"/>
  <c r="B120" i="34" s="1"/>
  <c r="B121" i="34" s="1"/>
  <c r="B122" i="34" s="1"/>
  <c r="B123" i="34" s="1"/>
  <c r="B124" i="34" s="1"/>
  <c r="B125" i="34" s="1"/>
  <c r="B126" i="34" s="1"/>
  <c r="B127" i="34" s="1"/>
  <c r="B128" i="34" s="1"/>
  <c r="B129" i="34" s="1"/>
  <c r="B130" i="34" s="1"/>
  <c r="B131" i="34" s="1"/>
  <c r="B132" i="34" s="1"/>
  <c r="B133" i="34" s="1"/>
  <c r="B134" i="34" s="1"/>
  <c r="B135" i="34" s="1"/>
  <c r="B136" i="34" s="1"/>
  <c r="B137" i="34" s="1"/>
  <c r="B138" i="34" s="1"/>
  <c r="B139" i="34" s="1"/>
  <c r="B140" i="34" s="1"/>
  <c r="B141" i="34" s="1"/>
  <c r="B142" i="34" s="1"/>
  <c r="B143" i="34" s="1"/>
  <c r="B144" i="34" s="1"/>
  <c r="B145" i="34" s="1"/>
  <c r="B146" i="34" s="1"/>
  <c r="B147" i="34" s="1"/>
  <c r="B148" i="34" s="1"/>
  <c r="B149" i="34" s="1"/>
  <c r="B150" i="34" s="1"/>
  <c r="B151" i="34" s="1"/>
  <c r="B152" i="34" s="1"/>
  <c r="B153" i="34" s="1"/>
  <c r="B154" i="34" s="1"/>
  <c r="B155" i="34" s="1"/>
  <c r="B156" i="34" s="1"/>
  <c r="B157" i="34" s="1"/>
  <c r="B158" i="34" s="1"/>
  <c r="B159" i="34" s="1"/>
  <c r="B160" i="34" s="1"/>
  <c r="B161" i="34" s="1"/>
  <c r="B162" i="34" s="1"/>
  <c r="B163" i="34" s="1"/>
  <c r="B164" i="34" s="1"/>
  <c r="B165" i="34" s="1"/>
  <c r="B166" i="34" s="1"/>
  <c r="B167" i="34" s="1"/>
  <c r="B168" i="34" s="1"/>
  <c r="B169" i="34" s="1"/>
  <c r="B170" i="34" s="1"/>
  <c r="B171" i="34" s="1"/>
  <c r="B172" i="34" s="1"/>
  <c r="B173" i="34" s="1"/>
  <c r="B174" i="34" s="1"/>
  <c r="B175" i="34" s="1"/>
  <c r="B176" i="34" s="1"/>
  <c r="B177" i="34" s="1"/>
  <c r="B178" i="34" s="1"/>
  <c r="B179" i="34" s="1"/>
  <c r="B180" i="34" s="1"/>
  <c r="B181" i="34" s="1"/>
  <c r="B182" i="34" s="1"/>
  <c r="B183" i="34" s="1"/>
  <c r="B184" i="34" s="1"/>
  <c r="B185" i="34" s="1"/>
  <c r="B186" i="34" s="1"/>
  <c r="B187" i="34" s="1"/>
  <c r="B188" i="34" s="1"/>
  <c r="B189" i="34" s="1"/>
  <c r="B190" i="34" s="1"/>
  <c r="B191" i="34" s="1"/>
  <c r="B192" i="34" s="1"/>
  <c r="B193" i="34" s="1"/>
  <c r="B194" i="34" s="1"/>
  <c r="B195" i="34" s="1"/>
  <c r="B196" i="34" s="1"/>
  <c r="B197" i="34" s="1"/>
  <c r="B198" i="34" s="1"/>
  <c r="B199" i="34" s="1"/>
  <c r="B200" i="34" s="1"/>
  <c r="B201" i="34" s="1"/>
  <c r="B202" i="34" s="1"/>
  <c r="B203" i="34" s="1"/>
  <c r="B204" i="34" s="1"/>
  <c r="B205" i="34" s="1"/>
  <c r="B206" i="34" s="1"/>
  <c r="B207" i="34" s="1"/>
  <c r="B208" i="34" s="1"/>
  <c r="B209" i="34" s="1"/>
  <c r="B210" i="34" s="1"/>
  <c r="B211" i="34" s="1"/>
  <c r="B212" i="34" s="1"/>
  <c r="B213" i="34" s="1"/>
  <c r="B214" i="34" s="1"/>
  <c r="B215" i="34" s="1"/>
  <c r="B216" i="34" s="1"/>
  <c r="B217" i="34" s="1"/>
  <c r="B218" i="34" s="1"/>
  <c r="B219" i="34" s="1"/>
  <c r="B220" i="34" s="1"/>
  <c r="B221" i="34" s="1"/>
  <c r="B222" i="34" s="1"/>
  <c r="B223" i="34" s="1"/>
  <c r="B224" i="34" s="1"/>
  <c r="B225" i="34" s="1"/>
  <c r="B226" i="34" s="1"/>
  <c r="B227" i="34" s="1"/>
  <c r="B228" i="34" s="1"/>
  <c r="B229" i="34" s="1"/>
  <c r="B230" i="34" s="1"/>
  <c r="B231" i="34" s="1"/>
  <c r="B232" i="34" s="1"/>
  <c r="B233" i="34" s="1"/>
  <c r="B234" i="34" s="1"/>
  <c r="B235" i="34" s="1"/>
  <c r="B236" i="34" s="1"/>
  <c r="B237" i="34" s="1"/>
  <c r="B238" i="34" s="1"/>
  <c r="B239" i="34" s="1"/>
  <c r="B240" i="34" s="1"/>
  <c r="B241" i="34" s="1"/>
  <c r="B242" i="34" s="1"/>
  <c r="B243" i="34" s="1"/>
  <c r="B244" i="34" s="1"/>
  <c r="B245" i="34" s="1"/>
  <c r="B246" i="34" s="1"/>
  <c r="B247" i="34" s="1"/>
  <c r="B248" i="34" s="1"/>
  <c r="B249" i="34" s="1"/>
  <c r="B250" i="34" s="1"/>
  <c r="B251" i="34" s="1"/>
  <c r="B252" i="34" s="1"/>
  <c r="B253" i="34" s="1"/>
  <c r="B254" i="34" s="1"/>
  <c r="B255" i="34" s="1"/>
  <c r="B256" i="34" s="1"/>
  <c r="B257" i="34" s="1"/>
  <c r="B258" i="34" s="1"/>
  <c r="B259" i="34" s="1"/>
  <c r="B260" i="34" s="1"/>
  <c r="B261" i="34" s="1"/>
  <c r="B262" i="34" s="1"/>
  <c r="B263" i="34" s="1"/>
  <c r="B264" i="34" s="1"/>
  <c r="B265" i="34" s="1"/>
  <c r="B266" i="34" s="1"/>
  <c r="B267" i="34" s="1"/>
  <c r="B268" i="34" s="1"/>
  <c r="B269" i="34" s="1"/>
  <c r="B270" i="34" s="1"/>
  <c r="B271" i="34" s="1"/>
  <c r="B272" i="34" s="1"/>
  <c r="B273" i="34" s="1"/>
  <c r="B274" i="34" s="1"/>
  <c r="B275" i="34" s="1"/>
  <c r="B276" i="34" s="1"/>
  <c r="B277" i="34" s="1"/>
  <c r="B278" i="34" s="1"/>
  <c r="B279" i="34" s="1"/>
  <c r="B280" i="34" s="1"/>
  <c r="B281" i="34" s="1"/>
  <c r="B282" i="34" s="1"/>
  <c r="B283" i="34" s="1"/>
  <c r="B284" i="34" s="1"/>
  <c r="B285" i="34" s="1"/>
  <c r="B286" i="34" s="1"/>
  <c r="B287" i="34" s="1"/>
  <c r="B288" i="34" s="1"/>
  <c r="B289" i="34" s="1"/>
  <c r="B290" i="34" s="1"/>
  <c r="B291" i="34" s="1"/>
  <c r="B292" i="34" s="1"/>
  <c r="B293" i="34" s="1"/>
  <c r="B294" i="34" s="1"/>
  <c r="B295" i="34" s="1"/>
  <c r="B296" i="34" s="1"/>
  <c r="B297" i="34" s="1"/>
  <c r="B298" i="34" s="1"/>
  <c r="B299" i="34" s="1"/>
  <c r="B300" i="34" s="1"/>
  <c r="B301" i="34" s="1"/>
  <c r="B302" i="34" s="1"/>
  <c r="B303" i="34" s="1"/>
  <c r="B304" i="34" s="1"/>
  <c r="B305" i="34" s="1"/>
  <c r="B306" i="34" s="1"/>
  <c r="B307" i="34" s="1"/>
  <c r="B308" i="34" s="1"/>
  <c r="B309" i="34" s="1"/>
  <c r="B310" i="34" s="1"/>
  <c r="B311" i="34" s="1"/>
  <c r="B312" i="34" s="1"/>
  <c r="B313" i="34" s="1"/>
  <c r="B314" i="34" s="1"/>
  <c r="B315" i="34" s="1"/>
  <c r="B316" i="34" s="1"/>
  <c r="B317" i="34" s="1"/>
  <c r="B318" i="34" s="1"/>
  <c r="B319" i="34" s="1"/>
  <c r="B320" i="34" s="1"/>
  <c r="B321" i="34" s="1"/>
  <c r="B323" i="34" s="1"/>
  <c r="B324" i="34" s="1"/>
  <c r="B325" i="34" s="1"/>
  <c r="B326" i="34" s="1"/>
  <c r="B327" i="34" s="1"/>
  <c r="B328" i="34" s="1"/>
  <c r="B329" i="34" s="1"/>
  <c r="B330" i="34" s="1"/>
  <c r="B331" i="34" s="1"/>
  <c r="B332" i="34" s="1"/>
  <c r="B333" i="34" s="1"/>
  <c r="B335" i="34" s="1"/>
  <c r="B336" i="34" s="1"/>
  <c r="B337" i="34" s="1"/>
  <c r="B338" i="34" s="1"/>
  <c r="B339" i="34" s="1"/>
  <c r="B340" i="34" s="1"/>
  <c r="B341" i="34" s="1"/>
  <c r="B342" i="34" s="1"/>
  <c r="B343" i="34" s="1"/>
  <c r="B344" i="34" s="1"/>
  <c r="B345" i="34" s="1"/>
  <c r="B346" i="34" s="1"/>
  <c r="B347" i="34" s="1"/>
  <c r="B348" i="34" s="1"/>
  <c r="B349" i="34" s="1"/>
  <c r="B350" i="34" s="1"/>
  <c r="B351" i="34" s="1"/>
  <c r="B352" i="34" s="1"/>
  <c r="B353" i="34" s="1"/>
  <c r="B354" i="34" s="1"/>
  <c r="B355" i="34" s="1"/>
  <c r="J18" i="34"/>
  <c r="I18" i="34"/>
  <c r="H18" i="34"/>
  <c r="D103" i="23"/>
  <c r="D95" i="23"/>
  <c r="D96" i="23"/>
  <c r="D97" i="23"/>
  <c r="D98" i="23"/>
  <c r="D99" i="23"/>
  <c r="D100" i="23"/>
  <c r="D101" i="23"/>
  <c r="D102" i="23"/>
  <c r="B95" i="23"/>
  <c r="C95" i="23" s="1"/>
  <c r="B96" i="23"/>
  <c r="C96" i="23" s="1"/>
  <c r="B97" i="23"/>
  <c r="B98" i="23"/>
  <c r="B99" i="23"/>
  <c r="B100" i="23"/>
  <c r="B101" i="23"/>
  <c r="B102" i="23"/>
  <c r="B103" i="23"/>
  <c r="Q53" i="12"/>
  <c r="L124" i="3"/>
  <c r="L118" i="3"/>
  <c r="L125" i="3"/>
  <c r="L122" i="3"/>
  <c r="B94" i="23"/>
  <c r="C94" i="23" s="1"/>
  <c r="B68" i="23"/>
  <c r="D68" i="23" s="1"/>
  <c r="B69" i="23"/>
  <c r="D69" i="23" s="1"/>
  <c r="B70" i="23"/>
  <c r="D70" i="23" s="1"/>
  <c r="B71" i="23"/>
  <c r="D71" i="23" s="1"/>
  <c r="B72" i="23"/>
  <c r="D72" i="23" s="1"/>
  <c r="B73" i="23"/>
  <c r="D73" i="23" s="1"/>
  <c r="B74" i="23"/>
  <c r="D74" i="23" s="1"/>
  <c r="B75" i="23"/>
  <c r="D75" i="23" s="1"/>
  <c r="B76" i="23"/>
  <c r="D76" i="23" s="1"/>
  <c r="B77" i="23"/>
  <c r="D77" i="23" s="1"/>
  <c r="B78" i="23"/>
  <c r="D78" i="23" s="1"/>
  <c r="B79" i="23"/>
  <c r="D79" i="23" s="1"/>
  <c r="B80" i="23"/>
  <c r="D80" i="23" s="1"/>
  <c r="B81" i="23"/>
  <c r="D81" i="23" s="1"/>
  <c r="B82" i="23"/>
  <c r="D82" i="23" s="1"/>
  <c r="B83" i="23"/>
  <c r="D83" i="23" s="1"/>
  <c r="B84" i="23"/>
  <c r="D84" i="23" s="1"/>
  <c r="B85" i="23"/>
  <c r="D85" i="23" s="1"/>
  <c r="B86" i="23"/>
  <c r="D86" i="23" s="1"/>
  <c r="B87" i="23"/>
  <c r="D87" i="23" s="1"/>
  <c r="B88" i="23"/>
  <c r="D88" i="23" s="1"/>
  <c r="B89" i="23"/>
  <c r="D89" i="23" s="1"/>
  <c r="B90" i="23"/>
  <c r="D90" i="23" s="1"/>
  <c r="B67" i="23"/>
  <c r="B49" i="23"/>
  <c r="B50" i="23"/>
  <c r="B51" i="23"/>
  <c r="B52" i="23"/>
  <c r="B53" i="23"/>
  <c r="B54" i="23"/>
  <c r="B55" i="23"/>
  <c r="B56" i="23"/>
  <c r="B20" i="23"/>
  <c r="D20" i="23" s="1"/>
  <c r="B21" i="23"/>
  <c r="D21" i="23" s="1"/>
  <c r="B22" i="23"/>
  <c r="D22" i="23" s="1"/>
  <c r="B23" i="23"/>
  <c r="D23" i="23" s="1"/>
  <c r="B24" i="23"/>
  <c r="D24" i="23" s="1"/>
  <c r="B25" i="23"/>
  <c r="D25" i="23" s="1"/>
  <c r="B26" i="23"/>
  <c r="D26" i="23" s="1"/>
  <c r="B27" i="23"/>
  <c r="D27" i="23" s="1"/>
  <c r="B28" i="23"/>
  <c r="D28" i="23" s="1"/>
  <c r="B29" i="23"/>
  <c r="D29" i="23" s="1"/>
  <c r="B30" i="23"/>
  <c r="D30" i="23" s="1"/>
  <c r="B31" i="23"/>
  <c r="D31" i="23" s="1"/>
  <c r="B32" i="23"/>
  <c r="D32" i="23" s="1"/>
  <c r="B33" i="23"/>
  <c r="D33" i="23" s="1"/>
  <c r="B34" i="23"/>
  <c r="D34" i="23" s="1"/>
  <c r="B35" i="23"/>
  <c r="D35" i="23" s="1"/>
  <c r="B36" i="23"/>
  <c r="D36" i="23" s="1"/>
  <c r="B37" i="23"/>
  <c r="D37" i="23" s="1"/>
  <c r="B38" i="23"/>
  <c r="D38" i="23" s="1"/>
  <c r="B39" i="23"/>
  <c r="D39" i="23" s="1"/>
  <c r="B40" i="23"/>
  <c r="D40" i="23" s="1"/>
  <c r="B41" i="23"/>
  <c r="D41" i="23" s="1"/>
  <c r="B42" i="23"/>
  <c r="D42" i="23" s="1"/>
  <c r="B43" i="23"/>
  <c r="D43" i="23" s="1"/>
  <c r="B19" i="23"/>
  <c r="D19" i="23" s="1"/>
  <c r="C60" i="23"/>
  <c r="B60" i="23"/>
  <c r="B61" i="23"/>
  <c r="B62" i="23"/>
  <c r="K102" i="3"/>
  <c r="K101" i="3"/>
  <c r="K100" i="3"/>
  <c r="K99" i="3"/>
  <c r="K98" i="3"/>
  <c r="K97" i="3"/>
  <c r="K96" i="3"/>
  <c r="K95" i="3"/>
  <c r="K94" i="3"/>
  <c r="K93" i="3"/>
  <c r="K92" i="3"/>
  <c r="K91" i="3"/>
  <c r="K90" i="3"/>
  <c r="K89" i="3"/>
  <c r="K88" i="3"/>
  <c r="K87" i="3"/>
  <c r="K86" i="3"/>
  <c r="K85" i="3"/>
  <c r="K84" i="3"/>
  <c r="K83" i="3"/>
  <c r="K82" i="3"/>
  <c r="K81" i="3"/>
  <c r="K80" i="3"/>
  <c r="K79" i="3"/>
  <c r="L79" i="3" s="1"/>
  <c r="K76" i="3"/>
  <c r="K75" i="3"/>
  <c r="K74" i="3"/>
  <c r="K73" i="3"/>
  <c r="K72" i="3"/>
  <c r="K71" i="3"/>
  <c r="K70" i="3"/>
  <c r="K69" i="3"/>
  <c r="K68" i="3"/>
  <c r="K67" i="3"/>
  <c r="K64" i="3"/>
  <c r="K63" i="3"/>
  <c r="K62" i="3"/>
  <c r="K61" i="3"/>
  <c r="K60" i="3"/>
  <c r="K59" i="3"/>
  <c r="K58" i="3"/>
  <c r="K57" i="3"/>
  <c r="K56" i="3"/>
  <c r="K55" i="3"/>
  <c r="E80" i="3"/>
  <c r="E81" i="3"/>
  <c r="E82" i="3"/>
  <c r="E83" i="3"/>
  <c r="E84" i="3"/>
  <c r="E85" i="3"/>
  <c r="E86" i="3"/>
  <c r="E87" i="3"/>
  <c r="E88" i="3"/>
  <c r="E89" i="3"/>
  <c r="E90" i="3"/>
  <c r="E91" i="3"/>
  <c r="E92" i="3"/>
  <c r="E93" i="3"/>
  <c r="E94" i="3"/>
  <c r="E95" i="3"/>
  <c r="E96" i="3"/>
  <c r="E97" i="3"/>
  <c r="E98" i="3"/>
  <c r="E99" i="3"/>
  <c r="E100" i="3"/>
  <c r="E101" i="3"/>
  <c r="E102" i="3"/>
  <c r="E79" i="3"/>
  <c r="E67" i="3"/>
  <c r="E56" i="3"/>
  <c r="E57" i="3"/>
  <c r="E58" i="3"/>
  <c r="E59" i="3"/>
  <c r="E60" i="3"/>
  <c r="E61" i="3"/>
  <c r="E62" i="3"/>
  <c r="E63" i="3"/>
  <c r="E64" i="3"/>
  <c r="E55" i="3"/>
  <c r="E68" i="3"/>
  <c r="E69" i="3"/>
  <c r="E70" i="3"/>
  <c r="E71" i="3"/>
  <c r="E72" i="3"/>
  <c r="E73" i="3"/>
  <c r="E74" i="3"/>
  <c r="E75" i="3"/>
  <c r="E76" i="3"/>
  <c r="C21" i="23" l="1"/>
  <c r="C69" i="23"/>
  <c r="C20" i="23"/>
  <c r="C68" i="23"/>
  <c r="A27" i="31"/>
  <c r="A28" i="31" s="1"/>
  <c r="A29" i="31" s="1"/>
  <c r="A30" i="31" s="1"/>
  <c r="A31" i="31" s="1"/>
  <c r="A32" i="31" s="1"/>
  <c r="A33" i="31" s="1"/>
  <c r="A34" i="31" s="1"/>
  <c r="A35" i="31" s="1"/>
  <c r="A36" i="31" s="1"/>
  <c r="A37" i="31" s="1"/>
  <c r="A38" i="31" s="1"/>
  <c r="I24" i="31"/>
  <c r="J24" i="31" s="1"/>
  <c r="I25" i="31"/>
  <c r="J25" i="31" s="1"/>
  <c r="I24" i="32"/>
  <c r="J24" i="32" s="1"/>
  <c r="I25" i="32"/>
  <c r="J25" i="32" s="1"/>
  <c r="I15" i="31"/>
  <c r="I16" i="31"/>
  <c r="I17" i="31"/>
  <c r="I18" i="31"/>
  <c r="I19" i="31"/>
  <c r="I20" i="31"/>
  <c r="I21" i="31"/>
  <c r="I22" i="31"/>
  <c r="I23" i="31"/>
  <c r="I27" i="31"/>
  <c r="I28" i="31"/>
  <c r="I29" i="31"/>
  <c r="I30" i="31"/>
  <c r="I31" i="31"/>
  <c r="I32" i="31"/>
  <c r="I33" i="31"/>
  <c r="I34" i="31"/>
  <c r="I35" i="31"/>
  <c r="I36" i="31"/>
  <c r="I37" i="31"/>
  <c r="I38" i="31"/>
  <c r="I40" i="31"/>
  <c r="I41" i="31"/>
  <c r="I42" i="31"/>
  <c r="I43" i="31"/>
  <c r="I44" i="31"/>
  <c r="I45" i="31"/>
  <c r="I46" i="31"/>
  <c r="I47" i="31"/>
  <c r="I48" i="31"/>
  <c r="I49" i="31"/>
  <c r="I50" i="31"/>
  <c r="I51" i="31"/>
  <c r="I52" i="31"/>
  <c r="I53" i="31"/>
  <c r="I54" i="31"/>
  <c r="I55" i="31"/>
  <c r="I56" i="31"/>
  <c r="I57" i="31"/>
  <c r="I58"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9" i="31"/>
  <c r="I90" i="31"/>
  <c r="I91" i="31"/>
  <c r="I92" i="31"/>
  <c r="I93" i="31"/>
  <c r="I94" i="31"/>
  <c r="I95" i="31"/>
  <c r="I96" i="31"/>
  <c r="I97"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I169" i="31"/>
  <c r="I170" i="31"/>
  <c r="I171"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7" i="31"/>
  <c r="I218" i="31"/>
  <c r="I219" i="31"/>
  <c r="I220" i="31"/>
  <c r="I221" i="31"/>
  <c r="I222" i="31"/>
  <c r="I223" i="31"/>
  <c r="I224" i="31"/>
  <c r="I225" i="31"/>
  <c r="I226" i="31"/>
  <c r="I227" i="31"/>
  <c r="I228" i="31"/>
  <c r="I229" i="31"/>
  <c r="I230" i="31"/>
  <c r="I231" i="31"/>
  <c r="I232" i="31"/>
  <c r="I233" i="31"/>
  <c r="I234" i="31"/>
  <c r="I235" i="31"/>
  <c r="I236" i="31"/>
  <c r="I237" i="31"/>
  <c r="I238"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311" i="31"/>
  <c r="I312" i="31"/>
  <c r="I313" i="31"/>
  <c r="I314" i="31"/>
  <c r="I315" i="31"/>
  <c r="I316" i="31"/>
  <c r="I317" i="31"/>
  <c r="I318" i="31"/>
  <c r="I319" i="31"/>
  <c r="I320" i="31"/>
  <c r="I321" i="31"/>
  <c r="I322" i="31"/>
  <c r="I323" i="31"/>
  <c r="I324" i="31"/>
  <c r="I325" i="31"/>
  <c r="I326" i="31"/>
  <c r="I327" i="31"/>
  <c r="I328" i="31"/>
  <c r="I329" i="31"/>
  <c r="I330" i="31"/>
  <c r="I331" i="31"/>
  <c r="I332" i="31"/>
  <c r="I333" i="31"/>
  <c r="I334" i="31"/>
  <c r="I335" i="31"/>
  <c r="I336" i="31"/>
  <c r="I337" i="31"/>
  <c r="I338" i="31"/>
  <c r="I339" i="31"/>
  <c r="I340" i="31"/>
  <c r="I341" i="31"/>
  <c r="I342" i="31"/>
  <c r="I343" i="31"/>
  <c r="I344" i="31"/>
  <c r="I345" i="31"/>
  <c r="I346" i="31"/>
  <c r="I347" i="31"/>
  <c r="I348" i="31"/>
  <c r="I349" i="31"/>
  <c r="I350" i="31"/>
  <c r="I351" i="31"/>
  <c r="I352" i="31"/>
  <c r="I353" i="31"/>
  <c r="I354" i="31"/>
  <c r="I355" i="31"/>
  <c r="I356" i="31"/>
  <c r="I357" i="31"/>
  <c r="I358" i="31"/>
  <c r="I359" i="31"/>
  <c r="I360" i="31"/>
  <c r="I361" i="31"/>
  <c r="I362" i="31"/>
  <c r="I363" i="31"/>
  <c r="I364" i="31"/>
  <c r="I365" i="31"/>
  <c r="I366" i="31"/>
  <c r="I367" i="31"/>
  <c r="I368" i="31"/>
  <c r="I369" i="31"/>
  <c r="I370" i="31"/>
  <c r="I371" i="31"/>
  <c r="I372" i="31"/>
  <c r="I373" i="31"/>
  <c r="I374" i="31"/>
  <c r="I375" i="31"/>
  <c r="I376" i="31"/>
  <c r="I377" i="31"/>
  <c r="I378" i="31"/>
  <c r="I379" i="31"/>
  <c r="I380" i="31"/>
  <c r="I381" i="31"/>
  <c r="I382" i="31"/>
  <c r="I383" i="31"/>
  <c r="I384" i="31"/>
  <c r="I385" i="31"/>
  <c r="I386" i="31"/>
  <c r="I387" i="31"/>
  <c r="I388" i="31"/>
  <c r="I389" i="31"/>
  <c r="I390" i="31"/>
  <c r="I391" i="31"/>
  <c r="I392" i="31"/>
  <c r="I393" i="31"/>
  <c r="I394" i="31"/>
  <c r="I395" i="31"/>
  <c r="I396" i="31"/>
  <c r="I398" i="31"/>
  <c r="I399" i="31"/>
  <c r="I400" i="31"/>
  <c r="I401" i="31"/>
  <c r="I402" i="31"/>
  <c r="I403" i="31"/>
  <c r="I404" i="31"/>
  <c r="I405" i="31"/>
  <c r="I406" i="31"/>
  <c r="I411" i="31"/>
  <c r="I412" i="31"/>
  <c r="I413" i="31"/>
  <c r="I414" i="31"/>
  <c r="I415" i="31"/>
  <c r="I416" i="31"/>
  <c r="I417" i="31"/>
  <c r="I418" i="31"/>
  <c r="I419" i="31"/>
  <c r="I420" i="31"/>
  <c r="I421" i="31"/>
  <c r="I423" i="31"/>
  <c r="I424" i="31"/>
  <c r="I425" i="31"/>
  <c r="I426" i="31"/>
  <c r="I427" i="31"/>
  <c r="I428" i="31"/>
  <c r="I429" i="31"/>
  <c r="I430" i="31"/>
  <c r="I431" i="31"/>
  <c r="I432" i="31"/>
  <c r="I433" i="31"/>
  <c r="I434" i="31"/>
  <c r="I435" i="31"/>
  <c r="I436" i="31"/>
  <c r="E38" i="3" l="1"/>
  <c r="L76" i="3" l="1"/>
  <c r="L75" i="3"/>
  <c r="L74" i="3"/>
  <c r="L73" i="3"/>
  <c r="L72" i="3"/>
  <c r="L71" i="3"/>
  <c r="L70" i="3"/>
  <c r="L69" i="3"/>
  <c r="L68" i="3"/>
  <c r="L64" i="3"/>
  <c r="L62" i="3"/>
  <c r="L59" i="3"/>
  <c r="L58" i="3"/>
  <c r="L57" i="3"/>
  <c r="L56" i="3"/>
  <c r="K124" i="3"/>
  <c r="L123" i="3"/>
  <c r="L116" i="3"/>
  <c r="L115" i="3"/>
  <c r="L113" i="3"/>
  <c r="L110" i="3"/>
  <c r="L109" i="3"/>
  <c r="L108" i="3"/>
  <c r="L107" i="3"/>
  <c r="L106" i="3"/>
  <c r="L105" i="3"/>
  <c r="L80" i="3"/>
  <c r="L81" i="3"/>
  <c r="L82" i="3"/>
  <c r="L83" i="3"/>
  <c r="L84" i="3"/>
  <c r="L85" i="3"/>
  <c r="L86" i="3"/>
  <c r="L87" i="3"/>
  <c r="L88" i="3"/>
  <c r="L89" i="3"/>
  <c r="L90" i="3"/>
  <c r="L91" i="3"/>
  <c r="L92" i="3"/>
  <c r="L93" i="3"/>
  <c r="L94" i="3"/>
  <c r="L95" i="3"/>
  <c r="L96" i="3"/>
  <c r="L97" i="3"/>
  <c r="L98" i="3"/>
  <c r="L99" i="3"/>
  <c r="L100" i="3"/>
  <c r="L101" i="3"/>
  <c r="L102" i="3"/>
  <c r="T169" i="24"/>
  <c r="B42" i="24"/>
  <c r="C42" i="24" s="1"/>
  <c r="B41" i="24"/>
  <c r="C41" i="24" s="1"/>
  <c r="B40" i="24"/>
  <c r="C40" i="24" s="1"/>
  <c r="B39" i="24"/>
  <c r="C39" i="24" s="1"/>
  <c r="B38" i="24"/>
  <c r="C38" i="24" s="1"/>
  <c r="B37" i="24"/>
  <c r="C37" i="24" s="1"/>
  <c r="B36" i="24"/>
  <c r="C36" i="24" s="1"/>
  <c r="B35" i="24"/>
  <c r="C35" i="24" s="1"/>
  <c r="B34" i="24"/>
  <c r="C34" i="24" s="1"/>
  <c r="B33" i="24"/>
  <c r="C33" i="24" s="1"/>
  <c r="B32" i="24"/>
  <c r="C32" i="24" s="1"/>
  <c r="B31" i="24"/>
  <c r="C31" i="24" s="1"/>
  <c r="B30" i="24"/>
  <c r="C30" i="24" s="1"/>
  <c r="B29" i="24"/>
  <c r="C29" i="24" s="1"/>
  <c r="B28" i="24"/>
  <c r="C28" i="24" s="1"/>
  <c r="B27" i="24"/>
  <c r="C27" i="24" s="1"/>
  <c r="B26" i="24"/>
  <c r="C26" i="24" s="1"/>
  <c r="B25" i="24"/>
  <c r="C25" i="24" s="1"/>
  <c r="B24" i="24"/>
  <c r="C24" i="24" s="1"/>
  <c r="B23" i="24"/>
  <c r="C23" i="24" s="1"/>
  <c r="B22" i="24"/>
  <c r="C22" i="24" s="1"/>
  <c r="B21" i="24"/>
  <c r="C21" i="24" s="1"/>
  <c r="B20" i="24"/>
  <c r="C20" i="24" s="1"/>
  <c r="B19" i="24"/>
  <c r="D19" i="24" s="1"/>
  <c r="X169" i="24"/>
  <c r="X183" i="23"/>
  <c r="E105" i="3"/>
  <c r="D28" i="24" l="1"/>
  <c r="D32" i="24"/>
  <c r="D24" i="24"/>
  <c r="D36" i="24"/>
  <c r="D40" i="24"/>
  <c r="D25" i="24"/>
  <c r="D29" i="24"/>
  <c r="D33" i="24"/>
  <c r="D37" i="24"/>
  <c r="D41" i="24"/>
  <c r="D22" i="24"/>
  <c r="D26" i="24"/>
  <c r="D30" i="24"/>
  <c r="D34" i="24"/>
  <c r="D38" i="24"/>
  <c r="D42" i="24"/>
  <c r="D23" i="24"/>
  <c r="D27" i="24"/>
  <c r="D31" i="24"/>
  <c r="D35" i="24"/>
  <c r="D39" i="24"/>
  <c r="D21" i="24"/>
  <c r="D20" i="24"/>
  <c r="B120" i="24"/>
  <c r="D120" i="24" s="1"/>
  <c r="B119" i="24"/>
  <c r="D119" i="24" s="1"/>
  <c r="B118" i="24"/>
  <c r="D118" i="24" s="1"/>
  <c r="B117" i="24"/>
  <c r="D117" i="24" s="1"/>
  <c r="B116" i="24"/>
  <c r="D116" i="24" s="1"/>
  <c r="B115" i="24"/>
  <c r="D115" i="24" s="1"/>
  <c r="B114" i="24"/>
  <c r="D114" i="24" s="1"/>
  <c r="B113" i="24"/>
  <c r="D113" i="24" s="1"/>
  <c r="B112" i="24"/>
  <c r="D112" i="24" s="1"/>
  <c r="B111" i="24"/>
  <c r="D111" i="24" s="1"/>
  <c r="B110" i="24"/>
  <c r="D110" i="24" s="1"/>
  <c r="B102" i="24"/>
  <c r="E102" i="24" s="1"/>
  <c r="B101" i="24"/>
  <c r="D101" i="24" s="1"/>
  <c r="B100" i="24"/>
  <c r="D100" i="24" s="1"/>
  <c r="B99" i="24"/>
  <c r="D99" i="24" s="1"/>
  <c r="B98" i="24"/>
  <c r="D98" i="24" s="1"/>
  <c r="B97" i="24"/>
  <c r="E97" i="24" s="1"/>
  <c r="B96" i="24"/>
  <c r="D96" i="24" s="1"/>
  <c r="B95" i="24"/>
  <c r="C95" i="24" s="1"/>
  <c r="B94" i="24"/>
  <c r="E94" i="24" s="1"/>
  <c r="B93" i="24"/>
  <c r="C93" i="24" s="1"/>
  <c r="B89" i="24"/>
  <c r="D89" i="24" s="1"/>
  <c r="B88" i="24"/>
  <c r="D88" i="24" s="1"/>
  <c r="B87" i="24"/>
  <c r="D87" i="24" s="1"/>
  <c r="B86" i="24"/>
  <c r="D86" i="24" s="1"/>
  <c r="B85" i="24"/>
  <c r="D85" i="24" s="1"/>
  <c r="B84" i="24"/>
  <c r="D84" i="24" s="1"/>
  <c r="B83" i="24"/>
  <c r="D83" i="24" s="1"/>
  <c r="B82" i="24"/>
  <c r="D82" i="24" s="1"/>
  <c r="B81" i="24"/>
  <c r="D81" i="24" s="1"/>
  <c r="B80" i="24"/>
  <c r="D80" i="24" s="1"/>
  <c r="B79" i="24"/>
  <c r="D79" i="24" s="1"/>
  <c r="B78" i="24"/>
  <c r="D78" i="24" s="1"/>
  <c r="B77" i="24"/>
  <c r="D77" i="24" s="1"/>
  <c r="B76" i="24"/>
  <c r="D76" i="24" s="1"/>
  <c r="B75" i="24"/>
  <c r="D75" i="24" s="1"/>
  <c r="B74" i="24"/>
  <c r="D74" i="24" s="1"/>
  <c r="B73" i="24"/>
  <c r="D73" i="24" s="1"/>
  <c r="B72" i="24"/>
  <c r="D72" i="24" s="1"/>
  <c r="B71" i="24"/>
  <c r="D71" i="24" s="1"/>
  <c r="B70" i="24"/>
  <c r="D70" i="24" s="1"/>
  <c r="B69" i="24"/>
  <c r="D69" i="24" s="1"/>
  <c r="B68" i="24"/>
  <c r="D68" i="24" s="1"/>
  <c r="B67" i="24"/>
  <c r="D67" i="24" s="1"/>
  <c r="B66" i="24"/>
  <c r="D66" i="24" s="1"/>
  <c r="B62" i="24"/>
  <c r="E62" i="24" s="1"/>
  <c r="B61" i="24"/>
  <c r="E61" i="24" s="1"/>
  <c r="B60" i="24"/>
  <c r="D60" i="24" s="1"/>
  <c r="B59" i="24"/>
  <c r="E59" i="24" s="1"/>
  <c r="B55" i="24"/>
  <c r="D55" i="24" s="1"/>
  <c r="B54" i="24"/>
  <c r="E54" i="24" s="1"/>
  <c r="B53" i="24"/>
  <c r="D53" i="24" s="1"/>
  <c r="B52" i="24"/>
  <c r="D52" i="24" s="1"/>
  <c r="B51" i="24"/>
  <c r="E51" i="24" s="1"/>
  <c r="B50" i="24"/>
  <c r="D50" i="24" s="1"/>
  <c r="B49" i="24"/>
  <c r="D49" i="24" s="1"/>
  <c r="B48" i="24"/>
  <c r="E48" i="24" s="1"/>
  <c r="B47" i="24"/>
  <c r="E47" i="24" s="1"/>
  <c r="B46" i="24"/>
  <c r="E46" i="24" s="1"/>
  <c r="E42" i="24"/>
  <c r="E35" i="24"/>
  <c r="E34" i="24"/>
  <c r="E27" i="24"/>
  <c r="E26" i="24"/>
  <c r="E22" i="24"/>
  <c r="B15" i="24"/>
  <c r="E15" i="24" s="1"/>
  <c r="B14" i="24"/>
  <c r="D14" i="24" s="1"/>
  <c r="B13" i="24"/>
  <c r="D13" i="24" s="1"/>
  <c r="B12" i="24"/>
  <c r="D12" i="24" s="1"/>
  <c r="B11" i="24"/>
  <c r="E11" i="24" s="1"/>
  <c r="B10" i="24"/>
  <c r="D10" i="24" s="1"/>
  <c r="B9" i="24"/>
  <c r="D9" i="24" s="1"/>
  <c r="B8" i="24"/>
  <c r="D8" i="24" s="1"/>
  <c r="W169" i="24"/>
  <c r="V169" i="24"/>
  <c r="N169" i="24"/>
  <c r="Q169" i="24"/>
  <c r="S169" i="24"/>
  <c r="U169" i="24"/>
  <c r="B134" i="23"/>
  <c r="D134" i="23" s="1"/>
  <c r="B133" i="23"/>
  <c r="D133" i="23" s="1"/>
  <c r="B132" i="23"/>
  <c r="D132" i="23" s="1"/>
  <c r="B131" i="23"/>
  <c r="D131" i="23" s="1"/>
  <c r="B130" i="23"/>
  <c r="D130" i="23" s="1"/>
  <c r="B129" i="23"/>
  <c r="D129" i="23" s="1"/>
  <c r="B128" i="23"/>
  <c r="D128" i="23" s="1"/>
  <c r="B127" i="23"/>
  <c r="D127" i="23" s="1"/>
  <c r="B126" i="23"/>
  <c r="D126" i="23" s="1"/>
  <c r="B125" i="23"/>
  <c r="D125" i="23" s="1"/>
  <c r="B124" i="23"/>
  <c r="D124" i="23" s="1"/>
  <c r="B123" i="23"/>
  <c r="D123" i="23" s="1"/>
  <c r="B122" i="23"/>
  <c r="D122" i="23" s="1"/>
  <c r="B121" i="23"/>
  <c r="D121" i="23" s="1"/>
  <c r="B120" i="23"/>
  <c r="D120" i="23" s="1"/>
  <c r="B119" i="23"/>
  <c r="D119" i="23" s="1"/>
  <c r="B118" i="23"/>
  <c r="D118" i="23" s="1"/>
  <c r="B117" i="23"/>
  <c r="D117" i="23" s="1"/>
  <c r="B116" i="23"/>
  <c r="D116" i="23" s="1"/>
  <c r="B115" i="23"/>
  <c r="D115" i="23" s="1"/>
  <c r="B114" i="23"/>
  <c r="D114" i="23" s="1"/>
  <c r="B113" i="23"/>
  <c r="B112" i="23"/>
  <c r="B111" i="23"/>
  <c r="D111" i="23" s="1"/>
  <c r="D67" i="23"/>
  <c r="B63" i="23"/>
  <c r="D56" i="23"/>
  <c r="D55" i="23"/>
  <c r="D54" i="23"/>
  <c r="D53" i="23"/>
  <c r="D52" i="23"/>
  <c r="D51" i="23"/>
  <c r="D50" i="23"/>
  <c r="D49" i="23"/>
  <c r="B48" i="23"/>
  <c r="D48" i="23" s="1"/>
  <c r="B47" i="23"/>
  <c r="D47" i="23" s="1"/>
  <c r="B15" i="23"/>
  <c r="D15" i="23" s="1"/>
  <c r="B14" i="23"/>
  <c r="D14" i="23" s="1"/>
  <c r="B13" i="23"/>
  <c r="D13" i="23" s="1"/>
  <c r="B12" i="23"/>
  <c r="D12" i="23" s="1"/>
  <c r="B11" i="23"/>
  <c r="D11" i="23" s="1"/>
  <c r="B10" i="23"/>
  <c r="D10" i="23" s="1"/>
  <c r="B9" i="23"/>
  <c r="D9" i="23" s="1"/>
  <c r="B8" i="23"/>
  <c r="D8" i="23" s="1"/>
  <c r="D94" i="23"/>
  <c r="D112" i="23" l="1"/>
  <c r="C112" i="23"/>
  <c r="D113" i="23"/>
  <c r="C113" i="23"/>
  <c r="C96" i="24"/>
  <c r="C97" i="24"/>
  <c r="C102" i="24"/>
  <c r="C99" i="24"/>
  <c r="C101" i="24"/>
  <c r="C98" i="24"/>
  <c r="D54" i="24"/>
  <c r="E52" i="24"/>
  <c r="E55" i="24"/>
  <c r="C100" i="24"/>
  <c r="D102" i="24"/>
  <c r="E98" i="24"/>
  <c r="E28" i="24"/>
  <c r="E36" i="24"/>
  <c r="D15" i="24"/>
  <c r="D51" i="24"/>
  <c r="E10" i="24"/>
  <c r="E12" i="24"/>
  <c r="E49" i="24"/>
  <c r="D97" i="24"/>
  <c r="D61" i="24"/>
  <c r="E13" i="24"/>
  <c r="E20" i="24"/>
  <c r="E29" i="24"/>
  <c r="E37" i="24"/>
  <c r="E99" i="24"/>
  <c r="E21" i="24"/>
  <c r="E30" i="24"/>
  <c r="E38" i="24"/>
  <c r="E100" i="24"/>
  <c r="E50" i="24"/>
  <c r="E23" i="24"/>
  <c r="E31" i="24"/>
  <c r="E39" i="24"/>
  <c r="E101" i="24"/>
  <c r="E8" i="24"/>
  <c r="E24" i="24"/>
  <c r="E32" i="24"/>
  <c r="E40" i="24"/>
  <c r="D62" i="24"/>
  <c r="D11" i="24"/>
  <c r="E9" i="24"/>
  <c r="E25" i="24"/>
  <c r="E33" i="24"/>
  <c r="E41" i="24"/>
  <c r="E53" i="24"/>
  <c r="E96" i="24"/>
  <c r="E14" i="24"/>
  <c r="D93" i="24"/>
  <c r="E93" i="24"/>
  <c r="D46" i="24"/>
  <c r="D47" i="24"/>
  <c r="D94" i="24"/>
  <c r="D48" i="24"/>
  <c r="E95" i="24"/>
  <c r="D95" i="24"/>
  <c r="E19" i="24"/>
  <c r="E60" i="24"/>
  <c r="D59" i="24"/>
  <c r="F101" i="23"/>
  <c r="C94" i="24"/>
  <c r="F100" i="23" l="1"/>
  <c r="G100" i="23" s="1"/>
  <c r="H100" i="23" s="1"/>
  <c r="F103" i="23"/>
  <c r="G103" i="23" s="1"/>
  <c r="H103" i="23" s="1"/>
  <c r="F102" i="23"/>
  <c r="F99" i="23"/>
  <c r="G99" i="23" s="1"/>
  <c r="H99" i="23" s="1"/>
  <c r="G101" i="23"/>
  <c r="H101" i="23" s="1"/>
  <c r="G442" i="32"/>
  <c r="I441" i="32"/>
  <c r="J441" i="32" s="1"/>
  <c r="I440" i="32"/>
  <c r="J440" i="32" s="1"/>
  <c r="I439" i="32"/>
  <c r="J439" i="32" s="1"/>
  <c r="I438" i="32"/>
  <c r="J438" i="32" s="1"/>
  <c r="I437" i="32"/>
  <c r="J437" i="32" s="1"/>
  <c r="I436" i="32"/>
  <c r="J436" i="32" s="1"/>
  <c r="I435" i="32"/>
  <c r="J435" i="32" s="1"/>
  <c r="I434" i="32"/>
  <c r="J434" i="32" s="1"/>
  <c r="I433" i="32"/>
  <c r="J433" i="32" s="1"/>
  <c r="I432" i="32"/>
  <c r="J432" i="32" s="1"/>
  <c r="I431" i="32"/>
  <c r="J431" i="32" s="1"/>
  <c r="I430" i="32"/>
  <c r="J430" i="32" s="1"/>
  <c r="I429" i="32"/>
  <c r="J429" i="32" s="1"/>
  <c r="I428" i="32"/>
  <c r="J428" i="32" s="1"/>
  <c r="I426" i="32"/>
  <c r="J426" i="32" s="1"/>
  <c r="I425" i="32"/>
  <c r="J425" i="32" s="1"/>
  <c r="I424" i="32"/>
  <c r="J424" i="32" s="1"/>
  <c r="J423" i="32"/>
  <c r="I423" i="32"/>
  <c r="I422" i="32"/>
  <c r="J422" i="32" s="1"/>
  <c r="I421" i="32"/>
  <c r="J421" i="32" s="1"/>
  <c r="I420" i="32"/>
  <c r="J420" i="32" s="1"/>
  <c r="I419" i="32"/>
  <c r="J419" i="32" s="1"/>
  <c r="I418" i="32"/>
  <c r="J418" i="32" s="1"/>
  <c r="I417" i="32"/>
  <c r="J417" i="32" s="1"/>
  <c r="I416" i="32"/>
  <c r="J416" i="32" s="1"/>
  <c r="I411" i="32"/>
  <c r="J411" i="32" s="1"/>
  <c r="I410" i="32"/>
  <c r="J410" i="32" s="1"/>
  <c r="I409" i="32"/>
  <c r="J409" i="32" s="1"/>
  <c r="I408" i="32"/>
  <c r="J408" i="32" s="1"/>
  <c r="I407" i="32"/>
  <c r="J407" i="32" s="1"/>
  <c r="I406" i="32"/>
  <c r="J406" i="32" s="1"/>
  <c r="I405" i="32"/>
  <c r="J405" i="32" s="1"/>
  <c r="J404" i="32"/>
  <c r="I404" i="32"/>
  <c r="I403" i="32"/>
  <c r="J403" i="32" s="1"/>
  <c r="I401" i="32"/>
  <c r="J401" i="32" s="1"/>
  <c r="I400" i="32"/>
  <c r="J400" i="32" s="1"/>
  <c r="I399" i="32"/>
  <c r="J399" i="32" s="1"/>
  <c r="I398" i="32"/>
  <c r="J398" i="32" s="1"/>
  <c r="J397" i="32"/>
  <c r="I397" i="32"/>
  <c r="I396" i="32"/>
  <c r="J396" i="32" s="1"/>
  <c r="I395" i="32"/>
  <c r="J395" i="32" s="1"/>
  <c r="I394" i="32"/>
  <c r="J394" i="32" s="1"/>
  <c r="I393" i="32"/>
  <c r="J393" i="32" s="1"/>
  <c r="I392" i="32"/>
  <c r="J392" i="32" s="1"/>
  <c r="J391" i="32"/>
  <c r="I391" i="32"/>
  <c r="I390" i="32"/>
  <c r="J390" i="32" s="1"/>
  <c r="I389" i="32"/>
  <c r="J389" i="32" s="1"/>
  <c r="I388" i="32"/>
  <c r="J388" i="32" s="1"/>
  <c r="I387" i="32"/>
  <c r="J387" i="32" s="1"/>
  <c r="I386" i="32"/>
  <c r="J386" i="32" s="1"/>
  <c r="I385" i="32"/>
  <c r="J385" i="32" s="1"/>
  <c r="I384" i="32"/>
  <c r="J384" i="32" s="1"/>
  <c r="I383" i="32"/>
  <c r="J383" i="32" s="1"/>
  <c r="I382" i="32"/>
  <c r="J382" i="32" s="1"/>
  <c r="I381" i="32"/>
  <c r="J381" i="32" s="1"/>
  <c r="I380" i="32"/>
  <c r="J380" i="32" s="1"/>
  <c r="I379" i="32"/>
  <c r="J379" i="32" s="1"/>
  <c r="I378" i="32"/>
  <c r="J378" i="32" s="1"/>
  <c r="I377" i="32"/>
  <c r="J377" i="32" s="1"/>
  <c r="I376" i="32"/>
  <c r="J376" i="32" s="1"/>
  <c r="I375" i="32"/>
  <c r="J375" i="32" s="1"/>
  <c r="I374" i="32"/>
  <c r="J374" i="32" s="1"/>
  <c r="J373" i="32"/>
  <c r="I373" i="32"/>
  <c r="I372" i="32"/>
  <c r="J372" i="32" s="1"/>
  <c r="J371" i="32"/>
  <c r="I371" i="32"/>
  <c r="I370" i="32"/>
  <c r="J370" i="32" s="1"/>
  <c r="I369" i="32"/>
  <c r="J369" i="32" s="1"/>
  <c r="I368" i="32"/>
  <c r="J368" i="32" s="1"/>
  <c r="I367" i="32"/>
  <c r="J367" i="32" s="1"/>
  <c r="I366" i="32"/>
  <c r="J366" i="32" s="1"/>
  <c r="I365" i="32"/>
  <c r="J365" i="32" s="1"/>
  <c r="I364" i="32"/>
  <c r="J364" i="32" s="1"/>
  <c r="I363" i="32"/>
  <c r="J363" i="32" s="1"/>
  <c r="I362" i="32"/>
  <c r="J362" i="32" s="1"/>
  <c r="I361" i="32"/>
  <c r="J361" i="32" s="1"/>
  <c r="I360" i="32"/>
  <c r="J360" i="32" s="1"/>
  <c r="I359" i="32"/>
  <c r="J359" i="32" s="1"/>
  <c r="I358" i="32"/>
  <c r="J358" i="32" s="1"/>
  <c r="I357" i="32"/>
  <c r="J357" i="32" s="1"/>
  <c r="I356" i="32"/>
  <c r="J356" i="32" s="1"/>
  <c r="I355" i="32"/>
  <c r="J355" i="32" s="1"/>
  <c r="I354" i="32"/>
  <c r="J354" i="32" s="1"/>
  <c r="I353" i="32"/>
  <c r="J353" i="32" s="1"/>
  <c r="I352" i="32"/>
  <c r="J352" i="32" s="1"/>
  <c r="J351" i="32"/>
  <c r="I351" i="32"/>
  <c r="I350" i="32"/>
  <c r="J350" i="32" s="1"/>
  <c r="I349" i="32"/>
  <c r="J349" i="32" s="1"/>
  <c r="J348" i="32"/>
  <c r="I348" i="32"/>
  <c r="I347" i="32"/>
  <c r="J347" i="32" s="1"/>
  <c r="I346" i="32"/>
  <c r="J346" i="32" s="1"/>
  <c r="I345" i="32"/>
  <c r="J345" i="32" s="1"/>
  <c r="I344" i="32"/>
  <c r="J344" i="32" s="1"/>
  <c r="I343" i="32"/>
  <c r="J343" i="32" s="1"/>
  <c r="I342" i="32"/>
  <c r="J342" i="32" s="1"/>
  <c r="I341" i="32"/>
  <c r="J341" i="32" s="1"/>
  <c r="I340" i="32"/>
  <c r="J340" i="32" s="1"/>
  <c r="I339" i="32"/>
  <c r="J339" i="32" s="1"/>
  <c r="I338" i="32"/>
  <c r="J338" i="32" s="1"/>
  <c r="I337" i="32"/>
  <c r="J337" i="32" s="1"/>
  <c r="I336" i="32"/>
  <c r="J336" i="32" s="1"/>
  <c r="I335" i="32"/>
  <c r="J335" i="32" s="1"/>
  <c r="I334" i="32"/>
  <c r="J334" i="32" s="1"/>
  <c r="I333" i="32"/>
  <c r="J333" i="32" s="1"/>
  <c r="I332" i="32"/>
  <c r="J332" i="32" s="1"/>
  <c r="I331" i="32"/>
  <c r="J331" i="32" s="1"/>
  <c r="J330" i="32"/>
  <c r="I330" i="32"/>
  <c r="I329" i="32"/>
  <c r="J329" i="32" s="1"/>
  <c r="I328" i="32"/>
  <c r="J328" i="32" s="1"/>
  <c r="J327" i="32"/>
  <c r="I327" i="32"/>
  <c r="I326" i="32"/>
  <c r="J326" i="32" s="1"/>
  <c r="I325" i="32"/>
  <c r="J325" i="32" s="1"/>
  <c r="J324" i="32"/>
  <c r="I324" i="32"/>
  <c r="I323" i="32"/>
  <c r="J323" i="32" s="1"/>
  <c r="J322" i="32"/>
  <c r="I322" i="32"/>
  <c r="I321" i="32"/>
  <c r="J321" i="32" s="1"/>
  <c r="I320" i="32"/>
  <c r="J320" i="32" s="1"/>
  <c r="J319" i="32"/>
  <c r="I319" i="32"/>
  <c r="I318" i="32"/>
  <c r="J318" i="32" s="1"/>
  <c r="I317" i="32"/>
  <c r="J317" i="32" s="1"/>
  <c r="J316" i="32"/>
  <c r="I316" i="32"/>
  <c r="I315" i="32"/>
  <c r="J315" i="32" s="1"/>
  <c r="I314" i="32"/>
  <c r="J314" i="32" s="1"/>
  <c r="I313" i="32"/>
  <c r="J313" i="32" s="1"/>
  <c r="I312" i="32"/>
  <c r="J312" i="32" s="1"/>
  <c r="I311" i="32"/>
  <c r="J311" i="32" s="1"/>
  <c r="I310" i="32"/>
  <c r="J310" i="32" s="1"/>
  <c r="I309" i="32"/>
  <c r="J309" i="32" s="1"/>
  <c r="I308" i="32"/>
  <c r="J308" i="32" s="1"/>
  <c r="I307" i="32"/>
  <c r="J307" i="32" s="1"/>
  <c r="I306" i="32"/>
  <c r="J306" i="32" s="1"/>
  <c r="I305" i="32"/>
  <c r="J305" i="32" s="1"/>
  <c r="I304" i="32"/>
  <c r="J304" i="32" s="1"/>
  <c r="I303" i="32"/>
  <c r="J303" i="32" s="1"/>
  <c r="I302" i="32"/>
  <c r="J302" i="32" s="1"/>
  <c r="J301" i="32"/>
  <c r="I301" i="32"/>
  <c r="I300" i="32"/>
  <c r="J300" i="32" s="1"/>
  <c r="J299" i="32"/>
  <c r="I299" i="32"/>
  <c r="I298" i="32"/>
  <c r="J298" i="32" s="1"/>
  <c r="I297" i="32"/>
  <c r="J297" i="32" s="1"/>
  <c r="I296" i="32"/>
  <c r="J296" i="32" s="1"/>
  <c r="I295" i="32"/>
  <c r="J295" i="32" s="1"/>
  <c r="I294" i="32"/>
  <c r="J294" i="32" s="1"/>
  <c r="I293" i="32"/>
  <c r="J293" i="32" s="1"/>
  <c r="I292" i="32"/>
  <c r="J292" i="32" s="1"/>
  <c r="J291" i="32"/>
  <c r="I291" i="32"/>
  <c r="I290" i="32"/>
  <c r="J290" i="32" s="1"/>
  <c r="I289" i="32"/>
  <c r="J289" i="32" s="1"/>
  <c r="I288" i="32"/>
  <c r="J288" i="32" s="1"/>
  <c r="I287" i="32"/>
  <c r="J287" i="32" s="1"/>
  <c r="I286" i="32"/>
  <c r="J286" i="32" s="1"/>
  <c r="J285" i="32"/>
  <c r="I285" i="32"/>
  <c r="I284" i="32"/>
  <c r="J284" i="32" s="1"/>
  <c r="I283" i="32"/>
  <c r="J283" i="32" s="1"/>
  <c r="I282" i="32"/>
  <c r="J282" i="32" s="1"/>
  <c r="I281" i="32"/>
  <c r="J281" i="32" s="1"/>
  <c r="I280" i="32"/>
  <c r="J280" i="32" s="1"/>
  <c r="I279" i="32"/>
  <c r="J279" i="32" s="1"/>
  <c r="I278" i="32"/>
  <c r="J278" i="32" s="1"/>
  <c r="I277" i="32"/>
  <c r="J277" i="32" s="1"/>
  <c r="I276" i="32"/>
  <c r="J276" i="32" s="1"/>
  <c r="J275" i="32"/>
  <c r="I275" i="32"/>
  <c r="I274" i="32"/>
  <c r="J274" i="32" s="1"/>
  <c r="I273" i="32"/>
  <c r="J273" i="32" s="1"/>
  <c r="I272" i="32"/>
  <c r="J272" i="32" s="1"/>
  <c r="I271" i="32"/>
  <c r="J271" i="32" s="1"/>
  <c r="I270" i="32"/>
  <c r="J270" i="32" s="1"/>
  <c r="I269" i="32"/>
  <c r="J269" i="32" s="1"/>
  <c r="I268" i="32"/>
  <c r="J268" i="32" s="1"/>
  <c r="J267" i="32"/>
  <c r="I267" i="32"/>
  <c r="I266" i="32"/>
  <c r="J266" i="32" s="1"/>
  <c r="I265" i="32"/>
  <c r="J265" i="32" s="1"/>
  <c r="I264" i="32"/>
  <c r="J264" i="32" s="1"/>
  <c r="I263" i="32"/>
  <c r="J263" i="32" s="1"/>
  <c r="I262" i="32"/>
  <c r="J262" i="32" s="1"/>
  <c r="I261" i="32"/>
  <c r="J261" i="32" s="1"/>
  <c r="I260" i="32"/>
  <c r="J260" i="32" s="1"/>
  <c r="I259" i="32"/>
  <c r="J259" i="32" s="1"/>
  <c r="I258" i="32"/>
  <c r="J258" i="32" s="1"/>
  <c r="I257" i="32"/>
  <c r="J257" i="32" s="1"/>
  <c r="I256" i="32"/>
  <c r="J256" i="32" s="1"/>
  <c r="I255" i="32"/>
  <c r="J255" i="32" s="1"/>
  <c r="I254" i="32"/>
  <c r="J254" i="32" s="1"/>
  <c r="I253" i="32"/>
  <c r="J253" i="32" s="1"/>
  <c r="I252" i="32"/>
  <c r="J252" i="32" s="1"/>
  <c r="I251" i="32"/>
  <c r="J251" i="32" s="1"/>
  <c r="J250" i="32"/>
  <c r="I250" i="32"/>
  <c r="I249" i="32"/>
  <c r="J249" i="32" s="1"/>
  <c r="I248" i="32"/>
  <c r="J248" i="32" s="1"/>
  <c r="J247" i="32"/>
  <c r="I247" i="32"/>
  <c r="I246" i="32"/>
  <c r="J246" i="32" s="1"/>
  <c r="I245" i="32"/>
  <c r="J245" i="32" s="1"/>
  <c r="J244" i="32"/>
  <c r="I244" i="32"/>
  <c r="I243" i="32"/>
  <c r="J243" i="32" s="1"/>
  <c r="J242" i="32"/>
  <c r="I242" i="32"/>
  <c r="I241" i="32"/>
  <c r="J241" i="32" s="1"/>
  <c r="I240" i="32"/>
  <c r="J240" i="32" s="1"/>
  <c r="J239" i="32"/>
  <c r="I239" i="32"/>
  <c r="I238" i="32"/>
  <c r="J238" i="32" s="1"/>
  <c r="I237" i="32"/>
  <c r="J237" i="32" s="1"/>
  <c r="J236" i="32"/>
  <c r="I236" i="32"/>
  <c r="I235" i="32"/>
  <c r="J235" i="32" s="1"/>
  <c r="I234" i="32"/>
  <c r="J234" i="32" s="1"/>
  <c r="I233" i="32"/>
  <c r="J233" i="32" s="1"/>
  <c r="I232" i="32"/>
  <c r="J232" i="32" s="1"/>
  <c r="I231" i="32"/>
  <c r="J231" i="32" s="1"/>
  <c r="I230" i="32"/>
  <c r="J230" i="32" s="1"/>
  <c r="I229" i="32"/>
  <c r="J229" i="32" s="1"/>
  <c r="I228" i="32"/>
  <c r="J228" i="32" s="1"/>
  <c r="I227" i="32"/>
  <c r="J227" i="32" s="1"/>
  <c r="I226" i="32"/>
  <c r="J226" i="32" s="1"/>
  <c r="I225" i="32"/>
  <c r="J225" i="32" s="1"/>
  <c r="I224" i="32"/>
  <c r="J224" i="32" s="1"/>
  <c r="J223" i="32"/>
  <c r="I223" i="32"/>
  <c r="I222" i="32"/>
  <c r="J222" i="32" s="1"/>
  <c r="I219" i="32"/>
  <c r="J219" i="32" s="1"/>
  <c r="I218" i="32"/>
  <c r="J218" i="32" s="1"/>
  <c r="I217" i="32"/>
  <c r="J217" i="32" s="1"/>
  <c r="I216" i="32"/>
  <c r="J216" i="32" s="1"/>
  <c r="J215" i="32"/>
  <c r="I215" i="32"/>
  <c r="I214" i="32"/>
  <c r="J214" i="32" s="1"/>
  <c r="I213" i="32"/>
  <c r="J213" i="32" s="1"/>
  <c r="I212" i="32"/>
  <c r="J212" i="32" s="1"/>
  <c r="I211" i="32"/>
  <c r="J211" i="32" s="1"/>
  <c r="I210" i="32"/>
  <c r="J210" i="32" s="1"/>
  <c r="J209" i="32"/>
  <c r="I209" i="32"/>
  <c r="I208" i="32"/>
  <c r="J208" i="32" s="1"/>
  <c r="I207" i="32"/>
  <c r="J207" i="32" s="1"/>
  <c r="I206" i="32"/>
  <c r="J206" i="32" s="1"/>
  <c r="I205" i="32"/>
  <c r="J205" i="32" s="1"/>
  <c r="I204" i="32"/>
  <c r="J204" i="32" s="1"/>
  <c r="I203" i="32"/>
  <c r="J203" i="32" s="1"/>
  <c r="I202" i="32"/>
  <c r="J202" i="32" s="1"/>
  <c r="I201" i="32"/>
  <c r="J201" i="32" s="1"/>
  <c r="I200" i="32"/>
  <c r="J200" i="32" s="1"/>
  <c r="J199" i="32"/>
  <c r="I199" i="32"/>
  <c r="I198" i="32"/>
  <c r="J198" i="32" s="1"/>
  <c r="I197" i="32"/>
  <c r="J197" i="32" s="1"/>
  <c r="I196" i="32"/>
  <c r="J196" i="32" s="1"/>
  <c r="I195" i="32"/>
  <c r="J195" i="32" s="1"/>
  <c r="I194" i="32"/>
  <c r="J194" i="32" s="1"/>
  <c r="I193" i="32"/>
  <c r="J193" i="32" s="1"/>
  <c r="J192" i="32"/>
  <c r="I192" i="32"/>
  <c r="I191" i="32"/>
  <c r="J191" i="32" s="1"/>
  <c r="I190" i="32"/>
  <c r="J190" i="32" s="1"/>
  <c r="I189" i="32"/>
  <c r="J189" i="32" s="1"/>
  <c r="I188" i="32"/>
  <c r="J188" i="32" s="1"/>
  <c r="I187" i="32"/>
  <c r="J187" i="32" s="1"/>
  <c r="I186" i="32"/>
  <c r="J186" i="32" s="1"/>
  <c r="I185" i="32"/>
  <c r="J185" i="32" s="1"/>
  <c r="I184" i="32"/>
  <c r="J184" i="32" s="1"/>
  <c r="I183" i="32"/>
  <c r="J183" i="32" s="1"/>
  <c r="I182" i="32"/>
  <c r="J182" i="32" s="1"/>
  <c r="I181" i="32"/>
  <c r="J181" i="32" s="1"/>
  <c r="I180" i="32"/>
  <c r="J180" i="32" s="1"/>
  <c r="I179" i="32"/>
  <c r="J179" i="32" s="1"/>
  <c r="I178" i="32"/>
  <c r="J178" i="32" s="1"/>
  <c r="I177" i="32"/>
  <c r="J177" i="32" s="1"/>
  <c r="J176" i="32"/>
  <c r="I176" i="32"/>
  <c r="I175" i="32"/>
  <c r="J175" i="32" s="1"/>
  <c r="I174" i="32"/>
  <c r="J174" i="32" s="1"/>
  <c r="I173" i="32"/>
  <c r="J173" i="32" s="1"/>
  <c r="I172" i="32"/>
  <c r="J172" i="32" s="1"/>
  <c r="I171" i="32"/>
  <c r="J171" i="32" s="1"/>
  <c r="I170" i="32"/>
  <c r="J170" i="32" s="1"/>
  <c r="I169" i="32"/>
  <c r="J169" i="32" s="1"/>
  <c r="I168" i="32"/>
  <c r="J168" i="32" s="1"/>
  <c r="I167" i="32"/>
  <c r="J167" i="32" s="1"/>
  <c r="I166" i="32"/>
  <c r="J166" i="32" s="1"/>
  <c r="I165" i="32"/>
  <c r="J165" i="32" s="1"/>
  <c r="I164" i="32"/>
  <c r="J164" i="32" s="1"/>
  <c r="I163" i="32"/>
  <c r="J163" i="32" s="1"/>
  <c r="I162" i="32"/>
  <c r="J162" i="32" s="1"/>
  <c r="I161" i="32"/>
  <c r="J161" i="32" s="1"/>
  <c r="I160" i="32"/>
  <c r="J160" i="32" s="1"/>
  <c r="I159" i="32"/>
  <c r="J159" i="32" s="1"/>
  <c r="I158" i="32"/>
  <c r="J158" i="32" s="1"/>
  <c r="I157" i="32"/>
  <c r="J157" i="32" s="1"/>
  <c r="I156" i="32"/>
  <c r="J156" i="32" s="1"/>
  <c r="I155" i="32"/>
  <c r="J155" i="32" s="1"/>
  <c r="I154" i="32"/>
  <c r="J154" i="32" s="1"/>
  <c r="I153" i="32"/>
  <c r="J153" i="32" s="1"/>
  <c r="J152" i="32"/>
  <c r="I152" i="32"/>
  <c r="I151" i="32"/>
  <c r="J151" i="32" s="1"/>
  <c r="I150" i="32"/>
  <c r="J150" i="32" s="1"/>
  <c r="I149" i="32"/>
  <c r="J149" i="32" s="1"/>
  <c r="I148" i="32"/>
  <c r="J148" i="32" s="1"/>
  <c r="I147" i="32"/>
  <c r="J147" i="32" s="1"/>
  <c r="I146" i="32"/>
  <c r="J146" i="32" s="1"/>
  <c r="I145" i="32"/>
  <c r="J145" i="32" s="1"/>
  <c r="I144" i="32"/>
  <c r="J144" i="32" s="1"/>
  <c r="I143" i="32"/>
  <c r="J143" i="32" s="1"/>
  <c r="I142" i="32"/>
  <c r="J142" i="32" s="1"/>
  <c r="I141" i="32"/>
  <c r="J141" i="32" s="1"/>
  <c r="I140" i="32"/>
  <c r="J140" i="32" s="1"/>
  <c r="I139" i="32"/>
  <c r="J139" i="32" s="1"/>
  <c r="I138" i="32"/>
  <c r="J138" i="32" s="1"/>
  <c r="I137" i="32"/>
  <c r="J137" i="32" s="1"/>
  <c r="I136" i="32"/>
  <c r="J136" i="32" s="1"/>
  <c r="J135" i="32"/>
  <c r="I135" i="32"/>
  <c r="I134" i="32"/>
  <c r="J134" i="32" s="1"/>
  <c r="I133" i="32"/>
  <c r="J133" i="32" s="1"/>
  <c r="I132" i="32"/>
  <c r="J132" i="32" s="1"/>
  <c r="I131" i="32"/>
  <c r="J131" i="32" s="1"/>
  <c r="I130" i="32"/>
  <c r="J130" i="32" s="1"/>
  <c r="I129" i="32"/>
  <c r="J129" i="32" s="1"/>
  <c r="J128" i="32"/>
  <c r="I128" i="32"/>
  <c r="I127" i="32"/>
  <c r="J127" i="32" s="1"/>
  <c r="I126" i="32"/>
  <c r="J126" i="32" s="1"/>
  <c r="I125" i="32"/>
  <c r="J125" i="32" s="1"/>
  <c r="I124" i="32"/>
  <c r="J124" i="32" s="1"/>
  <c r="I123" i="32"/>
  <c r="J123" i="32" s="1"/>
  <c r="I122" i="32"/>
  <c r="J122" i="32" s="1"/>
  <c r="I121" i="32"/>
  <c r="J121" i="32" s="1"/>
  <c r="I120" i="32"/>
  <c r="J120" i="32" s="1"/>
  <c r="I119" i="32"/>
  <c r="J119" i="32" s="1"/>
  <c r="I118" i="32"/>
  <c r="J118" i="32" s="1"/>
  <c r="I117" i="32"/>
  <c r="J117" i="32" s="1"/>
  <c r="I116" i="32"/>
  <c r="J116" i="32" s="1"/>
  <c r="I115" i="32"/>
  <c r="J115" i="32" s="1"/>
  <c r="I114" i="32"/>
  <c r="J114" i="32" s="1"/>
  <c r="I113" i="32"/>
  <c r="J113" i="32" s="1"/>
  <c r="J112" i="32"/>
  <c r="I112" i="32"/>
  <c r="I111" i="32"/>
  <c r="J111" i="32" s="1"/>
  <c r="I110" i="32"/>
  <c r="J110" i="32" s="1"/>
  <c r="I109" i="32"/>
  <c r="J109" i="32" s="1"/>
  <c r="I108" i="32"/>
  <c r="J108" i="32" s="1"/>
  <c r="I107" i="32"/>
  <c r="J107" i="32" s="1"/>
  <c r="I106" i="32"/>
  <c r="J106" i="32" s="1"/>
  <c r="I105" i="32"/>
  <c r="J105" i="32" s="1"/>
  <c r="I104" i="32"/>
  <c r="J104" i="32" s="1"/>
  <c r="I102" i="32"/>
  <c r="J102" i="32" s="1"/>
  <c r="I101" i="32"/>
  <c r="J101" i="32" s="1"/>
  <c r="I100" i="32"/>
  <c r="J100" i="32" s="1"/>
  <c r="I99" i="32"/>
  <c r="J99" i="32" s="1"/>
  <c r="I98" i="32"/>
  <c r="J98" i="32" s="1"/>
  <c r="I97" i="32"/>
  <c r="J97" i="32" s="1"/>
  <c r="J96" i="32"/>
  <c r="I96" i="32"/>
  <c r="I95" i="32"/>
  <c r="J95" i="32" s="1"/>
  <c r="A95" i="32"/>
  <c r="A96" i="32" s="1"/>
  <c r="A97" i="32" s="1"/>
  <c r="A98" i="32" s="1"/>
  <c r="A99" i="32" s="1"/>
  <c r="A100" i="32" s="1"/>
  <c r="A101" i="32" s="1"/>
  <c r="A102"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A304" i="32" s="1"/>
  <c r="A305" i="32" s="1"/>
  <c r="A306" i="32" s="1"/>
  <c r="A307" i="32" s="1"/>
  <c r="A308" i="32" s="1"/>
  <c r="A309" i="32" s="1"/>
  <c r="A310" i="32" s="1"/>
  <c r="A311" i="32" s="1"/>
  <c r="A312" i="32" s="1"/>
  <c r="A313" i="32" s="1"/>
  <c r="A314" i="32" s="1"/>
  <c r="A315" i="32" s="1"/>
  <c r="A316" i="32" s="1"/>
  <c r="A317" i="32" s="1"/>
  <c r="A318" i="32" s="1"/>
  <c r="A319" i="32" s="1"/>
  <c r="A320" i="32" s="1"/>
  <c r="A321" i="32" s="1"/>
  <c r="A322" i="32" s="1"/>
  <c r="A323" i="32" s="1"/>
  <c r="A324" i="32" s="1"/>
  <c r="A325" i="32" s="1"/>
  <c r="A326" i="32" s="1"/>
  <c r="A327" i="32" s="1"/>
  <c r="A328" i="32" s="1"/>
  <c r="A329" i="32" s="1"/>
  <c r="A330" i="32" s="1"/>
  <c r="A331" i="32" s="1"/>
  <c r="A332" i="32" s="1"/>
  <c r="A333" i="32" s="1"/>
  <c r="A334" i="32" s="1"/>
  <c r="A335" i="32" s="1"/>
  <c r="A336" i="32" s="1"/>
  <c r="A337"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0" i="32" s="1"/>
  <c r="A381" i="32" s="1"/>
  <c r="A382" i="32" s="1"/>
  <c r="A383" i="32" s="1"/>
  <c r="A384" i="32" s="1"/>
  <c r="A385" i="32" s="1"/>
  <c r="A386" i="32" s="1"/>
  <c r="A387" i="32" s="1"/>
  <c r="A388" i="32" s="1"/>
  <c r="A389" i="32" s="1"/>
  <c r="A390" i="32" s="1"/>
  <c r="A391" i="32" s="1"/>
  <c r="A392" i="32" s="1"/>
  <c r="A393" i="32" s="1"/>
  <c r="A394" i="32" s="1"/>
  <c r="A395" i="32" s="1"/>
  <c r="A396" i="32" s="1"/>
  <c r="A397" i="32" s="1"/>
  <c r="A398" i="32" s="1"/>
  <c r="A399" i="32" s="1"/>
  <c r="A400" i="32" s="1"/>
  <c r="A401" i="32" s="1"/>
  <c r="A403" i="32" s="1"/>
  <c r="A404" i="32" s="1"/>
  <c r="A405" i="32" s="1"/>
  <c r="A406" i="32" s="1"/>
  <c r="A407" i="32" s="1"/>
  <c r="A408" i="32" s="1"/>
  <c r="A409" i="32" s="1"/>
  <c r="A410" i="32" s="1"/>
  <c r="A411" i="32" s="1"/>
  <c r="A412" i="32" s="1"/>
  <c r="A413" i="32" s="1"/>
  <c r="A414" i="32" s="1"/>
  <c r="A416" i="32" s="1"/>
  <c r="A417" i="32" s="1"/>
  <c r="A418" i="32" s="1"/>
  <c r="A419" i="32" s="1"/>
  <c r="A420" i="32" s="1"/>
  <c r="A421" i="32" s="1"/>
  <c r="A422" i="32" s="1"/>
  <c r="A423" i="32" s="1"/>
  <c r="A424" i="32" s="1"/>
  <c r="A425" i="32" s="1"/>
  <c r="A426" i="32" s="1"/>
  <c r="A428" i="32" s="1"/>
  <c r="A429" i="32" s="1"/>
  <c r="A430" i="32" s="1"/>
  <c r="A431" i="32" s="1"/>
  <c r="A432" i="32" s="1"/>
  <c r="A433" i="32" s="1"/>
  <c r="A434" i="32" s="1"/>
  <c r="A435" i="32" s="1"/>
  <c r="A436" i="32" s="1"/>
  <c r="A437" i="32" s="1"/>
  <c r="A438" i="32" s="1"/>
  <c r="A439" i="32" s="1"/>
  <c r="A440" i="32" s="1"/>
  <c r="A441" i="32" s="1"/>
  <c r="I94" i="32"/>
  <c r="J94" i="32" s="1"/>
  <c r="A94" i="32"/>
  <c r="I92" i="32"/>
  <c r="J92" i="32" s="1"/>
  <c r="I91" i="32"/>
  <c r="J91" i="32" s="1"/>
  <c r="I90" i="32"/>
  <c r="J90" i="32" s="1"/>
  <c r="I89" i="32"/>
  <c r="J89" i="32" s="1"/>
  <c r="I88" i="32"/>
  <c r="J88" i="32" s="1"/>
  <c r="I87" i="32"/>
  <c r="J87" i="32" s="1"/>
  <c r="I86" i="32"/>
  <c r="J86" i="32" s="1"/>
  <c r="I85" i="32"/>
  <c r="J85" i="32" s="1"/>
  <c r="I84" i="32"/>
  <c r="J84" i="32" s="1"/>
  <c r="I83" i="32"/>
  <c r="J83" i="32" s="1"/>
  <c r="I82" i="32"/>
  <c r="J82" i="32" s="1"/>
  <c r="I81" i="32"/>
  <c r="J81" i="32" s="1"/>
  <c r="I80" i="32"/>
  <c r="J80" i="32" s="1"/>
  <c r="I79" i="32"/>
  <c r="J79" i="32" s="1"/>
  <c r="I78" i="32"/>
  <c r="J78" i="32" s="1"/>
  <c r="I77" i="32"/>
  <c r="J77" i="32" s="1"/>
  <c r="I76" i="32"/>
  <c r="J76" i="32" s="1"/>
  <c r="I75" i="32"/>
  <c r="J75" i="32" s="1"/>
  <c r="I74" i="32"/>
  <c r="J74" i="32" s="1"/>
  <c r="I73" i="32"/>
  <c r="J73" i="32" s="1"/>
  <c r="I72" i="32"/>
  <c r="J72" i="32" s="1"/>
  <c r="I71" i="32"/>
  <c r="J71" i="32" s="1"/>
  <c r="I70" i="32"/>
  <c r="J70" i="32" s="1"/>
  <c r="I69" i="32"/>
  <c r="J69" i="32" s="1"/>
  <c r="I68" i="32"/>
  <c r="J68" i="32" s="1"/>
  <c r="I67" i="32"/>
  <c r="J67" i="32" s="1"/>
  <c r="I66" i="32"/>
  <c r="J66" i="32" s="1"/>
  <c r="I65" i="32"/>
  <c r="J65" i="32" s="1"/>
  <c r="I63" i="32"/>
  <c r="J63" i="32" s="1"/>
  <c r="I62" i="32"/>
  <c r="J62" i="32" s="1"/>
  <c r="I61" i="32"/>
  <c r="J61" i="32" s="1"/>
  <c r="I60" i="32"/>
  <c r="J60" i="32" s="1"/>
  <c r="I59" i="32"/>
  <c r="J59" i="32" s="1"/>
  <c r="I58" i="32"/>
  <c r="J58" i="32" s="1"/>
  <c r="I57" i="32"/>
  <c r="J57" i="32" s="1"/>
  <c r="I56" i="32"/>
  <c r="J56" i="32" s="1"/>
  <c r="I55" i="32"/>
  <c r="J55" i="32" s="1"/>
  <c r="I54" i="32"/>
  <c r="J54" i="32" s="1"/>
  <c r="I53" i="32"/>
  <c r="J53" i="32" s="1"/>
  <c r="I52" i="32"/>
  <c r="J52" i="32" s="1"/>
  <c r="I51" i="32"/>
  <c r="J51" i="32" s="1"/>
  <c r="I50" i="32"/>
  <c r="J50" i="32" s="1"/>
  <c r="I49" i="32"/>
  <c r="J49" i="32" s="1"/>
  <c r="I48" i="32"/>
  <c r="J48" i="32" s="1"/>
  <c r="I47" i="32"/>
  <c r="J47" i="32" s="1"/>
  <c r="I46" i="32"/>
  <c r="J46" i="32" s="1"/>
  <c r="I45" i="32"/>
  <c r="J45" i="32" s="1"/>
  <c r="I43" i="32"/>
  <c r="J43" i="32" s="1"/>
  <c r="I42" i="32"/>
  <c r="J42" i="32" s="1"/>
  <c r="I41" i="32"/>
  <c r="J41" i="32" s="1"/>
  <c r="I40" i="32"/>
  <c r="J40" i="32" s="1"/>
  <c r="I39" i="32"/>
  <c r="J39" i="32" s="1"/>
  <c r="I38" i="32"/>
  <c r="J38" i="32" s="1"/>
  <c r="I37" i="32"/>
  <c r="J37" i="32" s="1"/>
  <c r="I36" i="32"/>
  <c r="J36" i="32" s="1"/>
  <c r="I35" i="32"/>
  <c r="J35" i="32" s="1"/>
  <c r="I34" i="32"/>
  <c r="J34" i="32" s="1"/>
  <c r="I33" i="32"/>
  <c r="J33" i="32" s="1"/>
  <c r="I32" i="32"/>
  <c r="J32" i="32" s="1"/>
  <c r="I30" i="32"/>
  <c r="J30" i="32" s="1"/>
  <c r="I29" i="32"/>
  <c r="J29" i="32" s="1"/>
  <c r="I23" i="32"/>
  <c r="J23" i="32" s="1"/>
  <c r="I22" i="32"/>
  <c r="J22" i="32" s="1"/>
  <c r="I21" i="32"/>
  <c r="J21" i="32" s="1"/>
  <c r="I20" i="32"/>
  <c r="J20" i="32" s="1"/>
  <c r="I19" i="32"/>
  <c r="J19" i="32" s="1"/>
  <c r="J18" i="32"/>
  <c r="I18" i="32"/>
  <c r="I17" i="32"/>
  <c r="J17" i="32" s="1"/>
  <c r="I16" i="32"/>
  <c r="J16" i="32" s="1"/>
  <c r="J15" i="32"/>
  <c r="I15" i="32"/>
  <c r="G102" i="23" l="1"/>
  <c r="H102" i="23" s="1"/>
  <c r="J442" i="32"/>
  <c r="E124" i="3"/>
  <c r="G437" i="31"/>
  <c r="J436" i="31"/>
  <c r="J435" i="31"/>
  <c r="J434" i="31"/>
  <c r="J433" i="31"/>
  <c r="J432" i="31"/>
  <c r="J431" i="31"/>
  <c r="J430" i="31"/>
  <c r="J429" i="31"/>
  <c r="J428" i="31"/>
  <c r="J427" i="31"/>
  <c r="J426" i="31"/>
  <c r="J425" i="31"/>
  <c r="J424" i="31"/>
  <c r="J423" i="31"/>
  <c r="J421" i="31"/>
  <c r="J420" i="31"/>
  <c r="J419" i="31"/>
  <c r="J418" i="31"/>
  <c r="J417" i="31"/>
  <c r="J416" i="31"/>
  <c r="J415" i="31"/>
  <c r="J414" i="31"/>
  <c r="J413" i="31"/>
  <c r="J412" i="31"/>
  <c r="J411" i="31"/>
  <c r="J406" i="31"/>
  <c r="J405" i="31"/>
  <c r="J404" i="31"/>
  <c r="J403" i="31"/>
  <c r="J402" i="31"/>
  <c r="J401" i="31"/>
  <c r="J400" i="31"/>
  <c r="J399" i="31"/>
  <c r="J398" i="31"/>
  <c r="J396" i="31"/>
  <c r="J395" i="31"/>
  <c r="J394" i="31"/>
  <c r="J393" i="31"/>
  <c r="J392" i="31"/>
  <c r="J391" i="31"/>
  <c r="J390" i="31"/>
  <c r="J389" i="31"/>
  <c r="J388" i="31"/>
  <c r="J387" i="31"/>
  <c r="J386" i="31"/>
  <c r="J385" i="31"/>
  <c r="J384" i="31"/>
  <c r="J383" i="31"/>
  <c r="J382" i="31"/>
  <c r="J381" i="31"/>
  <c r="J380" i="31"/>
  <c r="J379" i="31"/>
  <c r="J378" i="31"/>
  <c r="J377" i="31"/>
  <c r="J376" i="31"/>
  <c r="J375" i="31"/>
  <c r="J374" i="31"/>
  <c r="J373" i="31"/>
  <c r="J372" i="31"/>
  <c r="J371" i="31"/>
  <c r="J370" i="31"/>
  <c r="J369" i="31"/>
  <c r="J368" i="31"/>
  <c r="J367" i="31"/>
  <c r="J366" i="31"/>
  <c r="J365" i="31"/>
  <c r="J364" i="31"/>
  <c r="J363" i="31"/>
  <c r="J362" i="31"/>
  <c r="J361" i="31"/>
  <c r="J360" i="31"/>
  <c r="J359" i="31"/>
  <c r="J358" i="31"/>
  <c r="J357" i="31"/>
  <c r="J356" i="31"/>
  <c r="J355" i="31"/>
  <c r="J354" i="31"/>
  <c r="J353" i="31"/>
  <c r="J352" i="31"/>
  <c r="J351" i="31"/>
  <c r="J350" i="31"/>
  <c r="J349" i="31"/>
  <c r="J348" i="31"/>
  <c r="J347" i="31"/>
  <c r="J346" i="31"/>
  <c r="J345" i="31"/>
  <c r="J344" i="31"/>
  <c r="J343" i="31"/>
  <c r="J342" i="31"/>
  <c r="J341" i="31"/>
  <c r="J340" i="31"/>
  <c r="J339" i="31"/>
  <c r="J338" i="31"/>
  <c r="J337" i="31"/>
  <c r="J336" i="31"/>
  <c r="J335" i="31"/>
  <c r="J334" i="31"/>
  <c r="J333" i="31"/>
  <c r="J332" i="31"/>
  <c r="J331" i="31"/>
  <c r="J330" i="31"/>
  <c r="J329" i="31"/>
  <c r="J328" i="31"/>
  <c r="J327" i="31"/>
  <c r="J326" i="31"/>
  <c r="J325" i="31"/>
  <c r="J324" i="31"/>
  <c r="J323" i="31"/>
  <c r="J322" i="31"/>
  <c r="J321" i="31"/>
  <c r="J320" i="31"/>
  <c r="J319" i="31"/>
  <c r="J318" i="31"/>
  <c r="J317" i="31"/>
  <c r="J316" i="31"/>
  <c r="J315" i="31"/>
  <c r="J314" i="31"/>
  <c r="J313" i="31"/>
  <c r="J312" i="31"/>
  <c r="J311" i="31"/>
  <c r="J310" i="31"/>
  <c r="J309" i="31"/>
  <c r="J308" i="31"/>
  <c r="J307" i="31"/>
  <c r="J306" i="31"/>
  <c r="J305" i="31"/>
  <c r="J304" i="31"/>
  <c r="J303" i="31"/>
  <c r="J302" i="31"/>
  <c r="J301" i="31"/>
  <c r="J300" i="31"/>
  <c r="J299" i="31"/>
  <c r="J298" i="31"/>
  <c r="J297" i="31"/>
  <c r="J296" i="31"/>
  <c r="J295" i="31"/>
  <c r="J294" i="31"/>
  <c r="J293" i="31"/>
  <c r="J292" i="31"/>
  <c r="J291" i="31"/>
  <c r="J290" i="31"/>
  <c r="J289" i="31"/>
  <c r="J288" i="31"/>
  <c r="J287" i="31"/>
  <c r="J286" i="31"/>
  <c r="J285" i="31"/>
  <c r="J284" i="31"/>
  <c r="J283" i="31"/>
  <c r="J282" i="31"/>
  <c r="J281" i="31"/>
  <c r="J280" i="31"/>
  <c r="J279" i="31"/>
  <c r="J278" i="31"/>
  <c r="J277" i="31"/>
  <c r="J276" i="31"/>
  <c r="J275" i="31"/>
  <c r="J274" i="31"/>
  <c r="J273" i="31"/>
  <c r="J272" i="31"/>
  <c r="J271" i="31"/>
  <c r="J270" i="31"/>
  <c r="J269" i="31"/>
  <c r="J268" i="31"/>
  <c r="J267" i="31"/>
  <c r="J266" i="31"/>
  <c r="J265" i="31"/>
  <c r="J264" i="31"/>
  <c r="J263" i="31"/>
  <c r="J262" i="31"/>
  <c r="J261" i="31"/>
  <c r="J260" i="31"/>
  <c r="J259" i="31"/>
  <c r="J258" i="31"/>
  <c r="J257" i="31"/>
  <c r="J256" i="31"/>
  <c r="J255" i="31"/>
  <c r="J254" i="31"/>
  <c r="J253" i="31"/>
  <c r="J252" i="31"/>
  <c r="J251" i="31"/>
  <c r="J250" i="31"/>
  <c r="J249" i="31"/>
  <c r="J248" i="31"/>
  <c r="J247" i="31"/>
  <c r="J246" i="31"/>
  <c r="J245" i="31"/>
  <c r="J244" i="31"/>
  <c r="J243" i="31"/>
  <c r="J242" i="31"/>
  <c r="J241" i="31"/>
  <c r="J240" i="31"/>
  <c r="J239" i="31"/>
  <c r="J238" i="31"/>
  <c r="J237" i="31"/>
  <c r="J236" i="31"/>
  <c r="J235" i="31"/>
  <c r="J234" i="31"/>
  <c r="J233" i="31"/>
  <c r="J232" i="31"/>
  <c r="J231" i="31"/>
  <c r="J230" i="31"/>
  <c r="J229" i="31"/>
  <c r="J228" i="31"/>
  <c r="J227" i="31"/>
  <c r="J226" i="31"/>
  <c r="J225" i="31"/>
  <c r="J224" i="31"/>
  <c r="J223" i="31"/>
  <c r="J222" i="31"/>
  <c r="J221" i="31"/>
  <c r="J220" i="31"/>
  <c r="J219" i="31"/>
  <c r="J218" i="31"/>
  <c r="J217" i="31"/>
  <c r="J214" i="31"/>
  <c r="J213" i="31"/>
  <c r="J212" i="31"/>
  <c r="J211" i="31"/>
  <c r="J210" i="31"/>
  <c r="J209" i="31"/>
  <c r="J208" i="31"/>
  <c r="J207" i="31"/>
  <c r="J206" i="31"/>
  <c r="J205" i="31"/>
  <c r="J204" i="31"/>
  <c r="J203" i="31"/>
  <c r="J202" i="31"/>
  <c r="J201" i="31"/>
  <c r="J200" i="31"/>
  <c r="J199" i="31"/>
  <c r="J198" i="31"/>
  <c r="J197" i="31"/>
  <c r="J196" i="31"/>
  <c r="J195" i="31"/>
  <c r="J194" i="31"/>
  <c r="J193" i="31"/>
  <c r="J192" i="31"/>
  <c r="J191" i="31"/>
  <c r="J190" i="31"/>
  <c r="J189" i="31"/>
  <c r="J188" i="31"/>
  <c r="J187" i="31"/>
  <c r="J186" i="31"/>
  <c r="J185" i="31"/>
  <c r="J184" i="31"/>
  <c r="J183" i="31"/>
  <c r="J182" i="31"/>
  <c r="J181" i="31"/>
  <c r="J180" i="31"/>
  <c r="J179" i="31"/>
  <c r="J178" i="31"/>
  <c r="J177" i="31"/>
  <c r="J176" i="31"/>
  <c r="J175" i="31"/>
  <c r="J174" i="31"/>
  <c r="J173" i="31"/>
  <c r="J172" i="31"/>
  <c r="J171" i="31"/>
  <c r="J170" i="31"/>
  <c r="J169" i="31"/>
  <c r="J168" i="31"/>
  <c r="J167" i="31"/>
  <c r="J166" i="31"/>
  <c r="J165" i="31"/>
  <c r="J164" i="31"/>
  <c r="J163" i="31"/>
  <c r="J162" i="31"/>
  <c r="J161" i="31"/>
  <c r="J160" i="31"/>
  <c r="J159" i="31"/>
  <c r="J158" i="31"/>
  <c r="J157" i="31"/>
  <c r="J156" i="31"/>
  <c r="J155" i="31"/>
  <c r="J154" i="31"/>
  <c r="J153" i="31"/>
  <c r="J152" i="31"/>
  <c r="J151" i="31"/>
  <c r="J150" i="31"/>
  <c r="J149" i="31"/>
  <c r="J148" i="31"/>
  <c r="J147" i="31"/>
  <c r="J146" i="31"/>
  <c r="J145" i="31"/>
  <c r="J144" i="31"/>
  <c r="J143" i="31"/>
  <c r="J142" i="31"/>
  <c r="J141" i="31"/>
  <c r="J140" i="31"/>
  <c r="J139" i="31"/>
  <c r="J138" i="31"/>
  <c r="J137" i="31"/>
  <c r="J136" i="31"/>
  <c r="J135" i="31"/>
  <c r="J134" i="31"/>
  <c r="J133" i="31"/>
  <c r="J132" i="31"/>
  <c r="J131" i="31"/>
  <c r="J130" i="31"/>
  <c r="J129" i="31"/>
  <c r="J128" i="31"/>
  <c r="J127" i="31"/>
  <c r="J126" i="31"/>
  <c r="J125" i="31"/>
  <c r="J124" i="31"/>
  <c r="J123" i="31"/>
  <c r="J122" i="31"/>
  <c r="J121" i="31"/>
  <c r="J120" i="31"/>
  <c r="J119" i="31"/>
  <c r="J118" i="31"/>
  <c r="J117" i="31"/>
  <c r="J116" i="31"/>
  <c r="J115" i="31"/>
  <c r="J114" i="31"/>
  <c r="J113" i="31"/>
  <c r="J112" i="31"/>
  <c r="J111" i="31"/>
  <c r="J110" i="31"/>
  <c r="J109" i="31"/>
  <c r="J108" i="31"/>
  <c r="J107" i="31"/>
  <c r="J106" i="31"/>
  <c r="J105" i="31"/>
  <c r="J104" i="31"/>
  <c r="J103" i="31"/>
  <c r="J102" i="31"/>
  <c r="J101" i="31"/>
  <c r="J100" i="31"/>
  <c r="J99" i="31"/>
  <c r="J97" i="31"/>
  <c r="J96" i="31"/>
  <c r="J95" i="31"/>
  <c r="J94" i="31"/>
  <c r="J93" i="31"/>
  <c r="J92" i="31"/>
  <c r="J91" i="31"/>
  <c r="J90" i="31"/>
  <c r="J89" i="31"/>
  <c r="A89" i="31"/>
  <c r="A90" i="31" s="1"/>
  <c r="A91" i="31" s="1"/>
  <c r="A92" i="31" s="1"/>
  <c r="A93" i="31" s="1"/>
  <c r="A94" i="31" s="1"/>
  <c r="A95" i="31" s="1"/>
  <c r="A96" i="31" s="1"/>
  <c r="A97"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247" i="31" s="1"/>
  <c r="A248" i="31" s="1"/>
  <c r="A249" i="31" s="1"/>
  <c r="A250" i="31" s="1"/>
  <c r="A251" i="31" s="1"/>
  <c r="A252" i="31" s="1"/>
  <c r="A253" i="31" s="1"/>
  <c r="A254" i="31" s="1"/>
  <c r="A255" i="31" s="1"/>
  <c r="A256" i="31" s="1"/>
  <c r="A257" i="31" s="1"/>
  <c r="A258" i="31" s="1"/>
  <c r="A259" i="31" s="1"/>
  <c r="A260" i="31" s="1"/>
  <c r="A261" i="31" s="1"/>
  <c r="A262" i="31" s="1"/>
  <c r="A263" i="31" s="1"/>
  <c r="A264" i="31" s="1"/>
  <c r="A265" i="31" s="1"/>
  <c r="A266" i="31" s="1"/>
  <c r="A267" i="31" s="1"/>
  <c r="A268" i="31" s="1"/>
  <c r="A269" i="31" s="1"/>
  <c r="A270" i="31" s="1"/>
  <c r="A271" i="31" s="1"/>
  <c r="A272" i="31" s="1"/>
  <c r="A273" i="31" s="1"/>
  <c r="A274" i="31" s="1"/>
  <c r="A275" i="31" s="1"/>
  <c r="A276" i="31" s="1"/>
  <c r="A277" i="31" s="1"/>
  <c r="A278" i="31" s="1"/>
  <c r="A279" i="31" s="1"/>
  <c r="A280" i="31" s="1"/>
  <c r="A281" i="31" s="1"/>
  <c r="A282" i="31" s="1"/>
  <c r="A283" i="31" s="1"/>
  <c r="A284" i="31" s="1"/>
  <c r="A285" i="31" s="1"/>
  <c r="A286" i="31" s="1"/>
  <c r="A287" i="31" s="1"/>
  <c r="A288" i="31" s="1"/>
  <c r="A289" i="31" s="1"/>
  <c r="A290" i="31" s="1"/>
  <c r="A291" i="31" s="1"/>
  <c r="A292" i="31" s="1"/>
  <c r="A293" i="31" s="1"/>
  <c r="A294" i="31" s="1"/>
  <c r="A295" i="31" s="1"/>
  <c r="A296" i="31" s="1"/>
  <c r="A297" i="31" s="1"/>
  <c r="A298" i="31" s="1"/>
  <c r="A299" i="31" s="1"/>
  <c r="A300" i="31" s="1"/>
  <c r="A301" i="31" s="1"/>
  <c r="A302" i="31" s="1"/>
  <c r="A303" i="31" s="1"/>
  <c r="A304" i="31" s="1"/>
  <c r="A305" i="31" s="1"/>
  <c r="A306" i="31" s="1"/>
  <c r="A307" i="31" s="1"/>
  <c r="A308" i="31" s="1"/>
  <c r="A309" i="31" s="1"/>
  <c r="A310" i="31" s="1"/>
  <c r="A311" i="31" s="1"/>
  <c r="A312" i="31" s="1"/>
  <c r="A313" i="31" s="1"/>
  <c r="A314" i="31" s="1"/>
  <c r="A315" i="31" s="1"/>
  <c r="A316" i="31" s="1"/>
  <c r="A317" i="31" s="1"/>
  <c r="A318" i="31" s="1"/>
  <c r="A319" i="31" s="1"/>
  <c r="A320" i="31" s="1"/>
  <c r="A321" i="31" s="1"/>
  <c r="A322" i="31" s="1"/>
  <c r="A323" i="31" s="1"/>
  <c r="A324" i="31" s="1"/>
  <c r="A325" i="31" s="1"/>
  <c r="A326" i="31" s="1"/>
  <c r="A327" i="31" s="1"/>
  <c r="A328" i="31" s="1"/>
  <c r="A329" i="31" s="1"/>
  <c r="A330" i="31" s="1"/>
  <c r="A331" i="31" s="1"/>
  <c r="A332" i="31" s="1"/>
  <c r="A333" i="31" s="1"/>
  <c r="A334" i="31" s="1"/>
  <c r="A335" i="31" s="1"/>
  <c r="A336" i="31" s="1"/>
  <c r="A337" i="31" s="1"/>
  <c r="A338" i="31" s="1"/>
  <c r="A339" i="31" s="1"/>
  <c r="A340" i="31" s="1"/>
  <c r="A341" i="31" s="1"/>
  <c r="A342" i="31" s="1"/>
  <c r="A343" i="31" s="1"/>
  <c r="A344" i="31" s="1"/>
  <c r="A345" i="31" s="1"/>
  <c r="A346" i="31" s="1"/>
  <c r="A347" i="31" s="1"/>
  <c r="A348" i="31" s="1"/>
  <c r="A349" i="31" s="1"/>
  <c r="A350" i="31" s="1"/>
  <c r="A351" i="31" s="1"/>
  <c r="A352" i="31" s="1"/>
  <c r="A353" i="31" s="1"/>
  <c r="A354" i="31" s="1"/>
  <c r="A355" i="31" s="1"/>
  <c r="A356" i="31" s="1"/>
  <c r="A357" i="31" s="1"/>
  <c r="A358" i="31" s="1"/>
  <c r="A359" i="31" s="1"/>
  <c r="A360" i="31" s="1"/>
  <c r="A361" i="31" s="1"/>
  <c r="A362" i="31" s="1"/>
  <c r="A363" i="31" s="1"/>
  <c r="A364" i="31" s="1"/>
  <c r="A365" i="31" s="1"/>
  <c r="A366" i="31" s="1"/>
  <c r="A367" i="31" s="1"/>
  <c r="A368" i="31" s="1"/>
  <c r="A369" i="31" s="1"/>
  <c r="A370" i="31" s="1"/>
  <c r="A371" i="31" s="1"/>
  <c r="A372" i="31" s="1"/>
  <c r="A373" i="31" s="1"/>
  <c r="A374" i="31" s="1"/>
  <c r="A375" i="31" s="1"/>
  <c r="A376" i="31" s="1"/>
  <c r="A377" i="31" s="1"/>
  <c r="A378" i="31" s="1"/>
  <c r="A379" i="31" s="1"/>
  <c r="A380" i="31" s="1"/>
  <c r="A381" i="31" s="1"/>
  <c r="A382" i="31" s="1"/>
  <c r="A383" i="31" s="1"/>
  <c r="A384" i="31" s="1"/>
  <c r="A385" i="31" s="1"/>
  <c r="A386" i="31" s="1"/>
  <c r="A387" i="31" s="1"/>
  <c r="A388" i="31" s="1"/>
  <c r="A389" i="31" s="1"/>
  <c r="A390" i="31" s="1"/>
  <c r="A391" i="31" s="1"/>
  <c r="A392" i="31" s="1"/>
  <c r="A393" i="31" s="1"/>
  <c r="A394" i="31" s="1"/>
  <c r="A395" i="31" s="1"/>
  <c r="A396" i="31" s="1"/>
  <c r="A398" i="31" s="1"/>
  <c r="A399" i="31" s="1"/>
  <c r="A400" i="31" s="1"/>
  <c r="A401" i="31" s="1"/>
  <c r="A402" i="31" s="1"/>
  <c r="A403" i="31" s="1"/>
  <c r="A404" i="31" s="1"/>
  <c r="A405" i="31" s="1"/>
  <c r="A406" i="31" s="1"/>
  <c r="A407" i="31" s="1"/>
  <c r="A408" i="31" s="1"/>
  <c r="A409" i="31" s="1"/>
  <c r="A411" i="31" s="1"/>
  <c r="A412" i="31" s="1"/>
  <c r="A413" i="31" s="1"/>
  <c r="A414" i="31" s="1"/>
  <c r="A415" i="31" s="1"/>
  <c r="A416" i="31" s="1"/>
  <c r="A417" i="31" s="1"/>
  <c r="A418" i="31" s="1"/>
  <c r="A419" i="31" s="1"/>
  <c r="A420" i="31" s="1"/>
  <c r="A421" i="31" s="1"/>
  <c r="A423" i="31" s="1"/>
  <c r="A424" i="31" s="1"/>
  <c r="A425" i="31" s="1"/>
  <c r="A426" i="31" s="1"/>
  <c r="A427" i="31" s="1"/>
  <c r="A428" i="31" s="1"/>
  <c r="A429" i="31" s="1"/>
  <c r="A430" i="31" s="1"/>
  <c r="A431" i="31" s="1"/>
  <c r="A432" i="31" s="1"/>
  <c r="A433" i="31" s="1"/>
  <c r="A434" i="31" s="1"/>
  <c r="A435" i="31" s="1"/>
  <c r="A436" i="31" s="1"/>
  <c r="J87" i="31"/>
  <c r="J86" i="31"/>
  <c r="J85" i="31"/>
  <c r="J84" i="31"/>
  <c r="J83" i="31"/>
  <c r="J82" i="31"/>
  <c r="J81" i="31"/>
  <c r="J80" i="31"/>
  <c r="J79" i="31"/>
  <c r="J78" i="31"/>
  <c r="J77" i="31"/>
  <c r="J76" i="31"/>
  <c r="J75" i="31"/>
  <c r="J74" i="31"/>
  <c r="J73" i="31"/>
  <c r="J72" i="31"/>
  <c r="J71" i="31"/>
  <c r="J70" i="31"/>
  <c r="J69" i="31"/>
  <c r="J68" i="31"/>
  <c r="J67" i="31"/>
  <c r="J66" i="31"/>
  <c r="J65" i="31"/>
  <c r="J64" i="31"/>
  <c r="J63" i="31"/>
  <c r="J62" i="31"/>
  <c r="J61" i="31"/>
  <c r="J60" i="31"/>
  <c r="J58" i="31"/>
  <c r="J57" i="31"/>
  <c r="J56" i="31"/>
  <c r="J55" i="31"/>
  <c r="J54" i="31"/>
  <c r="J53" i="31"/>
  <c r="J52" i="31"/>
  <c r="J51" i="31"/>
  <c r="J50" i="31"/>
  <c r="J49" i="31"/>
  <c r="J48" i="31"/>
  <c r="J47" i="31"/>
  <c r="J46" i="31"/>
  <c r="J45" i="31"/>
  <c r="J44" i="31"/>
  <c r="J43" i="31"/>
  <c r="J42" i="31"/>
  <c r="J41" i="31"/>
  <c r="J40" i="31"/>
  <c r="J38" i="31"/>
  <c r="J37" i="31"/>
  <c r="J36" i="31"/>
  <c r="L55" i="3" s="1"/>
  <c r="J35" i="31"/>
  <c r="J34" i="31"/>
  <c r="J33" i="31"/>
  <c r="J32" i="31"/>
  <c r="J31" i="31"/>
  <c r="J30" i="31"/>
  <c r="J29" i="31"/>
  <c r="J28" i="31"/>
  <c r="J27" i="31"/>
  <c r="J23" i="31"/>
  <c r="J22" i="31"/>
  <c r="J21" i="31"/>
  <c r="J20" i="31"/>
  <c r="J19" i="31"/>
  <c r="J18" i="31"/>
  <c r="J17" i="31"/>
  <c r="J16" i="31"/>
  <c r="L67" i="3" s="1"/>
  <c r="J15" i="31"/>
  <c r="L129" i="3" l="1"/>
  <c r="J437" i="31"/>
  <c r="C15" i="24" l="1"/>
  <c r="C8" i="24"/>
  <c r="C8" i="23"/>
  <c r="C14" i="24" l="1"/>
  <c r="C13" i="24"/>
  <c r="C12" i="24"/>
  <c r="C10" i="24"/>
  <c r="C9" i="24"/>
  <c r="C11" i="24"/>
  <c r="C47" i="23" l="1"/>
  <c r="F98" i="23" l="1"/>
  <c r="F97" i="23"/>
  <c r="F96" i="23"/>
  <c r="F76" i="23"/>
  <c r="F69" i="23"/>
  <c r="F85" i="23"/>
  <c r="F77" i="23"/>
  <c r="F84" i="23"/>
  <c r="F70" i="23"/>
  <c r="F78" i="23"/>
  <c r="F86" i="23"/>
  <c r="G97" i="23" l="1"/>
  <c r="H97" i="23" s="1"/>
  <c r="G96" i="23"/>
  <c r="H96" i="23" s="1"/>
  <c r="G98" i="23"/>
  <c r="H98" i="23" s="1"/>
  <c r="G84" i="23"/>
  <c r="H84" i="23" s="1"/>
  <c r="F71" i="23"/>
  <c r="G71" i="23" s="1"/>
  <c r="H71" i="23" s="1"/>
  <c r="G77" i="23"/>
  <c r="H77" i="23" s="1"/>
  <c r="F89" i="23"/>
  <c r="G89" i="23" s="1"/>
  <c r="H89" i="23" s="1"/>
  <c r="G69" i="23"/>
  <c r="H69" i="23" s="1"/>
  <c r="G85" i="23"/>
  <c r="H85" i="23" s="1"/>
  <c r="G76" i="23"/>
  <c r="H76" i="23" s="1"/>
  <c r="F88" i="23"/>
  <c r="G88" i="23" s="1"/>
  <c r="H88" i="23" s="1"/>
  <c r="F81" i="23"/>
  <c r="G81" i="23" s="1"/>
  <c r="H81" i="23" s="1"/>
  <c r="F79" i="23"/>
  <c r="G79" i="23" s="1"/>
  <c r="H79" i="23" s="1"/>
  <c r="F72" i="23"/>
  <c r="G72" i="23" s="1"/>
  <c r="H72" i="23" s="1"/>
  <c r="F82" i="23"/>
  <c r="G82" i="23" s="1"/>
  <c r="H82" i="23" s="1"/>
  <c r="F68" i="23"/>
  <c r="G68" i="23" s="1"/>
  <c r="H68" i="23" s="1"/>
  <c r="F74" i="23"/>
  <c r="G70" i="23"/>
  <c r="H70" i="23" s="1"/>
  <c r="F83" i="23"/>
  <c r="F75" i="23"/>
  <c r="F87" i="23"/>
  <c r="F80" i="23"/>
  <c r="F73" i="23"/>
  <c r="G78" i="23"/>
  <c r="H78" i="23" s="1"/>
  <c r="F90" i="23"/>
  <c r="G86" i="23"/>
  <c r="H86" i="23" s="1"/>
  <c r="G83" i="23" l="1"/>
  <c r="H83" i="23" s="1"/>
  <c r="G80" i="23"/>
  <c r="H80" i="23" s="1"/>
  <c r="G73" i="23"/>
  <c r="H73" i="23" s="1"/>
  <c r="G87" i="23"/>
  <c r="H87" i="23" s="1"/>
  <c r="G90" i="23"/>
  <c r="H90" i="23" s="1"/>
  <c r="G75" i="23"/>
  <c r="H75" i="23" s="1"/>
  <c r="G74" i="23"/>
  <c r="H74" i="23" s="1"/>
  <c r="E89" i="24" l="1"/>
  <c r="E88" i="24"/>
  <c r="E87" i="24"/>
  <c r="E86" i="24"/>
  <c r="E85" i="24"/>
  <c r="C84" i="24"/>
  <c r="E80" i="24"/>
  <c r="E79" i="24"/>
  <c r="E78" i="24"/>
  <c r="E77" i="24"/>
  <c r="C76" i="24"/>
  <c r="E74" i="24"/>
  <c r="E72" i="24"/>
  <c r="E71" i="24"/>
  <c r="E70" i="24"/>
  <c r="E69" i="24"/>
  <c r="C62" i="24"/>
  <c r="E83" i="24"/>
  <c r="E82" i="24"/>
  <c r="C49" i="23"/>
  <c r="C55" i="24" l="1"/>
  <c r="C51" i="24"/>
  <c r="C47" i="24"/>
  <c r="C48" i="24"/>
  <c r="C46" i="24"/>
  <c r="F63" i="23"/>
  <c r="G63" i="23" s="1"/>
  <c r="H63" i="23" s="1"/>
  <c r="E117" i="24"/>
  <c r="E114" i="24"/>
  <c r="E118" i="24"/>
  <c r="E113" i="24"/>
  <c r="E115" i="24"/>
  <c r="E119" i="24"/>
  <c r="E116" i="24"/>
  <c r="E120" i="24"/>
  <c r="E110" i="24"/>
  <c r="E111" i="24"/>
  <c r="E112" i="24"/>
  <c r="F62" i="24"/>
  <c r="G62" i="24" s="1"/>
  <c r="H62" i="24" s="1"/>
  <c r="F93" i="24"/>
  <c r="C83" i="24"/>
  <c r="E73" i="24"/>
  <c r="F33" i="24"/>
  <c r="F41" i="24"/>
  <c r="E75" i="24"/>
  <c r="E81" i="24"/>
  <c r="E67" i="24"/>
  <c r="E66" i="24"/>
  <c r="F76" i="24"/>
  <c r="F84" i="24"/>
  <c r="E68" i="24"/>
  <c r="E76" i="24"/>
  <c r="E84" i="24"/>
  <c r="C75" i="24"/>
  <c r="F75" i="24" s="1"/>
  <c r="C79" i="24"/>
  <c r="C73" i="24"/>
  <c r="F73" i="24" s="1"/>
  <c r="C74" i="24"/>
  <c r="C82" i="24"/>
  <c r="C81" i="24"/>
  <c r="F81" i="24" s="1"/>
  <c r="C89" i="24"/>
  <c r="C80" i="24"/>
  <c r="C88" i="24"/>
  <c r="C87" i="24"/>
  <c r="C78" i="24"/>
  <c r="C86" i="24"/>
  <c r="C77" i="24"/>
  <c r="C85" i="24"/>
  <c r="C49" i="24"/>
  <c r="C50" i="24"/>
  <c r="F25" i="24"/>
  <c r="C52" i="24"/>
  <c r="F23" i="24"/>
  <c r="C53" i="24"/>
  <c r="F53" i="24" s="1"/>
  <c r="F40" i="24"/>
  <c r="F32" i="24"/>
  <c r="C54" i="24"/>
  <c r="F54" i="24" s="1"/>
  <c r="F26" i="24"/>
  <c r="F38" i="24"/>
  <c r="F39" i="24"/>
  <c r="F34" i="24"/>
  <c r="F35" i="24"/>
  <c r="F20" i="24"/>
  <c r="F29" i="24"/>
  <c r="F37" i="24"/>
  <c r="F51" i="23"/>
  <c r="F49" i="23"/>
  <c r="F55" i="23"/>
  <c r="F50" i="23"/>
  <c r="F56" i="23"/>
  <c r="F47" i="23"/>
  <c r="C19" i="24"/>
  <c r="C120" i="24"/>
  <c r="C119" i="24"/>
  <c r="C118" i="24"/>
  <c r="C117" i="24"/>
  <c r="C116" i="24"/>
  <c r="C115" i="24"/>
  <c r="C114" i="24"/>
  <c r="C113" i="24"/>
  <c r="C112" i="24"/>
  <c r="C111" i="24"/>
  <c r="C110" i="24"/>
  <c r="F146" i="23"/>
  <c r="F145" i="23"/>
  <c r="F144" i="23"/>
  <c r="F143" i="23"/>
  <c r="F142" i="23"/>
  <c r="G142" i="23" s="1"/>
  <c r="H142" i="23" s="1"/>
  <c r="F141" i="23"/>
  <c r="C111" i="23"/>
  <c r="G141" i="23" l="1"/>
  <c r="H141" i="23" s="1"/>
  <c r="V183" i="23"/>
  <c r="F55" i="24"/>
  <c r="G55" i="24" s="1"/>
  <c r="H55" i="24" s="1"/>
  <c r="F51" i="24"/>
  <c r="G51" i="24" s="1"/>
  <c r="H51" i="24" s="1"/>
  <c r="F47" i="24"/>
  <c r="G47" i="24" s="1"/>
  <c r="H47" i="24" s="1"/>
  <c r="F48" i="24"/>
  <c r="G48" i="24" s="1"/>
  <c r="H48" i="24" s="1"/>
  <c r="F88" i="24"/>
  <c r="G88" i="24" s="1"/>
  <c r="H88" i="24" s="1"/>
  <c r="G143" i="23"/>
  <c r="H143" i="23" s="1"/>
  <c r="G144" i="23"/>
  <c r="H144" i="23" s="1"/>
  <c r="G145" i="23"/>
  <c r="H145" i="23" s="1"/>
  <c r="G146" i="23"/>
  <c r="H146" i="23" s="1"/>
  <c r="G55" i="23"/>
  <c r="H55" i="23" s="1"/>
  <c r="F54" i="23"/>
  <c r="G54" i="23" s="1"/>
  <c r="H54" i="23" s="1"/>
  <c r="G93" i="24"/>
  <c r="F49" i="24"/>
  <c r="G49" i="24" s="1"/>
  <c r="H49" i="24" s="1"/>
  <c r="F28" i="24"/>
  <c r="G28" i="24" s="1"/>
  <c r="G76" i="24"/>
  <c r="H76" i="24" s="1"/>
  <c r="G73" i="24"/>
  <c r="H73" i="24" s="1"/>
  <c r="F89" i="24"/>
  <c r="G89" i="24" s="1"/>
  <c r="H89" i="24" s="1"/>
  <c r="F83" i="24"/>
  <c r="G83" i="24" s="1"/>
  <c r="H83" i="24" s="1"/>
  <c r="F86" i="24"/>
  <c r="G86" i="24" s="1"/>
  <c r="H86" i="24" s="1"/>
  <c r="F78" i="24"/>
  <c r="G78" i="24" s="1"/>
  <c r="H78" i="24" s="1"/>
  <c r="G84" i="24"/>
  <c r="H84" i="24" s="1"/>
  <c r="G41" i="24"/>
  <c r="H41" i="24" s="1"/>
  <c r="F85" i="24"/>
  <c r="F77" i="24"/>
  <c r="F82" i="24"/>
  <c r="G82" i="24" s="1"/>
  <c r="H82" i="24" s="1"/>
  <c r="F80" i="24"/>
  <c r="G80" i="24" s="1"/>
  <c r="H80" i="24" s="1"/>
  <c r="F74" i="24"/>
  <c r="G74" i="24" s="1"/>
  <c r="H74" i="24" s="1"/>
  <c r="G75" i="24"/>
  <c r="H75" i="24" s="1"/>
  <c r="G81" i="24"/>
  <c r="H81" i="24" s="1"/>
  <c r="F87" i="24"/>
  <c r="F79" i="24"/>
  <c r="G54" i="24"/>
  <c r="H54" i="24" s="1"/>
  <c r="G25" i="24"/>
  <c r="H25" i="24" s="1"/>
  <c r="F36" i="24"/>
  <c r="G36" i="24" s="1"/>
  <c r="H36" i="24" s="1"/>
  <c r="F31" i="24"/>
  <c r="G31" i="24" s="1"/>
  <c r="G32" i="24"/>
  <c r="H32" i="24" s="1"/>
  <c r="G40" i="24"/>
  <c r="H40" i="24" s="1"/>
  <c r="G33" i="24"/>
  <c r="H33" i="24" s="1"/>
  <c r="F52" i="24"/>
  <c r="G52" i="24" s="1"/>
  <c r="H52" i="24" s="1"/>
  <c r="G23" i="24"/>
  <c r="H23" i="24" s="1"/>
  <c r="F24" i="24"/>
  <c r="G24" i="24" s="1"/>
  <c r="H24" i="24" s="1"/>
  <c r="G53" i="24"/>
  <c r="H53" i="24" s="1"/>
  <c r="F50" i="24"/>
  <c r="F30" i="24"/>
  <c r="G30" i="24" s="1"/>
  <c r="G35" i="24"/>
  <c r="H35" i="24" s="1"/>
  <c r="F42" i="24"/>
  <c r="G42" i="24" s="1"/>
  <c r="H42" i="24" s="1"/>
  <c r="F21" i="24"/>
  <c r="G21" i="24" s="1"/>
  <c r="H21" i="24" s="1"/>
  <c r="G34" i="24"/>
  <c r="H34" i="24" s="1"/>
  <c r="F27" i="24"/>
  <c r="G27" i="24" s="1"/>
  <c r="H27" i="24" s="1"/>
  <c r="F22" i="24"/>
  <c r="G22" i="24" s="1"/>
  <c r="H22" i="24" s="1"/>
  <c r="G37" i="24"/>
  <c r="H37" i="24" s="1"/>
  <c r="G38" i="24"/>
  <c r="H38" i="24" s="1"/>
  <c r="G29" i="24"/>
  <c r="H29" i="24" s="1"/>
  <c r="G26" i="24"/>
  <c r="H26" i="24" s="1"/>
  <c r="G39" i="24"/>
  <c r="H39" i="24" s="1"/>
  <c r="G20" i="24"/>
  <c r="H20" i="24" s="1"/>
  <c r="F52" i="23"/>
  <c r="G52" i="23" s="1"/>
  <c r="H52" i="23" s="1"/>
  <c r="G47" i="23"/>
  <c r="G56" i="23"/>
  <c r="H56" i="23" s="1"/>
  <c r="G51" i="23"/>
  <c r="H51" i="23" s="1"/>
  <c r="G50" i="23"/>
  <c r="H50" i="23" s="1"/>
  <c r="G49" i="23"/>
  <c r="H49" i="23" s="1"/>
  <c r="F53" i="23"/>
  <c r="G53" i="23" s="1"/>
  <c r="H53" i="23" s="1"/>
  <c r="F43" i="23"/>
  <c r="G43" i="23" s="1"/>
  <c r="H43" i="23" s="1"/>
  <c r="C19" i="23"/>
  <c r="F19" i="23" s="1"/>
  <c r="H47" i="23" l="1"/>
  <c r="H93" i="24"/>
  <c r="H28" i="24"/>
  <c r="G79" i="24"/>
  <c r="H79" i="24" s="1"/>
  <c r="G77" i="24"/>
  <c r="H77" i="24" s="1"/>
  <c r="G87" i="24"/>
  <c r="H87" i="24" s="1"/>
  <c r="G85" i="24"/>
  <c r="H85" i="24" s="1"/>
  <c r="H31" i="24"/>
  <c r="G50" i="24"/>
  <c r="H50" i="24" s="1"/>
  <c r="H30" i="24"/>
  <c r="F154" i="24"/>
  <c r="F153" i="24"/>
  <c r="F152" i="24"/>
  <c r="G152" i="24" s="1"/>
  <c r="H152" i="24" s="1"/>
  <c r="F151" i="24"/>
  <c r="F150" i="24"/>
  <c r="F149" i="24"/>
  <c r="G149" i="24" s="1"/>
  <c r="H149" i="24" s="1"/>
  <c r="F148" i="24"/>
  <c r="F144" i="24"/>
  <c r="G144" i="24" s="1"/>
  <c r="H144" i="24" s="1"/>
  <c r="F143" i="24"/>
  <c r="F142" i="24"/>
  <c r="G142" i="24" s="1"/>
  <c r="F141" i="24"/>
  <c r="F140" i="24"/>
  <c r="F139" i="24"/>
  <c r="G139" i="24" s="1"/>
  <c r="H139" i="24" s="1"/>
  <c r="F138" i="24"/>
  <c r="F137" i="24"/>
  <c r="C72" i="24"/>
  <c r="F72" i="24" s="1"/>
  <c r="C71" i="24"/>
  <c r="F71" i="24" s="1"/>
  <c r="C70" i="24"/>
  <c r="F70" i="24" s="1"/>
  <c r="G70" i="24" s="1"/>
  <c r="H70" i="24" s="1"/>
  <c r="C69" i="24"/>
  <c r="C68" i="24"/>
  <c r="F68" i="24" s="1"/>
  <c r="G68" i="24" s="1"/>
  <c r="H68" i="24" s="1"/>
  <c r="C67" i="24"/>
  <c r="F67" i="24" s="1"/>
  <c r="G67" i="24" s="1"/>
  <c r="H67" i="24" s="1"/>
  <c r="C66" i="24"/>
  <c r="F66" i="24" s="1"/>
  <c r="J3" i="26"/>
  <c r="K3" i="26" s="1"/>
  <c r="J4" i="26"/>
  <c r="K4" i="26" s="1"/>
  <c r="L4" i="26" s="1"/>
  <c r="J5" i="26"/>
  <c r="K5" i="26" s="1"/>
  <c r="J6" i="26"/>
  <c r="K6" i="26" s="1"/>
  <c r="J7" i="26"/>
  <c r="K7" i="26"/>
  <c r="L7" i="26" s="1"/>
  <c r="J8" i="26"/>
  <c r="K8" i="26" s="1"/>
  <c r="J9" i="26"/>
  <c r="K9" i="26" s="1"/>
  <c r="L9" i="26" s="1"/>
  <c r="J10" i="26"/>
  <c r="K10" i="26" s="1"/>
  <c r="L10" i="26" s="1"/>
  <c r="J11" i="26"/>
  <c r="K11" i="26"/>
  <c r="J12" i="26"/>
  <c r="K12" i="26" s="1"/>
  <c r="L12" i="26" s="1"/>
  <c r="D12" i="26"/>
  <c r="C12" i="26"/>
  <c r="D11" i="26"/>
  <c r="C11" i="26"/>
  <c r="D10" i="26"/>
  <c r="C10" i="26"/>
  <c r="D9" i="26"/>
  <c r="C9" i="26"/>
  <c r="D8" i="26"/>
  <c r="C8" i="26"/>
  <c r="D7" i="26"/>
  <c r="C7" i="26"/>
  <c r="D6" i="26"/>
  <c r="C6" i="26"/>
  <c r="D5" i="26"/>
  <c r="C5" i="26"/>
  <c r="D4" i="26"/>
  <c r="C4" i="26"/>
  <c r="D3" i="26"/>
  <c r="C3" i="26"/>
  <c r="D2" i="26"/>
  <c r="C2" i="26"/>
  <c r="H12" i="26"/>
  <c r="H11" i="26"/>
  <c r="H10" i="26"/>
  <c r="H9" i="26"/>
  <c r="H8" i="26"/>
  <c r="H7" i="26"/>
  <c r="H6" i="26"/>
  <c r="H5" i="26"/>
  <c r="H4" i="26"/>
  <c r="H3" i="26"/>
  <c r="H2" i="26"/>
  <c r="G3" i="26"/>
  <c r="G4" i="26"/>
  <c r="G5" i="26"/>
  <c r="G6" i="26"/>
  <c r="G7" i="26"/>
  <c r="G8" i="26"/>
  <c r="G9" i="26"/>
  <c r="G10" i="26"/>
  <c r="G11" i="26"/>
  <c r="G2" i="26"/>
  <c r="F3" i="26"/>
  <c r="F4" i="26"/>
  <c r="F5" i="26"/>
  <c r="F6" i="26"/>
  <c r="F7" i="26"/>
  <c r="F8" i="26"/>
  <c r="F9" i="26"/>
  <c r="F10" i="26"/>
  <c r="F11" i="26"/>
  <c r="F12" i="26"/>
  <c r="F2" i="26"/>
  <c r="E12" i="26"/>
  <c r="E11" i="26"/>
  <c r="E10" i="26"/>
  <c r="E9" i="26"/>
  <c r="E8" i="26"/>
  <c r="E7" i="26"/>
  <c r="E6" i="26"/>
  <c r="E5" i="26"/>
  <c r="E4" i="26"/>
  <c r="E3" i="26"/>
  <c r="E2" i="26"/>
  <c r="L18" i="26"/>
  <c r="L17" i="26"/>
  <c r="L16" i="26"/>
  <c r="L15" i="26"/>
  <c r="L14" i="26"/>
  <c r="L13" i="26"/>
  <c r="J2" i="26"/>
  <c r="K2" i="26" s="1"/>
  <c r="L2" i="26" s="1"/>
  <c r="F126" i="24"/>
  <c r="F133" i="24"/>
  <c r="F132" i="24"/>
  <c r="D131" i="24"/>
  <c r="F131" i="24" s="1"/>
  <c r="F130" i="24"/>
  <c r="F129" i="24"/>
  <c r="F128" i="24"/>
  <c r="F127" i="24"/>
  <c r="F147" i="23"/>
  <c r="F140" i="23"/>
  <c r="G126" i="25"/>
  <c r="G125" i="25"/>
  <c r="G124" i="25"/>
  <c r="G123" i="25"/>
  <c r="F124" i="25"/>
  <c r="F125" i="25"/>
  <c r="F126" i="25"/>
  <c r="F123" i="25"/>
  <c r="E124" i="25"/>
  <c r="E125" i="25"/>
  <c r="E126" i="25"/>
  <c r="E123" i="25"/>
  <c r="B126" i="25"/>
  <c r="N126" i="25" s="1"/>
  <c r="B125" i="25"/>
  <c r="J125" i="25" s="1"/>
  <c r="B124" i="25"/>
  <c r="N124" i="25" s="1"/>
  <c r="B123" i="25"/>
  <c r="G117" i="25"/>
  <c r="G116" i="25"/>
  <c r="G115" i="25"/>
  <c r="G114" i="25"/>
  <c r="G113" i="25"/>
  <c r="G112" i="25"/>
  <c r="G111" i="25"/>
  <c r="G110" i="25"/>
  <c r="G109" i="25"/>
  <c r="G108" i="25"/>
  <c r="G107" i="25"/>
  <c r="F108" i="25"/>
  <c r="O108" i="25" s="1"/>
  <c r="F109" i="25"/>
  <c r="O109" i="25" s="1"/>
  <c r="F110" i="25"/>
  <c r="O110" i="25" s="1"/>
  <c r="F111" i="25"/>
  <c r="O111" i="25" s="1"/>
  <c r="F112" i="25"/>
  <c r="F113" i="25"/>
  <c r="F114" i="25"/>
  <c r="F115" i="25"/>
  <c r="O115" i="25" s="1"/>
  <c r="F116" i="25"/>
  <c r="O116" i="25" s="1"/>
  <c r="F117" i="25"/>
  <c r="O117" i="25" s="1"/>
  <c r="F107" i="25"/>
  <c r="L107" i="25" s="1"/>
  <c r="B117" i="25"/>
  <c r="E117" i="25" s="1"/>
  <c r="B116" i="25"/>
  <c r="B115" i="25"/>
  <c r="B114" i="25"/>
  <c r="B113" i="25"/>
  <c r="B112" i="25"/>
  <c r="B111" i="25"/>
  <c r="B110" i="25"/>
  <c r="B109" i="25"/>
  <c r="B108" i="25"/>
  <c r="B107" i="25"/>
  <c r="G104" i="25"/>
  <c r="G103" i="25"/>
  <c r="G102" i="25"/>
  <c r="G101" i="25"/>
  <c r="G100" i="25"/>
  <c r="G99" i="25"/>
  <c r="G98" i="25"/>
  <c r="G97" i="25"/>
  <c r="G96" i="25"/>
  <c r="G95" i="25"/>
  <c r="G94" i="25"/>
  <c r="G93" i="25"/>
  <c r="G92" i="25"/>
  <c r="G91" i="25"/>
  <c r="G90" i="25"/>
  <c r="G89" i="25"/>
  <c r="G88" i="25"/>
  <c r="G87" i="25"/>
  <c r="G86" i="25"/>
  <c r="G85" i="25"/>
  <c r="G84" i="25"/>
  <c r="G83" i="25"/>
  <c r="G82" i="25"/>
  <c r="G81" i="25"/>
  <c r="F82" i="25"/>
  <c r="F83" i="25"/>
  <c r="F84" i="25"/>
  <c r="F85" i="25"/>
  <c r="F86" i="25"/>
  <c r="F87" i="25"/>
  <c r="F88" i="25"/>
  <c r="F89" i="25"/>
  <c r="F90" i="25"/>
  <c r="F91" i="25"/>
  <c r="F92" i="25"/>
  <c r="F93" i="25"/>
  <c r="F94" i="25"/>
  <c r="F95" i="25"/>
  <c r="F96" i="25"/>
  <c r="F97" i="25"/>
  <c r="F98" i="25"/>
  <c r="F99" i="25"/>
  <c r="F100" i="25"/>
  <c r="F101" i="25"/>
  <c r="F102" i="25"/>
  <c r="F103" i="25"/>
  <c r="F104" i="25"/>
  <c r="F81" i="25"/>
  <c r="B104" i="25"/>
  <c r="E104" i="25" s="1"/>
  <c r="B103" i="25"/>
  <c r="K103" i="25" s="1"/>
  <c r="B102" i="25"/>
  <c r="J102" i="25" s="1"/>
  <c r="B101" i="25"/>
  <c r="N101" i="25" s="1"/>
  <c r="O101" i="25" s="1"/>
  <c r="B100" i="25"/>
  <c r="E100" i="25" s="1"/>
  <c r="B99" i="25"/>
  <c r="J99" i="25" s="1"/>
  <c r="B98" i="25"/>
  <c r="J98" i="25" s="1"/>
  <c r="B97" i="25"/>
  <c r="N97" i="25" s="1"/>
  <c r="B96" i="25"/>
  <c r="K96" i="25" s="1"/>
  <c r="B95" i="25"/>
  <c r="K95" i="25" s="1"/>
  <c r="B94" i="25"/>
  <c r="N94" i="25" s="1"/>
  <c r="B93" i="25"/>
  <c r="K93" i="25" s="1"/>
  <c r="L93" i="25" s="1"/>
  <c r="B92" i="25"/>
  <c r="N92" i="25" s="1"/>
  <c r="B91" i="25"/>
  <c r="E91" i="25" s="1"/>
  <c r="B90" i="25"/>
  <c r="K90" i="25" s="1"/>
  <c r="B89" i="25"/>
  <c r="E89" i="25" s="1"/>
  <c r="B88" i="25"/>
  <c r="J88" i="25" s="1"/>
  <c r="B87" i="25"/>
  <c r="N87" i="25" s="1"/>
  <c r="B86" i="25"/>
  <c r="K86" i="25" s="1"/>
  <c r="B85" i="25"/>
  <c r="K85" i="25" s="1"/>
  <c r="L85" i="25" s="1"/>
  <c r="B84" i="25"/>
  <c r="K84" i="25" s="1"/>
  <c r="B83" i="25"/>
  <c r="J83" i="25" s="1"/>
  <c r="B82" i="25"/>
  <c r="N82" i="25" s="1"/>
  <c r="B81" i="25"/>
  <c r="N81" i="25" s="1"/>
  <c r="G78" i="25"/>
  <c r="G77" i="25"/>
  <c r="G76" i="25"/>
  <c r="G75" i="25"/>
  <c r="G74" i="25"/>
  <c r="G73" i="25"/>
  <c r="G72" i="25"/>
  <c r="G71" i="25"/>
  <c r="G70" i="25"/>
  <c r="G69" i="25"/>
  <c r="F70" i="25"/>
  <c r="F71" i="25"/>
  <c r="F72" i="25"/>
  <c r="F73" i="25"/>
  <c r="F74" i="25"/>
  <c r="F75" i="25"/>
  <c r="F76" i="25"/>
  <c r="F77" i="25"/>
  <c r="F78" i="25"/>
  <c r="F69" i="25"/>
  <c r="B78" i="25"/>
  <c r="N78" i="25" s="1"/>
  <c r="B77" i="25"/>
  <c r="N77" i="25" s="1"/>
  <c r="B76" i="25"/>
  <c r="N76" i="25" s="1"/>
  <c r="B75" i="25"/>
  <c r="K75" i="25" s="1"/>
  <c r="B74" i="25"/>
  <c r="K74" i="25" s="1"/>
  <c r="B73" i="25"/>
  <c r="K73" i="25" s="1"/>
  <c r="B72" i="25"/>
  <c r="N72" i="25" s="1"/>
  <c r="B71" i="25"/>
  <c r="J71" i="25" s="1"/>
  <c r="B70" i="25"/>
  <c r="K70" i="25" s="1"/>
  <c r="B69" i="25"/>
  <c r="G66" i="25"/>
  <c r="G65" i="25"/>
  <c r="G64" i="25"/>
  <c r="G63" i="25"/>
  <c r="G62" i="25"/>
  <c r="G61" i="25"/>
  <c r="G60" i="25"/>
  <c r="G59" i="25"/>
  <c r="G58" i="25"/>
  <c r="F59" i="25"/>
  <c r="F60" i="25"/>
  <c r="F61" i="25"/>
  <c r="F62" i="25"/>
  <c r="F63" i="25"/>
  <c r="F64" i="25"/>
  <c r="F65" i="25"/>
  <c r="F66" i="25"/>
  <c r="F58" i="25"/>
  <c r="B66" i="25"/>
  <c r="J66" i="25" s="1"/>
  <c r="B65" i="25"/>
  <c r="B64" i="25"/>
  <c r="B63" i="25"/>
  <c r="B62" i="25"/>
  <c r="N62" i="25" s="1"/>
  <c r="B61" i="25"/>
  <c r="B60" i="25"/>
  <c r="B59" i="25"/>
  <c r="J59" i="25" s="1"/>
  <c r="B58" i="25"/>
  <c r="B52" i="25"/>
  <c r="H51" i="25"/>
  <c r="C51" i="25"/>
  <c r="G40" i="25"/>
  <c r="D25" i="25"/>
  <c r="D22" i="25"/>
  <c r="H21" i="25"/>
  <c r="H20" i="25"/>
  <c r="F21" i="25"/>
  <c r="F20" i="25"/>
  <c r="B20" i="25"/>
  <c r="G17" i="25"/>
  <c r="E17" i="25"/>
  <c r="C17" i="25"/>
  <c r="G15" i="25"/>
  <c r="E15" i="25"/>
  <c r="D13" i="25"/>
  <c r="O121" i="25"/>
  <c r="L121" i="25"/>
  <c r="F162" i="23"/>
  <c r="G175" i="23"/>
  <c r="F175" i="23"/>
  <c r="G174" i="23"/>
  <c r="F174" i="23"/>
  <c r="F173" i="23"/>
  <c r="G173" i="23" s="1"/>
  <c r="H173" i="23" s="1"/>
  <c r="F172" i="23"/>
  <c r="G172" i="23" s="1"/>
  <c r="H172" i="23" s="1"/>
  <c r="F15" i="23"/>
  <c r="E102" i="25" l="1"/>
  <c r="K102" i="25"/>
  <c r="L102" i="25" s="1"/>
  <c r="L108" i="25"/>
  <c r="L116" i="25"/>
  <c r="N102" i="25"/>
  <c r="E94" i="25"/>
  <c r="G129" i="24"/>
  <c r="H129" i="24" s="1"/>
  <c r="G131" i="24"/>
  <c r="H131" i="24" s="1"/>
  <c r="R169" i="24"/>
  <c r="G147" i="23"/>
  <c r="H147" i="23" s="1"/>
  <c r="N73" i="25"/>
  <c r="O73" i="25" s="1"/>
  <c r="J72" i="25"/>
  <c r="J94" i="25"/>
  <c r="K94" i="25"/>
  <c r="L94" i="25" s="1"/>
  <c r="E72" i="25"/>
  <c r="O92" i="25"/>
  <c r="J87" i="25"/>
  <c r="L84" i="25"/>
  <c r="E90" i="25"/>
  <c r="L96" i="25"/>
  <c r="E96" i="25"/>
  <c r="N96" i="25"/>
  <c r="O96" i="25" s="1"/>
  <c r="G71" i="24"/>
  <c r="H71" i="24" s="1"/>
  <c r="G72" i="24"/>
  <c r="H72" i="24" s="1"/>
  <c r="G66" i="24"/>
  <c r="H66" i="24" s="1"/>
  <c r="L74" i="25"/>
  <c r="J76" i="25"/>
  <c r="K76" i="25"/>
  <c r="L76" i="25" s="1"/>
  <c r="E76" i="25"/>
  <c r="E73" i="25"/>
  <c r="K72" i="25"/>
  <c r="L72" i="25" s="1"/>
  <c r="H174" i="23"/>
  <c r="H175" i="23"/>
  <c r="J90" i="25"/>
  <c r="N90" i="25"/>
  <c r="O90" i="25" s="1"/>
  <c r="K98" i="25"/>
  <c r="L98" i="25" s="1"/>
  <c r="N93" i="25"/>
  <c r="O93" i="25" s="1"/>
  <c r="J126" i="25"/>
  <c r="K88" i="25"/>
  <c r="L88" i="25" s="1"/>
  <c r="C67" i="23"/>
  <c r="Q183" i="23"/>
  <c r="L90" i="25"/>
  <c r="N86" i="25"/>
  <c r="O86" i="25" s="1"/>
  <c r="E75" i="25"/>
  <c r="E74" i="25"/>
  <c r="O62" i="25"/>
  <c r="G151" i="24"/>
  <c r="H151" i="24" s="1"/>
  <c r="G140" i="24"/>
  <c r="H140" i="24" s="1"/>
  <c r="G148" i="24"/>
  <c r="H148" i="24" s="1"/>
  <c r="H142" i="24"/>
  <c r="G150" i="24"/>
  <c r="H150" i="24" s="1"/>
  <c r="G153" i="24"/>
  <c r="H153" i="24" s="1"/>
  <c r="G154" i="24"/>
  <c r="H154" i="24" s="1"/>
  <c r="G137" i="24"/>
  <c r="H137" i="24" s="1"/>
  <c r="G143" i="24"/>
  <c r="H143" i="24" s="1"/>
  <c r="G138" i="24"/>
  <c r="H138" i="24" s="1"/>
  <c r="G141" i="24"/>
  <c r="H141" i="24" s="1"/>
  <c r="F46" i="24"/>
  <c r="G46" i="24" s="1"/>
  <c r="H46" i="24" s="1"/>
  <c r="C48" i="23"/>
  <c r="F48" i="23" s="1"/>
  <c r="F57" i="23" s="1"/>
  <c r="O78" i="25"/>
  <c r="N98" i="25"/>
  <c r="O98" i="25" s="1"/>
  <c r="N95" i="25"/>
  <c r="O95" i="25" s="1"/>
  <c r="E98" i="25"/>
  <c r="J103" i="25"/>
  <c r="L5" i="26"/>
  <c r="L11" i="26"/>
  <c r="L3" i="26"/>
  <c r="L6" i="26"/>
  <c r="L8" i="26"/>
  <c r="J91" i="25"/>
  <c r="N75" i="25"/>
  <c r="O75" i="25" s="1"/>
  <c r="N88" i="25"/>
  <c r="O88" i="25" s="1"/>
  <c r="J75" i="25"/>
  <c r="J89" i="25"/>
  <c r="N74" i="25"/>
  <c r="O74" i="25" s="1"/>
  <c r="O76" i="25"/>
  <c r="K126" i="25"/>
  <c r="L126" i="25" s="1"/>
  <c r="L73" i="25"/>
  <c r="O87" i="25"/>
  <c r="L95" i="25"/>
  <c r="K91" i="25"/>
  <c r="L91" i="25" s="1"/>
  <c r="E95" i="25"/>
  <c r="L111" i="25"/>
  <c r="J73" i="25"/>
  <c r="O126" i="25"/>
  <c r="N91" i="25"/>
  <c r="O91" i="25" s="1"/>
  <c r="J95" i="25"/>
  <c r="E87" i="25"/>
  <c r="E103" i="25"/>
  <c r="K87" i="25"/>
  <c r="L87" i="25" s="1"/>
  <c r="J74" i="25"/>
  <c r="J96" i="25"/>
  <c r="K99" i="25"/>
  <c r="L99" i="25" s="1"/>
  <c r="N103" i="25"/>
  <c r="O103" i="25" s="1"/>
  <c r="E99" i="25"/>
  <c r="N99" i="25"/>
  <c r="O99" i="25" s="1"/>
  <c r="L103" i="25"/>
  <c r="J100" i="25"/>
  <c r="O107" i="25"/>
  <c r="E92" i="25"/>
  <c r="J92" i="25"/>
  <c r="N100" i="25"/>
  <c r="O100" i="25" s="1"/>
  <c r="L117" i="25"/>
  <c r="E62" i="25"/>
  <c r="O72" i="25"/>
  <c r="K92" i="25"/>
  <c r="L92" i="25" s="1"/>
  <c r="E101" i="25"/>
  <c r="O102" i="25"/>
  <c r="L110" i="25"/>
  <c r="K100" i="25"/>
  <c r="L100" i="25" s="1"/>
  <c r="J62" i="25"/>
  <c r="J101" i="25"/>
  <c r="K62" i="25"/>
  <c r="L62" i="25" s="1"/>
  <c r="E93" i="25"/>
  <c r="O94" i="25"/>
  <c r="K101" i="25"/>
  <c r="L101" i="25" s="1"/>
  <c r="K78" i="25"/>
  <c r="L78" i="25" s="1"/>
  <c r="J93" i="25"/>
  <c r="E70" i="25"/>
  <c r="L70" i="25"/>
  <c r="O82" i="25"/>
  <c r="G130" i="24"/>
  <c r="H130" i="24" s="1"/>
  <c r="G128" i="24"/>
  <c r="H128" i="24" s="1"/>
  <c r="G126" i="24"/>
  <c r="G132" i="24"/>
  <c r="H132" i="24" s="1"/>
  <c r="G127" i="24"/>
  <c r="H127" i="24" s="1"/>
  <c r="G133" i="24"/>
  <c r="H133" i="24" s="1"/>
  <c r="G140" i="23"/>
  <c r="H140" i="23" s="1"/>
  <c r="U183" i="23"/>
  <c r="S183" i="23"/>
  <c r="R183" i="23"/>
  <c r="T183" i="23"/>
  <c r="K125" i="25"/>
  <c r="L125" i="25" s="1"/>
  <c r="N125" i="25"/>
  <c r="O125" i="25" s="1"/>
  <c r="J124" i="25"/>
  <c r="K124" i="25"/>
  <c r="L124" i="25" s="1"/>
  <c r="L109" i="25"/>
  <c r="L86" i="25"/>
  <c r="E86" i="25"/>
  <c r="J86" i="25"/>
  <c r="E85" i="25"/>
  <c r="J85" i="25"/>
  <c r="N85" i="25"/>
  <c r="O85" i="25" s="1"/>
  <c r="N84" i="25"/>
  <c r="O84" i="25" s="1"/>
  <c r="E84" i="25"/>
  <c r="J84" i="25"/>
  <c r="E83" i="25"/>
  <c r="N83" i="25"/>
  <c r="O83" i="25" s="1"/>
  <c r="K83" i="25"/>
  <c r="L83" i="25" s="1"/>
  <c r="E82" i="25"/>
  <c r="J82" i="25"/>
  <c r="K82" i="25"/>
  <c r="L82" i="25" s="1"/>
  <c r="K71" i="25"/>
  <c r="L71" i="25" s="1"/>
  <c r="J70" i="25"/>
  <c r="N70" i="25"/>
  <c r="O70" i="25" s="1"/>
  <c r="K59" i="25"/>
  <c r="L59" i="25" s="1"/>
  <c r="N59" i="25"/>
  <c r="O59" i="25" s="1"/>
  <c r="J104" i="25"/>
  <c r="K104" i="25"/>
  <c r="L104" i="25" s="1"/>
  <c r="N104" i="25"/>
  <c r="O104" i="25" s="1"/>
  <c r="O124" i="25"/>
  <c r="N123" i="25"/>
  <c r="O123" i="25" s="1"/>
  <c r="K123" i="25"/>
  <c r="L123" i="25" s="1"/>
  <c r="J123" i="25"/>
  <c r="L115" i="25"/>
  <c r="O97" i="25"/>
  <c r="E81" i="25"/>
  <c r="J81" i="25"/>
  <c r="O81" i="25"/>
  <c r="K89" i="25"/>
  <c r="L89" i="25" s="1"/>
  <c r="N89" i="25"/>
  <c r="O89" i="25" s="1"/>
  <c r="E97" i="25"/>
  <c r="J97" i="25"/>
  <c r="K97" i="25"/>
  <c r="L97" i="25" s="1"/>
  <c r="K81" i="25"/>
  <c r="L81" i="25" s="1"/>
  <c r="E78" i="25"/>
  <c r="L75" i="25"/>
  <c r="O77" i="25"/>
  <c r="N71" i="25"/>
  <c r="O71" i="25" s="1"/>
  <c r="J78" i="25"/>
  <c r="E77" i="25"/>
  <c r="J77" i="25"/>
  <c r="K77" i="25"/>
  <c r="L77" i="25" s="1"/>
  <c r="E71" i="25"/>
  <c r="K69" i="25"/>
  <c r="L69" i="25" s="1"/>
  <c r="J69" i="25"/>
  <c r="E69" i="25"/>
  <c r="N69" i="25"/>
  <c r="O69" i="25" s="1"/>
  <c r="K66" i="25"/>
  <c r="L66" i="25" s="1"/>
  <c r="N66" i="25"/>
  <c r="O66" i="25" s="1"/>
  <c r="E66" i="25"/>
  <c r="E64" i="25"/>
  <c r="N64" i="25"/>
  <c r="O64" i="25" s="1"/>
  <c r="K64" i="25"/>
  <c r="L64" i="25" s="1"/>
  <c r="J64" i="25"/>
  <c r="J61" i="25"/>
  <c r="N61" i="25"/>
  <c r="O61" i="25" s="1"/>
  <c r="K61" i="25"/>
  <c r="L61" i="25" s="1"/>
  <c r="E61" i="25"/>
  <c r="J60" i="25"/>
  <c r="K60" i="25"/>
  <c r="L60" i="25" s="1"/>
  <c r="E60" i="25"/>
  <c r="N60" i="25"/>
  <c r="O60" i="25" s="1"/>
  <c r="E59" i="25"/>
  <c r="N58" i="25"/>
  <c r="O58" i="25" s="1"/>
  <c r="K58" i="25"/>
  <c r="L58" i="25" s="1"/>
  <c r="E58" i="25"/>
  <c r="J58" i="25"/>
  <c r="G162" i="23"/>
  <c r="H162" i="23" s="1"/>
  <c r="H126" i="24" l="1"/>
  <c r="F67" i="23"/>
  <c r="F91" i="23" s="1"/>
  <c r="C3" i="24" l="1"/>
  <c r="C3" i="23"/>
  <c r="C2" i="24"/>
  <c r="C2" i="23"/>
  <c r="C60" i="24" l="1"/>
  <c r="C61" i="24"/>
  <c r="C59" i="24"/>
  <c r="G161" i="24"/>
  <c r="F161" i="24"/>
  <c r="G160" i="24"/>
  <c r="F160" i="24"/>
  <c r="F159" i="24"/>
  <c r="F158" i="24"/>
  <c r="F120" i="24"/>
  <c r="F119" i="24"/>
  <c r="F118" i="24"/>
  <c r="F117" i="24"/>
  <c r="F116" i="24"/>
  <c r="F115" i="24"/>
  <c r="F114" i="24"/>
  <c r="F113" i="24"/>
  <c r="F112" i="24"/>
  <c r="F111" i="24"/>
  <c r="F110" i="24"/>
  <c r="D106" i="24"/>
  <c r="G106" i="24" s="1"/>
  <c r="G107" i="24" s="1"/>
  <c r="F69" i="24"/>
  <c r="F168" i="23"/>
  <c r="F167" i="23"/>
  <c r="F166" i="23"/>
  <c r="G166" i="23" s="1"/>
  <c r="H166" i="23" s="1"/>
  <c r="F165" i="23"/>
  <c r="G165" i="23" s="1"/>
  <c r="H165" i="23" s="1"/>
  <c r="F164" i="23"/>
  <c r="F163" i="23"/>
  <c r="F158" i="23"/>
  <c r="F157" i="23"/>
  <c r="F156" i="23"/>
  <c r="G156" i="23" s="1"/>
  <c r="H156" i="23" s="1"/>
  <c r="F155" i="23"/>
  <c r="G155" i="23" s="1"/>
  <c r="H155" i="23" s="1"/>
  <c r="F154" i="23"/>
  <c r="F153" i="23"/>
  <c r="F152" i="23"/>
  <c r="G152" i="23" s="1"/>
  <c r="H152" i="23" s="1"/>
  <c r="F151" i="23"/>
  <c r="F134" i="23"/>
  <c r="F120" i="23"/>
  <c r="F119" i="23"/>
  <c r="F118" i="23"/>
  <c r="F117" i="23"/>
  <c r="F116" i="23"/>
  <c r="F115" i="23"/>
  <c r="F114" i="23"/>
  <c r="F113" i="23"/>
  <c r="F112" i="23"/>
  <c r="F111" i="23"/>
  <c r="G67" i="23"/>
  <c r="G48" i="23"/>
  <c r="G15" i="23"/>
  <c r="H15" i="23" s="1"/>
  <c r="D124" i="24"/>
  <c r="F124" i="24" s="1"/>
  <c r="F138" i="23"/>
  <c r="G124" i="24" l="1"/>
  <c r="H124" i="24" s="1"/>
  <c r="K169" i="24"/>
  <c r="F60" i="24"/>
  <c r="H67" i="23"/>
  <c r="H91" i="23" s="1"/>
  <c r="G91" i="23"/>
  <c r="H48" i="23"/>
  <c r="H57" i="23" s="1"/>
  <c r="G57" i="23"/>
  <c r="E168" i="24"/>
  <c r="G110" i="24"/>
  <c r="H110" i="24" s="1"/>
  <c r="G114" i="24"/>
  <c r="H114" i="24" s="1"/>
  <c r="G112" i="24"/>
  <c r="H112" i="24" s="1"/>
  <c r="G116" i="24"/>
  <c r="H116" i="24" s="1"/>
  <c r="G113" i="24"/>
  <c r="H113" i="24" s="1"/>
  <c r="G112" i="23"/>
  <c r="H112" i="23" s="1"/>
  <c r="G115" i="24"/>
  <c r="H115" i="24" s="1"/>
  <c r="G114" i="23"/>
  <c r="H114" i="23" s="1"/>
  <c r="G118" i="23"/>
  <c r="H118" i="23" s="1"/>
  <c r="G111" i="24"/>
  <c r="H111" i="24" s="1"/>
  <c r="G120" i="24"/>
  <c r="H120" i="24" s="1"/>
  <c r="G111" i="23"/>
  <c r="H111" i="23" s="1"/>
  <c r="G115" i="23"/>
  <c r="H115" i="23" s="1"/>
  <c r="G119" i="23"/>
  <c r="H119" i="23" s="1"/>
  <c r="G117" i="24"/>
  <c r="H117" i="24" s="1"/>
  <c r="G116" i="23"/>
  <c r="H116" i="23" s="1"/>
  <c r="G120" i="23"/>
  <c r="H120" i="23" s="1"/>
  <c r="G119" i="24"/>
  <c r="H119" i="24" s="1"/>
  <c r="G118" i="24"/>
  <c r="H118" i="24" s="1"/>
  <c r="G113" i="23"/>
  <c r="H113" i="23" s="1"/>
  <c r="G117" i="23"/>
  <c r="H117" i="23" s="1"/>
  <c r="G134" i="23"/>
  <c r="H134" i="23" s="1"/>
  <c r="G69" i="24"/>
  <c r="H69" i="24" s="1"/>
  <c r="K183" i="23"/>
  <c r="G138" i="23"/>
  <c r="H138" i="23" s="1"/>
  <c r="H161" i="24"/>
  <c r="H160" i="24"/>
  <c r="F13" i="24"/>
  <c r="G13" i="24" s="1"/>
  <c r="H13" i="24" s="1"/>
  <c r="F9" i="24"/>
  <c r="F12" i="24"/>
  <c r="G12" i="24" s="1"/>
  <c r="H12" i="24" s="1"/>
  <c r="F19" i="24"/>
  <c r="F59" i="24"/>
  <c r="F101" i="24"/>
  <c r="F8" i="24"/>
  <c r="F11" i="24"/>
  <c r="G11" i="24" s="1"/>
  <c r="H11" i="24" s="1"/>
  <c r="F61" i="24"/>
  <c r="G61" i="24" s="1"/>
  <c r="H61" i="24" s="1"/>
  <c r="F100" i="24"/>
  <c r="F14" i="24"/>
  <c r="F10" i="24"/>
  <c r="F94" i="24"/>
  <c r="F61" i="23"/>
  <c r="F62" i="23"/>
  <c r="G62" i="23" s="1"/>
  <c r="H62" i="23" s="1"/>
  <c r="F15" i="24"/>
  <c r="G15" i="24" s="1"/>
  <c r="H15" i="24" s="1"/>
  <c r="F60" i="23"/>
  <c r="F159" i="23"/>
  <c r="G151" i="23"/>
  <c r="H151" i="23" s="1"/>
  <c r="F169" i="23"/>
  <c r="E182" i="23"/>
  <c r="F90" i="24"/>
  <c r="F106" i="24"/>
  <c r="G159" i="24"/>
  <c r="H159" i="24" s="1"/>
  <c r="F56" i="24"/>
  <c r="F121" i="24"/>
  <c r="P169" i="24" s="1"/>
  <c r="F145" i="24"/>
  <c r="F155" i="24"/>
  <c r="G158" i="24"/>
  <c r="F162" i="24"/>
  <c r="F135" i="23"/>
  <c r="P183" i="23" s="1"/>
  <c r="G107" i="23"/>
  <c r="G108" i="23" s="1"/>
  <c r="F107" i="23"/>
  <c r="G154" i="23"/>
  <c r="H154" i="23" s="1"/>
  <c r="G158" i="23"/>
  <c r="H158" i="23" s="1"/>
  <c r="G164" i="23"/>
  <c r="H164" i="23" s="1"/>
  <c r="G168" i="23"/>
  <c r="H168" i="23" s="1"/>
  <c r="G153" i="23"/>
  <c r="H153" i="23" s="1"/>
  <c r="G157" i="23"/>
  <c r="H157" i="23" s="1"/>
  <c r="G163" i="23"/>
  <c r="H163" i="23" s="1"/>
  <c r="G167" i="23"/>
  <c r="H167" i="23" s="1"/>
  <c r="F176" i="23"/>
  <c r="N183" i="23" s="1"/>
  <c r="E40" i="25"/>
  <c r="W183" i="23" l="1"/>
  <c r="F43" i="24"/>
  <c r="O169" i="24" s="1"/>
  <c r="F64" i="23"/>
  <c r="M183" i="23" s="1"/>
  <c r="G94" i="24"/>
  <c r="H94" i="24" s="1"/>
  <c r="F103" i="24"/>
  <c r="J169" i="24" s="1"/>
  <c r="X184" i="23"/>
  <c r="V170" i="24"/>
  <c r="G61" i="23"/>
  <c r="H61" i="23" s="1"/>
  <c r="G60" i="23"/>
  <c r="H60" i="23" s="1"/>
  <c r="G162" i="24"/>
  <c r="G145" i="24"/>
  <c r="G19" i="24"/>
  <c r="G9" i="24"/>
  <c r="H9" i="24" s="1"/>
  <c r="G10" i="24"/>
  <c r="H10" i="24" s="1"/>
  <c r="G8" i="24"/>
  <c r="H8" i="24" s="1"/>
  <c r="G14" i="24"/>
  <c r="H14" i="24" s="1"/>
  <c r="G100" i="24"/>
  <c r="H100" i="24" s="1"/>
  <c r="G101" i="24"/>
  <c r="G60" i="24"/>
  <c r="H60" i="24" s="1"/>
  <c r="G59" i="24"/>
  <c r="H59" i="24" s="1"/>
  <c r="H145" i="24"/>
  <c r="H56" i="24"/>
  <c r="E172" i="24"/>
  <c r="M175" i="24" s="1"/>
  <c r="F63" i="24"/>
  <c r="M169" i="24" s="1"/>
  <c r="F16" i="24"/>
  <c r="H155" i="24"/>
  <c r="G56" i="24"/>
  <c r="H106" i="24"/>
  <c r="H107" i="24" s="1"/>
  <c r="F107" i="24"/>
  <c r="G121" i="24"/>
  <c r="H158" i="24"/>
  <c r="H162" i="24" s="1"/>
  <c r="H121" i="24"/>
  <c r="H90" i="24"/>
  <c r="G155" i="24"/>
  <c r="G90" i="24"/>
  <c r="G159" i="23"/>
  <c r="H176" i="23"/>
  <c r="G176" i="23"/>
  <c r="G169" i="23"/>
  <c r="H169" i="23"/>
  <c r="H159" i="23"/>
  <c r="F108" i="23"/>
  <c r="H107" i="23"/>
  <c r="H108" i="23" s="1"/>
  <c r="G135" i="23"/>
  <c r="H135" i="23"/>
  <c r="Q49" i="12"/>
  <c r="Q50" i="12"/>
  <c r="Q51" i="12"/>
  <c r="Q52" i="12"/>
  <c r="F95" i="23"/>
  <c r="Q11" i="12"/>
  <c r="Q12" i="12"/>
  <c r="Q13" i="12"/>
  <c r="Q14" i="12"/>
  <c r="Q15" i="12"/>
  <c r="Q16" i="12"/>
  <c r="Q17" i="12"/>
  <c r="Q18" i="12"/>
  <c r="Q19" i="12"/>
  <c r="Q20" i="12"/>
  <c r="Q21" i="12"/>
  <c r="Q22" i="12"/>
  <c r="Q23" i="12"/>
  <c r="Q24" i="12"/>
  <c r="Q25" i="12"/>
  <c r="Q26" i="12"/>
  <c r="Q27" i="12"/>
  <c r="Q28" i="12"/>
  <c r="G12" i="26"/>
  <c r="Q48" i="12"/>
  <c r="Q47" i="12"/>
  <c r="Q46" i="12"/>
  <c r="Q45" i="12"/>
  <c r="Q44" i="12"/>
  <c r="Q43" i="12"/>
  <c r="Q42" i="12"/>
  <c r="Q41" i="12"/>
  <c r="Q40" i="12"/>
  <c r="Q39" i="12"/>
  <c r="Q38" i="12"/>
  <c r="Q37" i="12"/>
  <c r="Q36" i="12"/>
  <c r="Q35" i="12"/>
  <c r="Q34" i="12"/>
  <c r="Q33" i="12"/>
  <c r="Q32" i="12"/>
  <c r="Q31" i="12"/>
  <c r="Q30" i="12"/>
  <c r="Q29" i="12"/>
  <c r="I169" i="24" l="1"/>
  <c r="H64" i="23"/>
  <c r="G64" i="23"/>
  <c r="H19" i="24"/>
  <c r="H43" i="24" s="1"/>
  <c r="G43" i="24"/>
  <c r="G103" i="24"/>
  <c r="D139" i="23"/>
  <c r="F139" i="23" s="1"/>
  <c r="G95" i="23"/>
  <c r="H95" i="23" s="1"/>
  <c r="H101" i="24"/>
  <c r="F94" i="23"/>
  <c r="F12" i="23"/>
  <c r="F41" i="23"/>
  <c r="F37" i="23"/>
  <c r="F33" i="23"/>
  <c r="F29" i="23"/>
  <c r="G29" i="23" s="1"/>
  <c r="H29" i="23" s="1"/>
  <c r="F25" i="23"/>
  <c r="F21" i="23"/>
  <c r="F11" i="23"/>
  <c r="F40" i="23"/>
  <c r="F36" i="23"/>
  <c r="G36" i="23" s="1"/>
  <c r="H36" i="23" s="1"/>
  <c r="F32" i="23"/>
  <c r="F28" i="23"/>
  <c r="G28" i="23" s="1"/>
  <c r="H28" i="23" s="1"/>
  <c r="F24" i="23"/>
  <c r="F20" i="23"/>
  <c r="G20" i="23" s="1"/>
  <c r="H20" i="23" s="1"/>
  <c r="F10" i="23"/>
  <c r="F14" i="23"/>
  <c r="G14" i="23" s="1"/>
  <c r="H14" i="23" s="1"/>
  <c r="F39" i="23"/>
  <c r="F35" i="23"/>
  <c r="F31" i="23"/>
  <c r="F27" i="23"/>
  <c r="G27" i="23" s="1"/>
  <c r="H27" i="23" s="1"/>
  <c r="F23" i="23"/>
  <c r="F13" i="23"/>
  <c r="G13" i="23" s="1"/>
  <c r="H13" i="23" s="1"/>
  <c r="F38" i="23"/>
  <c r="F34" i="23"/>
  <c r="G34" i="23" s="1"/>
  <c r="H34" i="23" s="1"/>
  <c r="F30" i="23"/>
  <c r="F26" i="23"/>
  <c r="G26" i="23" s="1"/>
  <c r="H26" i="23" s="1"/>
  <c r="F22" i="23"/>
  <c r="H63" i="24"/>
  <c r="G63" i="24"/>
  <c r="H16" i="24"/>
  <c r="G16" i="24"/>
  <c r="F42" i="23"/>
  <c r="G42" i="23" s="1"/>
  <c r="H42" i="23" s="1"/>
  <c r="F9" i="23"/>
  <c r="F8" i="23"/>
  <c r="G8" i="23" s="1"/>
  <c r="H8" i="23" s="1"/>
  <c r="F44" i="23" l="1"/>
  <c r="O183" i="23" s="1"/>
  <c r="H103" i="24"/>
  <c r="L120" i="25"/>
  <c r="L129" i="25" s="1"/>
  <c r="L130" i="25" s="1"/>
  <c r="L131" i="25" s="1"/>
  <c r="D125" i="24"/>
  <c r="F125" i="24" s="1"/>
  <c r="O120" i="25"/>
  <c r="O129" i="25" s="1"/>
  <c r="O130" i="25" s="1"/>
  <c r="O131" i="25" s="1"/>
  <c r="O132" i="25" s="1"/>
  <c r="L183" i="23"/>
  <c r="G139" i="23"/>
  <c r="F148" i="23"/>
  <c r="I186" i="23" s="1"/>
  <c r="G24" i="23"/>
  <c r="H24" i="23" s="1"/>
  <c r="G37" i="23"/>
  <c r="H37" i="23" s="1"/>
  <c r="G30" i="23"/>
  <c r="H30" i="23" s="1"/>
  <c r="G39" i="23"/>
  <c r="H39" i="23" s="1"/>
  <c r="G40" i="23"/>
  <c r="H40" i="23" s="1"/>
  <c r="G21" i="23"/>
  <c r="H21" i="23" s="1"/>
  <c r="G9" i="23"/>
  <c r="H9" i="23" s="1"/>
  <c r="G31" i="23"/>
  <c r="H31" i="23" s="1"/>
  <c r="G41" i="23"/>
  <c r="H41" i="23" s="1"/>
  <c r="G35" i="23"/>
  <c r="H35" i="23" s="1"/>
  <c r="G11" i="23"/>
  <c r="H11" i="23" s="1"/>
  <c r="G12" i="23"/>
  <c r="H12" i="23" s="1"/>
  <c r="G22" i="23"/>
  <c r="H22" i="23" s="1"/>
  <c r="G25" i="23"/>
  <c r="H25" i="23" s="1"/>
  <c r="G10" i="23"/>
  <c r="H10" i="23" s="1"/>
  <c r="G32" i="23"/>
  <c r="H32" i="23" s="1"/>
  <c r="G38" i="23"/>
  <c r="H38" i="23" s="1"/>
  <c r="G23" i="23"/>
  <c r="H23" i="23" s="1"/>
  <c r="G19" i="23"/>
  <c r="G33" i="23"/>
  <c r="H33" i="23" s="1"/>
  <c r="G94" i="23"/>
  <c r="H94" i="23" s="1"/>
  <c r="E186" i="23"/>
  <c r="M189" i="23" s="1"/>
  <c r="F104" i="23"/>
  <c r="J183" i="23" s="1"/>
  <c r="F16" i="23"/>
  <c r="F134" i="24" l="1"/>
  <c r="L169" i="24"/>
  <c r="H19" i="23"/>
  <c r="H44" i="23" s="1"/>
  <c r="G44" i="23"/>
  <c r="H104" i="23"/>
  <c r="L132" i="25"/>
  <c r="E178" i="23"/>
  <c r="E179" i="23" s="1"/>
  <c r="E184" i="23"/>
  <c r="L189" i="23" s="1"/>
  <c r="H139" i="23"/>
  <c r="H148" i="23" s="1"/>
  <c r="G148" i="23"/>
  <c r="G125" i="24"/>
  <c r="G134" i="24" s="1"/>
  <c r="I183" i="23"/>
  <c r="E183" i="23"/>
  <c r="I189" i="23" s="1"/>
  <c r="G16" i="23"/>
  <c r="G104" i="23"/>
  <c r="H16" i="23"/>
  <c r="J189" i="23" l="1"/>
  <c r="E185" i="23"/>
  <c r="N189" i="23" s="1"/>
  <c r="I172" i="24"/>
  <c r="E164" i="24"/>
  <c r="E165" i="24" s="1"/>
  <c r="E170" i="24"/>
  <c r="L175" i="24" s="1"/>
  <c r="E169" i="24"/>
  <c r="I175" i="24" s="1"/>
  <c r="E180" i="23"/>
  <c r="H125" i="24"/>
  <c r="H134" i="24" s="1"/>
  <c r="J175" i="24" l="1"/>
  <c r="E171" i="24"/>
  <c r="N175" i="24" s="1"/>
  <c r="E166" i="24"/>
  <c r="E173" i="24" s="1"/>
  <c r="K175" i="24" s="1"/>
  <c r="E174" i="24" l="1"/>
  <c r="E187" i="23"/>
  <c r="E188" i="23" s="1"/>
  <c r="F189" i="23" s="1"/>
  <c r="K189"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tc={113D8673-2A55-4F89-806D-81C2E137FD1B}</author>
    <author>Administrador</author>
    <author>tc={C6BD6EEB-555E-4FE8-8570-C37CEF3C586A}</author>
  </authors>
  <commentList>
    <comment ref="B30" authorId="0" shapeId="0" xr:uid="{113D8673-2A55-4F89-806D-81C2E137FD1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actividad por medio de la lista desplegable</t>
      </text>
    </comment>
    <comment ref="G66" authorId="1" shapeId="0" xr:uid="{00000000-0006-0000-0000-00000300000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G78" authorId="1" shapeId="0" xr:uid="{00000000-0006-0000-0000-00000500000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G104" authorId="1" shapeId="0" xr:uid="{00000000-0006-0000-0000-00000700000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B133" authorId="2" shapeId="0" xr:uid="{C6BD6EEB-555E-4FE8-8570-C37CEF3C586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fecha y hora de entrega de reembolsos y  justificar el N/A de las firmas.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UNIDAD VICTIMAS</author>
    <author>Administrador</author>
  </authors>
  <commentList>
    <comment ref="F57" authorId="0" shapeId="0" xr:uid="{4FA677C2-D482-4B49-8E4C-75B005B0D0D6}">
      <text>
        <r>
          <rPr>
            <b/>
            <sz val="9"/>
            <color indexed="81"/>
            <rFont val="Tahoma"/>
            <family val="2"/>
          </rPr>
          <t xml:space="preserve">CANTIDAD: </t>
        </r>
        <r>
          <rPr>
            <sz val="9"/>
            <color indexed="81"/>
            <rFont val="Tahoma"/>
            <family val="2"/>
          </rPr>
          <t>El número (en cantidad)  teniendo en cuenta la cantidad de asistentes.</t>
        </r>
      </text>
    </comment>
    <comment ref="F68" authorId="0" shapeId="0" xr:uid="{9245AA70-3633-43BD-8E3F-EFE6E84162B8}">
      <text>
        <r>
          <rPr>
            <b/>
            <sz val="9"/>
            <color indexed="81"/>
            <rFont val="Tahoma"/>
            <family val="2"/>
          </rPr>
          <t xml:space="preserve">CANTIDAD: </t>
        </r>
        <r>
          <rPr>
            <sz val="9"/>
            <color indexed="81"/>
            <rFont val="Tahoma"/>
            <family val="2"/>
          </rPr>
          <t>El número (en cantidad) del material solicitado, teniendo en cuenta la cantidad de asistentes.</t>
        </r>
      </text>
    </comment>
    <comment ref="G68" authorId="1" shapeId="0" xr:uid="{AD7F55B2-9C75-45EC-9EE3-A7D7B02A4D01}">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F80" authorId="0" shapeId="0" xr:uid="{8D10357D-6896-4050-903F-8EA6A838B4AD}">
      <text>
        <r>
          <rPr>
            <b/>
            <sz val="9"/>
            <color indexed="81"/>
            <rFont val="Tahoma"/>
            <family val="2"/>
          </rPr>
          <t>CANTIDAD: El número (en cantidad) del material solicitado, teniendo en cuenta la cantidad de asistentes.</t>
        </r>
      </text>
    </comment>
    <comment ref="G80" authorId="1" shapeId="0" xr:uid="{CB57FC67-9B8F-4009-BE83-C0B3268BBBC0}">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 ref="F106" authorId="0" shapeId="0" xr:uid="{6221BCDA-4277-4AF3-8DC3-874E1A53ABD2}">
      <text>
        <r>
          <rPr>
            <b/>
            <sz val="9"/>
            <color indexed="81"/>
            <rFont val="Tahoma"/>
            <family val="2"/>
          </rPr>
          <t xml:space="preserve">CANTIDAD: </t>
        </r>
        <r>
          <rPr>
            <sz val="9"/>
            <color indexed="81"/>
            <rFont val="Tahoma"/>
            <family val="2"/>
          </rPr>
          <t>El número (en cantidad) del material solicitado, teniendo en cuenta la cantidad de asistentes.</t>
        </r>
      </text>
    </comment>
    <comment ref="G106" authorId="1" shapeId="0" xr:uid="{B173E4E8-F48F-42E2-AFD7-E05BE09AF93D}">
      <text>
        <r>
          <rPr>
            <b/>
            <sz val="9"/>
            <color indexed="81"/>
            <rFont val="Tahoma"/>
            <family val="2"/>
          </rPr>
          <t>Administrador:</t>
        </r>
        <r>
          <rPr>
            <sz val="9"/>
            <color indexed="81"/>
            <rFont val="Tahoma"/>
            <family val="2"/>
          </rPr>
          <t xml:space="preserve">
aclarar la forma de distribución del alimento de acuerdo a la cantidad de asistentes y fechas de la acción.</t>
        </r>
      </text>
    </comment>
  </commentList>
</comments>
</file>

<file path=xl/sharedStrings.xml><?xml version="1.0" encoding="utf-8"?>
<sst xmlns="http://schemas.openxmlformats.org/spreadsheetml/2006/main" count="13583" uniqueCount="4460">
  <si>
    <t>FORMATO SOLICITUD AL OPERADOR</t>
  </si>
  <si>
    <r>
      <rPr>
        <sz val="9"/>
        <color rgb="FF000000"/>
        <rFont val="Verdana"/>
        <family val="2"/>
      </rPr>
      <t xml:space="preserve">Código: </t>
    </r>
    <r>
      <rPr>
        <sz val="9"/>
        <rFont val="Verdana"/>
        <family val="2"/>
      </rPr>
      <t>500.08.15-67</t>
    </r>
  </si>
  <si>
    <t>PROCESO REPARACIÓN INTEGRAL</t>
  </si>
  <si>
    <t>Versión: 10</t>
  </si>
  <si>
    <t>PROCEDIMIENTO SOLICITUD REQUERIMIENTO OPERADOR</t>
  </si>
  <si>
    <t>Página: 1 de 3</t>
  </si>
  <si>
    <t>CONTRATO No. XXXX de  2024</t>
  </si>
  <si>
    <t xml:space="preserve">OBJETO DEL CONTRATO: </t>
  </si>
  <si>
    <t>Prestar los servicios para la organización, administración, operación y ejecución de actividades logísticas necesarias para la realización de eventos institucionales en cumplimiento de las obligaciones misionales y funcionales para la implementación de las medidas de reparación integral a las víctimas del conflicto armado que le sean solicitadas por la Unidad a nivel nacional.</t>
  </si>
  <si>
    <t>REQUERIMIENTOS DE SERVICIO DE OPERACIÓN LOGÍSTICA PARA ACCIONES DE LA DIRECCIÓN DE REPARACIÓN</t>
  </si>
  <si>
    <t>INFORMACIÓN GENERAL DE LA JORNADA</t>
  </si>
  <si>
    <t>NOMBRE DE LA ACTIVIDAD:</t>
  </si>
  <si>
    <t>N.º DE REQUERIMIENTO</t>
  </si>
  <si>
    <t>FECHA DE SOLICITUD:</t>
  </si>
  <si>
    <t>DIRECCIÓN
TERRITORIAL</t>
  </si>
  <si>
    <t>DEPARTAMENTO:</t>
  </si>
  <si>
    <t>MUNICIPIO:</t>
  </si>
  <si>
    <t>CORREGIMIENTO
VEREDA</t>
  </si>
  <si>
    <t>DIRECCIÓN Y LUGAR EXACTO DE LA ACTIVIDAD:</t>
  </si>
  <si>
    <t>FECHA DE INICIO Y FIN ACTIVIDAD</t>
  </si>
  <si>
    <t>HORA DE INICIO Y FIN ACTIVIDAD</t>
  </si>
  <si>
    <t>FECHA INICIO DE LA ACTIVIDAD</t>
  </si>
  <si>
    <t>HORA DE INICIO ACTIVIDAD</t>
  </si>
  <si>
    <t>FECHA FIN DE LA ACTIVIDAD</t>
  </si>
  <si>
    <t>HORA DE FINALIZACIÓN ACTIVIDAD</t>
  </si>
  <si>
    <t>RESPONSABLE DE LA ACTIVIDAD:</t>
  </si>
  <si>
    <t xml:space="preserve">CEDULA:       </t>
  </si>
  <si>
    <t>CELULAR Y CORREO ELECTRÓNICO DEL RESPONSABLE:</t>
  </si>
  <si>
    <t xml:space="preserve">CORREO:    
              </t>
  </si>
  <si>
    <t xml:space="preserve">CELULAR:       </t>
  </si>
  <si>
    <t>MARQUE CON UNA X SI LA ACTIVIDAD PERTENECE A:</t>
  </si>
  <si>
    <t>Reparación Individual: (  )          Reparación Colectiva: (   )           Retornos y Reubicaciones: (   )          Psicosocial (  )                         DAE  (    )     
Contribuciones:              (  )          Emprendimientos                  (    )         Otra:            (   )</t>
  </si>
  <si>
    <t>GRUPO/ÁREA/EQUIPO/DEPENDENCIA:</t>
  </si>
  <si>
    <t>INFORMACIÓN RELACIONADA CON EL TIPO DE ACTIVIDAD A DESARROLLAR</t>
  </si>
  <si>
    <t xml:space="preserve"> INDICAR EL TIPO DE LA ACTIVIDAD A LA QUE CORRESPONDE EL DESARROLLO DE LA JORNADA: </t>
  </si>
  <si>
    <t xml:space="preserve"> Espacio de inclusión Social y Económica </t>
  </si>
  <si>
    <t xml:space="preserve"> Otro (   )  Cuál: </t>
  </si>
  <si>
    <t>AFECTACIÓN PRESUPUESTAL DEL PROYECTO</t>
  </si>
  <si>
    <t>DEPENDENCIA :</t>
  </si>
  <si>
    <t>ACTIVIDAD :</t>
  </si>
  <si>
    <t>RUBRO PRESUPUESTAL</t>
  </si>
  <si>
    <t>TIPO DE RUBRO :</t>
  </si>
  <si>
    <t xml:space="preserve">ESPACIO EXCLUSIVO PARA SUJETOS DE REPARACION COLECTIVA: </t>
  </si>
  <si>
    <t>PIRC aprobado antes (  ) o después (  )  de la resolución 3143 de 2018</t>
  </si>
  <si>
    <t>NOMBRE DEL SUJETO DE REPARACIÓN COLECTIVA:</t>
  </si>
  <si>
    <t>ID SUJETO DE REPARACIÓN COLECTIVA:</t>
  </si>
  <si>
    <t>TIPO DE SUJETO:</t>
  </si>
  <si>
    <r>
      <rPr>
        <b/>
        <sz val="10"/>
        <rFont val="Calibri"/>
        <family val="2"/>
        <scheme val="minor"/>
      </rPr>
      <t>Marcar con X:</t>
    </r>
    <r>
      <rPr>
        <sz val="10"/>
        <rFont val="Calibri"/>
        <family val="2"/>
        <scheme val="minor"/>
      </rPr>
      <t xml:space="preserve">
</t>
    </r>
    <r>
      <rPr>
        <b/>
        <sz val="10"/>
        <rFont val="Calibri"/>
        <family val="2"/>
        <scheme val="minor"/>
      </rPr>
      <t xml:space="preserve">Si la actividad es de ruta </t>
    </r>
    <r>
      <rPr>
        <sz val="10"/>
        <rFont val="Calibri"/>
        <family val="2"/>
        <scheme val="minor"/>
      </rPr>
      <t xml:space="preserve">(__), </t>
    </r>
    <r>
      <rPr>
        <b/>
        <sz val="10"/>
        <rFont val="Calibri"/>
        <family val="2"/>
        <scheme val="minor"/>
      </rPr>
      <t>indicar la fase en que se encuentra</t>
    </r>
    <r>
      <rPr>
        <sz val="10"/>
        <rFont val="Calibri"/>
        <family val="2"/>
        <scheme val="minor"/>
      </rPr>
      <t>:  Alistamiento (  ) , Diagnóstico del daño o caracterización (   ), 
Diseño y formulación  (  ), Implementación (  )</t>
    </r>
  </si>
  <si>
    <t xml:space="preserve">Solo diligenciar si el PIRC fue aprobado antes de la resolución 3143 de 2018
Marcar con X:
</t>
  </si>
  <si>
    <t>Solo diligenciar si el PIRC fue aprobado después de la resolución 3143 de 2018</t>
  </si>
  <si>
    <t>El tipo de Medida:_____________</t>
  </si>
  <si>
    <t>Nombre de la medida:________________</t>
  </si>
  <si>
    <t>ID acción: (______)</t>
  </si>
  <si>
    <t>producto:__________</t>
  </si>
  <si>
    <t>Actividad:_________________________</t>
  </si>
  <si>
    <t>DESCRIPCIÓN DEL DESARROLLO DE  LA ACTIVIDAD</t>
  </si>
  <si>
    <t>ENTIDADES PARTICIPANTES:</t>
  </si>
  <si>
    <t xml:space="preserve">NÚMERO DE VÍCTIMAS PARTICIPANTES:                                     </t>
  </si>
  <si>
    <t xml:space="preserve">DESCRIPCIÓN BREVE: </t>
  </si>
  <si>
    <t>DETALLE ESPECÍFICO DEL REQUERIMIENTO</t>
  </si>
  <si>
    <t>SALONES E ITEMS LOGÍSTICOS</t>
  </si>
  <si>
    <t>categoria 1,2,3</t>
  </si>
  <si>
    <t>categoria 4,5,6</t>
  </si>
  <si>
    <t xml:space="preserve">CONCEPTO
</t>
  </si>
  <si>
    <t>UNIDAD DE MEDIDA</t>
  </si>
  <si>
    <t>CANTIDAD</t>
  </si>
  <si>
    <t>OBSERVACIONES</t>
  </si>
  <si>
    <t>Especificación técnica</t>
  </si>
  <si>
    <t>costo unitario</t>
  </si>
  <si>
    <t>total</t>
  </si>
  <si>
    <t xml:space="preserve">ALIMENTACIÓN </t>
  </si>
  <si>
    <t xml:space="preserve">MATERIALES </t>
  </si>
  <si>
    <r>
      <t xml:space="preserve">REQUERIMIENTOS ADICIONALES 
</t>
    </r>
    <r>
      <rPr>
        <b/>
        <sz val="10"/>
        <color rgb="FFFF0000"/>
        <rFont val="Calibri"/>
        <family val="2"/>
        <scheme val="minor"/>
      </rPr>
      <t xml:space="preserve">(Inserte aquí lo que no está relacionado en los ítems del contrato) </t>
    </r>
  </si>
  <si>
    <t>Apoyo operativo territorial adicional</t>
  </si>
  <si>
    <t>SI (     )       NO (     )</t>
  </si>
  <si>
    <t xml:space="preserve">Cuantos: </t>
  </si>
  <si>
    <t xml:space="preserve">ALOJAMIENTO </t>
  </si>
  <si>
    <t>Transporte</t>
  </si>
  <si>
    <t>¿Requiere alojamiento?</t>
  </si>
  <si>
    <t>SÍ</t>
  </si>
  <si>
    <t xml:space="preserve">NO </t>
  </si>
  <si>
    <t>Olla Comunitaria</t>
  </si>
  <si>
    <t>TIPO ACOMODACIÓN</t>
  </si>
  <si>
    <t xml:space="preserve">CANTIDAD </t>
  </si>
  <si>
    <t xml:space="preserve"> No. NOCHES</t>
  </si>
  <si>
    <t>TRANSPORTES</t>
  </si>
  <si>
    <t>¿Requiere transporte propia de la comunidad?</t>
  </si>
  <si>
    <t>Marque con una X</t>
  </si>
  <si>
    <t>¿Requiere transporte terrestre intermunicipal o urbano?</t>
  </si>
  <si>
    <t>¿Requiere transporte fluvial?</t>
  </si>
  <si>
    <t>SÍ  (  )        NO   (  )</t>
  </si>
  <si>
    <t>SÍ  (  )           NO   (  )</t>
  </si>
  <si>
    <t>SÍ (  )           NO  (  )</t>
  </si>
  <si>
    <t>Monto solicitado</t>
  </si>
  <si>
    <t>$</t>
  </si>
  <si>
    <t>Monto Solicitado</t>
  </si>
  <si>
    <t>Subtotal</t>
  </si>
  <si>
    <t>OBSERVACIONES FINALES</t>
  </si>
  <si>
    <t>_________________________________
(Nombre, Firma) 
Responsable de la Jornada</t>
  </si>
  <si>
    <t>________________________________________
(Nombre, Firma) 
Director Territorial o Jefe de área</t>
  </si>
  <si>
    <t>___________________________
(Nombre, Firma)  
Líder del proceso</t>
  </si>
  <si>
    <t>_____________________________________________________
(Nombre, Firma)
Coordinador o Subdirector Técnico o Director Técnico</t>
  </si>
  <si>
    <r>
      <t xml:space="preserve">___________________________________________________
(Nombre, Firma)
</t>
    </r>
    <r>
      <rPr>
        <b/>
        <sz val="9"/>
        <color rgb="FF000000"/>
        <rFont val="Arial"/>
        <family val="2"/>
      </rPr>
      <t>Vo/Bo Supervisor del Contrato - Director(a) Técnico(a) de Reparación</t>
    </r>
  </si>
  <si>
    <t>Código: 400.08.15-67</t>
  </si>
  <si>
    <t>Versión: 08</t>
  </si>
  <si>
    <t>Fecha: 16/07/2020</t>
  </si>
  <si>
    <t>Pagina: 1 de 3</t>
  </si>
  <si>
    <t>CONTRATO No. 1325 de  2022</t>
  </si>
  <si>
    <t xml:space="preserve">Prestar los servicios operativos para apoyar la organización, producción y realización de las jornadas y/o acciones para la implementación de medidas de reparación integral a las víctimas del conflicto armado que le sean solicitadas por la Unidad, de acuerdo con los requerimientos técnicos y de conformidad con el Anexo No. 1 “Anexo de Especificaciones Técnicas”. </t>
  </si>
  <si>
    <t>Reparación Individual: (  )          Reparación Colectiva: (  )           Retornos y Reubicaciones: (   )          Psicosocial (X)          Otra: ( )</t>
  </si>
  <si>
    <t xml:space="preserve">(ESPACIO EXCLUSIVO PARA REPARACIÓN INDIVIDUAL) INDICAR EL TIPO DE LA ACTIVIDAD A LA QUE CORRESPONDE EL DESARROLLO DE LA JORNADA: </t>
  </si>
  <si>
    <t xml:space="preserve">Orientación y asesoría a la inversión adecuada (  )   Espacio de inclusión Social y Económica  (  )      Taller PAE (  )      Conexión PAE (  )      Evaluación PAE (  )   Jornada de Orientación y Acercamiento a la Oferta (  ) Jornada Territorial Construyendo mi Futuro (  )  Otro (  )  cuál: </t>
  </si>
  <si>
    <t xml:space="preserve">(ESPACIO EXCLUSIVO PARA EL GRUPO PSICOSOCIAL) EL TIPO DE LA ACTIVIDAD A LA QUE CORRESPONDE EL DESARROLLO DE LA JORNADA: </t>
  </si>
  <si>
    <r>
      <t xml:space="preserve">Duelos Colectivos (    )     Imaginarios Colectivos (    )    Transformación de escenarios sociales (    )   Practicas sociales (   )  Viviendo la Diferencia (   ) Fortalecimiento Organizativo (  )  Incidencia Social (  ) Evaluación y cierre (  )  Componente Psicosocial Retornos y Reubicaciones (    ) Satisfacción y Garantías de no Repetición SRC ( )     Iniciativas locales de memoria (  )
Entrega de restos (   ) Tipo de actividad:      
Estrategia de reparación Integral (  ) Cual:  
</t>
    </r>
    <r>
      <rPr>
        <b/>
        <sz val="10"/>
        <color theme="1"/>
        <rFont val="Calibri"/>
        <family val="2"/>
        <scheme val="minor"/>
      </rPr>
      <t>En el caso de que la actividad sea en un sujeto de Reparación Colectiva, por favor indicar ID y  Nombre del SRC:</t>
    </r>
  </si>
  <si>
    <t xml:space="preserve">(ESPACIO EXCLUSIVO PARA EL GRUPO RETORNOS EL TIPO DE LA ACTIVIDAD A LA QUE CORRESPONDE EL DESARROLLO DE LA JORNADA: </t>
  </si>
  <si>
    <t xml:space="preserve">Ajuste a los planes de RYR (    )    Implementación de acciones de los Planes (  )   Intervención de Planes de RYR (  )  Retorno masivo acompañado (  )   seguimiento al retorno (  )  Acciones autonomas (   )  Estrategia de fortalecimiento tejido social (   )   Otro (   )  Cuál: 
</t>
  </si>
  <si>
    <t xml:space="preserve">(ESPACIO EXCLUSIVO PARA REPARACIÓN COLECTIVA) MARQUE CON UNA X SI LA ACTIVIDAD CORRESPONDE A UNA O VARIAS DE LAS SIGUIENTES OPCIONES: </t>
  </si>
  <si>
    <r>
      <rPr>
        <b/>
        <sz val="10"/>
        <rFont val="Calibri"/>
        <family val="2"/>
        <scheme val="minor"/>
      </rPr>
      <t>TIPO DE SUJETO:</t>
    </r>
    <r>
      <rPr>
        <sz val="10"/>
        <rFont val="Calibri"/>
        <family val="2"/>
        <scheme val="minor"/>
      </rPr>
      <t xml:space="preserve">
</t>
    </r>
    <r>
      <rPr>
        <b/>
        <i/>
        <u/>
        <sz val="10"/>
        <color theme="1"/>
        <rFont val="Calibri"/>
        <family val="2"/>
        <scheme val="minor"/>
      </rPr>
      <t>No étnico</t>
    </r>
    <r>
      <rPr>
        <sz val="10"/>
        <color theme="1"/>
        <rFont val="Calibri"/>
        <family val="2"/>
        <scheme val="minor"/>
      </rPr>
      <t xml:space="preserve">: Comunidad(_), comunidad campesina(_), 
</t>
    </r>
    <r>
      <rPr>
        <b/>
        <i/>
        <u/>
        <sz val="10"/>
        <color theme="1"/>
        <rFont val="Calibri"/>
        <family val="2"/>
        <scheme val="minor"/>
      </rPr>
      <t>Étnico:</t>
    </r>
    <r>
      <rPr>
        <sz val="10"/>
        <color theme="1"/>
        <rFont val="Calibri"/>
        <family val="2"/>
        <scheme val="minor"/>
      </rPr>
      <t xml:space="preserve">  Indígena(_), ancestral(_), RROM o gitano(_),  Afrocolombiana (_), Negra (_).                                                                                                                                 </t>
    </r>
    <r>
      <rPr>
        <b/>
        <i/>
        <u/>
        <sz val="10"/>
        <color theme="1"/>
        <rFont val="Calibri"/>
        <family val="2"/>
        <scheme val="minor"/>
      </rPr>
      <t>Organizaciones:</t>
    </r>
    <r>
      <rPr>
        <sz val="10"/>
        <color theme="1"/>
        <rFont val="Calibri"/>
        <family val="2"/>
        <scheme val="minor"/>
      </rPr>
      <t xml:space="preserve"> Organizaciones (  ), Grupos (  ),  Movimientos (  )</t>
    </r>
  </si>
  <si>
    <r>
      <rPr>
        <b/>
        <sz val="10"/>
        <rFont val="Calibri"/>
        <family val="2"/>
        <scheme val="minor"/>
      </rPr>
      <t>Marcar con X:</t>
    </r>
    <r>
      <rPr>
        <sz val="10"/>
        <rFont val="Calibri"/>
        <family val="2"/>
        <scheme val="minor"/>
      </rPr>
      <t xml:space="preserve">
Si la actividad es de ruta (__), indicar la fase en que se encuentra:                     Alistamiento (  ) , Diagnóstico del daño o caracterización (   ), Diseño y formulación  (  ), Implementación (  )</t>
    </r>
  </si>
  <si>
    <r>
      <rPr>
        <b/>
        <u/>
        <sz val="10"/>
        <rFont val="Calibri"/>
        <family val="2"/>
        <scheme val="minor"/>
      </rPr>
      <t>Solo diligenciar si el PIRC fue aprobado antes de la resolución 3143 de 2018</t>
    </r>
    <r>
      <rPr>
        <b/>
        <sz val="10"/>
        <rFont val="Calibri"/>
        <family val="2"/>
        <scheme val="minor"/>
      </rPr>
      <t xml:space="preserve">
Marcar con X:
Si la actividad es de implementación del PIRC aprobado, indicar:</t>
    </r>
  </si>
  <si>
    <t>El tipo de Medida:____________________________</t>
  </si>
  <si>
    <t>Nombre de la medida:__________________________________________________________________________________________________________________________________</t>
  </si>
  <si>
    <t>producto:_________________________</t>
  </si>
  <si>
    <t>Apoyos losgistico adicional</t>
  </si>
  <si>
    <t>SI (    )       NO (     )</t>
  </si>
  <si>
    <t>Cuantos:</t>
  </si>
  <si>
    <t>¿Requiere transporte aéreo?</t>
  </si>
  <si>
    <t>¿Requiere transporte Mular?</t>
  </si>
  <si>
    <t>Intermediación</t>
  </si>
  <si>
    <t>Iva</t>
  </si>
  <si>
    <t>Total</t>
  </si>
  <si>
    <t>_________________________________
(Nombre, Firma y Cargo)  
Responsable de la Jornada</t>
  </si>
  <si>
    <t>________________________________________
(Nombre y Firma) 
Director Territorial o Jefe de área</t>
  </si>
  <si>
    <t>___________________________
(Nombre, Firma y Cargo)  
Líder del proceso</t>
  </si>
  <si>
    <t>_____________________________________________________
(Nombre y Firma)
Coordinador o Subdirector Técnico o Director Técnico</t>
  </si>
  <si>
    <r>
      <rPr>
        <b/>
        <sz val="10"/>
        <color rgb="FF000000"/>
        <rFont val="Arial"/>
        <family val="2"/>
      </rPr>
      <t xml:space="preserve">___________________________________________________
(Nombre y Firma)
</t>
    </r>
    <r>
      <rPr>
        <b/>
        <sz val="9"/>
        <color rgb="FF000000"/>
        <rFont val="Arial"/>
        <family val="2"/>
      </rPr>
      <t>Vo/Bo Supervisor del Contrato - Director(a) Técnico(a) de reparación</t>
    </r>
  </si>
  <si>
    <t>Página: 2 de 3</t>
  </si>
  <si>
    <t xml:space="preserve"> Prestar los servicios para la organización, administración, operación y ejecución de  actividades logísticas necesarias para la realización de eventos institucionales en cumplimiento de las  obligaciones misionales y funcionales para  la implementación de las medidas de reparación integral a las víctimas del conflicto armado que le sean solicitadas por la Unidad a nivel nacional.		</t>
  </si>
  <si>
    <t>DATOS PERSONALES</t>
  </si>
  <si>
    <t>INFORMACIÓN PARA CONECTIVIDAD</t>
  </si>
  <si>
    <t>UBICACIÓN</t>
  </si>
  <si>
    <t>DATOS SRC</t>
  </si>
  <si>
    <t>ITINERARIO TERRESTRE</t>
  </si>
  <si>
    <t>FECHA DE NACIMIENTO</t>
  </si>
  <si>
    <t>ALOJAMIENTO</t>
  </si>
  <si>
    <t>PRIMER NOMBRE</t>
  </si>
  <si>
    <t>SEGUNDO NOMBRE</t>
  </si>
  <si>
    <t>PRIMER APELLIDO</t>
  </si>
  <si>
    <t>SEGUNDO APELLIDO</t>
  </si>
  <si>
    <t>TIPO DOCUMENTO</t>
  </si>
  <si>
    <t>NÚMERO      DOCUMENTO</t>
  </si>
  <si>
    <t>NÚMERO DE CONTACTO</t>
  </si>
  <si>
    <t xml:space="preserve">OPERADOR CELULAR </t>
  </si>
  <si>
    <t>VALOR REEMBOLSO CONECTIVIDAD</t>
  </si>
  <si>
    <t>DEPARTAMENTO</t>
  </si>
  <si>
    <t>MUNICIPIO</t>
  </si>
  <si>
    <t>Nombre del SRC</t>
  </si>
  <si>
    <t>ID del SRC</t>
  </si>
  <si>
    <t>LUGAR DE SALIDA Y LUGAR DE LLEGADA</t>
  </si>
  <si>
    <t>COSTO IDA</t>
  </si>
  <si>
    <t>COSTO REGRESO</t>
  </si>
  <si>
    <t>COSTO TOTAL</t>
  </si>
  <si>
    <t xml:space="preserve">DÍA </t>
  </si>
  <si>
    <t>MES</t>
  </si>
  <si>
    <t>AÑO</t>
  </si>
  <si>
    <t>FECHA DE ALOJAMIENTO</t>
  </si>
  <si>
    <t>No NOCHES DE ALOJAMIENTO</t>
  </si>
  <si>
    <t xml:space="preserve">TOTAL </t>
  </si>
  <si>
    <t>_________________________________
(Nombre, Firma )  
Responsable de la Jornada</t>
  </si>
  <si>
    <t>___________________________
          (Nombre, Firma)  
Lider del proceso</t>
  </si>
  <si>
    <t>___________________________________________________
(Nombre, Firma) 
Vo/Bo Supervisor del Contrato - Director(a) Técnico(a) de Reparación</t>
  </si>
  <si>
    <t>Página: 3 de 3</t>
  </si>
  <si>
    <t>CONCERTACIÓN DE LA OLLA COMUNITARIA</t>
  </si>
  <si>
    <t>FECHA DE REALIZACIÓN:</t>
  </si>
  <si>
    <t>DIRECCIÓN TERRITORIAL</t>
  </si>
  <si>
    <t>Departamento:</t>
  </si>
  <si>
    <t xml:space="preserve">CORREGIMIENTO O VEREDA: </t>
  </si>
  <si>
    <t>Reparación Individual: (  )          Reparación Colectiva: (   )           Retornos y Reubicaciones:  (   )          Psicosocial                      (  )          DAE                                  (   )          Contribuciones:                     (  )          Emprendimientos           (   )         Otra:                                (   )</t>
  </si>
  <si>
    <t>Nombre de la Comunidad, SRC  u  Organización con la que se realizará la olla comunitaria</t>
  </si>
  <si>
    <t xml:space="preserve">Número de víctimas participantes:                                     </t>
  </si>
  <si>
    <t>Días de la olla comunitaria:</t>
  </si>
  <si>
    <t>Valor olla comunitaria:</t>
  </si>
  <si>
    <t>MARQUE CON UNA X EL TIPO DE ALIMENTACIÓN A CUBRIR CON LA OLLA E INDICAR EL NUMERO DE DÍAS A CUBRIR</t>
  </si>
  <si>
    <t xml:space="preserve">Tipo de alimentación a cubrir con la olla comunitaria: </t>
  </si>
  <si>
    <t>Marcar con una X</t>
  </si>
  <si>
    <t>Números de días</t>
  </si>
  <si>
    <t>Desayunos</t>
  </si>
  <si>
    <t>Refrigerios AM</t>
  </si>
  <si>
    <t xml:space="preserve">Almuerzos </t>
  </si>
  <si>
    <t>Refrigerios PM</t>
  </si>
  <si>
    <t>Cenas</t>
  </si>
  <si>
    <t>Otro</t>
  </si>
  <si>
    <r>
      <t xml:space="preserve">_________________________________
</t>
    </r>
    <r>
      <rPr>
        <b/>
        <sz val="8"/>
        <rFont val="Arial"/>
        <family val="2"/>
      </rPr>
      <t>(Nombre, Firma )  
Responsable de la Jornada</t>
    </r>
  </si>
  <si>
    <r>
      <t xml:space="preserve">________________________________
</t>
    </r>
    <r>
      <rPr>
        <b/>
        <sz val="8"/>
        <rFont val="Arial"/>
        <family val="2"/>
      </rPr>
      <t xml:space="preserve">(Nombre, Firma) 
</t>
    </r>
    <r>
      <rPr>
        <b/>
        <i/>
        <sz val="8"/>
        <rFont val="Arial"/>
        <family val="2"/>
      </rPr>
      <t>Director Territorial o Jefe de área</t>
    </r>
  </si>
  <si>
    <r>
      <t xml:space="preserve">___________________________
</t>
    </r>
    <r>
      <rPr>
        <b/>
        <sz val="8"/>
        <rFont val="Arial"/>
        <family val="2"/>
      </rPr>
      <t>(Nombre, Firma) 
Líder del proceso</t>
    </r>
  </si>
  <si>
    <r>
      <t xml:space="preserve">____________________________________________________
</t>
    </r>
    <r>
      <rPr>
        <b/>
        <sz val="8"/>
        <rFont val="Arial"/>
        <family val="2"/>
      </rPr>
      <t xml:space="preserve">(Nombre, Firma) 
</t>
    </r>
    <r>
      <rPr>
        <b/>
        <i/>
        <sz val="8"/>
        <rFont val="Arial"/>
        <family val="2"/>
      </rPr>
      <t>Coordinador o Subdirector Técnico o Director Técnico</t>
    </r>
  </si>
  <si>
    <r>
      <t xml:space="preserve">___________________________________
</t>
    </r>
    <r>
      <rPr>
        <b/>
        <sz val="8"/>
        <rFont val="Arial"/>
        <family val="2"/>
      </rPr>
      <t xml:space="preserve">(Nombre, Firma) 
</t>
    </r>
    <r>
      <rPr>
        <b/>
        <i/>
        <sz val="8"/>
        <rFont val="Arial"/>
        <family val="2"/>
      </rPr>
      <t>Vo/Bo Supervisor del Contrato - Director(a) Técnico(a) de Reparación</t>
    </r>
  </si>
  <si>
    <t>TIPOS DE SUJETO</t>
  </si>
  <si>
    <t>No_étnico</t>
  </si>
  <si>
    <t>Étnico</t>
  </si>
  <si>
    <t>Organizaciones</t>
  </si>
  <si>
    <t>Comunidad</t>
  </si>
  <si>
    <t>Inndigena</t>
  </si>
  <si>
    <t>Comunidad_Campesina</t>
  </si>
  <si>
    <t>Ancestral</t>
  </si>
  <si>
    <t>Grupos</t>
  </si>
  <si>
    <t>RROM o gitano</t>
  </si>
  <si>
    <t>Movimientos</t>
  </si>
  <si>
    <t>Afrocolombiano</t>
  </si>
  <si>
    <t>Negra</t>
  </si>
  <si>
    <t>RUBRO</t>
  </si>
  <si>
    <t>ACTIVIDAD</t>
  </si>
  <si>
    <t>CODIGO</t>
  </si>
  <si>
    <t>c impl</t>
  </si>
  <si>
    <t>COLECTIVA- IMPLEMENTACION</t>
  </si>
  <si>
    <t>BIENES Y SERVICIOS</t>
  </si>
  <si>
    <t>Implementar coordinadamente las medidas de satisfacción y garantías de no repetición</t>
  </si>
  <si>
    <t>C-4101-1500-28-53107B-4101037-02</t>
  </si>
  <si>
    <t>03 trasnferencias 02 BIENES Y SERVICIOS</t>
  </si>
  <si>
    <t>Implementar coordinadamente medidas de restitución de sujetos colectivos</t>
  </si>
  <si>
    <t>psico</t>
  </si>
  <si>
    <t>PSICOSOCIAL</t>
  </si>
  <si>
    <t>Implementar la medida de rehabilitación comunitaria</t>
  </si>
  <si>
    <t>Realizar el proceso de fortalecimiento a los sujetos de reparación colectiva</t>
  </si>
  <si>
    <t>TRANSFERENCIAS</t>
  </si>
  <si>
    <t>Implementar coordinadamente las medidas de satisfacción y garantías de no repetición(T)</t>
  </si>
  <si>
    <t>C-4101-1500-28-53107B-4101037-03</t>
  </si>
  <si>
    <t>Implementar coordinadamente medidas de restitución de sujetos colectivos(T)</t>
  </si>
  <si>
    <t>Implementar la medida de rehabilitación comunitaria(T)</t>
  </si>
  <si>
    <t>Realizar acciones de la medida de rehabilitación en la modalidad grupal</t>
  </si>
  <si>
    <t>C-4101-1500-28-53107B-4101091-02</t>
  </si>
  <si>
    <t>Realizar acciones de la medida de rehabilitación en la modalidad individual</t>
  </si>
  <si>
    <t>Realizar acciones de la medida de rehabilitación en la modalidad grupal(T)</t>
  </si>
  <si>
    <t>C-4101-1500-28-53107B-4101091-03</t>
  </si>
  <si>
    <t>contri</t>
  </si>
  <si>
    <t>CONTRIBUCIONES</t>
  </si>
  <si>
    <t>Desarrollar acciones de dignificación, reconocimiento y conmemoración a las víctimas del conflicto armado</t>
  </si>
  <si>
    <t>C-4101-1500-28-53107B-4101092-02</t>
  </si>
  <si>
    <t>Implementar acciones de garantías de no repetición en los componentes pedagogia social y reconciliación en el marco del proceso de reparación individual</t>
  </si>
  <si>
    <t>Implementar estrategias grupales con victimas del conflicto armado para el acceso a la medida de satisfacción a nivel individual, en los componentes de memoria, dignificación y recuperación de prácticas sociales</t>
  </si>
  <si>
    <t>Implementar las medidas de satisfacción derivadas de órdenes judiciales</t>
  </si>
  <si>
    <t>indi</t>
  </si>
  <si>
    <t>INDIVIDUAL</t>
  </si>
  <si>
    <t>Realizar acciones de acompañamiento a la inversión adecuada de los recursos de indemnización administrativa</t>
  </si>
  <si>
    <t>C-4101-1500-28-53107B-4101029-02</t>
  </si>
  <si>
    <t>c ruta</t>
  </si>
  <si>
    <t>COLECTIVA-RUTA</t>
  </si>
  <si>
    <t>Implementar la fase de alistamiento con los sujetos de reparación colectiva no étnicos</t>
  </si>
  <si>
    <t>C-4101-1500-28-53107B-4101066-02</t>
  </si>
  <si>
    <t>Implementar la fase de diagnóstico del daño colectivo con los sujetos de reparación colectiva no étnicos</t>
  </si>
  <si>
    <t>Implementar la fase de formulación de los planes integrales de reparación colectiva con los sujetos de reparación colectiva no étnicos</t>
  </si>
  <si>
    <t>Implementar la fase de alistamiento con los sujetos de reparación colectiva no étnicos(T)</t>
  </si>
  <si>
    <t>C-4101-1500-28-53107B-4101066-03</t>
  </si>
  <si>
    <t>Implementar la fase de diagnóstico del daño colectivo con los sujetos de reparación colectiva no étnicos(T)</t>
  </si>
  <si>
    <t>Implementar la fase de formulación de los planes integrales de reparación colectiva con los sujetos de reparación colectiva no étnicos(T)</t>
  </si>
  <si>
    <t>Desarrollar acciones de dignificación, reconocimiento y conmemoración a las víctimas del conflicto armado(T)</t>
  </si>
  <si>
    <t>C-4101-1500-28-53107B-4101092-03</t>
  </si>
  <si>
    <t>Implementar acciones de garantías de no repetición en los componentes pedagogia social y reconciliación en el marco del proceso de reparación individual(T)</t>
  </si>
  <si>
    <t>Implementar estrategias grupales con victimas del conflicto armado para el acceso a la medida de satisfacción a nivel individual, en los componentes de memoria, dignificación y recuperación de prácticas sociales(T)</t>
  </si>
  <si>
    <t>Implementar las medidas de satisfacción derivadas de órdenes judiciales(T)</t>
  </si>
  <si>
    <t>CDAE</t>
  </si>
  <si>
    <t>Implementacion Bienes y Servicios DAE</t>
  </si>
  <si>
    <t>C-4101-1500-29-53107B-4101037-02</t>
  </si>
  <si>
    <t>Implementacion Transferencias DAE(T)</t>
  </si>
  <si>
    <t>C-4101-1500-29-53107B-4101037-03</t>
  </si>
  <si>
    <t>TIPO DE RUBRO</t>
  </si>
  <si>
    <t>Implementacion Trnasferencias DAE</t>
  </si>
  <si>
    <t>TIPOS DE RUBRO</t>
  </si>
  <si>
    <t>COLECTIVA_IMPLEMENTACION</t>
  </si>
  <si>
    <t>COLECTIVA_RUTA</t>
  </si>
  <si>
    <t>CONDICIONAL</t>
  </si>
  <si>
    <t>Versión</t>
  </si>
  <si>
    <t>Fecha del cambio</t>
  </si>
  <si>
    <t>Descripción de la modificación</t>
  </si>
  <si>
    <t>V1</t>
  </si>
  <si>
    <t>Creación del Formato</t>
  </si>
  <si>
    <t>V2</t>
  </si>
  <si>
    <t>Se revisa ajustan algunos campos del formato y se Incluye una nueva hoja(Alojamiento y,o transporte) con el fin de dar alcance a las labores realizadas en las solicitudes al operador logístico.</t>
  </si>
  <si>
    <t>V3</t>
  </si>
  <si>
    <t>• Actualización por cambio del nombre del proceso de Gestión de Reparación Individual y Colectiva a Reparación Integral.
• Actualización del formato por cambio del Procedimiento Control de Documentos.
• Ajuste de Actividades a describir, se cambia los responsables de la aprobación de los eventos con el operados.</t>
  </si>
  <si>
    <t>V4</t>
  </si>
  <si>
    <t>•Se elimina de GRUPO/ÁREA/EQUIPO/DEPENDENCIA: en los ítem a marcar con una X la opción otro _____ cual___________.
•Se eliminan las casillas de unidad de medida, valor unitario y valor total sin IVA, de los ítem de salón, alimentación, materiales, ayudas audiovisuales y complementos y requerimientos adicionales.</t>
  </si>
  <si>
    <t>V5</t>
  </si>
  <si>
    <t>• En la Hoja de Material de Apoyo, se  amplia el campo: INFORMACIÓN RELACIONADA CON EL TIPO DE ACTIVIDADA25:G38A31A25:G36A25:G35 para Reparación Individual, Retornos y Reubicaciones y Reparación Colectiva.
• En la hoja de ALOJAMIENTO Y,O TRANSPORTE Se incluyen dos columnas (Nombre del SRC e ID del SRC), con el fin de poder identificar a que sujetos de reparación colectiva, pertenecen los participantes a los diferentes encuentros.
• Se incluye una nueva hoja: OLLA COMUNITARIA.</t>
  </si>
  <si>
    <t>V6</t>
  </si>
  <si>
    <t>• En la Hoja de Material de Apoyo, en el título INFORMACIÓN RELACIONADA CON EL TIPO DE ACTIVIDAD A DESARROLLAR, se realiza una desagregación de las actividades para la Subdirección de Reparación Individual, Grupo Pscicosocial, Grupo de Retornos y Reubicaciones y la Subdirección de Reparación Colectiva.
• En el título de ID SUJETO DE REPARACIÓN COLECTIVA se hace la diferenciación para: * PIRC fue aprobado antes de la resolución 3143 de 2018 y para * PIRC fue aprobado después de la resolución 3143 de 2018.
• En la hoja ALOJAMIENTO Y,O TRANSPORTE se incluyen las validaciones mediante firmas de: * Responsable de la Jornada, Coordinador o Subdirector Técnico o Director Técnico; Director Territorial o Jefe de área;  Líder del proceso y el Vo/Bo Supervisor del Contrato - Directora Técnica de Reparación.
• En la hoja de OLLA COMUNITARIA,  se incluyen las validaciones mediante firmas de: * Responsable de la Jornada, Coordinador o Subdirector Técnico o Director Técnico; Director Territorial o Jefe de área;  Líder del proceso y el Vo/Bo Supervisor del Contrato - Directora Técnica de Reparación.</t>
  </si>
  <si>
    <t>V7</t>
  </si>
  <si>
    <r>
      <t xml:space="preserve">• En la Hoja de Material de Apoyo, en el título </t>
    </r>
    <r>
      <rPr>
        <b/>
        <i/>
        <sz val="8"/>
        <rFont val="Verdana"/>
        <family val="2"/>
      </rPr>
      <t>INFORMACIÓN RELACIONADA CON EL TIPO DE ACTIVIDAD A DESARROLLAR - (ESPACIO EXCLUSIVO PARA REPARACIÓN INDIVIDUAL) MARQUE CON UNA X SI LA ACTIVIDAD CORRESPONDE A UNA O VARIAS DE LAS SIGUIENTES OPCIONES:</t>
    </r>
    <r>
      <rPr>
        <sz val="8"/>
        <rFont val="Verdana"/>
        <family val="2"/>
      </rPr>
      <t xml:space="preserve"> se realiza un ajuste a las actividades que adelanta la SRI de acuerdo al nuevo modelo de gestión y operación con los lineamientos del 2019.
• Cambia el nombre del procedimiento al que estab asociado de: PROCEDIMIENTO ESTRATEGIAS DE REPARACIÓN INTEGRAL a PROCEDIMIENTO: SOLICITUD REQUERIMIENTO OPERADOR.
• Actualización de los logos y encabezado por cambio de la imagen institucional de la Unidad.
Se actualiza el obsejto del contrato.</t>
    </r>
  </si>
  <si>
    <t>V8</t>
  </si>
  <si>
    <t>En la hoja FOMATO MATERIAL DE APOYO se ajusta la casilla No. de requerimiento,  Las casillas INFORMACIÓN RELACIONADA CON EL TIPO DE ACTIVIDAD A DESARROLLAR, SALONES E ITEMS LOGÍSTICOS, Alojamiento y transporte.
Se remplaza el concepto de evento por jornada.
En la hoja ALOJAMNIENTO Y,O TRANSPORTE se incluyen dos actividades para INFORMACIÓN PARA CONECTIVIDAD.
En la hoja Olla Comunitaria s ajusta el título,  se incluyen casillas de número de vícitmas participamtes, Días de la olla comunitaria, Valor olla comunitaria y se incluye la sección MARQUE CON UNA X EL TIPO DE ALIMENTACIÓN A CUBRIR CON LA OLLA E INDICAR EL NUMERO DE DÍAS A CUBRIR y se elimina DETALLE DE LOS ELEMENTOS QUE SE SOLICITARAN PARA LA OLLA COMUNITARIA.</t>
  </si>
  <si>
    <t>DEPARTAMENTOS X DTS</t>
  </si>
  <si>
    <t>AMAZONAS</t>
  </si>
  <si>
    <t>ANTIOQUIA</t>
  </si>
  <si>
    <t>ARAUCA</t>
  </si>
  <si>
    <t>ARCHIPIÉLAGO_DE_SAN_ANDRÉS</t>
  </si>
  <si>
    <t>ATLÁNTICO</t>
  </si>
  <si>
    <t>BOGOTA</t>
  </si>
  <si>
    <t>BOLÍVAR</t>
  </si>
  <si>
    <t>BOYACÁ</t>
  </si>
  <si>
    <t>CALDAS</t>
  </si>
  <si>
    <t>CAQUETÁ</t>
  </si>
  <si>
    <t>CASANARE</t>
  </si>
  <si>
    <t>CAUCA</t>
  </si>
  <si>
    <t>CESAR</t>
  </si>
  <si>
    <t>CHOCÓ</t>
  </si>
  <si>
    <t>CÓRDOBA</t>
  </si>
  <si>
    <t>CUNDINAMARCA</t>
  </si>
  <si>
    <t>GUAINÍA</t>
  </si>
  <si>
    <t>GUAVIARE</t>
  </si>
  <si>
    <t>HUILA</t>
  </si>
  <si>
    <t>LA_GUAJIRA</t>
  </si>
  <si>
    <t>MAGDALENA</t>
  </si>
  <si>
    <t>META</t>
  </si>
  <si>
    <t>NARIÑO</t>
  </si>
  <si>
    <t>NORTE_DE_SANTANDER</t>
  </si>
  <si>
    <t>PUTUMAYO</t>
  </si>
  <si>
    <t>QUINDÍO</t>
  </si>
  <si>
    <t>RISARALDA</t>
  </si>
  <si>
    <t>SANTANDER</t>
  </si>
  <si>
    <t>SUCRE</t>
  </si>
  <si>
    <t>TOLIMA</t>
  </si>
  <si>
    <t>VALLE_DEL_CAUCA</t>
  </si>
  <si>
    <t>VAUPÉS</t>
  </si>
  <si>
    <t>VICHADA</t>
  </si>
  <si>
    <t>El Encanto</t>
  </si>
  <si>
    <t>Abejorral</t>
  </si>
  <si>
    <t>Arauca</t>
  </si>
  <si>
    <t>Providencia</t>
  </si>
  <si>
    <t>Baranoa</t>
  </si>
  <si>
    <t>Bogotá</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</si>
  <si>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</si>
  <si>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</si>
  <si>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</si>
  <si>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</si>
  <si>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</si>
  <si>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</si>
  <si>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</si>
  <si>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</si>
  <si>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</si>
  <si>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</si>
  <si>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</si>
  <si>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</si>
  <si>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</si>
  <si>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</si>
  <si>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</si>
  <si>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</si>
  <si>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</si>
  <si>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</si>
  <si>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</si>
  <si>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</si>
  <si>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Aguada</t>
  </si>
  <si>
    <t>Buenavista</t>
  </si>
  <si>
    <t>Alpujarra</t>
  </si>
  <si>
    <t>Alcalá</t>
  </si>
  <si>
    <t>Carurú</t>
  </si>
  <si>
    <t>Cumaribo</t>
  </si>
  <si>
    <t>La Chorrera</t>
  </si>
  <si>
    <t>Abriaquí</t>
  </si>
  <si>
    <t>Arauquita</t>
  </si>
  <si>
    <t>San Andrés</t>
  </si>
  <si>
    <t>Barranquilla</t>
  </si>
  <si>
    <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</si>
  <si>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</si>
  <si>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</si>
  <si>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</si>
  <si>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</si>
  <si>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</si>
  <si>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</si>
  <si>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</si>
  <si>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</si>
  <si>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</si>
  <si>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</si>
  <si>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</si>
  <si>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</si>
  <si>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</si>
  <si>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</si>
  <si>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</si>
  <si>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</si>
  <si>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</si>
  <si>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</si>
  <si>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</si>
  <si>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</si>
  <si>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</si>
  <si>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</si>
  <si>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</si>
  <si>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BOLIVAR</t>
  </si>
  <si>
    <t>La Pedrera</t>
  </si>
  <si>
    <t>Alejandría</t>
  </si>
  <si>
    <t>Cravo Norte</t>
  </si>
  <si>
    <t>Campo De La Cruz</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</si>
  <si>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</si>
  <si>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</si>
  <si>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</si>
  <si>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</si>
  <si>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</si>
  <si>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</si>
  <si>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</si>
  <si>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</si>
  <si>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</si>
  <si>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</si>
  <si>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</si>
  <si>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</si>
  <si>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</si>
  <si>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</si>
  <si>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</si>
  <si>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</si>
  <si>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</si>
  <si>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</si>
  <si>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</si>
  <si>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</si>
  <si>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</si>
  <si>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</si>
  <si>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</si>
  <si>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</si>
  <si>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</si>
  <si>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</si>
  <si>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CAQUETA Y HUILA</t>
  </si>
  <si>
    <t>La Victoria</t>
  </si>
  <si>
    <t>Amagá</t>
  </si>
  <si>
    <t>Fortul</t>
  </si>
  <si>
    <t>Candelaria</t>
  </si>
  <si>
    <t>Arjona</t>
  </si>
  <si>
    <t>Belén</t>
  </si>
  <si>
    <t>Belalcázar</t>
  </si>
  <si>
    <t>Curillo</t>
  </si>
  <si>
    <t>La Salina</t>
  </si>
  <si>
    <t>Bolívar</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</si>
  <si>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</si>
  <si>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</si>
  <si>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</si>
  <si>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</si>
  <si>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</si>
  <si>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</si>
  <si>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</si>
  <si>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</si>
  <si>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</si>
  <si>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</si>
  <si>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</si>
  <si>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</si>
  <si>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</si>
  <si>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</si>
  <si>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</si>
  <si>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</si>
  <si>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</si>
  <si>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</si>
  <si>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</si>
  <si>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</si>
  <si>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</si>
  <si>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</si>
  <si>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</si>
  <si>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</si>
  <si>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</si>
  <si>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</si>
  <si>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</si>
  <si>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</si>
  <si>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</si>
  <si>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</si>
  <si>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</si>
  <si>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</si>
  <si>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</si>
  <si>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</si>
  <si>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</si>
  <si>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</si>
  <si>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</si>
  <si>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</si>
  <si>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</si>
  <si>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</si>
  <si>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</si>
  <si>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</si>
  <si>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Córdoba</t>
  </si>
  <si>
    <t>Guática</t>
  </si>
  <si>
    <t>Barichara</t>
  </si>
  <si>
    <t>Corozal</t>
  </si>
  <si>
    <t>Armero Guayabal</t>
  </si>
  <si>
    <t>Taraira</t>
  </si>
  <si>
    <t>CENTRO</t>
  </si>
  <si>
    <t>Mirití - Paraná</t>
  </si>
  <si>
    <t>Andes</t>
  </si>
  <si>
    <t>Saravena</t>
  </si>
  <si>
    <t>Juan De Acosta</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</si>
  <si>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</si>
  <si>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</si>
  <si>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</si>
  <si>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</si>
  <si>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</si>
  <si>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</si>
  <si>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</si>
  <si>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</si>
  <si>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</si>
  <si>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</si>
  <si>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</si>
  <si>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</si>
  <si>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</si>
  <si>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</si>
  <si>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</si>
  <si>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</si>
  <si>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</si>
  <si>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</si>
  <si>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</si>
  <si>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</si>
  <si>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</si>
  <si>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</si>
  <si>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</si>
  <si>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</si>
  <si>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CESAR Y GUAJIRA</t>
  </si>
  <si>
    <t>Puerto Alegría</t>
  </si>
  <si>
    <t>Angelópolis</t>
  </si>
  <si>
    <t>Tame</t>
  </si>
  <si>
    <t>Luruaco</t>
  </si>
  <si>
    <t>Boavita</t>
  </si>
  <si>
    <t>La Dorada</t>
  </si>
  <si>
    <t>Florencia</t>
  </si>
  <si>
    <t>Nunchía</t>
  </si>
  <si>
    <t>Caldono</t>
  </si>
  <si>
    <t>Chiriguaná</t>
  </si>
  <si>
    <t>Belén De Bajira</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</si>
  <si>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</si>
  <si>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</si>
  <si>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</si>
  <si>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</si>
  <si>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</si>
  <si>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</si>
  <si>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</si>
  <si>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</si>
  <si>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</si>
  <si>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</si>
  <si>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</si>
  <si>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</si>
  <si>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</si>
  <si>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</si>
  <si>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</si>
  <si>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</si>
  <si>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</si>
  <si>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</si>
  <si>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</si>
  <si>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Cantagallo</t>
  </si>
  <si>
    <t>Boyacá</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</si>
  <si>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</si>
  <si>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</si>
  <si>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</si>
  <si>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</si>
  <si>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</si>
  <si>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</si>
  <si>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</si>
  <si>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</si>
  <si>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</si>
  <si>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</si>
  <si>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</si>
  <si>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</si>
  <si>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</si>
  <si>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</si>
  <si>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</si>
  <si>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</si>
  <si>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</si>
  <si>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</si>
  <si>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</si>
  <si>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</si>
  <si>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</si>
  <si>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</si>
  <si>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</si>
  <si>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</si>
  <si>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</si>
  <si>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</si>
  <si>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</si>
  <si>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</si>
  <si>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</si>
  <si>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</si>
  <si>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</si>
  <si>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</si>
  <si>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</si>
  <si>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</si>
  <si>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</si>
  <si>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</si>
  <si>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</si>
  <si>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</si>
  <si>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</si>
  <si>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</si>
  <si>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</si>
  <si>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</si>
  <si>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</si>
  <si>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</si>
  <si>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</si>
  <si>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</si>
  <si>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</si>
  <si>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EJE CAFETERO</t>
  </si>
  <si>
    <t>Puerto Santander</t>
  </si>
  <si>
    <t>Anzá</t>
  </si>
  <si>
    <t>Palmar De Varela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</si>
  <si>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</si>
  <si>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</si>
  <si>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</si>
  <si>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</si>
  <si>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</si>
  <si>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</si>
  <si>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</si>
  <si>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</si>
  <si>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</si>
  <si>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</si>
  <si>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</si>
  <si>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</si>
  <si>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</si>
  <si>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</si>
  <si>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</si>
  <si>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</si>
  <si>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</si>
  <si>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</si>
  <si>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</si>
  <si>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</si>
  <si>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</si>
  <si>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</si>
  <si>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</si>
  <si>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</si>
  <si>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</si>
  <si>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</si>
  <si>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</si>
  <si>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</si>
  <si>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</si>
  <si>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</si>
  <si>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</si>
  <si>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</si>
  <si>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</si>
  <si>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</si>
  <si>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</si>
  <si>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</si>
  <si>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</si>
  <si>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</si>
  <si>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</si>
  <si>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</si>
  <si>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</si>
  <si>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</si>
  <si>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</si>
  <si>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</si>
  <si>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</si>
  <si>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MAGDALENA MEDIO</t>
  </si>
  <si>
    <t>Arboletes</t>
  </si>
  <si>
    <t>Polonuevo</t>
  </si>
  <si>
    <t>Caldas</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</si>
  <si>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</si>
  <si>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</si>
  <si>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</si>
  <si>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</si>
  <si>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</si>
  <si>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</si>
  <si>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</si>
  <si>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</si>
  <si>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</si>
  <si>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</si>
  <si>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</si>
  <si>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</si>
  <si>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</si>
  <si>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</si>
  <si>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</si>
  <si>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</si>
  <si>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</si>
  <si>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</si>
  <si>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</si>
  <si>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META Y LLANOS ORIENTALES</t>
  </si>
  <si>
    <t>Ponedera</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</si>
  <si>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</si>
  <si>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</si>
  <si>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</si>
  <si>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</si>
  <si>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</si>
  <si>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</si>
  <si>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</si>
  <si>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</si>
  <si>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</si>
  <si>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</si>
  <si>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</si>
  <si>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</si>
  <si>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</si>
  <si>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</si>
  <si>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</si>
  <si>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</si>
  <si>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</si>
  <si>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</si>
  <si>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</si>
  <si>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</si>
  <si>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</si>
  <si>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</si>
  <si>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</si>
  <si>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</si>
  <si>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</si>
  <si>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</si>
  <si>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</si>
  <si>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</si>
  <si>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</si>
  <si>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</si>
  <si>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</si>
  <si>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</si>
  <si>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</si>
  <si>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</si>
  <si>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</si>
  <si>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</si>
  <si>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</si>
  <si>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</si>
  <si>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</si>
  <si>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</si>
  <si>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</si>
  <si>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</si>
  <si>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</si>
  <si>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NORTE DE SANTANDER Y ARAUCA</t>
  </si>
  <si>
    <t>Repelón</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</si>
  <si>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</si>
  <si>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</si>
  <si>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</si>
  <si>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</si>
  <si>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</si>
  <si>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</si>
  <si>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</si>
  <si>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</si>
  <si>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</si>
  <si>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</si>
  <si>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</si>
  <si>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</si>
  <si>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</si>
  <si>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</si>
  <si>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</si>
  <si>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</si>
  <si>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</si>
  <si>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</si>
  <si>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</si>
  <si>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</si>
  <si>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</si>
  <si>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</si>
  <si>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</si>
  <si>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</si>
  <si>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</si>
  <si>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</si>
  <si>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</si>
  <si>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</si>
  <si>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</si>
  <si>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</si>
  <si>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</si>
  <si>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</si>
  <si>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</si>
  <si>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</si>
  <si>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</si>
  <si>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</si>
  <si>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</si>
  <si>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</si>
  <si>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</si>
  <si>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</si>
  <si>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</si>
  <si>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</si>
  <si>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</si>
  <si>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</si>
  <si>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</si>
  <si>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</si>
  <si>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</si>
  <si>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</si>
  <si>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</si>
  <si>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</si>
  <si>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</si>
  <si>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</si>
  <si>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</si>
  <si>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</si>
  <si>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</si>
  <si>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</si>
  <si>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</si>
  <si>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</si>
  <si>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</si>
  <si>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</si>
  <si>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</si>
  <si>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</si>
  <si>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</si>
  <si>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</si>
  <si>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</si>
  <si>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</si>
  <si>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</si>
  <si>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</si>
  <si>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</si>
  <si>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</si>
  <si>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</si>
  <si>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</si>
  <si>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</si>
  <si>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</si>
  <si>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</si>
  <si>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</si>
  <si>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</si>
  <si>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</si>
  <si>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</si>
  <si>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URABA</t>
  </si>
  <si>
    <t>Santo Tomás</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</si>
  <si>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</si>
  <si>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</si>
  <si>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</si>
  <si>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</si>
  <si>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</si>
  <si>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</si>
  <si>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</si>
  <si>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</si>
  <si>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</si>
  <si>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</si>
  <si>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</si>
  <si>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</si>
  <si>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</si>
  <si>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</si>
  <si>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</si>
  <si>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</si>
  <si>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</si>
  <si>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</si>
  <si>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VALLE</t>
  </si>
  <si>
    <t>Soledad</t>
  </si>
  <si>
    <t>María La Baja</t>
  </si>
  <si>
    <t>Chitaraque</t>
  </si>
  <si>
    <t>Risaralda</t>
  </si>
  <si>
    <t>Miranda</t>
  </si>
  <si>
    <t>Río De Oro</t>
  </si>
  <si>
    <t>Medio San Juan</t>
  </si>
  <si>
    <t>Purísima De La Concepción</t>
  </si>
  <si>
    <t>Chocontá</t>
  </si>
  <si>
    <t>Oporapa</t>
  </si>
  <si>
    <t>Sabanas De San Ángel</t>
  </si>
  <si>
    <t>Puerto López</t>
  </si>
  <si>
    <t>La Playa</t>
  </si>
  <si>
    <t>Cimitarra</t>
  </si>
  <si>
    <t>San Marcos</t>
  </si>
  <si>
    <t>Herveo</t>
  </si>
  <si>
    <t>Guacarí</t>
  </si>
  <si>
    <t>VARIAS DT</t>
  </si>
  <si>
    <t>Buriticá</t>
  </si>
  <si>
    <t>Suan</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</si>
  <si>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</si>
  <si>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</si>
  <si>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</si>
  <si>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</si>
  <si>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</si>
  <si>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</si>
  <si>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</si>
  <si>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</si>
  <si>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</si>
  <si>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</si>
  <si>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</si>
  <si>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</si>
  <si>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</si>
  <si>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</si>
  <si>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</si>
  <si>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</si>
  <si>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</si>
  <si>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</si>
  <si>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</si>
  <si>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</si>
  <si>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</si>
  <si>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</si>
  <si>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</si>
  <si>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</si>
  <si>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</si>
  <si>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</si>
  <si>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</si>
  <si>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</si>
  <si>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</si>
  <si>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</si>
  <si>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</si>
  <si>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</si>
  <si>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</si>
  <si>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</si>
  <si>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</si>
  <si>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</si>
  <si>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</si>
  <si>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</si>
  <si>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</si>
  <si>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</si>
  <si>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</si>
  <si>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</si>
  <si>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</si>
  <si>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</si>
  <si>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</si>
  <si>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</si>
  <si>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</si>
  <si>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</si>
  <si>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</si>
  <si>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</si>
  <si>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</si>
  <si>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 xml:space="preserve">Concepto </t>
  </si>
  <si>
    <t xml:space="preserve">Unidad de medida </t>
  </si>
  <si>
    <t>COSTO</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</si>
  <si>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</si>
  <si>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</si>
  <si>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</si>
  <si>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</si>
  <si>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</si>
  <si>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</si>
  <si>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</si>
  <si>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</si>
  <si>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</si>
  <si>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</si>
  <si>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</si>
  <si>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</si>
  <si>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</si>
  <si>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</si>
  <si>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</si>
  <si>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</si>
  <si>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Jabón Líquido</t>
  </si>
  <si>
    <t>Unidad</t>
  </si>
  <si>
    <t>Campamento</t>
  </si>
  <si>
    <t>Pinillos</t>
  </si>
  <si>
    <t>Coper</t>
  </si>
  <si>
    <t>Victoria</t>
  </si>
  <si>
    <t>Piamonte</t>
  </si>
  <si>
    <t>Valledupar</t>
  </si>
  <si>
    <t>Río Quito</t>
  </si>
  <si>
    <t>San Carlos</t>
  </si>
  <si>
    <t>Pitalito</t>
  </si>
  <si>
    <t>Santa Bárbara De Pinto</t>
  </si>
  <si>
    <t>San Juanito</t>
  </si>
  <si>
    <t>Gualmatán</t>
  </si>
  <si>
    <t>Ocaña</t>
  </si>
  <si>
    <t>Curití</t>
  </si>
  <si>
    <t>Sucre</t>
  </si>
  <si>
    <t>Líbano</t>
  </si>
  <si>
    <t>Alcohol Glicerinado min al 60 max al 90%</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</si>
  <si>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</si>
  <si>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</si>
  <si>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</si>
  <si>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</si>
  <si>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</si>
  <si>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</si>
  <si>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</si>
  <si>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</si>
  <si>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</si>
  <si>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</si>
  <si>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</si>
  <si>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</si>
  <si>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</si>
  <si>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</si>
  <si>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</si>
  <si>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Tapabocas</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</si>
  <si>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</si>
  <si>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</si>
  <si>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</si>
  <si>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</si>
  <si>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</si>
  <si>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</si>
  <si>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</si>
  <si>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</si>
  <si>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</si>
  <si>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</si>
  <si>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</si>
  <si>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</si>
  <si>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</si>
  <si>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</si>
  <si>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</si>
  <si>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</si>
  <si>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Bolsa de basura negra de 90 * 115</t>
  </si>
  <si>
    <t>Caramanta</t>
  </si>
  <si>
    <t>San Cristóbal</t>
  </si>
  <si>
    <t>Cubará</t>
  </si>
  <si>
    <t>Puerto Tejada</t>
  </si>
  <si>
    <t>Sipí</t>
  </si>
  <si>
    <t>Tierralta</t>
  </si>
  <si>
    <t>Fómeque</t>
  </si>
  <si>
    <t>San Agustín</t>
  </si>
  <si>
    <t>Tenerife</t>
  </si>
  <si>
    <t>Villavicencio</t>
  </si>
  <si>
    <t>Ipiales</t>
  </si>
  <si>
    <t>Natagaima</t>
  </si>
  <si>
    <t>Pradera</t>
  </si>
  <si>
    <t>Bolsa de basura blanca de 90 * 115</t>
  </si>
  <si>
    <t>Carepa</t>
  </si>
  <si>
    <t>San Estanislao</t>
  </si>
  <si>
    <t>Cucaita</t>
  </si>
  <si>
    <t>Puracé</t>
  </si>
  <si>
    <t>Tadó</t>
  </si>
  <si>
    <t>Tuchín</t>
  </si>
  <si>
    <t>Fosca</t>
  </si>
  <si>
    <t>Santa María</t>
  </si>
  <si>
    <t>Zapayán</t>
  </si>
  <si>
    <t>Vistahermosa</t>
  </si>
  <si>
    <t>La Cruz</t>
  </si>
  <si>
    <t>Ragonvalia</t>
  </si>
  <si>
    <t>El Playón</t>
  </si>
  <si>
    <t>Ortega</t>
  </si>
  <si>
    <t xml:space="preserve">Servicio de desinfección del espacio </t>
  </si>
  <si>
    <t>Carolina</t>
  </si>
  <si>
    <t>San Fernando</t>
  </si>
  <si>
    <t>Cuítiva</t>
  </si>
  <si>
    <t>Rosas</t>
  </si>
  <si>
    <t>Unguía</t>
  </si>
  <si>
    <t>Valencia</t>
  </si>
  <si>
    <t>Funza</t>
  </si>
  <si>
    <t>Suaza</t>
  </si>
  <si>
    <t>Zona Bananera</t>
  </si>
  <si>
    <t>La Florida</t>
  </si>
  <si>
    <t>Salazar</t>
  </si>
  <si>
    <t>Encino</t>
  </si>
  <si>
    <t>Palocabildo</t>
  </si>
  <si>
    <t>Riofrío</t>
  </si>
  <si>
    <t xml:space="preserve">Gel antibacterial </t>
  </si>
  <si>
    <t>Caucasia</t>
  </si>
  <si>
    <t>San Jacinto</t>
  </si>
  <si>
    <t>Duitama</t>
  </si>
  <si>
    <t>San Sebastián</t>
  </si>
  <si>
    <t>Unión Panamericana</t>
  </si>
  <si>
    <t>Fúquene</t>
  </si>
  <si>
    <t>Tarqui</t>
  </si>
  <si>
    <t>La Llanada</t>
  </si>
  <si>
    <t>San Calixto</t>
  </si>
  <si>
    <t>Enciso</t>
  </si>
  <si>
    <t>Piedras</t>
  </si>
  <si>
    <t>Roldanillo</t>
  </si>
  <si>
    <t>Toallas Papel Rollo X 50</t>
  </si>
  <si>
    <t>Rollo X 50 unidades</t>
  </si>
  <si>
    <t>Chigorodó</t>
  </si>
  <si>
    <t>San Jacinto Del Cauca</t>
  </si>
  <si>
    <t>El Cocuy</t>
  </si>
  <si>
    <t>Santa Rosa</t>
  </si>
  <si>
    <t>Fusagasugá</t>
  </si>
  <si>
    <t>Tello</t>
  </si>
  <si>
    <t>La Tola</t>
  </si>
  <si>
    <t>San Cayetano</t>
  </si>
  <si>
    <t>Florián</t>
  </si>
  <si>
    <t>Planadas</t>
  </si>
  <si>
    <t>Bolsas de papel liso</t>
  </si>
  <si>
    <t>unidad</t>
  </si>
  <si>
    <t>Cisneros</t>
  </si>
  <si>
    <t>San Juan Nepomuceno</t>
  </si>
  <si>
    <t>El Espino</t>
  </si>
  <si>
    <t>Santander De Quilichao</t>
  </si>
  <si>
    <t>Gachalá</t>
  </si>
  <si>
    <t>Teruel</t>
  </si>
  <si>
    <t>Floridablanca</t>
  </si>
  <si>
    <t>Prado</t>
  </si>
  <si>
    <t>Sevilla</t>
  </si>
  <si>
    <t>Cofias</t>
  </si>
  <si>
    <t>Ciudad Bolívar</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</si>
  <si>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</si>
  <si>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</si>
  <si>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</si>
  <si>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</si>
  <si>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</si>
  <si>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</si>
  <si>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</si>
  <si>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</si>
  <si>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</si>
  <si>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</si>
  <si>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</si>
  <si>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</si>
  <si>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</si>
  <si>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</si>
  <si>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</si>
  <si>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</si>
  <si>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</si>
  <si>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</si>
  <si>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</si>
  <si>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</si>
  <si>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</si>
  <si>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</si>
  <si>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</si>
  <si>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</si>
  <si>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</si>
  <si>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</si>
  <si>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</si>
  <si>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</si>
  <si>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</si>
  <si>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</si>
  <si>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</si>
  <si>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</si>
  <si>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</si>
  <si>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</si>
  <si>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</si>
  <si>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</si>
  <si>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</si>
  <si>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</si>
  <si>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</si>
  <si>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Apoyo Preparación de Alimentos</t>
  </si>
  <si>
    <t>Cuantos: 1</t>
  </si>
  <si>
    <t>Copacabana</t>
  </si>
  <si>
    <t>Santa Rosa Del Sur</t>
  </si>
  <si>
    <t>Garagoa</t>
  </si>
  <si>
    <t>Timbío</t>
  </si>
  <si>
    <t>Mallama</t>
  </si>
  <si>
    <t>Toledo</t>
  </si>
  <si>
    <t>Saldaña</t>
  </si>
  <si>
    <t>Versalles</t>
  </si>
  <si>
    <t>Elementos Tradicionales</t>
  </si>
  <si>
    <t>Cuantos: 2</t>
  </si>
  <si>
    <t>Dabeiba</t>
  </si>
  <si>
    <t>Simití</t>
  </si>
  <si>
    <t>Guacamayas</t>
  </si>
  <si>
    <t>Timbiquí</t>
  </si>
  <si>
    <t>Guachetá</t>
  </si>
  <si>
    <t>Mosquera</t>
  </si>
  <si>
    <t>Villa Caro</t>
  </si>
  <si>
    <t>Guapotá</t>
  </si>
  <si>
    <t>San Antonio</t>
  </si>
  <si>
    <t>Vijes</t>
  </si>
  <si>
    <t>Gasolina</t>
  </si>
  <si>
    <t>Cuantos: 3</t>
  </si>
  <si>
    <t>Donmatías</t>
  </si>
  <si>
    <t>Soplaviento</t>
  </si>
  <si>
    <t>Guateque</t>
  </si>
  <si>
    <t>Toribío</t>
  </si>
  <si>
    <t>Guaduas</t>
  </si>
  <si>
    <t>Nariño</t>
  </si>
  <si>
    <t>Villa Del Rosario</t>
  </si>
  <si>
    <t>Guavatá</t>
  </si>
  <si>
    <t>San Luis</t>
  </si>
  <si>
    <t>Yotoco</t>
  </si>
  <si>
    <t xml:space="preserve">Insumos para rituales </t>
  </si>
  <si>
    <t>Cuantos: 4</t>
  </si>
  <si>
    <t>Ebéjico</t>
  </si>
  <si>
    <t>Talaigua Nuevo</t>
  </si>
  <si>
    <t>Guayatá</t>
  </si>
  <si>
    <t>Totoró</t>
  </si>
  <si>
    <t>Guasca</t>
  </si>
  <si>
    <t>Olaya Herrera</t>
  </si>
  <si>
    <t>Güepsa</t>
  </si>
  <si>
    <t>San Sebastián De Mariquita</t>
  </si>
  <si>
    <t>Yumbo</t>
  </si>
  <si>
    <t xml:space="preserve"> Medico Tradicional ( Jaibana, apoyo espiritual, ancestros, Chaman) </t>
  </si>
  <si>
    <t>Cuantos: 5</t>
  </si>
  <si>
    <t>El Bagre</t>
  </si>
  <si>
    <t>Tiquisio</t>
  </si>
  <si>
    <t>Güicán De La Sierra</t>
  </si>
  <si>
    <t>Villa Rica</t>
  </si>
  <si>
    <t>Guataquí</t>
  </si>
  <si>
    <t>Ospina</t>
  </si>
  <si>
    <t>Hato</t>
  </si>
  <si>
    <t>Santa Isabel</t>
  </si>
  <si>
    <t>Zarzal</t>
  </si>
  <si>
    <t>Cuantos: 6</t>
  </si>
  <si>
    <t>El Carmen De Viboral</t>
  </si>
  <si>
    <t>Turbaco</t>
  </si>
  <si>
    <t>Iza</t>
  </si>
  <si>
    <t>Guatavita</t>
  </si>
  <si>
    <t>Pasto</t>
  </si>
  <si>
    <t>Jesús María</t>
  </si>
  <si>
    <t>Reembolso Transporte Especial Transporte propio de la comunidad</t>
  </si>
  <si>
    <t>Cuantos: 7</t>
  </si>
  <si>
    <t>El Santuario</t>
  </si>
  <si>
    <t>Turbaná</t>
  </si>
  <si>
    <t>Jenesano</t>
  </si>
  <si>
    <t>Guayabal De Síquima</t>
  </si>
  <si>
    <t>Policarpa</t>
  </si>
  <si>
    <t>Jordán</t>
  </si>
  <si>
    <t>Valle De San Juan</t>
  </si>
  <si>
    <t>Talleristas</t>
  </si>
  <si>
    <t>Cuantos: 8</t>
  </si>
  <si>
    <t>Entrerríos</t>
  </si>
  <si>
    <t>Jericó</t>
  </si>
  <si>
    <t>Guayabetal</t>
  </si>
  <si>
    <t>Potosí</t>
  </si>
  <si>
    <t>La Belleza</t>
  </si>
  <si>
    <t>Venadillo</t>
  </si>
  <si>
    <t xml:space="preserve">Transporte de alimentos </t>
  </si>
  <si>
    <t>Cuantos: 9</t>
  </si>
  <si>
    <t>Envigado</t>
  </si>
  <si>
    <t>Zambrano</t>
  </si>
  <si>
    <t>La Capilla</t>
  </si>
  <si>
    <t>Gutiérrez</t>
  </si>
  <si>
    <t>Villahermosa</t>
  </si>
  <si>
    <t>Cuantos: 10</t>
  </si>
  <si>
    <t>Fredonia</t>
  </si>
  <si>
    <t>La Uvita</t>
  </si>
  <si>
    <t>Jerusalén</t>
  </si>
  <si>
    <t>Puerres</t>
  </si>
  <si>
    <t>Landázuri</t>
  </si>
  <si>
    <t>Villarrica</t>
  </si>
  <si>
    <t>Cuantos: 11</t>
  </si>
  <si>
    <t>Frontino</t>
  </si>
  <si>
    <t>Junín</t>
  </si>
  <si>
    <t>Pupiales</t>
  </si>
  <si>
    <t>Lebrija</t>
  </si>
  <si>
    <t>Cuantos: 12</t>
  </si>
  <si>
    <t>Giraldo</t>
  </si>
  <si>
    <t>Labranzagrande</t>
  </si>
  <si>
    <t>La Calera</t>
  </si>
  <si>
    <t>Ricaurte</t>
  </si>
  <si>
    <t>Los Santos</t>
  </si>
  <si>
    <t>ACCIONES AUTONOMAS</t>
  </si>
  <si>
    <t>Cuantos: 13</t>
  </si>
  <si>
    <t>Girardota</t>
  </si>
  <si>
    <t>Macanal</t>
  </si>
  <si>
    <t>La Mesa</t>
  </si>
  <si>
    <t>Roberto Payán</t>
  </si>
  <si>
    <t>Macaravita</t>
  </si>
  <si>
    <t xml:space="preserve">Orientación y asesoría a la inversión adecuada </t>
  </si>
  <si>
    <t>Cuantos: 14</t>
  </si>
  <si>
    <t>Gómez Plata</t>
  </si>
  <si>
    <t>Maripí</t>
  </si>
  <si>
    <t>La Palma</t>
  </si>
  <si>
    <t>Samaniego</t>
  </si>
  <si>
    <t>Málaga</t>
  </si>
  <si>
    <t>Cuantos: 15</t>
  </si>
  <si>
    <t>La Peña</t>
  </si>
  <si>
    <t>San Andrés De Tumaco</t>
  </si>
  <si>
    <t>Matanza</t>
  </si>
  <si>
    <t xml:space="preserve"> Taller PAE </t>
  </si>
  <si>
    <t>Cuantos: 16</t>
  </si>
  <si>
    <t>Mongua</t>
  </si>
  <si>
    <t>San Bernardo</t>
  </si>
  <si>
    <t>Mogotes</t>
  </si>
  <si>
    <t>Conexión PAE</t>
  </si>
  <si>
    <t>Cuantos: 17</t>
  </si>
  <si>
    <t>Guarne</t>
  </si>
  <si>
    <t>Monguí</t>
  </si>
  <si>
    <t>Lenguazaque</t>
  </si>
  <si>
    <t>San Lorenzo</t>
  </si>
  <si>
    <t>Molagavita</t>
  </si>
  <si>
    <t xml:space="preserve"> Evaluación PAE</t>
  </si>
  <si>
    <t>Cuantos: 18</t>
  </si>
  <si>
    <t>Guatapé</t>
  </si>
  <si>
    <t>Moniquirá</t>
  </si>
  <si>
    <t>Machetá</t>
  </si>
  <si>
    <t>Ocamonte</t>
  </si>
  <si>
    <t>Jornada de Orientación y Acercamiento a la Oferta</t>
  </si>
  <si>
    <t>Cuantos: 19</t>
  </si>
  <si>
    <t>Heliconia</t>
  </si>
  <si>
    <t>Motavita</t>
  </si>
  <si>
    <t>Madrid</t>
  </si>
  <si>
    <t>San Pedro De Cartago</t>
  </si>
  <si>
    <t>Oiba</t>
  </si>
  <si>
    <t>Jornada Territorial Construyendo mi Futuro</t>
  </si>
  <si>
    <t>Cuantos: 20</t>
  </si>
  <si>
    <t>Hispania</t>
  </si>
  <si>
    <t>Muzo</t>
  </si>
  <si>
    <t>Manta</t>
  </si>
  <si>
    <t>Sandoná</t>
  </si>
  <si>
    <t>Onzaga</t>
  </si>
  <si>
    <t>Duelos Colectivos</t>
  </si>
  <si>
    <t>Itagüí</t>
  </si>
  <si>
    <t>Nobsa</t>
  </si>
  <si>
    <t>Medina</t>
  </si>
  <si>
    <t>Santa Bárbara</t>
  </si>
  <si>
    <t>Palmar</t>
  </si>
  <si>
    <t xml:space="preserve"> Imaginarios Colectivos</t>
  </si>
  <si>
    <t>Ituango</t>
  </si>
  <si>
    <t>Nuevo Colón</t>
  </si>
  <si>
    <t>Santacruz</t>
  </si>
  <si>
    <t>Palmas Del Socorro</t>
  </si>
  <si>
    <t>Transformación de escenarios sociales</t>
  </si>
  <si>
    <t>Jardín</t>
  </si>
  <si>
    <t>Oicatá</t>
  </si>
  <si>
    <t>Sapuyes</t>
  </si>
  <si>
    <t>Páramo</t>
  </si>
  <si>
    <t xml:space="preserve">Practicas sociales </t>
  </si>
  <si>
    <t>Otanche</t>
  </si>
  <si>
    <t>Nemocón</t>
  </si>
  <si>
    <t>Taminango</t>
  </si>
  <si>
    <t>Piedecuesta</t>
  </si>
  <si>
    <t xml:space="preserve">Viviendo la Diferencia </t>
  </si>
  <si>
    <t>La Ceja</t>
  </si>
  <si>
    <t>Pachavita</t>
  </si>
  <si>
    <t>Nilo</t>
  </si>
  <si>
    <t>Tangua</t>
  </si>
  <si>
    <t>Pinchote</t>
  </si>
  <si>
    <t xml:space="preserve">Fortalecimiento Organizativo </t>
  </si>
  <si>
    <t>La Estrella</t>
  </si>
  <si>
    <t>Nimaima</t>
  </si>
  <si>
    <t>Túquerres</t>
  </si>
  <si>
    <t>Puente Nacional</t>
  </si>
  <si>
    <t>Incidencia Social</t>
  </si>
  <si>
    <t>La Pintada</t>
  </si>
  <si>
    <t>Paipa</t>
  </si>
  <si>
    <t>Nocaima</t>
  </si>
  <si>
    <t>Yacuanquer</t>
  </si>
  <si>
    <t>Puerto Parra</t>
  </si>
  <si>
    <t xml:space="preserve">Evaluación y cierre </t>
  </si>
  <si>
    <t>Pajarito</t>
  </si>
  <si>
    <t>Pacho</t>
  </si>
  <si>
    <t>Puerto Wilches</t>
  </si>
  <si>
    <t xml:space="preserve">Satisfacción y Garantías de no Repetición SRC </t>
  </si>
  <si>
    <t>Liborina</t>
  </si>
  <si>
    <t>Panqueba</t>
  </si>
  <si>
    <t>Paime</t>
  </si>
  <si>
    <t>Rionegro</t>
  </si>
  <si>
    <t xml:space="preserve">Iniciativas locales de memoria </t>
  </si>
  <si>
    <t>Maceo</t>
  </si>
  <si>
    <t>Pauna</t>
  </si>
  <si>
    <t>Pandi</t>
  </si>
  <si>
    <t>Sabana De Torres</t>
  </si>
  <si>
    <t xml:space="preserve">Entrega de restos </t>
  </si>
  <si>
    <t>Marinilla</t>
  </si>
  <si>
    <t>Paya</t>
  </si>
  <si>
    <t>Paratebueno</t>
  </si>
  <si>
    <t>Estrategia de reparación Integral</t>
  </si>
  <si>
    <t>Medellín</t>
  </si>
  <si>
    <t>Paz De Río</t>
  </si>
  <si>
    <t>Pasca</t>
  </si>
  <si>
    <t>San Benito</t>
  </si>
  <si>
    <t>Ajuste a los planes de RYR</t>
  </si>
  <si>
    <t>Montebello</t>
  </si>
  <si>
    <t>Pesca</t>
  </si>
  <si>
    <t>Puerto Salgar</t>
  </si>
  <si>
    <t>San Gil</t>
  </si>
  <si>
    <t xml:space="preserve">Implementación de acciones de los Planes </t>
  </si>
  <si>
    <t>Murindó</t>
  </si>
  <si>
    <t>Pisba</t>
  </si>
  <si>
    <t>Pulí</t>
  </si>
  <si>
    <t>San Joaquín</t>
  </si>
  <si>
    <t xml:space="preserve"> Intervención de Planes de RYR</t>
  </si>
  <si>
    <t>Mutatá</t>
  </si>
  <si>
    <t>Puerto Boyacá</t>
  </si>
  <si>
    <t>Quebradanegra</t>
  </si>
  <si>
    <t>San José De Miranda</t>
  </si>
  <si>
    <t xml:space="preserve">Retorno masivo acompañado </t>
  </si>
  <si>
    <t>Quípama</t>
  </si>
  <si>
    <t>Quetame</t>
  </si>
  <si>
    <t>seguimiento al retorno</t>
  </si>
  <si>
    <t>Nechí</t>
  </si>
  <si>
    <t>Ramiriquí</t>
  </si>
  <si>
    <t>Quipile</t>
  </si>
  <si>
    <t>San Vicente De Chucurí</t>
  </si>
  <si>
    <t>Necoclí</t>
  </si>
  <si>
    <t>Ráquira</t>
  </si>
  <si>
    <t xml:space="preserve">Estrategia de fortalecimiento tejido social </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</si>
  <si>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</si>
  <si>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</si>
  <si>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</si>
  <si>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</si>
  <si>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</si>
  <si>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</si>
  <si>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</si>
  <si>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</si>
  <si>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</si>
  <si>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</si>
  <si>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</si>
  <si>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</si>
  <si>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</si>
  <si>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</si>
  <si>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</si>
  <si>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</si>
  <si>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</si>
  <si>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</si>
  <si>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</si>
  <si>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</si>
  <si>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</si>
  <si>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</si>
  <si>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</si>
  <si>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</si>
  <si>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</si>
  <si>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</si>
  <si>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</si>
  <si>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</si>
  <si>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</si>
  <si>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</si>
  <si>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</si>
  <si>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</si>
  <si>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</si>
  <si>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</si>
  <si>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</si>
  <si>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</si>
  <si>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</si>
  <si>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</si>
  <si>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</si>
  <si>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</si>
  <si>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</si>
  <si>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</si>
  <si>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</si>
  <si>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</si>
  <si>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</si>
  <si>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</si>
  <si>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</si>
  <si>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</si>
  <si>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</si>
  <si>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</si>
  <si>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</si>
  <si>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</si>
  <si>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</si>
  <si>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</si>
  <si>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</si>
  <si>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</si>
  <si>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</si>
  <si>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</si>
  <si>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</si>
  <si>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</si>
  <si>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</si>
  <si>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</si>
  <si>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</si>
  <si>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</si>
  <si>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</si>
  <si>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</si>
  <si>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</si>
  <si>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</si>
  <si>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</si>
  <si>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</si>
  <si>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</si>
  <si>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</si>
  <si>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</si>
  <si>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</si>
  <si>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</si>
  <si>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</si>
  <si>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</si>
  <si>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</si>
  <si>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</si>
  <si>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</si>
  <si>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</si>
  <si>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</si>
  <si>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</si>
  <si>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</si>
  <si>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</si>
  <si>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</si>
  <si>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</si>
  <si>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</si>
  <si>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</si>
  <si>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</si>
  <si>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</si>
  <si>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</si>
  <si>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</si>
  <si>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</si>
  <si>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</si>
  <si>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</si>
  <si>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</si>
  <si>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</si>
  <si>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</si>
  <si>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</si>
  <si>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</si>
  <si>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</si>
  <si>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</si>
  <si>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</si>
  <si>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</si>
  <si>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</si>
  <si>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</si>
  <si>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</si>
  <si>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</si>
  <si>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</si>
  <si>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</si>
  <si>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</si>
  <si>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</si>
  <si>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</si>
  <si>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</si>
  <si>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</si>
  <si>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</si>
  <si>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</si>
  <si>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</si>
  <si>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</si>
  <si>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</si>
  <si>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</si>
  <si>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</si>
  <si>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</si>
  <si>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</si>
  <si>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</si>
  <si>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</si>
  <si>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</si>
  <si>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</si>
  <si>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</si>
  <si>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</si>
  <si>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</si>
  <si>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</si>
  <si>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</si>
  <si>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</si>
  <si>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</si>
  <si>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MATERIALES</t>
  </si>
  <si>
    <t>Agenda Diaria</t>
  </si>
  <si>
    <t>Agenda rayada de 50 Hojas sin diseño en la portada</t>
  </si>
  <si>
    <t>Aguja Capotera</t>
  </si>
  <si>
    <t>Aguja capotera con punta Nº 3. Son agujas más largas que las de coser, gruesas y con el ojo alargado.</t>
  </si>
  <si>
    <t>Paquete x 10 Unidades</t>
  </si>
  <si>
    <t>Aguja Croché</t>
  </si>
  <si>
    <t>Agujas croché</t>
  </si>
  <si>
    <t>Album</t>
  </si>
  <si>
    <t>Albun de seguimiento con su debido diseño apartir de los textos construidos y enviados por la UARIV, que contiene impresión a blanco o negro de 18 paginas, hoja blanca de 75 Grs tamalo carta y carpeta carton plastica tipo sobre con broche de hilo tamaño carta (LA UNIDAD ENTREGARA ELARTE)</t>
  </si>
  <si>
    <t>Alcohol Antiseptico de Uso Externo</t>
  </si>
  <si>
    <t>Alcohol antiseptico de uso externo al 70%, con dispensador.</t>
  </si>
  <si>
    <t>Frasco 
x 750 cc</t>
  </si>
  <si>
    <t>Algodón Purificado Jgb Bolsa</t>
  </si>
  <si>
    <t>Empaque Con 50 g</t>
  </si>
  <si>
    <t>Gramos</t>
  </si>
  <si>
    <t>Arcilla Moldeable</t>
  </si>
  <si>
    <t>bloque de archilla moldeable no toxica</t>
  </si>
  <si>
    <t>Libra</t>
  </si>
  <si>
    <t>Arena</t>
  </si>
  <si>
    <t>Bulto de arena x 50 kilos, utilizado para la realización de acciones de satisfacción, que requieran el trabajo colectivo de la comUnidad.</t>
  </si>
  <si>
    <t>Bulto</t>
  </si>
  <si>
    <t xml:space="preserve">Arena de Colores </t>
  </si>
  <si>
    <t>Arena de colores por Libra, colores surtidos.</t>
  </si>
  <si>
    <t xml:space="preserve">Arreglo Floral Para Mesa Principal </t>
  </si>
  <si>
    <t>Medidas de 40 * 20 cmts Variedad de flores</t>
  </si>
  <si>
    <t>Arreglos florales - Inhumación</t>
  </si>
  <si>
    <t>Arreglo floral 25 - 36 flores preferiblemente de color blanco (otro color según requerimiento) margaritas, rosas, claveles o flor de ajo. Canasta o base en color madera que cubran el ancho del cofre. 80 cm de alto y 80 cm de ancho.</t>
  </si>
  <si>
    <t>Arreglos florales (cubre Cofre)</t>
  </si>
  <si>
    <t>Arreglo floral de 12 a 24 flores preferiblemente de color blanco (otro color según requerimiento) margaritas, rosas, claveles o flor de ajo. Canasta o base en color madera que cubran el ancho del cofre</t>
  </si>
  <si>
    <t>Astas En Aluminio de 3 Metros</t>
  </si>
  <si>
    <t>Alquiler Astas En Aluminio de 3 Metros</t>
  </si>
  <si>
    <t>Ataúd</t>
  </si>
  <si>
    <t>GENERALIDAdeS: Marco, zócalo, bóveda y tapas en pino calado que debe estar seco y estable. Calibre de la madera: Mínimo 1,5 cm. Espesor del fondo: Mínimo 0.9 cm. Se deben reforzar con tornillos autoperforantes y triángulos rectángulos como refuerzos interiores. debe llevar molduras externas de amarre en contorno; una en la parte alta y otra en la parte baja. debe llevar, por cada lado, soportes reforzados para las manijas. Entre el tapizado y el fondo debe tener un contenedor plástico con bordes laterales mínimo de 10 cm. de alto. Este contenedor NO debe tener porosidades, orificios, fisuras o tener las uniones mal pegadas que permitan el paso de líquidos. (Aglomerados, pegantes, fondos, masillas, selladores, lacas, telas, plásticos, puntillas, tornillos, bisagras, etc.) Que garanticen la calidad y resistencia del producto. INTERNAS: Almohada y cobertor en colores uniformes. Almohada independiente rellena con espuma picada o aserrín.Tela seda poliéster mate y/o Nylon estampado sobre las espumas.EXTERNAS: desprovistos de símbolos religiosos. Pinturas en duco o similares con acabados brillantes, mates o imitación madera, con lacas y colores varios según diseño.Manijas independientes o barras longitudinales de madera sólida con refuerzos, los cuales deben estar pulidos, sin aristas y con espacio suficiente para las manos.Tapa con ventana en vidrio de 3 mm. Bisagras doradas o mates según diseño. Cordón de soporte para tapa según diseño. Bordados según diseño. MEDIDAS: Entre 190 a 200 cm de largo, 45cm a 80 cm de ancho y 45 cm a 50 cm de alto.</t>
  </si>
  <si>
    <t xml:space="preserve">Atriles En Madera Color </t>
  </si>
  <si>
    <t xml:space="preserve">Alquiler Atriles En Madera Color </t>
  </si>
  <si>
    <t>Auxiliar en la preparación de alimentos</t>
  </si>
  <si>
    <t>Día</t>
  </si>
  <si>
    <t>Balon Baloncesto</t>
  </si>
  <si>
    <t xml:space="preserve">Balón para uso de superficies duras con circunferencia de 75 cm </t>
  </si>
  <si>
    <t xml:space="preserve">Balon Fútbol
</t>
  </si>
  <si>
    <t>Balon de futbol N5</t>
  </si>
  <si>
    <t xml:space="preserve">Balon Microfútbol
</t>
  </si>
  <si>
    <t>Balon de futbol N4</t>
  </si>
  <si>
    <t>Balón Voleibol</t>
  </si>
  <si>
    <t xml:space="preserve">Balon para uso de superficies duras "Tienen que ser esféricos, estar fabricados con materiales adecuados, tener una circunferencia comprendida entre 68 y 70 cm </t>
  </si>
  <si>
    <t>Bandera de Colombia</t>
  </si>
  <si>
    <t>Suministro de bandera de Colombia en forma rectangular de 1*2 mts.</t>
  </si>
  <si>
    <t xml:space="preserve">Bandera de Color Blanco </t>
  </si>
  <si>
    <t>Suministro bandera blanca en forma rectangular de 1*2 mts</t>
  </si>
  <si>
    <t xml:space="preserve">Banderines de Papel </t>
  </si>
  <si>
    <t>Triangulares de 15 * 18 cmts, en papel silueta de variados colores, con palito de madera</t>
  </si>
  <si>
    <t>Paquete X 100 Unidades</t>
  </si>
  <si>
    <t>Bateria Aa</t>
  </si>
  <si>
    <t>Paquete de 2 pilas alcalinas AA de larga duración</t>
  </si>
  <si>
    <t>Paquete x 2 Unidades</t>
  </si>
  <si>
    <t>Baterías Aaa</t>
  </si>
  <si>
    <t>Paquete de 2 pilas alcalinas AAA de larga duración</t>
  </si>
  <si>
    <t>Block Papel Bond Tamaño Carta Por 35 Hojas (Docena)</t>
  </si>
  <si>
    <t>Block en papel Bond 75g, tamaño carta por 35 Hojas (Blanco, rayado o cuadriculado)</t>
  </si>
  <si>
    <t>Docena</t>
  </si>
  <si>
    <t>Block Papel Bond Tamaño Carta Por 35 Hojas (Media Docena)</t>
  </si>
  <si>
    <t>Media Docena</t>
  </si>
  <si>
    <t>Block Papel Bond Tamaño Media Carta Por 50 Hojas</t>
  </si>
  <si>
    <t>Block en papel Bond 75g, tamaño Media carta por 50 Hojas (Blanco, rayado o cuadriculado)</t>
  </si>
  <si>
    <t>Block Papel Iris (Tamaño Carta Por 40 Hojas)</t>
  </si>
  <si>
    <t>Block en papel Iris, tamaño carta por 40 Hojas</t>
  </si>
  <si>
    <t>Bloque Nº 5</t>
  </si>
  <si>
    <t>Bloque No 5 de construcción en arcilla de 12 cm*20 cm*30 (Ancho*Alto*Largo) Es para la construcción de muros utilizados en medidas de satisfacción que son realizados por los mismos sujetos, y hace parte de la estrategia metodológica de la acción.</t>
  </si>
  <si>
    <t>Bolsa Blanca</t>
  </si>
  <si>
    <t>Bolsa blanca de 90 * 115cm</t>
  </si>
  <si>
    <t>Paquete x 12 Unidades</t>
  </si>
  <si>
    <t>Bolsa de Basura</t>
  </si>
  <si>
    <t>Bolsa de Basura grande</t>
  </si>
  <si>
    <t>Bolsa Plástica Ziploc</t>
  </si>
  <si>
    <t>Bolsa plástica hermetica Ziploc, tamaño oficio</t>
  </si>
  <si>
    <t xml:space="preserve">Bolsas de Papel </t>
  </si>
  <si>
    <t>bolsas de papel kraft alimentos, tamaño 1 Libra.</t>
  </si>
  <si>
    <t>Paquete 
x 100 und</t>
  </si>
  <si>
    <t>Borrador de Nata</t>
  </si>
  <si>
    <t xml:space="preserve">Caja por 20 borradores de nata </t>
  </si>
  <si>
    <t xml:space="preserve">Caja </t>
  </si>
  <si>
    <t>Brocha 3"</t>
  </si>
  <si>
    <t>Cerdas 100% naturales de 3" con mango en madera o plástico ergonómico</t>
  </si>
  <si>
    <t>Brocha 4"</t>
  </si>
  <si>
    <t>Cerdas 100% naturales de 4" con mango en madera o plástico ergonómico</t>
  </si>
  <si>
    <t>Brocha 5"</t>
  </si>
  <si>
    <t>Cerdas 100% naturales de 5" con mango en madera o plástico ergonómico</t>
  </si>
  <si>
    <t>Bulto Cemento Blanco</t>
  </si>
  <si>
    <t>Bulto de cemento blanco, utilizado para la realización de acciones de satisfacción, que requieran el trabajo colectivo de la comUnidad.</t>
  </si>
  <si>
    <t>Bulto Cemento Gris</t>
  </si>
  <si>
    <t>Bulto de cemento gris, utilizado para la realización de acciones de satisfacción, que requieran el trabajo colectivo de la comUnidad.</t>
  </si>
  <si>
    <t>Bulto de Alambre de Puas X 100Mts</t>
  </si>
  <si>
    <t>Cabuya Fique</t>
  </si>
  <si>
    <t xml:space="preserve">Rollo Cabuya tipo fique x 40 mts </t>
  </si>
  <si>
    <t>Rollo</t>
  </si>
  <si>
    <t>Caja de Colores</t>
  </si>
  <si>
    <t>Caja de colores x 12 Unidades, variedad de colores</t>
  </si>
  <si>
    <t>Caja X 12 Unidades</t>
  </si>
  <si>
    <t>Caja de Crayones</t>
  </si>
  <si>
    <t>Variedad de colores</t>
  </si>
  <si>
    <t>Caja de Tizas</t>
  </si>
  <si>
    <t>Caja de tizas por 12 Unidades</t>
  </si>
  <si>
    <t>Caja x 12 und</t>
  </si>
  <si>
    <t>Capacitador</t>
  </si>
  <si>
    <t>Carpetas</t>
  </si>
  <si>
    <t>Carpeta plastica tamaño carta</t>
  </si>
  <si>
    <t>Carton Cartulina</t>
  </si>
  <si>
    <t>Pliego de cartón cartulina, calibre 16,  70x100cm</t>
  </si>
  <si>
    <t>Pliego</t>
  </si>
  <si>
    <t xml:space="preserve">Cartón Paja En 1/8 </t>
  </si>
  <si>
    <t xml:space="preserve">Cartón Paja en 1/8. Color crema </t>
  </si>
  <si>
    <t xml:space="preserve">Paquete por 10 Unidades </t>
  </si>
  <si>
    <t xml:space="preserve">Cartón Paja En Pliego </t>
  </si>
  <si>
    <t xml:space="preserve">Cartón paja en Pliego. Color crema </t>
  </si>
  <si>
    <t>Carton Piedra</t>
  </si>
  <si>
    <t>Pliego de cartón piedra,  77 x 110 cm ( 2,5 mm)</t>
  </si>
  <si>
    <t>Cartulina</t>
  </si>
  <si>
    <t>Pliego 100 cm *70 cm  de 150 a 165 g/m2, variedad de colores.</t>
  </si>
  <si>
    <t>Cerramiento de Seguridad</t>
  </si>
  <si>
    <t>Alquiler de vallas</t>
  </si>
  <si>
    <t>Chaquira Checa, Calibre # 10</t>
  </si>
  <si>
    <t>Chaquira checa, colores varios calibre # 10</t>
  </si>
  <si>
    <t>Chaquira Checa, Calibre # 6</t>
  </si>
  <si>
    <t>Chaquiron jumbo, colores varios calibre # 6</t>
  </si>
  <si>
    <t>Chaquira Checa, Calibre # 8</t>
  </si>
  <si>
    <t>Chaquira checa, colores varios calibre # 8</t>
  </si>
  <si>
    <t>Chaquira Checa, Calibre # 9</t>
  </si>
  <si>
    <t>Chaquira checa, colores varios calibre # 9</t>
  </si>
  <si>
    <t>Chinches</t>
  </si>
  <si>
    <t>Chinches de tamaño estándar de colores surtidos</t>
  </si>
  <si>
    <t>Caja x 100 Unidades</t>
  </si>
  <si>
    <t>Cinta Adhesiva Grande (55Mm X 33M)</t>
  </si>
  <si>
    <t>55 mm * 33 m</t>
  </si>
  <si>
    <t>Cinta Adhesiva Pequeña (12Mm X 33M) Paquete X 3 Unidades</t>
  </si>
  <si>
    <t>12 mm * 33 m</t>
  </si>
  <si>
    <t>Paquetex 3 Unidades</t>
  </si>
  <si>
    <t>Cinta de Enmascarar Mediana (18Mm X 40M)</t>
  </si>
  <si>
    <t>Cinta de enmascarar. Tamaño de 18 mm x 40 metros</t>
  </si>
  <si>
    <t>Paquete x 6 Unidades</t>
  </si>
  <si>
    <t>Cinta de Raso 13 Mm</t>
  </si>
  <si>
    <t>Cinta de raso de 13mm, Rollo x 50m (Colores surtidos)</t>
  </si>
  <si>
    <t>Cinta de Raso 3,5 Cm</t>
  </si>
  <si>
    <t>Cinta de raso de 3.5cm, Rollo x 25m (Colores surtidos)</t>
  </si>
  <si>
    <t>Cinta Funebre</t>
  </si>
  <si>
    <t>Cinta fúnebre membretada, Las letras de los nombres de los occisos deben ser doradas con letras grandes. Medidas: Un (1) metro de largo por diez (10) cm de ancho.</t>
  </si>
  <si>
    <t>Cinta Trasparente Grande</t>
  </si>
  <si>
    <t xml:space="preserve">Cinta Trasparente 24 mm x 40 metros </t>
  </si>
  <si>
    <t>Paquete x 3 Unidades</t>
  </si>
  <si>
    <t>Cinta Trasparente Mediana</t>
  </si>
  <si>
    <t xml:space="preserve">Cinta Trasparente 12 mm x 40 metros </t>
  </si>
  <si>
    <t>Cintas de Papel 12 Mm</t>
  </si>
  <si>
    <t>Rollo de Cinta de Papel 12 mm x 100 mts (Colores variados)</t>
  </si>
  <si>
    <t>Cintas de Papel 19 Mm</t>
  </si>
  <si>
    <t>Rollo de Cinta de Papel 19 mm x 100 mts (Colores variados)</t>
  </si>
  <si>
    <t>Clip Estándar</t>
  </si>
  <si>
    <t>Clip Alambre metálico galvanizado tamaño estándar</t>
  </si>
  <si>
    <t>Clip Tipo Mariposa</t>
  </si>
  <si>
    <t>Clip Alambre metálico galvanizado tipo mariposa</t>
  </si>
  <si>
    <t>Cobijas</t>
  </si>
  <si>
    <t xml:space="preserve">Cobija termica sencilla </t>
  </si>
  <si>
    <t>COFRE (OSARIO)</t>
  </si>
  <si>
    <t>GENERALIDAdeS: Marco, zócalo, bóveda y tapas en pino calado que debe estar seco y estable. Calibre de la madera: Mínimo 1,5 cm. Espesor del fondo: Mínimo 0.9 cm. Se deben reforzar con tornillos autoperforantes y triángulos rectángulos como refuerzos interiores. Entre el tapizado y el fondo debe tener un contenedor plástico con bordes laterales mínimo de 10 cm. de alto. Este contenedor NO debe tener porosidades, orificios, fisuras o tener las uniones mal pegadas. (Aglomerados, pegantes, fondos, masillas, selladores, lacas, telas, plásticos, puntillas, tornillos, bisagras, etc.) deben garantizar la calidad y resistencia del producto. INTERNAS: Almohada y cobertor en colores uniformes.Almohada independiente rellena con espuma picada o aserrín.Tela seda poliéster mate y/o Nylon estampado sobre las espumas. EXTERNAS: Cofres lisos, Tener en cuenta para las dimensiones externas del cofre los estándares para bóveda manejados en los cementerios. En madera color café oscuro e impermeabilizante, agarraderas en madera con tornillo roscado</t>
  </si>
  <si>
    <t>Colchonetas</t>
  </si>
  <si>
    <t>Colchonetas 180*70</t>
  </si>
  <si>
    <t>Correctivos Paz del Rio X 40Kg</t>
  </si>
  <si>
    <t>Cuaderno (Docena)</t>
  </si>
  <si>
    <t>Cuaderno cuadriculado o rayado de 50 Hojas sin diseño en la portada</t>
  </si>
  <si>
    <t>Cuaderno (Media Docena)</t>
  </si>
  <si>
    <t>Cuaderno Argollado</t>
  </si>
  <si>
    <t xml:space="preserve">Cucharas desechables Grandes </t>
  </si>
  <si>
    <t>Paquete cucharas desechables biodegradable grandes x 100 Unidades</t>
  </si>
  <si>
    <t>Paquete x 100 Unidades</t>
  </si>
  <si>
    <t xml:space="preserve">Cucharas Soperas desechables </t>
  </si>
  <si>
    <t>Paquete cucharas soperas desechables x 100 Unidades</t>
  </si>
  <si>
    <t>Escarapela Y Porta Escarapela</t>
  </si>
  <si>
    <t>Escarapela a color con logo de la Unidad, tamaño (10 x 15cm) con porta escarapela plástica y cinta reta porta escarapela.</t>
  </si>
  <si>
    <t xml:space="preserve">Escarcha Brillantina </t>
  </si>
  <si>
    <t>Paquete Tubo X 10 Unidades (Colores surtidos)</t>
  </si>
  <si>
    <t xml:space="preserve">Paquete </t>
  </si>
  <si>
    <t>Esferos (Negro O Azul) X 12 Unidades</t>
  </si>
  <si>
    <t>Tinta negra o azul, resistente, buena calidad</t>
  </si>
  <si>
    <t>Esferos (Negro O Azul) X 50 Unidades</t>
  </si>
  <si>
    <t>Caja x 50 Unidades</t>
  </si>
  <si>
    <t>Esferos (Negro O Azul) X 6 Unidades</t>
  </si>
  <si>
    <t>Esferos Colores Varios</t>
  </si>
  <si>
    <t>Tinta varias, resistente, buena calidad</t>
  </si>
  <si>
    <t>Espacios autónomos de pertenencia étnica</t>
  </si>
  <si>
    <t>La Autonomía étnica es la facultad que tienen los pueblos indígenas, Afro y Rrom desde el marco Constitucional Colombiano, de organizar y dirigir su vida interna, de acuerdo con sus propios valores, instituciones, y mecanismos, teniendo en cuenta su Gobierno Propio dentro de su espacio territorial espacio reconocido dentro del Estado.
Son espacios propios de dialogo, concertación y/o negociación que habilitan las comUnidades para la realizar una negociación; que para el caso de esta solicitud se debe tener en cuenta que son espacios invulnerables que prevalecen sobre las instituciones del Estado, con el fin de lograr para el mismo Estado la definición, consolidación e implementación de las políticas públicas en sus territorios ancestrales.
La atención en estos espacios establece la obligatoriedad de la participación y concertación única con las autoridades designadas por la comUnidad en donde se realiza la actividad, siendo los designados quienes establecerán las condiciones para generar la puesta en marcha del vento en el territorio étnico indicado en la solitud al Operador logístico. En este tipo de acciones es obligatorio establecer reunión previa con la presencia activa del representante de la Unidad para las Victimas asignados y/o las Directivas de la Unidad según la complejidad de la acción a desarrollar.</t>
  </si>
  <si>
    <t>Global</t>
  </si>
  <si>
    <t>Estuco Plástico (Bolsa)</t>
  </si>
  <si>
    <t>Estuco plástico, bolsa x 1 kilo</t>
  </si>
  <si>
    <t>bolsa</t>
  </si>
  <si>
    <t>Estuco Plástico (Cuñete)</t>
  </si>
  <si>
    <t>Estuco plástico, cuñete</t>
  </si>
  <si>
    <t>Cuñete</t>
  </si>
  <si>
    <t xml:space="preserve">Extensión Eléctrica </t>
  </si>
  <si>
    <t>Extensión Eléctrica Encauchetada de 10 Metros Calibre 14 Awg</t>
  </si>
  <si>
    <t>Facilitador</t>
  </si>
  <si>
    <t>Es la persona que se desempeña como instructor u orientador en una actividad que busca el cumplimiento de un objetivo, asi como extraer conocimiento e ideas de los diferentes miembros del grupo; este debe contar con cualidades y habilidades de comunicación efectiva, su perfil será de profesional o de autoridad étnica (líder étnico, matrona, sabedor con enfoque diferencial entre otros) lo cual será validado por la UARIV.</t>
  </si>
  <si>
    <t>Fertilizantes 10-30-10 X 40Kg</t>
  </si>
  <si>
    <t>Galon</t>
  </si>
  <si>
    <t>Fichas Bibliograficas (Tamaño 10 X 15 Cm)</t>
  </si>
  <si>
    <t>Variedad de colores, tamaño 10*15, Paquete * 100 Unidades</t>
  </si>
  <si>
    <t>Paquete X 100 UnidadeS</t>
  </si>
  <si>
    <t>Flores - Claveles X 12 Unidades</t>
  </si>
  <si>
    <t>Claveles variedad de colores</t>
  </si>
  <si>
    <t>Flores - Claveles X 24 Unidades</t>
  </si>
  <si>
    <t>claveles variedad de colores</t>
  </si>
  <si>
    <t>Paquete x 24 Unidades</t>
  </si>
  <si>
    <t>Flores - Margaritas X 12 Unidades</t>
  </si>
  <si>
    <t>margaritas variedad de colores</t>
  </si>
  <si>
    <t>Flores - Margaritas X 24 Unidades</t>
  </si>
  <si>
    <t>Fotografias</t>
  </si>
  <si>
    <t>Papel fotografico 220 gr. Medidas: 13 cm de ancho por 18 cm de alto</t>
  </si>
  <si>
    <t>Ganchos de Ropa</t>
  </si>
  <si>
    <t>Set de 50 ganchos de ropa</t>
  </si>
  <si>
    <t>Paquete x 50 Und</t>
  </si>
  <si>
    <t xml:space="preserve">Gel Antibacterial </t>
  </si>
  <si>
    <t>Alcohol isopropilico 70% en gel para antisepsia de manos, con dispensador.</t>
  </si>
  <si>
    <t>Frasco 
x 1 Lt</t>
  </si>
  <si>
    <t>Globos R12 Sempertex Color Azul Oscuro</t>
  </si>
  <si>
    <t>Paquete x 12</t>
  </si>
  <si>
    <t>Globos R12 Sempertex Color Blanco</t>
  </si>
  <si>
    <t>Globos R12 Sempertex Color Negro</t>
  </si>
  <si>
    <t>Gorros desechables Tipo Cofia</t>
  </si>
  <si>
    <t>Cofia elaborada en tela no tejida (Polipropileno), con elástica suave, para no maltratar la cabeza, fácil uso, totalmente desechable para mayor higiene. Ideal para evitar la contaminación con cabellos durante los procesos en áreas de alimentos,</t>
  </si>
  <si>
    <t>Grabadoras</t>
  </si>
  <si>
    <t>Suministro de Grabadora periodistica</t>
  </si>
  <si>
    <t>Gravilla</t>
  </si>
  <si>
    <t>Gravilla. Bulto x 50 kilos, utilizado para la realización de acciones de satisfacción, que requieran el trabajo colectivo de la comUnidad.</t>
  </si>
  <si>
    <t>Grupos Musicales Locales</t>
  </si>
  <si>
    <t xml:space="preserve">Grupo musical autóctono en línea con el idioma, usos y costumbres del territorio.  </t>
  </si>
  <si>
    <t>Guantes Quirurgicos</t>
  </si>
  <si>
    <t>Guantes Quirúrgicos, Caja por 50 Unidades, diferentes tallas</t>
  </si>
  <si>
    <t>Herramientas (5% de La Mo)- Palines.</t>
  </si>
  <si>
    <t>Hilo de Coser</t>
  </si>
  <si>
    <t>Hilos de Coser de Poliéster Tamaño T70, 1500 yard para Multi-Propósito Colores surtidos</t>
  </si>
  <si>
    <t xml:space="preserve">Hilo de Crochet </t>
  </si>
  <si>
    <t>Ovillos (Rollos) de 50 gramos, 100% algodón mercerizado, variedad de colores</t>
  </si>
  <si>
    <t>Ovillo</t>
  </si>
  <si>
    <t>Hoja de Lija</t>
  </si>
  <si>
    <t>Hoja de lija 1/8, grano No. 220</t>
  </si>
  <si>
    <t xml:space="preserve">Hojas Foami </t>
  </si>
  <si>
    <t>Hojas Foami de 25 * 35 cmts. Variedad de colores</t>
  </si>
  <si>
    <t>Huellero</t>
  </si>
  <si>
    <t>Almohadilla dactilar portatil de tinta pigmentada negra de alto contraste con el papel, definida y resistente al calor.</t>
  </si>
  <si>
    <t>Impresión En Ploter - Carta</t>
  </si>
  <si>
    <t>Impresión en Ploter full color hoja carta</t>
  </si>
  <si>
    <t>Impresión En Ploter - Medio Pliego</t>
  </si>
  <si>
    <t>Impresión en Ploter full color medio Pliego</t>
  </si>
  <si>
    <t>Impresión En Ploter - Oficio</t>
  </si>
  <si>
    <t>Impresión en Ploter full color hoja oficio</t>
  </si>
  <si>
    <t>Impresión En Ploter - Pliego</t>
  </si>
  <si>
    <t>Impresión en Ploter full color Pliego</t>
  </si>
  <si>
    <t xml:space="preserve">Impresión Fotografías O Imágenes </t>
  </si>
  <si>
    <t xml:space="preserve">Impresión en tela tipo banner. Medidas 1m * 75 cmts, Full Color </t>
  </si>
  <si>
    <t>Impresión Fotografíca 1/2 Pliego</t>
  </si>
  <si>
    <t>Alta resolución, papel fotográfico 220 gr, tamaño 1/2 Pliego</t>
  </si>
  <si>
    <t>Impresión Fotografíca 1/4 de Pliego</t>
  </si>
  <si>
    <t>Alta resolución, papel fotográfico 220 gr, tamaño 1/4 de Pliego</t>
  </si>
  <si>
    <t>Impresión Fotografíca Tamaño Carta</t>
  </si>
  <si>
    <t>Alta resolución, papel fotográfico 220 gr, tamaño carta</t>
  </si>
  <si>
    <t>Impresión Fotografíca Tamaño Oficio</t>
  </si>
  <si>
    <t>Alta resolución, papel fotográfico 220 gr, tamaño oficio</t>
  </si>
  <si>
    <t xml:space="preserve">Impresión Pancarta </t>
  </si>
  <si>
    <t>Impresión en tela tipo banner. Medidas 3m * 1m, Full Color</t>
  </si>
  <si>
    <t>Impresión Pasacalles</t>
  </si>
  <si>
    <t>Impresión pasacalles en Banner, tamaño 6m x 1,5m, incluye ojales para su sujeción.</t>
  </si>
  <si>
    <t>Impresión Pendón</t>
  </si>
  <si>
    <t>Impresión pendón en Banner, tamaño Pliego, incluye ojales para sujeción y/o de colgar y/o portapendón de pedestal o tipo araña.</t>
  </si>
  <si>
    <t>Impresiones (Blanco Y Negro Papel Carta Estándar)</t>
  </si>
  <si>
    <t>Blanco y negro papel carta estándar</t>
  </si>
  <si>
    <t>Impresiones A Color (Papel Carta Estándar)</t>
  </si>
  <si>
    <t>Impresión a color papel carta estándar</t>
  </si>
  <si>
    <t>Insecticidas X 1000 M</t>
  </si>
  <si>
    <t>Jabón Dispensador Para Manos Líquido</t>
  </si>
  <si>
    <t>Jabón liquido con dispensador con agente limpiador en una concentración mínima del 6%, con agente antibacterial en una concentración mínima del 0,2%, con agente humectante en una concentración mínima del 3%, ph entre 5,5 a 7, con fragancia.</t>
  </si>
  <si>
    <t>Frasco 
x 3.785 cc</t>
  </si>
  <si>
    <t>Juegos de Mesa ( Parques, Domino, Ajedrez)</t>
  </si>
  <si>
    <t>Kit de Armonizacion</t>
  </si>
  <si>
    <t>Elementos tradicionales para el desarRollo de la limpieza y prácticas rituales y de armonización propias según usos y costumbres</t>
  </si>
  <si>
    <t>Kit de Insumos Culturales Por Participante</t>
  </si>
  <si>
    <t>Elementos según usos y costumbres de la comUnidad</t>
  </si>
  <si>
    <t xml:space="preserve">Kit Pintacaritas </t>
  </si>
  <si>
    <t xml:space="preserve">Pintura para maquillaje. 8 colores. </t>
  </si>
  <si>
    <t xml:space="preserve">Kit </t>
  </si>
  <si>
    <t>Ladrillo de Arcilla Para Exteriores</t>
  </si>
  <si>
    <t>Ladrillo de arcillo para exteriores de 12*25*6 (Ancho* Largo*Alto). Es para la construcción de muros utilizados en medidas de satisfacción que son realizados por los mismos sujetos, y hace parte de la estrategia metodológica de la acción.</t>
  </si>
  <si>
    <t>Lámina Triplex</t>
  </si>
  <si>
    <t>Lámina triplex de 1.20 m * 1.20 m. 4mm</t>
  </si>
  <si>
    <t>Lápidas de Marmol</t>
  </si>
  <si>
    <t>Piedra labrada (en pedernal, granito, mármol, etc.) que marca el lugar donde se encuentra una sepultura, incluye inscripción (el epitafio), fragmentos de textos religiosos o alguna cita alegórica. Medidas e inscripción de acuerdo a requerimiento.</t>
  </si>
  <si>
    <t>Lápiz No. 2  Caja X 24 Unidades</t>
  </si>
  <si>
    <t>Lápiz No. 2 punta fina con borrador</t>
  </si>
  <si>
    <t>Caja x 24 Unidades</t>
  </si>
  <si>
    <t>Lápiz No. 2  Caja X 6 Unidades</t>
  </si>
  <si>
    <t>Caja x 6 Unidades</t>
  </si>
  <si>
    <t xml:space="preserve">Lienzo Con Bastidor </t>
  </si>
  <si>
    <t>Lienzo con bastidor de 30 cm x 40 cm</t>
  </si>
  <si>
    <t>Limpiador /desinfectante de Pisos</t>
  </si>
  <si>
    <t>limpiador /desinfectante de pisos</t>
  </si>
  <si>
    <t>Litro</t>
  </si>
  <si>
    <t>Logístico</t>
  </si>
  <si>
    <t>Lonas </t>
  </si>
  <si>
    <t>Lonas en fibra sintetica para empaque, abiertas con un corte en la parte superior, lonas de colores y resistentes, Alto 119cms, Ancho 79cms (Capacidad 120 kilos) </t>
  </si>
  <si>
    <t>Manilla Seguridad</t>
  </si>
  <si>
    <t>Manilla Seguridad-brazaletes Vip-papel Tyvek Pulgada</t>
  </si>
  <si>
    <t>Marcadores Borrables (Variedad de Colores) - Docena</t>
  </si>
  <si>
    <t xml:space="preserve">Variedad de colores, resistentes, buena calidad </t>
  </si>
  <si>
    <t>Marcadores Borrables (Variedad de Colores) - Media Docena</t>
  </si>
  <si>
    <t>Marcadores delgados - Plumones (Variedad de Colores)</t>
  </si>
  <si>
    <t>Variedad de colores, resistentes, buena calidad</t>
  </si>
  <si>
    <t>Marcadores Permanentes (Variedad de Colores)</t>
  </si>
  <si>
    <t>Materas En Barro</t>
  </si>
  <si>
    <t>Tamaño 30 de alto x 10</t>
  </si>
  <si>
    <t>Medallas</t>
  </si>
  <si>
    <t>Medallas en metal batida o acuñada, comúnmente redonda, con alguna figura, inscripción, símbolo o emblema.
Estos ítems corresponden a los que se entregan en función de campeonatos deportivos aficionados organizados por la victimas en desarrollo de los diferentes eventos requeridos por la entidad.
Sus caracteristicas se definiran en el requerimiento del evento</t>
  </si>
  <si>
    <t>Meseros</t>
  </si>
  <si>
    <t xml:space="preserve">Módulos de Madera Soporte Para Fotografías </t>
  </si>
  <si>
    <t xml:space="preserve">Tipo caballete de 1.60 cmts * 60 cmts </t>
  </si>
  <si>
    <t>Notas Adhesivas Tipo Post - It O Similar</t>
  </si>
  <si>
    <t>Paquetes de post - it x 100 Hojas (cuadrados o de formas de flores o corazones)</t>
  </si>
  <si>
    <t>Paquete X 100 Hojas</t>
  </si>
  <si>
    <t>Nylon Trasparente</t>
  </si>
  <si>
    <t xml:space="preserve">Nylon trasparente, calibre No. 1, Rollo x 100 mts </t>
  </si>
  <si>
    <t>Octavos de Cartulina (Variedad de Colores)</t>
  </si>
  <si>
    <t>Variedad de colores Paquete, Tamaño octavo.</t>
  </si>
  <si>
    <t>Ovillo de Lana</t>
  </si>
  <si>
    <t xml:space="preserve">Ovillo de Lana lisa. Variedad de colores, ± 90 mts </t>
  </si>
  <si>
    <t xml:space="preserve">Pago de apoyo compensatorio. </t>
  </si>
  <si>
    <t xml:space="preserve">Es el reconocimiento de los días que aportan las víctimas del conflicto, al ejercicio democrático de participar en representación de las víctimas en las mesas. Este apoyo -al igual que las sesiones-, es ocasional, no permanente y nunca debe relacionarse con un factor salarial o de honorarios.
El monto compensatorio está reglamentado por el protocolo de participación de víctimas que está entre 1 y 2.5 SMMLV diarios. </t>
  </si>
  <si>
    <t xml:space="preserve">Palitos de Paleta Por Bolsas </t>
  </si>
  <si>
    <t>Tamaño de las bolsas de paletas: 9 * 15 cm; tamaño del palo de madera: 9 * 1 cm; tamaño de las corbatas con nudo de lazo: 8 cm. Material de grado alimenticio</t>
  </si>
  <si>
    <t>Palos de Balso (Tipo Pincho)</t>
  </si>
  <si>
    <t>Palos de Balso (Tipo Pincho), 30 cm de largo</t>
  </si>
  <si>
    <t>Palustre*</t>
  </si>
  <si>
    <t>Para uso de adecuaciones menores</t>
  </si>
  <si>
    <t>Pañales</t>
  </si>
  <si>
    <t>Pañal para niño</t>
  </si>
  <si>
    <t>Etapa 1 y 2</t>
  </si>
  <si>
    <t>Pañitos Húmedos</t>
  </si>
  <si>
    <t>Pañitos húmedos sin alcohol, Paquete x 100 Unidades</t>
  </si>
  <si>
    <t>Paquete</t>
  </si>
  <si>
    <t>Paño Lency</t>
  </si>
  <si>
    <t>Paño Lency o Fieltro - 190 cm x 100 cm. Variedad de colores</t>
  </si>
  <si>
    <t>Metro</t>
  </si>
  <si>
    <t>Pañuelos Faciales</t>
  </si>
  <si>
    <t xml:space="preserve">Caja de 50 pañuelos faciales, suaves y absorbentes. </t>
  </si>
  <si>
    <t>Caja</t>
  </si>
  <si>
    <t xml:space="preserve">Pañuelos Faciales </t>
  </si>
  <si>
    <t>Pañuelos desechables faciales ( No Húmedos)</t>
  </si>
  <si>
    <t>Papel Bond (Pliego 100 Cm *70 Cm)</t>
  </si>
  <si>
    <t>Pliego 100 cm *70 cm</t>
  </si>
  <si>
    <t>Papel Celofan</t>
  </si>
  <si>
    <t>Papel Celofan x Pliego. Paquete por 12 Unidades, colores surtidos.</t>
  </si>
  <si>
    <t>Papel Higiénico</t>
  </si>
  <si>
    <t>Paquete de 4 Rollos de papel Higiénico doble hoja</t>
  </si>
  <si>
    <t>Papel Kimberly (Carta, Blanco, 90 Gramos)</t>
  </si>
  <si>
    <t>Papel blanco Kimberly Paquete * 50 Hojas</t>
  </si>
  <si>
    <t>Paquete X 50 Hojas</t>
  </si>
  <si>
    <t>Papel Kraft (0.90 X 297 Mt)</t>
  </si>
  <si>
    <t>PAPEL KRAFT, Rollo de  0.90 X 297 MT.  90GRMS</t>
  </si>
  <si>
    <t>Papel Kraft (1.25 X 296 Mt)</t>
  </si>
  <si>
    <t>PAPEL KRAFT, Rollo de  1.25 X 296 MT. 90GRMS</t>
  </si>
  <si>
    <t>Papel Periodico (Pliego 100 Cm *70 Cm) - Docena</t>
  </si>
  <si>
    <t>Papel Periodico (Pliego 100 Cm *70 Cm) - Media Docena</t>
  </si>
  <si>
    <t xml:space="preserve">Papel Seda </t>
  </si>
  <si>
    <t>Papel Seda x Pliego. Paquete por 10 Unidades, colores surtidos.</t>
  </si>
  <si>
    <t xml:space="preserve">Papel Silueta </t>
  </si>
  <si>
    <t>Papel Silueta x Pliego. Paquete por 10 Unidades, colores surtidos.</t>
  </si>
  <si>
    <t>Papel Tornasol</t>
  </si>
  <si>
    <t>Papel Tornasol x Pliego. Paquete por 12 Unidades, colores surtidos.</t>
  </si>
  <si>
    <t>Papelografo</t>
  </si>
  <si>
    <t>Tablero para uso de capacitaciones y talleres</t>
  </si>
  <si>
    <t>Pegante En Barra de 20Gr</t>
  </si>
  <si>
    <t>Pegante en barra de 20gr de limpia y fácil aplicación producto de rápido secado para aplicar sobre papel, cartón y cartulina. no toxico</t>
  </si>
  <si>
    <t>Paquete X 2</t>
  </si>
  <si>
    <t>Pegante Liquido de Papel (Tamaño 245 Gr)</t>
  </si>
  <si>
    <t>Tamaño 245 gr, con tapa dosificadora</t>
  </si>
  <si>
    <t>Pegante Liquido de Papel (Tamaño 40 Gr)</t>
  </si>
  <si>
    <t>Tamaño 40 gr, con tapa dosificadora</t>
  </si>
  <si>
    <t>Personal apoyo rituales de armonización</t>
  </si>
  <si>
    <t>Servicio de personal para la preparación del momento del ritual de armonización realizado durante la jornada del evento</t>
  </si>
  <si>
    <t>Personal de Apoyo Espiritual</t>
  </si>
  <si>
    <t>Servicio de personal de apoyo que brinde palabras espirituales de acuerdo con las creencias religiosas de los familiares asistentes a las entregas de cadáveres, estos pueden variar de Sacerdotes/pastores/ministros etc. En ocasiones se solicita ceremonia completa de acuerdo con las creencias de los familiares, sin embargo normalmente son palabras que duran entre 15 y 20 minutos</t>
  </si>
  <si>
    <t>Petos deportivos</t>
  </si>
  <si>
    <t>Petos deportivos en Cambre / Malla deportiva</t>
  </si>
  <si>
    <t>Pimpones</t>
  </si>
  <si>
    <t>Pimpones de variados diseños y colores</t>
  </si>
  <si>
    <t>Pincel Nailon 6 Redondo</t>
  </si>
  <si>
    <t>Pinceles (Nailon  N° 2 )</t>
  </si>
  <si>
    <t>Pincel de nailon  N° 2</t>
  </si>
  <si>
    <t>Pinceles (Nailon  N° 3 )</t>
  </si>
  <si>
    <t>Pincel de nailon  N° 3</t>
  </si>
  <si>
    <t>Pinceles (Nailon  N° 4 )</t>
  </si>
  <si>
    <t>Pincel de nailon  N° 4</t>
  </si>
  <si>
    <t>Pinceles (Nailon  N° 5 )</t>
  </si>
  <si>
    <t>Pincel de nailon  N° 5</t>
  </si>
  <si>
    <t xml:space="preserve">Pines Metalicos  </t>
  </si>
  <si>
    <t>Pines metalicos para identificación de participantes</t>
  </si>
  <si>
    <t>Pintura de Trafico Pesado Para Graderia</t>
  </si>
  <si>
    <t>Pintura a base de resinas acrílicas con excelentes propiedades de adherencia, secado rápido, resistencia a la abrasión y a la intemperie</t>
  </si>
  <si>
    <t>Pintura En Aceite (Caneca)</t>
  </si>
  <si>
    <t>Pintura en aceite, Caneca de 5 galones. Colores surtidos.</t>
  </si>
  <si>
    <t>Pintura En Aceite (Galón)</t>
  </si>
  <si>
    <t>Pintura en aceite, Galón. Colores surtidos.</t>
  </si>
  <si>
    <t>Pintura En Aerosol</t>
  </si>
  <si>
    <t xml:space="preserve">Pintura en Aerosol. Colores surtidos. Lata 300 cc </t>
  </si>
  <si>
    <t xml:space="preserve">Pintura Galón </t>
  </si>
  <si>
    <t xml:space="preserve">Pintura galón para exteriores. Colores surtidos </t>
  </si>
  <si>
    <t>Pintura Para Tela</t>
  </si>
  <si>
    <t>Pintura para tela, tipo acritela por 30 ml, variedad de colores</t>
  </si>
  <si>
    <t>Pita</t>
  </si>
  <si>
    <t>Amarre y sujeción económica altamente resistente a la humedad, duradera y con versatilidad de usos y aplicaciones.</t>
  </si>
  <si>
    <t xml:space="preserve">Pito Y/O Silvato </t>
  </si>
  <si>
    <t xml:space="preserve">Silvato </t>
  </si>
  <si>
    <t>Paquete x 3 und</t>
  </si>
  <si>
    <t>Placa En Acrílico</t>
  </si>
  <si>
    <t>Placa en acrílico con imagen. Tamaño Pliego</t>
  </si>
  <si>
    <t>Placa En Acrilico Con Imagen</t>
  </si>
  <si>
    <t>Placa en acrilico con base en madera, tamaño Pliego</t>
  </si>
  <si>
    <t>Placa En Aluminio. Tamaño 13 X 18 Cm</t>
  </si>
  <si>
    <t>Placas personalizadas con impresión sobre lámina. Bases en madera, tamaño de 13×18 cm</t>
  </si>
  <si>
    <t>Placa En Aluminio. Tamaño 17 X 22 Cm</t>
  </si>
  <si>
    <t xml:space="preserve">Placas personalizadas con impresión sobre lámina. Bases en madera, tamaño de 17×22 cm </t>
  </si>
  <si>
    <t>Placa En Aluminio. Tamaño 20 X 30 Cm</t>
  </si>
  <si>
    <t>Placas personalizadas con impresión sobre lámina. Bases en madera, tamaño de 20×30 cm</t>
  </si>
  <si>
    <t>Placa En Aluminio. Tamaño 30 X 40 Cm</t>
  </si>
  <si>
    <t>Placas personalizadas con impresión sobre lámina. Bases en madera, tamaño de 30 x 40 cm</t>
  </si>
  <si>
    <t>Placas En Granito Con Fotografía (24Cm X 20Cm)</t>
  </si>
  <si>
    <t>Placa en Granito con fotografía. Tamaño 24cm x 20cm</t>
  </si>
  <si>
    <t>Placas En Mármol Sin Fotografía (24Cm  X 30Cm)</t>
  </si>
  <si>
    <t>Placas en mármol sin fotografía. Tamaño 24cm  x 30cm</t>
  </si>
  <si>
    <t>Placas Metalicas</t>
  </si>
  <si>
    <t>Placas grabadas para cementerio. de aluminio dorado, metacrilatos negro, blanco, dorado y plateado. Grabadas con textos personalizados de acuerdo a requerimiento</t>
  </si>
  <si>
    <t xml:space="preserve">Planta Eléctrica Remolcada </t>
  </si>
  <si>
    <t>Planta Nativa  Flor de Mayo O Lirio de Mayo (Cattleya Trianae)</t>
  </si>
  <si>
    <t>Planta nativa  flor de mayo o lirio de mayo (Cattleya trianae) nativa de-Cauca</t>
  </si>
  <si>
    <t>Planta Nativa Abarco</t>
  </si>
  <si>
    <t>Planta nativa Abarco nativa de-Urabá</t>
  </si>
  <si>
    <t>Planta Nativa Abarco (Cariniana Pyriformis)</t>
  </si>
  <si>
    <t>Planta nativa abarco (Cariniana pyriformis) nativa de-Bojayá (chocó)</t>
  </si>
  <si>
    <t>Planta Nativa Acacia Amarilla</t>
  </si>
  <si>
    <t>Planta nativa Acacia amarilla nativa de-Cauca</t>
  </si>
  <si>
    <t>Planta Nativa Acacia Mangium</t>
  </si>
  <si>
    <t>Planta nativa Acacia mangium nativa de-Cauca</t>
  </si>
  <si>
    <t>Planta Nativa Acacia Negra O Acacia Gris</t>
  </si>
  <si>
    <t>Planta nativa Acacia negra o acacia gris nativa de-Cauca</t>
  </si>
  <si>
    <t>Planta Nativa Algarrobo (Hymenaea Courbaril)</t>
  </si>
  <si>
    <t xml:space="preserve">Planta nativa Algarrobo (Hymenaea courbaril) nativa de-Carmen del Darién </t>
  </si>
  <si>
    <t>Planta Nativa Amargo (Andira Inermis)</t>
  </si>
  <si>
    <t>Planta nativa Amargo (Andira inermis) nativa de-Bagado (Chocó)</t>
  </si>
  <si>
    <t>Planta Nativa Anime (Protium Apiculatum)</t>
  </si>
  <si>
    <t>Planta nativa Anime (Protium apiculatum) nativa de-Bagado (Chocó)</t>
  </si>
  <si>
    <t>Planta Nativa Bálsamo, Bálsamo de Tolú (Myroxylon Balsamum)</t>
  </si>
  <si>
    <t>Planta nativa Bálsamo, bálsamo de tolú (Myroxylon balsamum) nativa de-Bagado (Chocó)</t>
  </si>
  <si>
    <t>Planta Nativa Barrigona (Dityocaryum Platisepalum)</t>
  </si>
  <si>
    <t>Planta nativa barrigona (Dityocaryum platisepalum) nativa de-Bagadó (chocó)</t>
  </si>
  <si>
    <t>Planta Nativa Caidita (Ocotea)</t>
  </si>
  <si>
    <t>Planta nativa caidita (ocotea) nativa de-Bagado (Chocó)</t>
  </si>
  <si>
    <t>Planta Nativa Campano</t>
  </si>
  <si>
    <t>Planta nativa Campano nativa de-San José de Uré (Cordoba)</t>
  </si>
  <si>
    <t>Planta Nativa Caoba (Swietenia Macrophylla)</t>
  </si>
  <si>
    <t xml:space="preserve">Planta nativa Caoba (Swietenia macrophylla) nativa de-Carmen del Darién </t>
  </si>
  <si>
    <t>Planta Nativa Caracol</t>
  </si>
  <si>
    <t>Planta nativa Caracol nativa de-Urabá</t>
  </si>
  <si>
    <t>Planta Nativa Caracolí</t>
  </si>
  <si>
    <t>Planta nativa Caracolí nativa de-Cauca</t>
  </si>
  <si>
    <t>Planta Nativa Carrá (Huberodendrum Patinoi Cuatrec)</t>
  </si>
  <si>
    <t xml:space="preserve">Planta nativa Carrá (Huberodendrum patinoi cuatrec) nativa de-Riosucio (chocó) </t>
  </si>
  <si>
    <t>Planta Nativa Carrá (Huberodendrum Patinoi)</t>
  </si>
  <si>
    <t xml:space="preserve">Planta nativa Carrá (Huberodendrum patinoi) nativa de-Carmen del Darién </t>
  </si>
  <si>
    <t>Planta Nativa Cedro (Cedrela Odorata)</t>
  </si>
  <si>
    <t xml:space="preserve">Planta nativa Cedro (Cedrela odorata) nativa de-Carmen del Darién </t>
  </si>
  <si>
    <t>Planta Nativa Cedro (Cedrella Odorata) </t>
  </si>
  <si>
    <t>Planta nativa cedro (Cedrella odorata)  nativa de-Bojayá (chocó)</t>
  </si>
  <si>
    <t>Planta Nativa Ceiba Bonga (Ceiba Pertandra)</t>
  </si>
  <si>
    <t>Planta nativa Ceiba bonga (ceiba pertandra) nativa de-Bagado (Chocó)</t>
  </si>
  <si>
    <t>Planta Nativa Chachajo (Aniba Perutilis)</t>
  </si>
  <si>
    <t xml:space="preserve">Planta nativa Chachajo (Aniba perutilis) nativa de-Carmen del Darién </t>
  </si>
  <si>
    <t>Planta Nativa Chachajo(Aniba Perutilis)</t>
  </si>
  <si>
    <t>Planta nativa chachajo(Aniba perutilis) nativa de-Timbiqui (cauca)</t>
  </si>
  <si>
    <t>Planta Nativa Chanó (Humiriastrum Procera)</t>
  </si>
  <si>
    <t xml:space="preserve">Planta nativa Chanó (Humiriastrum procera) nativa de-Carmen del Darién </t>
  </si>
  <si>
    <t>Planta Nativa Choibá (Dipteryx Oleifera)</t>
  </si>
  <si>
    <t xml:space="preserve">Planta nativa Choibá (Dipteryx oleifera) nativa de-Carmen del Darién </t>
  </si>
  <si>
    <t xml:space="preserve">Planta nativa Choibá (Dipteryx oleifera) nativa de-Riosucio (chocó) </t>
  </si>
  <si>
    <t>Planta Nativa Choibá, Almendro, Palo de Piedra</t>
  </si>
  <si>
    <t>Planta nativa Choibá, almendro, palo de piedra nativa de-Bagado (Chocó)</t>
  </si>
  <si>
    <t>Planta Nativa Fimbristylis Sp</t>
  </si>
  <si>
    <t>Planta nativa Fimbristylis sp nativa de-Timbiqui (cauca)</t>
  </si>
  <si>
    <t>Planta Nativa Guadua</t>
  </si>
  <si>
    <t>Planta nativa Guadua nativa de-Cauca</t>
  </si>
  <si>
    <t xml:space="preserve">Planta Nativa Guama - Cedro Amarillo </t>
  </si>
  <si>
    <t>Planta nativa Guama - cedro amarillo  nativa de-Cauca</t>
  </si>
  <si>
    <t>Planta nativa Guama - cedro amarillo  nativa de-San José de Uré (Cordoba)</t>
  </si>
  <si>
    <t>Planta Nativa Guásimo</t>
  </si>
  <si>
    <t>Planta nativa Guásimo nativa de-San José de Uré (Cordoba)</t>
  </si>
  <si>
    <t>Planta Nativa Guayacan</t>
  </si>
  <si>
    <t>Planta nativa Guayacan nativa de-Timbiqui (cauca)</t>
  </si>
  <si>
    <t>Planta Nativa Guayacan Amarillo</t>
  </si>
  <si>
    <t>Planta nativa Guayacan Amarillo nativa de-Cauca</t>
  </si>
  <si>
    <t>Planta Nativa Guayacan Lila</t>
  </si>
  <si>
    <t>Planta nativa Guayacan Lila nativa de-Cauca</t>
  </si>
  <si>
    <t>Planta Nativa Guayacán Negro (Minguartia Guianensis)</t>
  </si>
  <si>
    <t xml:space="preserve">Planta nativa Guayacán Negro (Minguartia guianensis) nativa de-Carmen del Darién </t>
  </si>
  <si>
    <t>Planta Nativa Guayaquil</t>
  </si>
  <si>
    <t xml:space="preserve">Planta nativa Guayaquil nativa de-Carmen del Darién </t>
  </si>
  <si>
    <t>Planta Nativa Guayaquil  (Centrolobium Paraense)</t>
  </si>
  <si>
    <t xml:space="preserve">Planta nativa Guayaquil  (Centrolobium paraense) nativa de-Riosucio (chocó) </t>
  </si>
  <si>
    <t>Planta Nativa Guino (Carapa Guinensis) - Andiroba</t>
  </si>
  <si>
    <t>Planta nativa guino (Carapa guinensis) - andiroba nativa de-Bojayá (chocó)</t>
  </si>
  <si>
    <t xml:space="preserve">Planta Nativa Helecho de Playa (Acrostichum Aureum) </t>
  </si>
  <si>
    <t>Planta nativa Helecho de playa (Acrostichum aureum)  nativa de-Timbiqui (cauca)</t>
  </si>
  <si>
    <t>Planta Nativa Incibe (Nectandra Sp)</t>
  </si>
  <si>
    <t xml:space="preserve">Planta nativa Incibe (Nectandra sp) nativa de-Carmen del Darién </t>
  </si>
  <si>
    <t>Planta Nativa Jigua Negro (Ocotea Cernua)</t>
  </si>
  <si>
    <t xml:space="preserve">Planta nativa Jigua Negro (Ocotea cernua) nativa de-Riosucio (chocó) </t>
  </si>
  <si>
    <t>Planta Nativa Katio</t>
  </si>
  <si>
    <t>Planta  Katio nativa de-Urabá</t>
  </si>
  <si>
    <t>Planta Nativa Limon Swinglea</t>
  </si>
  <si>
    <t>Planta nativa Limon Swinglea nativa de-Cauca</t>
  </si>
  <si>
    <t>Planta Nativa Meme (Wettinia Quinaria)</t>
  </si>
  <si>
    <t>Planta nativa meme (Wettinia quinaria) nativa de-Bagadó (chocó)</t>
  </si>
  <si>
    <t>Planta Nativa Mora Oleifera</t>
  </si>
  <si>
    <t>Planta nativa Mora oleifera nativa de-Timbiqui (cauca)</t>
  </si>
  <si>
    <t>Planta Nativa Ncedero</t>
  </si>
  <si>
    <t>Planta nativa Ncedero nativa de-Cauca</t>
  </si>
  <si>
    <t>Planta Nativa Níspero (Manilkara Bidentata)</t>
  </si>
  <si>
    <t xml:space="preserve">Planta nativa Níspero (Manilkara bidentata) nativa de-Carmen del Darién </t>
  </si>
  <si>
    <t>Planta Nativa Nogal Cafetero</t>
  </si>
  <si>
    <t>Planta nativa Nogal cafetero nativa de-Cauca</t>
  </si>
  <si>
    <t>Planta Nativa Palma Areca</t>
  </si>
  <si>
    <t>Planta nativa Palma Areca nativa de-Cauca</t>
  </si>
  <si>
    <t>Planta Nativa Palma de Chonta</t>
  </si>
  <si>
    <t>Planta nativa Palma de chonta nativa de-Pacífico</t>
  </si>
  <si>
    <t>Planta Nativa Pino Amarillo</t>
  </si>
  <si>
    <t xml:space="preserve">Planta nativa Pino Amarillo nativa de-Carmen del Darién </t>
  </si>
  <si>
    <t>Planta Nativa Pino Amarillo (Podocarpus Sp.)</t>
  </si>
  <si>
    <t xml:space="preserve">Planta nativa Pino Amarillo (Podocarpus sp.) nativa de-Riosucio (chocó) </t>
  </si>
  <si>
    <t>Planta Nativa Pizamo</t>
  </si>
  <si>
    <t>Planta nativa Pizamo nativa de-Cauca</t>
  </si>
  <si>
    <t>Planta Nativa Polvillo</t>
  </si>
  <si>
    <t>Planta nativa Polvillo nativa de-San José de Uré (Cordoba)</t>
  </si>
  <si>
    <t>Planta Nativa Roble</t>
  </si>
  <si>
    <t>Planta nativa Roble nativa de-Urabá</t>
  </si>
  <si>
    <t>Planta nativa Roble nativa de-San José de Uré (Cordoba)</t>
  </si>
  <si>
    <t>Planta Nativa Roble (Tabebuia Rosea)</t>
  </si>
  <si>
    <t xml:space="preserve">Planta nativa Roble (Tabebuia rosea) nativa de-Carmen del Darién </t>
  </si>
  <si>
    <t>Planta Nativa Roble (Tabebuia Roseae)</t>
  </si>
  <si>
    <t>Planta nativa roble (Tabebuia roseae) nativa de-Bojayá (chocó)</t>
  </si>
  <si>
    <t>Planta Nativa Sancona (Catostigma Aequale)</t>
  </si>
  <si>
    <t>Planta nativa sancona (Catostigma aequale) nativa de-Bagadó (chocó)</t>
  </si>
  <si>
    <t xml:space="preserve">Planta Nativa Sandé (Brosimum Utile) </t>
  </si>
  <si>
    <t>Planta nativa Sandé (Brosimum utile)  nativa de-Timbiqui (cauca)</t>
  </si>
  <si>
    <t>Planta Nativa Trúntago (Vitex Columbiensis)</t>
  </si>
  <si>
    <t xml:space="preserve">Planta nativa Trúntago (Vitex columbiensis) nativa de-Carmen del Darién </t>
  </si>
  <si>
    <t>Planta Nativa Tulipan</t>
  </si>
  <si>
    <t>Planta nativa Tulipan nativa de-Cauca</t>
  </si>
  <si>
    <t>Planta Nativa Urapan</t>
  </si>
  <si>
    <t>Planta nativa Urapan nativa de-Cauca</t>
  </si>
  <si>
    <t>Planta Nativa Wino</t>
  </si>
  <si>
    <t>Planta nativa Wino nativa de-Urabá</t>
  </si>
  <si>
    <t>Plantas Suculentas</t>
  </si>
  <si>
    <t>Planta suculenta tamaño pequeño</t>
  </si>
  <si>
    <t>Planta suculenta tamaño Mediano</t>
  </si>
  <si>
    <t xml:space="preserve">Plastilina </t>
  </si>
  <si>
    <t>Barras de plastilina, colores surtidos</t>
  </si>
  <si>
    <t>Platos desechables Pandos</t>
  </si>
  <si>
    <t>Paquete platos pandos desechables biodegradables de 23 cm x 100 Unidades</t>
  </si>
  <si>
    <t>Platos desechables Para Sopa</t>
  </si>
  <si>
    <t>Paquete platos desechables biodegradables para sopa x 100 Unidades</t>
  </si>
  <si>
    <t>Pliego Papel Crepe (Pliego)</t>
  </si>
  <si>
    <t>Variedad de colores (cotizar por Pliego)</t>
  </si>
  <si>
    <t>Pliego Papel Kraft (Pliego, 60Gr) - Docena</t>
  </si>
  <si>
    <t>Papel 60 gr.</t>
  </si>
  <si>
    <t>Pliego Papel Kraft (Pliego, 60Gr) - Media Docena</t>
  </si>
  <si>
    <t>Portapendones</t>
  </si>
  <si>
    <t>Suministro Portapendones tipo araña, una sola cara, medidas 160c m x 60 cm</t>
  </si>
  <si>
    <t>Portaretratos</t>
  </si>
  <si>
    <t>En madera MDF color café oscuro, deben tener soporte al respaldo. Medidas: 15 cm de ancho por 20 cm de largo (±2 cm)</t>
  </si>
  <si>
    <t>Postes de 1.90M Largo*10Cm</t>
  </si>
  <si>
    <t>Preparación de alimentos</t>
  </si>
  <si>
    <t xml:space="preserve">Reembolso por gastos de alojamiento o alimentación en ruta. </t>
  </si>
  <si>
    <t xml:space="preserve">En los casos en que los participantes necesiten realizar desplazamientos terrestres y/o fluviales de larga duración (seis horas en adelante), se debe garantizar previa autorización de la Unidad, el costo de desayunos, almuerzos, cenas o refrigerios, según sea el caso, incluso alojamiento. El valor será referido según en el requerimiento operativo y el reconocimiento asociado a estos costos será entregado a los participantes. </t>
  </si>
  <si>
    <t xml:space="preserve">Reembolso por gastos en transporte. </t>
  </si>
  <si>
    <t>Apoyo de Transporte (Aéreo, fluvial, marítimo y terrestre). Es aquel reconocimiento que permite garantizar los gastos de transporte de las Víctimas y/o integrantes de las mesas de participación de víctimas, quienes participan en los espacios de interlocución con el Estado creados de acuerdo a la Ley 1448 de 2011 o reuniones de articulación. Este apoyo comprende los traslados del lugar de origen al sitio del evento, así como el regreso del sitio del evento al lugar de origen, y los impuestos de salida o entrada cuando haya lugar. En ningún caso, se reconocerán las multas o sobrecostos que sean ocasionados por causas ajenas a la Entidad que convoca.
Cuando no exista empresa formal de transporte, los representantes presentarán recibo de Caja que contenga la siguiente información: Nombre o razón social y Nit o cédula del vendedor o quien presta el servicio, número consecutivo de la transacción, fecha de la operación, descripción del servicio y valot total de la transacción.
Los representantes que cuenten con medidas de protección de la Unidad Nacional de Protección — UNP-, de acuerdo con el artículo 2 del decreto 567 de 2016 que incluyan medidas de movilidad fluvial o marítima, deberán informar al momento de ser convocadoá acerca de las mismas y comunicar su movilización, a fin de garantizar los gastos que la movilización genere. El representante deberá aportar la factura de compraventa de gasolina cuando haya lugar”.</t>
  </si>
  <si>
    <t>Relator</t>
  </si>
  <si>
    <t>Resaltador Plano</t>
  </si>
  <si>
    <t>Resma de Papel Tamaño Carta (75 G/M2  Resma 500 Hojas)</t>
  </si>
  <si>
    <t>Resma de papel bond de 75 g/m2.  tamaño carta. resma 500 Hojas</t>
  </si>
  <si>
    <t>Resma de Papel Tamaño Oficio 
(75 G/M2  Resma 500 Hojas)</t>
  </si>
  <si>
    <t>Resma de papel bond de 75 g/m2.  tamaño oficio. resma 500 Hojas</t>
  </si>
  <si>
    <t>Retablos En Mdf Para Fotografias (1/2 Pliego)</t>
  </si>
  <si>
    <t>Retablo en mdf para fotografia, tamaño 1/2 Pliego</t>
  </si>
  <si>
    <t>Retablos En Mdf Para Fotografias (1/4 Pliego)</t>
  </si>
  <si>
    <t>Retablo en mdf para fotografia, tamaño 1/4 de Pliego</t>
  </si>
  <si>
    <t>Retablos En Mdf Para Fotografias (Carta)</t>
  </si>
  <si>
    <t>Retablo en mdf para fotografia, tamaño carta</t>
  </si>
  <si>
    <t>Rituales de entrelazamiento comunitario</t>
  </si>
  <si>
    <t>Los rituales indígenas son una celebración de las diferencias; y el Estado Colombiano constitucionalmente debe propender por la conservación de las costumbres y la protección de conocimientos tradicionales, en coordinación con las entidades y organismos competentes. 
Por lo anterior se contempla para la realización de los actos ritualicos la adquisición de objetos no estandarizados que dependen de la visión comunitaria, acceso a espacios específicos, en los cuales es imperante los direccionamientos de la comUnidad donde se realiza la acción.
El operador logístico en este tipo de atención a los requerimientos tendrá que, en conjunto con las personas responsables del evento por parte de la Unidad para las Victimas en función de la especialización del servicio requerido; contactar a la comUnidad y/o lideres o lideresas pertenecientes de comUnidades étnicas afines, para realizar la compra de la materia prima o elementos propios necesarios.
Previo a la ejecución de rituales, se debe realizar un análisis de los riesgos asociados en seguridad y Salud en el Trabajo antes de la actividad, con el fin de prevenir accidentes laborales.</t>
  </si>
  <si>
    <t>Rodillo En Felpa 15 Cm</t>
  </si>
  <si>
    <t>Rodillo felpa de 15 cm de largo</t>
  </si>
  <si>
    <t>Rodillo En Poliéster 15 Cm</t>
  </si>
  <si>
    <t>Rodillo en poliéster de 15 cm de largo</t>
  </si>
  <si>
    <t xml:space="preserve">Rollos de Alambre Para Cerca Electrica delgado </t>
  </si>
  <si>
    <t>Rollo de alambre galvanizado</t>
  </si>
  <si>
    <t>Rosas X 12 Unidades</t>
  </si>
  <si>
    <t xml:space="preserve">Rosa nacional - variedad de colores </t>
  </si>
  <si>
    <t>Rosas X 24 Unidades</t>
  </si>
  <si>
    <t>Rosas X 48 Unidades</t>
  </si>
  <si>
    <t>Paquete x 48 Unidades</t>
  </si>
  <si>
    <t>Sala de velación de hasta 10 paxs.</t>
  </si>
  <si>
    <t>Alquiler Salón con capacidad de hasta 10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t>
  </si>
  <si>
    <t>Sala de velación de hasta 20 paxs.</t>
  </si>
  <si>
    <t>Alquiler Salón con capacidad de hasta 20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t>
  </si>
  <si>
    <t>Servicio de Aseo Y desinfección de Salón, Capacidad 100 Pax</t>
  </si>
  <si>
    <t>Servicio de aseo y desinfección de salón, capacidad 100 personas.</t>
  </si>
  <si>
    <t>Servicio de Aseo Y desinfección de Salón, Capacidad 30 Pax</t>
  </si>
  <si>
    <t>Servicio de aseo y desinfección de salón, capacidad 30 personas.</t>
  </si>
  <si>
    <t>Servicio de Aseo Y desinfección de Salón, Capacidad 50 Pax</t>
  </si>
  <si>
    <t>Servicio de aseo y desinfección de salón, capacidad 50 personas.</t>
  </si>
  <si>
    <t>Servicios de Inhumacion</t>
  </si>
  <si>
    <t>Comprende el pago al sepulturero, materiales de construcción (cemento, bloques, ladrillos etc.) Empleados para tapar los nichos, bóvedas u osarios. Se debe cubrir el pago al servicio del sepulturero en los diferentes cementerios del país en donde se lleven a cabo las inhumaciones de los 400 cuerpos o restos.</t>
  </si>
  <si>
    <t>Silicona Liquida X 50 Ml</t>
  </si>
  <si>
    <t>Frasco de silicona liquida x 50 ml con tapa dosificadora</t>
  </si>
  <si>
    <t>Frasco</t>
  </si>
  <si>
    <t>Tablero Acrilico</t>
  </si>
  <si>
    <t>Tablero Acrilico de 120 c 60 cm</t>
  </si>
  <si>
    <t>Tajalapiz (Metálico)</t>
  </si>
  <si>
    <t>Metálico Caja * 12</t>
  </si>
  <si>
    <t>Caja X 12 UnidadeS</t>
  </si>
  <si>
    <t>Servicio  Persona que dirige la enseñanza de una actividad práctica en un taller de aprendizaje.de acuerdo con los usos y costumbres  de los asistentes.</t>
  </si>
  <si>
    <t>Tapabocas desechables, Caja X 100 Unds</t>
  </si>
  <si>
    <t>Tapabocas desechable, con resorte a la oreja , doble filtro, adaptador nasal ajustable, en algodón</t>
  </si>
  <si>
    <t>Caja 
x 100 und</t>
  </si>
  <si>
    <t>Tapabocas desechables, Caja X 50 Unds</t>
  </si>
  <si>
    <t>Caja 
x 50 und</t>
  </si>
  <si>
    <t>Tela Dacron</t>
  </si>
  <si>
    <t>Tela Dacron, 1 metro de ancho x 1.50 mts</t>
  </si>
  <si>
    <t>Tela de Satin</t>
  </si>
  <si>
    <t>Tela Satin, variedad de colores</t>
  </si>
  <si>
    <t xml:space="preserve">Tela de Tornasol </t>
  </si>
  <si>
    <t>Tela Tornasol, variedad de colores</t>
  </si>
  <si>
    <t>Tela de Yute</t>
  </si>
  <si>
    <t>Tela de Yute para empacar 20x28cm</t>
  </si>
  <si>
    <t>Tela Franela</t>
  </si>
  <si>
    <t>Tela Franela ancho 1.150 m x 20 mts de largo</t>
  </si>
  <si>
    <t>Tela Lienzo</t>
  </si>
  <si>
    <t>Tela lienzo 0.190kg/m ancho 1.6 m x 20 mts de largo</t>
  </si>
  <si>
    <t>Tela Quirúrgica O Cambre</t>
  </si>
  <si>
    <t>Tela quirúrgica o cambre, 1 metro de ancho x 1.50 mts</t>
  </si>
  <si>
    <t>Tela Seda Blanca</t>
  </si>
  <si>
    <t>Tela Seda blanca 0.220.kg/m  ancho 1.50m x 20 mts de largo</t>
  </si>
  <si>
    <t>Temperas Variedad de Colores, Tamaño Pequeño)</t>
  </si>
  <si>
    <t>Variedad de colores Caja * 6,  tamaño por 40ml</t>
  </si>
  <si>
    <t>Caja X 6 UnidadeS</t>
  </si>
  <si>
    <t xml:space="preserve">Tenedores desechables Grandes </t>
  </si>
  <si>
    <t>Paquete tenedores desechables biodegradable grandes x 100 Unidades</t>
  </si>
  <si>
    <t>Tierra X Bulto</t>
  </si>
  <si>
    <t>Tierra negra abonada por bulto</t>
  </si>
  <si>
    <t>Bulto entre 36 y 40 kg</t>
  </si>
  <si>
    <t>Tierra X Kilo</t>
  </si>
  <si>
    <t>Tierra negra abonada por kilo</t>
  </si>
  <si>
    <t>kilo</t>
  </si>
  <si>
    <t>Tijeras 7"</t>
  </si>
  <si>
    <t>Tijeras de acero inoxidable de 7 pulgadas, livianas con cuchillas de filo cortado. Los mangos son para mano derecha o izquierda, colores surtidos</t>
  </si>
  <si>
    <t>Tijeras Punta Roma</t>
  </si>
  <si>
    <t>TIJERAS PUNTA ROMA No. 6, colores surtidos</t>
  </si>
  <si>
    <t xml:space="preserve">Tinher </t>
  </si>
  <si>
    <t>Tinher x litro, para diluir pinturas</t>
  </si>
  <si>
    <t>botella</t>
  </si>
  <si>
    <t>Toallas Para Manos</t>
  </si>
  <si>
    <t>Toallas interdobladas, Paquete con mínimo 150 Unidades, doble hoja con un tamaño mínimo de 20 cm de largo por 15 cm de ancho, hoja color natural</t>
  </si>
  <si>
    <t>Traductor</t>
  </si>
  <si>
    <t>Servicio de personal de apoyo que brinde traducción de lengua para eventos realizados por sujetos étnicos.</t>
  </si>
  <si>
    <t xml:space="preserve">Trofeos </t>
  </si>
  <si>
    <t>Trofeos en forma de copa.
Estos ítems corresponden a los que se entregan en función de campeonatos deportivos aficionados organizados por la victimas en desarrollo de los diferentes eventos requeridos por la entidad.
Sus caracteristicas se definiran en el requerimiento del evento</t>
  </si>
  <si>
    <t>Trozo de Tela Franela</t>
  </si>
  <si>
    <t>Tela franela 20cm x 20 cm</t>
  </si>
  <si>
    <t>Trozo de Tela Lienzo</t>
  </si>
  <si>
    <t>Tela lienzo 20cm x 20 cm</t>
  </si>
  <si>
    <t>Vasos Plásticos desechables 7Oz</t>
  </si>
  <si>
    <t>Paquete vasos plásticos desechables biodegradables 7oz x 50 Unidades</t>
  </si>
  <si>
    <t>Paquete x 50 Unidades</t>
  </si>
  <si>
    <t>Vela Tipo Pebetero</t>
  </si>
  <si>
    <t>Vela tipo pebetero, variedad de colores</t>
  </si>
  <si>
    <t>Vela Y Portavela</t>
  </si>
  <si>
    <t>de color blanco sin ninguna imagen y con bordes dorados. MEDIDAS: de 10 cm de alto y 15 cm de ancho.</t>
  </si>
  <si>
    <t>Velas (12 Cm * 1,5 Cm Diámetro)</t>
  </si>
  <si>
    <t>12 cm de largo 1,5 cm de diámetro</t>
  </si>
  <si>
    <t>Velon (7 Cm * 4 Cm Diámetro)</t>
  </si>
  <si>
    <t>7 cm de largo por 4 cm de diámetro</t>
  </si>
  <si>
    <t>Vinilo Tipo 1</t>
  </si>
  <si>
    <t>Vinilo acrílico de 1/4.Variedad de colores</t>
  </si>
  <si>
    <t>Logistica</t>
  </si>
  <si>
    <t>Alquiler Bodega 100 M2 - Mes</t>
  </si>
  <si>
    <t>Alquiler de Bodega de 100 m2 por un (1) mes, incluye servicios públicos basicos y servicio de seguridad</t>
  </si>
  <si>
    <t>Alquiler Bodega 100 M2 - Semana</t>
  </si>
  <si>
    <t>Alquiler de Bodega de 100 m2 por una (1) semana, incluye servicios públicos basicos y servicio de seguridad</t>
  </si>
  <si>
    <t>Alquiler Bodega 50 M2 - Mes</t>
  </si>
  <si>
    <t>Alquiler de Bodega de 50 m2 por un (1) mes, incluye servicios públicos basicos y servicio de seguridad</t>
  </si>
  <si>
    <t>Alquiler Bodega 50 M2 - Semana</t>
  </si>
  <si>
    <t>Alquiler de Bodega de 50 m2 por una (1) semana, incluye servicios públicos basicos y servicio de seguridad</t>
  </si>
  <si>
    <t>Alquiler Bus Cap Min 35 Pasajeros</t>
  </si>
  <si>
    <t>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t>
  </si>
  <si>
    <t>Alquiler Buseta Cap Min 20 Pasajeros</t>
  </si>
  <si>
    <t>Alquiler Camioneta 4X4 Con Platón</t>
  </si>
  <si>
    <t>Servicio de transporte terrestre, veinticuatro (24) horas, vehiculo con capacidad de carga entre 900 y 1000 kg, con capacidad de tránsito en condiciones de difícil acceso. Incluye conductor, combustible y demás cargos inherentes para la prestación del servicio.  El servicio debe prestarse con todos los documentos en regla, seguros y revisiones tecnicomecanicas de acuerdo a la normatividad vigente. Vehículos modelo 2020 en adelante.</t>
  </si>
  <si>
    <t>Alquiler de La Maloka</t>
  </si>
  <si>
    <t>Espacio comunitario, para la celebración de rituales de medicina tradicional. Es una infraestructura circular, con paredes en madera y techo en paja, aprox 200m2</t>
  </si>
  <si>
    <t>Alquiler de Transporte de Chivas</t>
  </si>
  <si>
    <t>Servicio de trasporte  (24) horas, chiva con capacidad mínima de treinta (35)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</si>
  <si>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de Transporte de Mulas/caballo</t>
  </si>
  <si>
    <t>Alquiler de mulas/caballos ( Animal)  para realizar  viajes desde las diferentes veredas a un perimetro hasta  100km del lugar del evento</t>
  </si>
  <si>
    <t>Alquiler de Transporte de Pangas</t>
  </si>
  <si>
    <t>Servicio de trasporte fluvial veinticuatro (24) horas, pangas con capacidad mínima de diez (10) pasajeros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</si>
  <si>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Lancha Carpada</t>
  </si>
  <si>
    <t>Servicio de trasporte fluvial veinticuatro (24) horas, lancha carpada o cabinada con capacidad mínima de diez (10)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t>
  </si>
  <si>
    <t>Alquiler Modem Wifi</t>
  </si>
  <si>
    <t>Alquiler Modem Wifi portable, tecnología 4G de velocidad wifi móvil, donde se permita conectar hasta 5 dispositivos al mismo tiempo.</t>
  </si>
  <si>
    <t>Alquiler Pick Up Doble Cabina</t>
  </si>
  <si>
    <t xml:space="preserve">Alquiler Telón Manual Para Proyector </t>
  </si>
  <si>
    <t>Alquiler de Telon manual  fijación a pared para proyector. Medidas 1.8mt*1.8mt.</t>
  </si>
  <si>
    <t>Alquiler Van Min. 10 Pasajeros</t>
  </si>
  <si>
    <t xml:space="preserve">Baños Portátiles </t>
  </si>
  <si>
    <t>Alquiler baño portátil, construido en polietileno de alta resistencia que soporta cualquier tipo de clima, Unidades con sanitario, orinal o lavamanos de acuerdo a las necesidades de requerimiento</t>
  </si>
  <si>
    <t>Carpa 12X12 Mts Tipo Hangar Modular Techo Circular</t>
  </si>
  <si>
    <t>Alquiler carpa 12 metros de ancho por 12 metros de fondo, altura central aprox. de 5M, distribuidos, parales aprox. de 2,40 metros de altura, estilo hangar, circular,  estructural en tubería redonda encerchada y de fácil ensamblaje, Lona plástica con microfibras internas totalmente impermeable para el techo. Capacidad 144 m2. Incluye transporte, instalación antes del inicio de la actividad y retiro al finalizar.</t>
  </si>
  <si>
    <t>Carpa 12X30 Mts Tipo Hangar Modular Techo Circular</t>
  </si>
  <si>
    <t>Alquiler carpa 12 metros de ancho por 30 metros de fondo, altura central Aprox. de 5M, distribuidos, parales aprox. de 2,40 metros de altura, estilo hangar, circular, estructural en tubería redonda encerchada y de fácil ensamblaje, Lona plástica con microfibras internas totalmente impermeable para el techo. Capacidad 360 m2. Incluye transporte, instalación antes del inicio de la actividad y retiro al finalizar.</t>
  </si>
  <si>
    <t>Carpa 12X42 Mts Tipo Hangar Modular Techo Circular</t>
  </si>
  <si>
    <t>Alquiler carpa 12 metros de ancho por 42 metros de fondo, altura central de 5M, distribuidos, parales de 2,40 metros de altura y 2,60 metros del inicio de la parábola al punto central del techo, estilo hangar, circular,  estructural en tubería redonda encerchada y de fácil ensamblaje, Lona plástica con microfibras internas totalmente impermeable para el techo. Capacidad 504 m2. Incluye transporte, instalación antes del inicio de la actividad y retiro al finalizar.</t>
  </si>
  <si>
    <t>Carpa 12X6 Tipo Hangar Modular Techo Circular</t>
  </si>
  <si>
    <t>Alquiler carpa 12 metros de ancho por 6 metros de fondo, altura central Aprox. de 5M,  parales aprox. de 2,40 metros de altura, estilo hangar, circular,  estructural en tubería redonda encerchada y de fácil ensamblaje, Lona plástica con microfibras internas totalmente impermeable para el techo. Capacidad 72 m2. Incluye transporte, instalación antes del inicio de la actividad y retiro al finalizar.</t>
  </si>
  <si>
    <t>Carpa 5X5 Mts Estilo Piramide</t>
  </si>
  <si>
    <t xml:space="preserve">Alquiler carpa 5 metros de ancho por 5 metros de fondo, altura central aprox. de 2, 60M, parales aprox. de 2,20 metros de altura, estilo pirámide o 4 aguas, estructural en tubería cuadrada encerchada y de fácil ensamblaje, Lona plástica con microfibras internas totalmente impermeable para el techo. Capacidad 25 m2. Incluye transporte, instalación antes del inicio de la actividad y retiro al finalizar. </t>
  </si>
  <si>
    <t>Carpa 6X6 Mts Estilo Piramide</t>
  </si>
  <si>
    <t>Alquiler carpa 6 metros de ancho por 6 metros de fondo, altura central aprox. de 2, 60M, parales aprox. de 2,20 metros de altura, estilo pirámide o 4 aguas, estructural en tubería cuadrada encerchada y de fácil ensamblaje, Lona plástica con microfibras internas totalmente impermeable para el techo. Capacidad 36 m2. Incluye transporte, instalación antes del inicio de la actividad y retiro al finalizar.</t>
  </si>
  <si>
    <t>Computador Portátil.</t>
  </si>
  <si>
    <t>Alquiler Computador Portátil. CPU Procesador min. Intel Core i5 U o AMD PRO, MRAM min. 4GB DDR2, Disco Duro 250 GB (7200 rpm) SATA, Batería duración 3 hrs min, cargador, Mouse, Monitor panel plano 14” - 15”, Unidad DVD+/-RW integrada, Puertos mínimo 3 USB 2.0, puerto de video 1 VGA y 1 puerto HDMI integrado. Conectividad integrada tarjeta de red 1000/100/10 y conexión inalámbrica 802.11 a/b/g/n, punto de red Gigabit Ethernet (RJ-45), Audio interno, Teclado en español, Sistema operativo Microsoft® Windows® 10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t>
  </si>
  <si>
    <t>Grabacion de Video Hasta 60 Minutos</t>
  </si>
  <si>
    <t>Grabación de Video de Óptima calidad, incluye personal que realiza el video y todos los accesorios para su correcto funcionamiento.</t>
  </si>
  <si>
    <t xml:space="preserve">Mantel </t>
  </si>
  <si>
    <t>Alquiler Mantel Blanco línea hotelera 170*90 cm</t>
  </si>
  <si>
    <t>Megáfono</t>
  </si>
  <si>
    <t>Alquiler Megafono o sistema de perifoneo portátil entre 40 - 90 db de alcance), incluye baterias para su funcionamiento.</t>
  </si>
  <si>
    <t>Mesa Plástica Cuadrada</t>
  </si>
  <si>
    <t>Alquiler Mesa Plástica Cuadrada. Medidas aprox. Ancho: 75,3 cm, Alto: 73,5 cm, Largo: 75,3 cm (día)</t>
  </si>
  <si>
    <t>Mesones de 1,80 X 0,80</t>
  </si>
  <si>
    <t>Alquiler Mesón en madera o plástico de medidas Min. 1,80 X 0,80 MTS (día)</t>
  </si>
  <si>
    <t>Pantalla</t>
  </si>
  <si>
    <t>pantallas de secciones LED. Pantallas para interiores (indoor) y exteriores (outdoor) montadas en estructura truss y elevadores.</t>
  </si>
  <si>
    <t>Metro Cuadrado</t>
  </si>
  <si>
    <t>Planta Electrica 75 Kwa, Jornada Completa</t>
  </si>
  <si>
    <t>Alquiler Planta eléctrica 75KWA, incluye combustible, cableado y demás insumos y/o accesorios para su operación en un periodo de 10 horas continuas.</t>
  </si>
  <si>
    <t>Planta Electrica 75 Kwa, Media Jornada</t>
  </si>
  <si>
    <t>Alquiler Planta eléctrica 75KWA, incluye combustible, cableado y demás insumos y/o accesorios para su operación en un periodo de 6 horas continuas.</t>
  </si>
  <si>
    <t>Salón - Capacidad Hasta 100 Pax</t>
  </si>
  <si>
    <t>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Un día de servicio.</t>
  </si>
  <si>
    <t>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Mediodía de servicio.</t>
  </si>
  <si>
    <t>Salón - Capacidad Hasta 200 Pax</t>
  </si>
  <si>
    <t>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Un día de servicio.</t>
  </si>
  <si>
    <t>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Mediodía de servicio.</t>
  </si>
  <si>
    <t>Salón Dotado - Capacidad  de 300 Hasta 500 Pax</t>
  </si>
  <si>
    <t>Alquiler Salón amplio con capacidad de 300 hasta 500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</si>
  <si>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Salón Dotado - Capacidad Hasta 100 Pax</t>
  </si>
  <si>
    <t>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</si>
  <si>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t>
  </si>
  <si>
    <t>Salón Dotado - Capacidad Hasta 200 Pax</t>
  </si>
  <si>
    <t>Alquiler Salón amplio con capacidad de hasta 200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</si>
  <si>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Salón Dotado - Capacidad Hasta 30 Pax</t>
  </si>
  <si>
    <t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 </t>
  </si>
  <si>
    <t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 </t>
  </si>
  <si>
    <t>Salón Dotado - Capacidad Hasta 50 Pax</t>
  </si>
  <si>
    <t>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t>
  </si>
  <si>
    <t>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t>
  </si>
  <si>
    <t>Salón Dotado Tipo 2 - Capacidad Hasta 10 Pax</t>
  </si>
  <si>
    <t>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t>
  </si>
  <si>
    <t>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t>
  </si>
  <si>
    <t>Salón Dotado Tipo 2 - Capacidad Hasta 20 Pax</t>
  </si>
  <si>
    <t>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t>
  </si>
  <si>
    <t>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t>
  </si>
  <si>
    <t>Sillas Plasticas</t>
  </si>
  <si>
    <t>Alquiler Silla pastica tipo estándar sin brazos</t>
  </si>
  <si>
    <t xml:space="preserve">Sonido Amplio Y Suficiente Para Espacios Abiertos  </t>
  </si>
  <si>
    <t>Alquiler Sonido: Cabinas de 450 Wts cada una con consola de 16 canales, potencia del sonido deberá ser acorde al número de personas (Max. 100 pax). Sonido de óptima calidad que esté acorde a las características del lugar, incluye: cabinas amplificadas, Micrófonos de cable o inalámbricos, distro de corriente, bases para micrófono y cabinas, retornos, cableado suficiente, extensiones eléctricas, patch bay, bajos, procesador de efectos, EQ y demás elementos para su correcto funcionamiento</t>
  </si>
  <si>
    <t>Sonido Amplio Y Suficiente Para Espacios Cerrados</t>
  </si>
  <si>
    <t>Alquiler Sonido: Cabinas auto potenciadas, potencia del sonido deberá ser acorde al número de personas (Max. 200 pax). Sonido de óptima calidad que esté acorde a las características del lugar, incluye: cabinas amplificadas, Micrófonos de cable o inalámbricos, distro de corriente, bases para micrófono y cabinas, retornos, cableado suficiente, extensiones eléctricas, patch bay y demás elementos para su correcto funcionamiento</t>
  </si>
  <si>
    <t>Sonido Básico</t>
  </si>
  <si>
    <t>Alquiler Sonido: Dos (2) Cabinas autopotenciadas de 450 Wts cada una, con consola (mixer) de 4 canales, potencia del sonido deberá ser acorde al número de personas (Max. 50 pax). Sonido de óptima calidad que esté acorde a las características del lugar, incluye: cabinas amplificadas, tripodes para las cabinas, dos (2) Micrófono de cable, cableado suficiente, extensiones eléctricas y demás elementos para su correcto funcionamiento.</t>
  </si>
  <si>
    <t>Tarima 12X12</t>
  </si>
  <si>
    <t>Alquiler Tarima 12 x 12: 144 m2, incluye estructura, piso, escalera o rampa.</t>
  </si>
  <si>
    <t>Tarima 12X12 Con Carpa</t>
  </si>
  <si>
    <t>Alquiler Tarima 12 x 12: 144 m2, incluye estructura, piso, escalera o rampa y carpa del tamaño del área de la tarima</t>
  </si>
  <si>
    <t>Tarima 12X6</t>
  </si>
  <si>
    <t>Alquiler Tarima 12 x 6: 72 m2, incluye estructura, piso, escalera o rampa.</t>
  </si>
  <si>
    <t>Tarima 12X6 Con Carpa</t>
  </si>
  <si>
    <t>Alquiler Tarima 12 x 6: 72 m2, incluye estructura, piso, escalera o rampa y carpa del tamaño del área de la tarima</t>
  </si>
  <si>
    <t>Tarima 3X3</t>
  </si>
  <si>
    <t>Alquiler Tarima 3 x 3: 9 m2, incluye estructura, piso, escalera o rampa.</t>
  </si>
  <si>
    <t>Tarima 3X3 Con Carpa</t>
  </si>
  <si>
    <t>Alquiler Tarima 3 x 3: 9 m2, incluye estructura, piso, escalera o rampa y carpa del tamaño del área de la tarima</t>
  </si>
  <si>
    <t>Tarima 4X4</t>
  </si>
  <si>
    <t>Alquiler Tarima 4 x 4: 16 m2, incluye estructura, piso, escalera o rampa.</t>
  </si>
  <si>
    <t>Tarima 4X4 Con Carpa</t>
  </si>
  <si>
    <t>Alquiler Tarima 4 x 4: 16 m2, incluye estructura, piso, escalera o rampa y carpa del tamaño del área de la tarima</t>
  </si>
  <si>
    <t>Tarima 5X5</t>
  </si>
  <si>
    <t>Alquiler Tarima 5 x 5: 25 m2, incluye estructura, piso, escalera o rampa.</t>
  </si>
  <si>
    <t>Tarima 5X5 Con Carpa</t>
  </si>
  <si>
    <t>Alquiler Tarima 5 x 5: 25 m2, incluye estructura, piso, escalera o rampa y carpa del tamaño del área de la tarima</t>
  </si>
  <si>
    <t>Tarima 6X6</t>
  </si>
  <si>
    <t>Alquiler Tarima 6 x 6: 36 m2, incluye estructura, piso, escalera o rampa.</t>
  </si>
  <si>
    <t>Tarima 6X6 Con Carpa</t>
  </si>
  <si>
    <t>Alquiler Tarima 6 x 6: 36 m2, incluye estructura, piso, escalera o rampa y carpa del tamaño del área de la tarima</t>
  </si>
  <si>
    <t>Tarima 8X8</t>
  </si>
  <si>
    <t>Alquiler Tarima 8 x 8: 64 m2, incluye estructura, piso, escalera o rampa.</t>
  </si>
  <si>
    <t>Tarima 8X8 Con Carpa</t>
  </si>
  <si>
    <t>Alquiler Tarima 8 x 8: 64 m2, incluye estructura, piso, escalera o rampa y carpa del tamaño del área de la tarima</t>
  </si>
  <si>
    <t>Transmisión En Streamen</t>
  </si>
  <si>
    <t>Transmisión de audio y video en vivo en 1920x1080 a redes sociales y páginas de internet de forma presencial, virtual o híbrido, conectando con diferentes ciudades o lugares del mundo.
Video , audio multicanal con micrófonos inalámbricos, solapas, diademas, etc.
Mezcla digital de audio y video en vivo, sobre posición de texto, títulos e imágenes.
Fotografía, video y transmisión 360</t>
  </si>
  <si>
    <t>Hora</t>
  </si>
  <si>
    <t>Video Beam de 4000 Lummens Ans</t>
  </si>
  <si>
    <t>Alquiler Video Beam de 4.000 lúmenes con cableado</t>
  </si>
  <si>
    <t>ID</t>
  </si>
  <si>
    <t>Nombre</t>
  </si>
  <si>
    <t>ID SUJETO DE REPARACIÓN COLECTIVA: 1</t>
  </si>
  <si>
    <t>RESGUARDO ALTO UNUMA - SIKUANI</t>
  </si>
  <si>
    <t>ID SUJETO DE REPARACIÓN COLECTIVA: 6</t>
  </si>
  <si>
    <t>RESGUARDO CAÑO MOCHUELO: (NUEVE PUEBLOS INDÍGENAS: TSIRIPU, MAIBÉN–MASIWARE, YARURO, YAMALERO, WIPIWI, AMORÚA, SÁLIBA, SIKUANI Y CUIBA–WAMONAE).</t>
  </si>
  <si>
    <t>ID SUJETO DE REPARACIÓN COLECTIVA: 7</t>
  </si>
  <si>
    <t>RESGUARDO CAÑO OVEJAS - SIKUANI</t>
  </si>
  <si>
    <t>ID SUJETO DE REPARACIÓN COLECTIVA: 8</t>
  </si>
  <si>
    <t>COMUNIDAD KANALITOJO (PUEBLOS SIKUANI, AMORUA Y SALIVA)</t>
  </si>
  <si>
    <t>ID SUJETO DE REPARACIÓN COLECTIVA: 9</t>
  </si>
  <si>
    <t>RESGUARDO RIO MUCO Y GUARROJO - SIKUANI</t>
  </si>
  <si>
    <t>ID SUJETO DE REPARACIÓN COLECTIVA: 10</t>
  </si>
  <si>
    <t>CABECERA MUNICIPAL PUERTO CAICEDO</t>
  </si>
  <si>
    <t>ID SUJETO DE REPARACIÓN COLECTIVA: 11</t>
  </si>
  <si>
    <t>CABECERA MUNICIPAL VILLAGARZON</t>
  </si>
  <si>
    <t>ID SUJETO DE REPARACIÓN COLECTIVA: 12</t>
  </si>
  <si>
    <t>LA COMUNIDAD DEL CENTRO POBLADO GUAYABAL DE TOLEDO DEL MUNICIPIO DEL PEÑÓN</t>
  </si>
  <si>
    <t>ID SUJETO DE REPARACIÓN COLECTIVA: 13</t>
  </si>
  <si>
    <t>LA COMUNIDAD DE LA VEREDA HINCHE ALTO Y BAJO DEL MUNICIPIO DE LA PALMA</t>
  </si>
  <si>
    <t>ID SUJETO DE REPARACIÓN COLECTIVA: 14</t>
  </si>
  <si>
    <t>COMUNIDAD DEL MUNICIPIO DE TOPAIPI</t>
  </si>
  <si>
    <t>ID SUJETO DE REPARACIÓN COLECTIVA: 15</t>
  </si>
  <si>
    <t>LA COMUNIDAD DE LA INSPECCIÓN DE LIBERIA (VEREDAS LA BELLA, MOGAMBO, ALTO PALMAS, BAJO PALMAR, LAGUNA LARGA, LAGUNAS, EL SALITRE, LA FLORIDA, BRASIL, SAN MARTÍN, EL PINO, SAN NICOLÁS, PALESTINA, LIBER</t>
  </si>
  <si>
    <t>ID SUJETO DE REPARACIÓN COLECTIVA: 16</t>
  </si>
  <si>
    <t>LA COMUNIDAD DE LA INSPECCIÓN ALTO DE CAÑAS (VEREDAS ABIPAY DE FAJARDO, ALTO DE RAMIREZ, MONTAÑAS DE LINARES, PALMICHALE, CALEÑO, LOMA DE PASCUA Y ALTO DE CAÑAS) DEL MUNICIPIO DE YACOPÍ.</t>
  </si>
  <si>
    <t>ID SUJETO DE REPARACIÓN COLECTIVA: 17</t>
  </si>
  <si>
    <t>CONSEJO COMUNITARIO RENACER NEGRO</t>
  </si>
  <si>
    <t>ID SUJETO DE REPARACIÓN COLECTIVA: 18</t>
  </si>
  <si>
    <t>COMUNIDAD YUKPA IROKA</t>
  </si>
  <si>
    <t>ID SUJETO DE REPARACIÓN COLECTIVA: 20</t>
  </si>
  <si>
    <t>PUEBLO YUKPA MENKUE - SOKORPA</t>
  </si>
  <si>
    <t>ID SUJETO DE REPARACIÓN COLECTIVA: 282</t>
  </si>
  <si>
    <t>AFROMUPAZ</t>
  </si>
  <si>
    <t>ID SUJETO DE REPARACIÓN COLECTIVA: 22</t>
  </si>
  <si>
    <t>CHAMEZA</t>
  </si>
  <si>
    <t>ID SUJETO DE REPARACIÓN COLECTIVA: 23</t>
  </si>
  <si>
    <t>RECETOR</t>
  </si>
  <si>
    <t>ID SUJETO DE REPARACIÓN COLECTIVA: 24</t>
  </si>
  <si>
    <t>COMUNIDAD DE LIBERTAD</t>
  </si>
  <si>
    <t>ID SUJETO DE REPARACIÓN COLECTIVA: 25</t>
  </si>
  <si>
    <t>CORREGIMIENTO DE CHINULITO, CERRO, CEIBA Y VEREDA ARENITA</t>
  </si>
  <si>
    <t>ID SUJETO DE REPARACIÓN COLECTIVA: 26</t>
  </si>
  <si>
    <t>COMUNIDAD DE PICHILIN</t>
  </si>
  <si>
    <t>ID SUJETO DE REPARACIÓN COLECTIVA: 163</t>
  </si>
  <si>
    <t>ANMUCIC NACIONAL</t>
  </si>
  <si>
    <t>ID SUJETO DE REPARACIÓN COLECTIVA: 142</t>
  </si>
  <si>
    <t>COMUNIDADES NEGRAS DEL RIO ARQUÍA</t>
  </si>
  <si>
    <t>ID SUJETO DE REPARACIÓN COLECTIVA: 238</t>
  </si>
  <si>
    <t>ANUC</t>
  </si>
  <si>
    <t>ID SUJETO DE REPARACIÓN COLECTIVA: 33</t>
  </si>
  <si>
    <t>AGUSTIN CODAZZI - CORREGIMIENTO CASACARA</t>
  </si>
  <si>
    <t>ID SUJETO DE REPARACIÓN COLECTIVA: 36</t>
  </si>
  <si>
    <t>RESGUARDO CHIDIMA TOLÓ - EMBERA KATIOS</t>
  </si>
  <si>
    <t>ID SUJETO DE REPARACIÓN COLECTIVA: 37</t>
  </si>
  <si>
    <t>RESGUARDO PESCADITO - EMBERA DOBIDA</t>
  </si>
  <si>
    <t>ID SUJETO DE REPARACIÓN COLECTIVA: 38</t>
  </si>
  <si>
    <t>PUEBLO KUNA TULE (RESGUARDO ARQUIA)</t>
  </si>
  <si>
    <t>ID SUJETO DE REPARACIÓN COLECTIVA: 39</t>
  </si>
  <si>
    <t>RESGUARDO CUTI - EMBERA KATIOS</t>
  </si>
  <si>
    <t>ID SUJETO DE REPARACIÓN COLECTIVA: 40</t>
  </si>
  <si>
    <t>RESGUARDO TANELA - EMBERA KATIOS</t>
  </si>
  <si>
    <t>ID SUJETO DE REPARACIÓN COLECTIVA: 41</t>
  </si>
  <si>
    <t>LA COMUNIDAD DEL CORREGIMIENTO DE CIÉNAGA DEL OPÓN</t>
  </si>
  <si>
    <t>ID SUJETO DE REPARACIÓN COLECTIVA: 579</t>
  </si>
  <si>
    <t>ASAFIBU ASOCIACION DE ADMINISTRADORES Y EMPLEADOS DE EMPRESAS BANANERAS DE URABA</t>
  </si>
  <si>
    <t>ID SUJETO DE REPARACIÓN COLECTIVA: 44</t>
  </si>
  <si>
    <t>CONSEJO COMUNITARIO MAYOR DE LA ASOCIACION POPULAR CAMPESINA DEL ALTO ATRATO - COCOMOPOCA (46 COMUNIDADES DE COCOMOPOCA - INCLUIDA VILLA CLARET)</t>
  </si>
  <si>
    <t>ID SUJETO DE REPARACIÓN COLECTIVA: 375</t>
  </si>
  <si>
    <t>ASFADDES</t>
  </si>
  <si>
    <t>ID SUJETO DE REPARACIÓN COLECTIVA: 49</t>
  </si>
  <si>
    <t>LA COMUNIDAD DEL CORREGIMIENTO DE JUAN FRIO</t>
  </si>
  <si>
    <t>ID SUJETO DE REPARACIÓN COLECTIVA: 50</t>
  </si>
  <si>
    <t>LA COMUNIDAD DEL CORREGIMIENTO FILOGRINGO</t>
  </si>
  <si>
    <t>ID SUJETO DE REPARACIÓN COLECTIVA: 51</t>
  </si>
  <si>
    <t>LA COMUNIDAD DEL BARRIO CERRO NORTE</t>
  </si>
  <si>
    <t>ID SUJETO DE REPARACIÓN COLECTIVA: 53</t>
  </si>
  <si>
    <t>LA COMUNIDAD DEL MUNICIPIO DE LA ESPERANZA.</t>
  </si>
  <si>
    <t>ID SUJETO DE REPARACIÓN COLECTIVA: 54</t>
  </si>
  <si>
    <t>LA COMUNIDAD DEL CORREGIMIENTO DE PUEBLO NUEVO</t>
  </si>
  <si>
    <t>ID SUJETO DE REPARACIÓN COLECTIVA: 55</t>
  </si>
  <si>
    <t>CORREGIMIENTO DE VILLA NUEVA MUNICIPIO DE VALENCIA</t>
  </si>
  <si>
    <t>ID SUJETO DE REPARACIÓN COLECTIVA: 56</t>
  </si>
  <si>
    <t>CORREGIMIENTO DE MEJOR ESQUINA</t>
  </si>
  <si>
    <t>ID SUJETO DE REPARACIÓN COLECTIVA: 490</t>
  </si>
  <si>
    <t>ASOCIACIÓN CENTRAL NACIONAL PROVIVIENDA</t>
  </si>
  <si>
    <t>ID SUJETO DE REPARACIÓN COLECTIVA: 58</t>
  </si>
  <si>
    <t>LA DORADA</t>
  </si>
  <si>
    <t>ID SUJETO DE REPARACIÓN COLECTIVA: 59</t>
  </si>
  <si>
    <t>EL PLACER</t>
  </si>
  <si>
    <t>ID SUJETO DE REPARACIÓN COLECTIVA: 60</t>
  </si>
  <si>
    <t>EL TIGRE</t>
  </si>
  <si>
    <t>ID SUJETO DE REPARACIÓN COLECTIVA: 63</t>
  </si>
  <si>
    <t>COMUNIDAD DE LAS PARCELAS LOS CEDROS, LA CAROLINA, LA PAZ DE LA VEREDA SAN ISIDRO DEL MUNICIPIO DE SAN ALBERTO.</t>
  </si>
  <si>
    <t>ID SUJETO DE REPARACIÓN COLECTIVA: 64</t>
  </si>
  <si>
    <t>COMUNIDAD DE LOS CORREGIMIENTO DE MONTERREY, SAN BLAS, SANTA LUCÍA, SAN JOAQUÍN Y EL PARAÍSO, DEL MUNICIPIO DE SIMITÍ.</t>
  </si>
  <si>
    <t>ID SUJETO DE REPARACIÓN COLECTIVA: 65</t>
  </si>
  <si>
    <t>VEREDA LA SECRETA</t>
  </si>
  <si>
    <t>ID SUJETO DE REPARACIÓN COLECTIVA: 66</t>
  </si>
  <si>
    <t>CORREGIMIENTO LA POLA</t>
  </si>
  <si>
    <t>ID SUJETO DE REPARACIÓN COLECTIVA: 67</t>
  </si>
  <si>
    <t>VEREDA LA PALIZÚA (CHIBOLO)</t>
  </si>
  <si>
    <t>ID SUJETO DE REPARACIÓN COLECTIVA: 68</t>
  </si>
  <si>
    <t>VEREDA BEJUCO PRIETO (CHIBOLO)</t>
  </si>
  <si>
    <t>ID SUJETO DE REPARACIÓN COLECTIVA: 69</t>
  </si>
  <si>
    <t>VEREDA CANAÁN (CHIBOLO)</t>
  </si>
  <si>
    <t>ID SUJETO DE REPARACIÓN COLECTIVA: 70</t>
  </si>
  <si>
    <t>PITA - CORREGIMIENTO LAS TABLAS MUN DE REPELON.</t>
  </si>
  <si>
    <t>ID SUJETO DE REPARACIÓN COLECTIVA: 71</t>
  </si>
  <si>
    <t>PUEBLO WIWA</t>
  </si>
  <si>
    <t>ID SUJETO DE REPARACIÓN COLECTIVA: 73</t>
  </si>
  <si>
    <t>HIJOS DEL TABACO, LA COCA Y LA YUCA DULCE DE LA CHORRERA, AMAZONAS. COMO AFINIDAD CULTURAL, PERTENECIENTES A CUATRO PUEBLOS BORA, OKAINE, UITOTO Y MUINANE, AGREMIADOS EN LA ASOCIACIÓN DE CABILDOS Y AUTORIDADES TRADICIONALES DE LA CHORRERA - AZICATCH-</t>
  </si>
  <si>
    <t>ID SUJETO DE REPARACIÓN COLECTIVA: 74</t>
  </si>
  <si>
    <t>PUEBLO NUKAK</t>
  </si>
  <si>
    <t>ID SUJETO DE REPARACIÓN COLECTIVA: 75</t>
  </si>
  <si>
    <t>COMUNIDAD INDIGENA EMBERA DOKERA</t>
  </si>
  <si>
    <t>ID SUJETO DE REPARACIÓN COLECTIVA: 78</t>
  </si>
  <si>
    <t>PUEBLO INDIGENA MAKAGUAN</t>
  </si>
  <si>
    <t>ID SUJETO DE REPARACIÓN COLECTIVA: 79</t>
  </si>
  <si>
    <t>LA COMUNIDAD DEL SECTOR ANTONIA SANTOS BARRIOS ANTONIA SANTOS,LOS OLIVOS,SABANA VERDE , CAROLINAS PRIMAVERA Y ASENTAMIENTOS SUBNORMAL BRISAS.</t>
  </si>
  <si>
    <t>ID SUJETO DE REPARACIÓN COLECTIVA: 80</t>
  </si>
  <si>
    <t>CONSEJO MAYOR DE LA CUENCA DEL RIO CAJAMBRE</t>
  </si>
  <si>
    <t>ID SUJETO DE REPARACIÓN COLECTIVA: 81</t>
  </si>
  <si>
    <t>CONSEJO COMUNITARIO DEL RIO NAYA</t>
  </si>
  <si>
    <t>ID SUJETO DE REPARACIÓN COLECTIVA: 82</t>
  </si>
  <si>
    <t>CONSEJO MAYOR DE LA CUENCA DEL RIO RAPOSO</t>
  </si>
  <si>
    <t>ID SUJETO DE REPARACIÓN COLECTIVA: 83</t>
  </si>
  <si>
    <t>CONSEJO COMUNITARIO DEL RIO YURUMANGUI</t>
  </si>
  <si>
    <t>ID SUJETO DE REPARACIÓN COLECTIVA: 84</t>
  </si>
  <si>
    <t>CONSEJO COMUNITARIO DEL RIO MAYORQUÍN</t>
  </si>
  <si>
    <t>ID SUJETO DE REPARACIÓN COLECTIVA: 85</t>
  </si>
  <si>
    <t>PUEBLO BETOY - RESGUARDOS VELASQUEROS, JULIEROS, ROQUEROS Y GENAGEROS</t>
  </si>
  <si>
    <t>ID SUJETO DE REPARACIÓN COLECTIVA: 86</t>
  </si>
  <si>
    <t>RESGUARDO EMBERA LA LOMA CITABARA</t>
  </si>
  <si>
    <t>ID SUJETO DE REPARACIÓN COLECTIVA: 87</t>
  </si>
  <si>
    <t>RESGUARDO CHAMI UNIFICADO</t>
  </si>
  <si>
    <t>ID SUJETO DE REPARACIÓN COLECTIVA: 88</t>
  </si>
  <si>
    <t>RESGUARDO GITO DOKABU</t>
  </si>
  <si>
    <t>ID SUJETO DE REPARACIÓN COLECTIVA: 90</t>
  </si>
  <si>
    <t>PARCIALIDAD INDIGENA DE QUINCHÍA</t>
  </si>
  <si>
    <t>ID SUJETO DE REPARACIÓN COLECTIVA: 91</t>
  </si>
  <si>
    <t>PLAYON DE OROZCO</t>
  </si>
  <si>
    <t>ID SUJETO DE REPARACIÓN COLECTIVA: 92</t>
  </si>
  <si>
    <t>CERRO AZUL</t>
  </si>
  <si>
    <t>ID SUJETO DE REPARACIÓN COLECTIVA: 93</t>
  </si>
  <si>
    <t>BELLAVISTA</t>
  </si>
  <si>
    <t>ID SUJETO DE REPARACIÓN COLECTIVA: 97</t>
  </si>
  <si>
    <t>RESGUARDO CALLE SANTA ROSA (COMUNIDAD LAS PEÑAS, LA SIERPE, CENTRO CALLE SANTA ROSA - ESPERARA SIAPIDARA)</t>
  </si>
  <si>
    <t>ID SUJETO DE REPARACIÓN COLECTIVA: 99</t>
  </si>
  <si>
    <t>RESGUARDO SAN ANDRES DE PISIMBALÁ</t>
  </si>
  <si>
    <t>ID SUJETO DE REPARACIÓN COLECTIVA: 100</t>
  </si>
  <si>
    <t>CONSEJO COMUNITARIO RIO CAUCA COMUNIDAD SAN MIGUEL</t>
  </si>
  <si>
    <t>ID SUJETO DE REPARACIÓN COLECTIVA: 101</t>
  </si>
  <si>
    <t>CONSEJO COMUNITARIO RIO CAUCA COMUNIDAD LOMITAS</t>
  </si>
  <si>
    <t>ID SUJETO DE REPARACIÓN COLECTIVA: 102</t>
  </si>
  <si>
    <t>ZONA URBANA DEL MUNICIPIO DE ARGELIA</t>
  </si>
  <si>
    <t>ID SUJETO DE REPARACIÓN COLECTIVA: 103</t>
  </si>
  <si>
    <t>CABECERA MUNICIPAL DE COCORNA</t>
  </si>
  <si>
    <t>ID SUJETO DE REPARACIÓN COLECTIVA: 104</t>
  </si>
  <si>
    <t>CENTRO POBLADO LA BALSITA</t>
  </si>
  <si>
    <t>ID SUJETO DE REPARACIÓN COLECTIVA: 105</t>
  </si>
  <si>
    <t>CORREGIMIENTO EL ARO</t>
  </si>
  <si>
    <t>ID SUJETO DE REPARACIÓN COLECTIVA: 106</t>
  </si>
  <si>
    <t>CORREGIMIENTO LA GRANJA</t>
  </si>
  <si>
    <t>ID SUJETO DE REPARACIÓN COLECTIVA: 107</t>
  </si>
  <si>
    <t>CORREGIMIENTO DE PUERTO VENUS Y LAS VEREDAS DE: EL ZAFIRO, LA HERMOSA, LA IGUANA, AGUACATAL, EL PIÑAL, GUADALITO, EL BOSQUE, MONTECRISTO, PEDREGAL, VENECIA, QUEBRADA NEGRA</t>
  </si>
  <si>
    <t>ID SUJETO DE REPARACIÓN COLECTIVA: 108</t>
  </si>
  <si>
    <t>FOCALIZADO MUNICIPIO DE SAN CARLOS</t>
  </si>
  <si>
    <t>ID SUJETO DE REPARACIÓN COLECTIVA: 109</t>
  </si>
  <si>
    <t>CENTRO POBLADO BUENOS AIRES, VEREDAS LA ESTRELLA, VILLA NUEVA, LA MERCED, EL PORVENIR, MANIZALES, SAN FRANCISCO, EL SOCORRO, SOPETRÁN, LA AURORA, SAN ANTONIO, LOS PLANES Y SAN MIGUEL</t>
  </si>
  <si>
    <t>ID SUJETO DE REPARACIÓN COLECTIVA: 110</t>
  </si>
  <si>
    <t>COMUNIDAD DEL ÁREA URBANA DEL MUNICIPIO DE SAN RAFAEL</t>
  </si>
  <si>
    <t>ID SUJETO DE REPARACIÓN COLECTIVA: 111</t>
  </si>
  <si>
    <t>FRAGUAS</t>
  </si>
  <si>
    <t>ID SUJETO DE REPARACIÓN COLECTIVA: 112</t>
  </si>
  <si>
    <t>COMUNIDAD DE LA ENCARNACIÓN, LA CLARA Y EL MARAVILLO</t>
  </si>
  <si>
    <t>ID SUJETO DE REPARACIÓN COLECTIVA: 113</t>
  </si>
  <si>
    <t>CORREGIMIENTO OCHALÍ</t>
  </si>
  <si>
    <t>ID SUJETO DE REPARACIÓN COLECTIVA: 114</t>
  </si>
  <si>
    <t>VEREDA LA INMACULADA</t>
  </si>
  <si>
    <t>ID SUJETO DE REPARACIÓN COLECTIVA: 115</t>
  </si>
  <si>
    <t>CORREGIMIENTO ALTAMIRA</t>
  </si>
  <si>
    <t>ID SUJETO DE REPARACIÓN COLECTIVA: 233</t>
  </si>
  <si>
    <t>LÍBANO</t>
  </si>
  <si>
    <t>ID SUJETO DE REPARACIÓN COLECTIVA: 117</t>
  </si>
  <si>
    <t>LA COMUNIDAD DE SIMACOTA SECTOR BAJO</t>
  </si>
  <si>
    <t>ID SUJETO DE REPARACIÓN COLECTIVA: 118</t>
  </si>
  <si>
    <t>LA COMUNIDAD DE SIMACOTA SECTOR ALTO</t>
  </si>
  <si>
    <t>ID SUJETO DE REPARACIÓN COLECTIVA: 119</t>
  </si>
  <si>
    <t>LA COMUNIDAD DE LOS CORREGIMIENTOS DE TURBAY Y EL MOHÁN</t>
  </si>
  <si>
    <t>ID SUJETO DE REPARACIÓN COLECTIVA: 120</t>
  </si>
  <si>
    <t>LA COMUNIDAD DEL MUNICIPIO DE MÁLAGA</t>
  </si>
  <si>
    <t>ID SUJETO DE REPARACIÓN COLECTIVA: 116</t>
  </si>
  <si>
    <t>COMUNIDADES AFROCOLOMBIANAS DE LAS VEREDAS EL CENIZO, EL CRISTO, MATA Y CASCO URBANO DE MACHUCA</t>
  </si>
  <si>
    <t>ID SUJETO DE REPARACIÓN COLECTIVA: 124</t>
  </si>
  <si>
    <t>CORREGIMIENTO ARBOLEDA</t>
  </si>
  <si>
    <t>ID SUJETO DE REPARACIÓN COLECTIVA: 125</t>
  </si>
  <si>
    <t>PALENQUE DE SAN BASILIO - LA BONGA</t>
  </si>
  <si>
    <t>ID SUJETO DE REPARACIÓN COLECTIVA: 126</t>
  </si>
  <si>
    <t>ALTA MONTAÑA - ELCARMEN DE BOLÍVAR</t>
  </si>
  <si>
    <t>ID SUJETO DE REPARACIÓN COLECTIVA: 127</t>
  </si>
  <si>
    <t>EL PALMAR</t>
  </si>
  <si>
    <t>ID SUJETO DE REPARACIÓN COLECTIVA: 128</t>
  </si>
  <si>
    <t>COMUNIDAD CAMPESINA DE SANTA ROSA</t>
  </si>
  <si>
    <t>ID SUJETO DE REPARACIÓN COLECTIVA: 129</t>
  </si>
  <si>
    <t>CABECERA MUNICIPAL DE SAN JOSE DE ALBAN</t>
  </si>
  <si>
    <t>ID SUJETO DE REPARACIÓN COLECTIVA: 131</t>
  </si>
  <si>
    <t>LA CRUZ</t>
  </si>
  <si>
    <t>ID SUJETO DE REPARACIÓN COLECTIVA: 132</t>
  </si>
  <si>
    <t>CABECERA MUNICIPAL DE MISTRATÓ</t>
  </si>
  <si>
    <t>ID SUJETO DE REPARACIÓN COLECTIVA: 134</t>
  </si>
  <si>
    <t>LA CHINITA</t>
  </si>
  <si>
    <t>ID SUJETO DE REPARACIÓN COLECTIVA: 135</t>
  </si>
  <si>
    <t>TULAPAS</t>
  </si>
  <si>
    <t>ID SUJETO DE REPARACIÓN COLECTIVA: 136</t>
  </si>
  <si>
    <t>EL TRES</t>
  </si>
  <si>
    <t>ID SUJETO DE REPARACIÓN COLECTIVA: 137</t>
  </si>
  <si>
    <t>PAQUEMÁS</t>
  </si>
  <si>
    <t>ID SUJETO DE REPARACIÓN COLECTIVA: 138</t>
  </si>
  <si>
    <t>NUEVA COLONIA (TODAS VEREDAS EXCEPTO NUEVA UNIÓN Y ASOTECA)</t>
  </si>
  <si>
    <t>ID SUJETO DE REPARACIÓN COLECTIVA: 139</t>
  </si>
  <si>
    <t>BARRIO EL BOSQUE</t>
  </si>
  <si>
    <t>ID SUJETO DE REPARACIÓN COLECTIVA: 140</t>
  </si>
  <si>
    <t>VEREDA CAUCHERAS</t>
  </si>
  <si>
    <t>ID SUJETO DE REPARACIÓN COLECTIVA: 141</t>
  </si>
  <si>
    <t>COMUNIDAD VEREDA PUNTA DE OCAIDÓ (CONSEJO COMUNITARIO)</t>
  </si>
  <si>
    <t>ID SUJETO DE REPARACIÓN COLECTIVA: 28</t>
  </si>
  <si>
    <t>RESGUARDO INDIGENA COMUNIDAD RIO PURRICHA</t>
  </si>
  <si>
    <t>ID SUJETO DE REPARACIÓN COLECTIVA: 143</t>
  </si>
  <si>
    <t>CABILDO MAYOR FRONTINO</t>
  </si>
  <si>
    <t>ID SUJETO DE REPARACIÓN COLECTIVA: 145</t>
  </si>
  <si>
    <t>CUENCAS DE JIGUAMIANDO</t>
  </si>
  <si>
    <t>ID SUJETO DE REPARACIÓN COLECTIVA: 146</t>
  </si>
  <si>
    <t>CONSEJO COMUNITARIO MAYOR DEL BAJO ATRATO - COCOMAUNGUIA</t>
  </si>
  <si>
    <t>ID SUJETO DE REPARACIÓN COLECTIVA: 147</t>
  </si>
  <si>
    <t>CONSEJO COMUNITARIO DE CACARICA</t>
  </si>
  <si>
    <t>ID SUJETO DE REPARACIÓN COLECTIVA: 148</t>
  </si>
  <si>
    <t>CONSEJO COMUNITARIO DE LA CUENCA DEL RÍO CURVARADÓ</t>
  </si>
  <si>
    <t>ID SUJETO DE REPARACIÓN COLECTIVA: 149</t>
  </si>
  <si>
    <t>COMUNIDAD WAYUU - PORTETE</t>
  </si>
  <si>
    <t>ID SUJETO DE REPARACIÓN COLECTIVA: 150</t>
  </si>
  <si>
    <t>PUEBLO ARHUACO - ATIGUMAKE</t>
  </si>
  <si>
    <t>ID SUJETO DE REPARACIÓN COLECTIVA: 151</t>
  </si>
  <si>
    <t>WAYUU FINCA LA ESPERANZA</t>
  </si>
  <si>
    <t>ID SUJETO DE REPARACIÓN COLECTIVA: 152</t>
  </si>
  <si>
    <t>NUEVO ESPINAL - BARRANCAS INDIGENAS WAYUU</t>
  </si>
  <si>
    <t>ID SUJETO DE REPARACIÓN COLECTIVA: 694</t>
  </si>
  <si>
    <t>ASOCIACION DE DESPLAZADOS PARA UN FUTURO MEJOR</t>
  </si>
  <si>
    <t>ID SUJETO DE REPARACIÓN COLECTIVA: 157</t>
  </si>
  <si>
    <t>PIÑALITO</t>
  </si>
  <si>
    <t>ID SUJETO DE REPARACIÓN COLECTIVA: 158</t>
  </si>
  <si>
    <t>PUERTO LUCAS, LA ALBANIA, BUENOS AIRES Y LA PALESTINA</t>
  </si>
  <si>
    <t>ID SUJETO DE REPARACIÓN COLECTIVA: 159</t>
  </si>
  <si>
    <t>MAPIRIPAN</t>
  </si>
  <si>
    <t>ID SUJETO DE REPARACIÓN COLECTIVA: 160</t>
  </si>
  <si>
    <t>EL SALADO - EL CARMEN DE BOLIVAR</t>
  </si>
  <si>
    <t>ID SUJETO DE REPARACIÓN COLECTIVA: 162</t>
  </si>
  <si>
    <t>ASOCIACIÓN DE CAMPESINOS DE BUENOS AIRES - ASOCAB</t>
  </si>
  <si>
    <t>ID SUJETO DE REPARACIÓN COLECTIVA: 617</t>
  </si>
  <si>
    <t>ASOCIACION DE PESCADORES DE CHIMICHAGUA</t>
  </si>
  <si>
    <t>ID SUJETO DE REPARACIÓN COLECTIVA: 306</t>
  </si>
  <si>
    <t>ASOCIACIÓN DE TRABAJADORES CAMPESINOS DEL CARARE - ATCC</t>
  </si>
  <si>
    <t>ID SUJETO DE REPARACIÓN COLECTIVA: 165</t>
  </si>
  <si>
    <t>FOCALIZADO MUNICIPIO DE SAN FRANCISCO</t>
  </si>
  <si>
    <t>ID SUJETO DE REPARACIÓN COLECTIVA: 166</t>
  </si>
  <si>
    <t>CONSEJO COMUNITARIO AFRODESCENDIENTES DE AYAPEL</t>
  </si>
  <si>
    <t>ID SUJETO DE REPARACIÓN COLECTIVA: 167</t>
  </si>
  <si>
    <t>COMUNIDAD AFRO DEL MUNICIPIO DE MONTELIBANO</t>
  </si>
  <si>
    <t>ID SUJETO DE REPARACIÓN COLECTIVA: 168</t>
  </si>
  <si>
    <t>COMUNIDAD EMBERA KATIO DEL ALTO SINU</t>
  </si>
  <si>
    <t>ID SUJETO DE REPARACIÓN COLECTIVA: 169</t>
  </si>
  <si>
    <t>FOCALIZADO MUNICIPIO DE GRANADA</t>
  </si>
  <si>
    <t>ID SUJETO DE REPARACIÓN COLECTIVA: 170</t>
  </si>
  <si>
    <t>COMUNIDAD DE LA VEREDA EL NEME DEL MUNICIPIO DE VALLE DE SAN JUAN - TOLIMA</t>
  </si>
  <si>
    <t>ID SUJETO DE REPARACIÓN COLECTIVA: 171</t>
  </si>
  <si>
    <t>COMUNIDAD DE LA ZONA URBANA Y VEREDAS, POTRERITO, SANTA RITA LA MINA, BELTRAN, CANOAS LA VAGA, CANOAS COPETE, CANOAS SAN ROQUE, Y BALSILLAS - MUNICIPIO DE ATACO, TOLIMA</t>
  </si>
  <si>
    <t>ID SUJETO DE REPARACIÓN COLECTIVA: 172</t>
  </si>
  <si>
    <t>CORREGIMIENTO SANTA CECILIA</t>
  </si>
  <si>
    <t>ID SUJETO DE REPARACIÓN COLECTIVA: 173</t>
  </si>
  <si>
    <t>CABILDO KITEK KIWE</t>
  </si>
  <si>
    <t>ID SUJETO DE REPARACIÓN COLECTIVA: 174</t>
  </si>
  <si>
    <t>CORREGIMIENTO MINAS DE IRAKAL</t>
  </si>
  <si>
    <t>ID SUJETO DE REPARACIÓN COLECTIVA: 175</t>
  </si>
  <si>
    <t>CORREGIMIENTO LOS BRASILES -VEREDA EL TOCO -PREDIO EL TOCO</t>
  </si>
  <si>
    <t>ID SUJETO DE REPARACIÓN COLECTIVA: 177</t>
  </si>
  <si>
    <t>COMUNIDAD PELAYA (CORREGIMIENTO SEIS DE MAYO)</t>
  </si>
  <si>
    <t>ID SUJETO DE REPARACIÓN COLECTIVA: 178</t>
  </si>
  <si>
    <t>PAILITAS</t>
  </si>
  <si>
    <t>ID SUJETO DE REPARACIÓN COLECTIVA: 179</t>
  </si>
  <si>
    <t>CORREGIMIENTO CHIMILA</t>
  </si>
  <si>
    <t>ID SUJETO DE REPARACIÓN COLECTIVA: 180</t>
  </si>
  <si>
    <t>POPONTE -CHIRIGUANA</t>
  </si>
  <si>
    <t>ID SUJETO DE REPARACIÓN COLECTIVA: 181</t>
  </si>
  <si>
    <t>CABECERA MUNICIPAL DE PUEBLO RICO</t>
  </si>
  <si>
    <t>ID SUJETO DE REPARACIÓN COLECTIVA: 182</t>
  </si>
  <si>
    <t>MUNICIPIO DE GÉNOVA (CABECERA MUNICIPAL)</t>
  </si>
  <si>
    <t>ID SUJETO DE REPARACIÓN COLECTIVA: 183</t>
  </si>
  <si>
    <t>RESGUARDO INDIGENA TAHAMI DEL ALTO ANDÁGUEDA</t>
  </si>
  <si>
    <t>ID SUJETO DE REPARACIÓN COLECTIVA: 186</t>
  </si>
  <si>
    <t>COMUNIDAD AFRO DE BELLAVISTA</t>
  </si>
  <si>
    <t>ID SUJETO DE REPARACIÓN COLECTIVA: 187</t>
  </si>
  <si>
    <t>COMUNIDAD DE SAN JOSE DEL PALMAR</t>
  </si>
  <si>
    <t>ID SUJETO DE REPARACIÓN COLECTIVA: 189</t>
  </si>
  <si>
    <t>PUEBLO BELLO</t>
  </si>
  <si>
    <t>ID SUJETO DE REPARACIÓN COLECTIVA: 190</t>
  </si>
  <si>
    <t>COMUNIDAD EL SIETE Y VEREDAS ALEDAÑAS</t>
  </si>
  <si>
    <t>ID SUJETO DE REPARACIÓN COLECTIVA: 191</t>
  </si>
  <si>
    <t>COMUNIDAD LA TROCHA (VEREDAS: EL ONCE, DOCE, VEINTE, DIEZ, QUINCE, EL LAMENTO, EL PIÑON, CARE PERRO, EL DIECIOCHO AFRO)</t>
  </si>
  <si>
    <t>ID SUJETO DE REPARACIÓN COLECTIVA: 192</t>
  </si>
  <si>
    <t>COMUNIDADES DEL CABILDO MAYOR INDÍGENA DEL CARMEN DE ATRATO - CAMAICA</t>
  </si>
  <si>
    <t>ID SUJETO DE REPARACIÓN COLECTIVA: 193</t>
  </si>
  <si>
    <t>COMUNIDAD INDIGENA DE LA PURIA</t>
  </si>
  <si>
    <t>ID SUJETO DE REPARACIÓN COLECTIVA: 194</t>
  </si>
  <si>
    <t>RESGUARDO SABALETA</t>
  </si>
  <si>
    <t>ID SUJETO DE REPARACIÓN COLECTIVA: 195</t>
  </si>
  <si>
    <t>CONSEJO COMUNITARIO MENOR RÍO JURADÓ</t>
  </si>
  <si>
    <t>ID SUJETO DE REPARACIÓN COLECTIVA: 197</t>
  </si>
  <si>
    <t>CONSEJO COMUNITARIO LOCAL DE TANGUÍ</t>
  </si>
  <si>
    <t>ID SUJETO DE REPARACIÓN COLECTIVA: 319</t>
  </si>
  <si>
    <t>LA COMUNIDAD DE GUADUAS UBICADA EN EL MUNICIPIO DE CARMEN DE ATRATO</t>
  </si>
  <si>
    <t>ID SUJETO DE REPARACIÓN COLECTIVA: 199</t>
  </si>
  <si>
    <t>VEREDA EL CINCUENTA</t>
  </si>
  <si>
    <t>ID SUJETO DE REPARACIÓN COLECTIVA: 200</t>
  </si>
  <si>
    <t>VEREDA LA CRISTALINA BAJA</t>
  </si>
  <si>
    <t>ID SUJETO DE REPARACIÓN COLECTIVA: 201</t>
  </si>
  <si>
    <t>CORREGIMIENTO DE SACRAMENTO</t>
  </si>
  <si>
    <t>ID SUJETO DE REPARACIÓN COLECTIVA: 202</t>
  </si>
  <si>
    <t>CORREGIMIENTO LA AVIANCA (PIVIJAY)</t>
  </si>
  <si>
    <t>ID SUJETO DE REPARACIÓN COLECTIVA: 204</t>
  </si>
  <si>
    <t>EL DORADO</t>
  </si>
  <si>
    <t>ID SUJETO DE REPARACIÓN COLECTIVA: 205</t>
  </si>
  <si>
    <t>PUEBLO EMBERA CHAMI DEL RESGUARDO DE HONDURAS</t>
  </si>
  <si>
    <t>ID SUJETO DE REPARACIÓN COLECTIVA: 207</t>
  </si>
  <si>
    <t>CONSEJO MENOR DE SIDON</t>
  </si>
  <si>
    <t>ID SUJETO DE REPARACIÓN COLECTIVA: 208</t>
  </si>
  <si>
    <t>COMUNIDAD DE JUANCHILLO DEL CONSEJO COMUNITARIO ESFUERZO PESCADOR</t>
  </si>
  <si>
    <t>ID SUJETO DE REPARACIÓN COLECTIVA: 209</t>
  </si>
  <si>
    <t>CONSEJO COMUNITARIO ALTO MIRA Y FRONTERA</t>
  </si>
  <si>
    <t>ID SUJETO DE REPARACIÓN COLECTIVA: 210</t>
  </si>
  <si>
    <t>CONSEJO COMUNITARIO BAJO MIRA Y FRONTERA</t>
  </si>
  <si>
    <t>ID SUJETO DE REPARACIÓN COLECTIVA: 211</t>
  </si>
  <si>
    <t>CONSEJO COMUNITARIO RIO ROSARIO</t>
  </si>
  <si>
    <t>ID SUJETO DE REPARACIÓN COLECTIVA: 213</t>
  </si>
  <si>
    <t>PUEBLO AWA ZONA TELEMBI (TORTUGAÑA, PIEDRAS VERDES, PLANADAS, TORQUERIA PUGANDE, PIPALTA PALVI, WALSAPI)</t>
  </si>
  <si>
    <t>ID SUJETO DE REPARACIÓN COLECTIVA: 214</t>
  </si>
  <si>
    <t>RESGUARDO NULPE MEDIO - AWA</t>
  </si>
  <si>
    <t>ID SUJETO DE REPARACIÓN COLECTIVA: 215</t>
  </si>
  <si>
    <t>COMUNIDAD DE BUENAVISTA DEL CONSEJO COMUINITARIO NUEVA ESPERANZA</t>
  </si>
  <si>
    <t>ID SUJETO DE REPARACIÓN COLECTIVA: 216</t>
  </si>
  <si>
    <t>CABILDO MAYOR ZENU EL PANDO</t>
  </si>
  <si>
    <t>ID SUJETO DE REPARACIÓN COLECTIVA: 217</t>
  </si>
  <si>
    <t>CONSEJO COMUNITARIO MANDÉ</t>
  </si>
  <si>
    <t>ID SUJETO DE REPARACIÓN COLECTIVA: 218</t>
  </si>
  <si>
    <t>BOCAS DE CANÁ</t>
  </si>
  <si>
    <t>ID SUJETO DE REPARACIÓN COLECTIVA: 219</t>
  </si>
  <si>
    <t>PUEBLO NUEVO</t>
  </si>
  <si>
    <t>ID SUJETO DE REPARACIÓN COLECTIVA: 220</t>
  </si>
  <si>
    <t>LAS COMUNIDADES AFRODESCENDIENTES DE MARGENTO, VILLA DEL SOCORRO Y LOS MEDIOS</t>
  </si>
  <si>
    <t>ID SUJETO DE REPARACIÓN COLECTIVA: 221</t>
  </si>
  <si>
    <t>CORREGIMIENTO DE NUEVA VENECIA Y CORREGIMIENTO DE BUENAVISTA (MUNICIPIO DE SITIO NUEVO)</t>
  </si>
  <si>
    <t>ID SUJETO DE REPARACIÓN COLECTIVA: 222</t>
  </si>
  <si>
    <t>CORREGIMIENTO DE SANTA RITA</t>
  </si>
  <si>
    <t>ID SUJETO DE REPARACIÓN COLECTIVA: 223</t>
  </si>
  <si>
    <t>CORREGIMIENTO DE BOCAS DE ARACATACA (MUNICIPIO DE PUEBLO VIEJO)</t>
  </si>
  <si>
    <t>ID SUJETO DE REPARACIÓN COLECTIVA: 224</t>
  </si>
  <si>
    <t>CORREGIMIENTO PUERTO LÓPEZ</t>
  </si>
  <si>
    <t>ID SUJETO DE REPARACIÓN COLECTIVA: 225</t>
  </si>
  <si>
    <t>COMUNIDAD ZENÚ DE PUERTO LÓPEZ - VEREDAS LOS ALMENDROS Y EL NOVENTA</t>
  </si>
  <si>
    <t>ID SUJETO DE REPARACIÓN COLECTIVA: 226</t>
  </si>
  <si>
    <t>CORREGIMIENTO PUERTO LÓPEZ: CONSEJOS COMUNITARIOS DE VILLAGRANDE, CHAPARROSA Y NUEVA ESPERANZA</t>
  </si>
  <si>
    <t>ID SUJETO DE REPARACIÓN COLECTIVA: 227</t>
  </si>
  <si>
    <t>ZIPACOA</t>
  </si>
  <si>
    <t>ID SUJETO DE REPARACIÓN COLECTIVA: 228</t>
  </si>
  <si>
    <t>LA HABANA</t>
  </si>
  <si>
    <t>ID SUJETO DE REPARACIÓN COLECTIVA: 229</t>
  </si>
  <si>
    <t>COMUNIDAD DEL CORREGIMIENTO EL QUEREMAL UBICADO EN EL MUNICIPIO DE DAGUA</t>
  </si>
  <si>
    <t>ID SUJETO DE REPARACIÓN COLECTIVA: 230</t>
  </si>
  <si>
    <t>ARENILLO</t>
  </si>
  <si>
    <t>ID SUJETO DE REPARACIÓN COLECTIVA: 231</t>
  </si>
  <si>
    <t>ARENILLO - PRADERA</t>
  </si>
  <si>
    <t>ID SUJETO DE REPARACIÓN COLECTIVA: 232</t>
  </si>
  <si>
    <t>COMUNIDAD DE BUENOS AIRES - SAN PEDRO</t>
  </si>
  <si>
    <t>ID SUJETO DE REPARACIÓN COLECTIVA: 858</t>
  </si>
  <si>
    <t>GRUPO CHIMBORAZO</t>
  </si>
  <si>
    <t>ID SUJETO DE REPARACIÓN COLECTIVA: 234</t>
  </si>
  <si>
    <t>CORREGIMIENTOS DE LA SONORA, EL TABOR Y VEREDAS BETULIA Y MARACAIBO</t>
  </si>
  <si>
    <t>ID SUJETO DE REPARACIÓN COLECTIVA: 235</t>
  </si>
  <si>
    <t>CABILDO LAS PALMERAS - EMBERA</t>
  </si>
  <si>
    <t>ID SUJETO DE REPARACIÓN COLECTIVA: 236</t>
  </si>
  <si>
    <t>CONSEJO COMUNITARIO VILLA ARBOLEDA</t>
  </si>
  <si>
    <t>ID SUJETO DE REPARACIÓN COLECTIVA: 308</t>
  </si>
  <si>
    <t>ASOCIACIÓN NACIONAL DE MUJERES CAMPESINAS E INDÍGENAS DE COLOMBIA –ANMUCIC (EL ZULIA NORTE DE SANTANDER)</t>
  </si>
  <si>
    <t>ID SUJETO DE REPARACIÓN COLECTIVA: 240</t>
  </si>
  <si>
    <t>LA GABARRA</t>
  </si>
  <si>
    <t>ID SUJETO DE REPARACIÓN COLECTIVA: 243</t>
  </si>
  <si>
    <t>PUEBLO KANKUAMO</t>
  </si>
  <si>
    <t>ID SUJETO DE REPARACIÓN COLECTIVA: 245</t>
  </si>
  <si>
    <t>CONSEJO COMUNITARIO LAS PALMITAS</t>
  </si>
  <si>
    <t>ID SUJETO DE REPARACIÓN COLECTIVA: 246</t>
  </si>
  <si>
    <t>CONSEJO COMUNITARIO LA VICTORIA DE SAN ISIDRO</t>
  </si>
  <si>
    <t>ID SUJETO DE REPARACIÓN COLECTIVA: 247</t>
  </si>
  <si>
    <t>CONSEJO COMUNITARIO LA JAGUA DE IBIRICO</t>
  </si>
  <si>
    <t>ID SUJETO DE REPARACIÓN COLECTIVA: 249</t>
  </si>
  <si>
    <t>COMUNIDAD DE SAN BERNARDO - COMUNIDAD AFRO DE PELAYA</t>
  </si>
  <si>
    <t>ID SUJETO DE REPARACIÓN COLECTIVA: 251</t>
  </si>
  <si>
    <t>CONSEJO COMUNIARIO TRUANDO</t>
  </si>
  <si>
    <t>ID SUJETO DE REPARACIÓN COLECTIVA: 252</t>
  </si>
  <si>
    <t>CONSEJO COMUNITARIO DE LOS RÍOS DE LA LARGA Y TUMARADÓ</t>
  </si>
  <si>
    <t>ID SUJETO DE REPARACIÓN COLECTIVA: 253</t>
  </si>
  <si>
    <t>CONSEJO COMUNITARIO PEDEGUITA MANCILLA</t>
  </si>
  <si>
    <t>ID SUJETO DE REPARACIÓN COLECTIVA: 254</t>
  </si>
  <si>
    <t>CONSEJO COMUNITARIO DE LA CUENCA DEL RÍO SALAQUÍ</t>
  </si>
  <si>
    <t>ID SUJETO DE REPARACIÓN COLECTIVA: 255</t>
  </si>
  <si>
    <t>LA REJOYA</t>
  </si>
  <si>
    <t>ID SUJETO DE REPARACIÓN COLECTIVA: 256</t>
  </si>
  <si>
    <t>VEREDA GUATEMALA</t>
  </si>
  <si>
    <t>ID SUJETO DE REPARACIÓN COLECTIVA: 258</t>
  </si>
  <si>
    <t>EL CASTILLO</t>
  </si>
  <si>
    <t>ID SUJETO DE REPARACIÓN COLECTIVA: 416</t>
  </si>
  <si>
    <t>ASOCIACIÓN NACIONAL DE USUARIOS CAMPESINOS UNIDAD Y RECONSTRUCCIÓN – ANUC UR</t>
  </si>
  <si>
    <t>ID SUJETO DE REPARACIÓN COLECTIVA: 260</t>
  </si>
  <si>
    <t>CABILDO TSENNENNE LA PAILA - PUEBLO KOFAN</t>
  </si>
  <si>
    <t>ID SUJETO DE REPARACIÓN COLECTIVA: 261</t>
  </si>
  <si>
    <t>RESGUARDO BUENAVISTA - PUEBLO SIONA</t>
  </si>
  <si>
    <t>ID SUJETO DE REPARACIÓN COLECTIVA: 262</t>
  </si>
  <si>
    <t>CABILDO AWA LA CABAÑA</t>
  </si>
  <si>
    <t>ID SUJETO DE REPARACIÓN COLECTIVA: 263</t>
  </si>
  <si>
    <t>RESGUARDO VEGAS DE SANTA ANA - PUEBLO SIONA</t>
  </si>
  <si>
    <t>ID SUJETO DE REPARACIÓN COLECTIVA: 264</t>
  </si>
  <si>
    <t>RESGUARDO YARINAL SAN MARCELINO – PUEBLO INDIGENA KICHWA</t>
  </si>
  <si>
    <t>ID SUJETO DE REPARACIÓN COLECTIVA: 265</t>
  </si>
  <si>
    <t>MOVIMIENTO DE NEGRITUDES DEL MUNICIPIO DE SAN MIGUEL</t>
  </si>
  <si>
    <t>ID SUJETO DE REPARACIÓN COLECTIVA: 266</t>
  </si>
  <si>
    <t>SAN ANDRÉS DE PISIMBALÁ (CAMPESINO)</t>
  </si>
  <si>
    <t>ID SUJETO DE REPARACIÓN COLECTIVA: 268</t>
  </si>
  <si>
    <t>CONSEJO COMUNITARIO GUAPI ABAJO</t>
  </si>
  <si>
    <t>ID SUJETO DE REPARACIÓN COLECTIVA: 269</t>
  </si>
  <si>
    <t>CONSEJO COMUNITARIO LA TOMA</t>
  </si>
  <si>
    <t>ID SUJETO DE REPARACIÓN COLECTIVA: 270</t>
  </si>
  <si>
    <t>CONSEJO COMUNITARIO DE LA CUENCA BAJA DEL RIO CALIMA</t>
  </si>
  <si>
    <t>ID SUJETO DE REPARACIÓN COLECTIVA: 271</t>
  </si>
  <si>
    <t>CONSEJO COMUNITARIO MAYOR DE ANCHICAYÁ</t>
  </si>
  <si>
    <t>ID SUJETO DE REPARACIÓN COLECTIVA: 272</t>
  </si>
  <si>
    <t>CONSEJO COMUNITARIO DE CÓRDOBA SAN CIPRIANO</t>
  </si>
  <si>
    <t>ID SUJETO DE REPARACIÓN COLECTIVA: 275</t>
  </si>
  <si>
    <t>CONSEJO COMUNITARIO DE ALTO Y MEDIO DAGUA</t>
  </si>
  <si>
    <t>ID SUJETO DE REPARACIÓN COLECTIVA: 277</t>
  </si>
  <si>
    <t>CONSEJO COMUNITARIO LA GLORIA</t>
  </si>
  <si>
    <t>ID SUJETO DE REPARACIÓN COLECTIVA: 278</t>
  </si>
  <si>
    <t>CONSEJO COMUNITARIO DE LA PLATA BAHÍA MALAGA</t>
  </si>
  <si>
    <t>ID SUJETO DE REPARACIÓN COLECTIVA: 634</t>
  </si>
  <si>
    <t>ASOCIACION POPULAR COOPERATIVA INTEGRAL DE OTARE LTDA APCOOPINOT LTDA</t>
  </si>
  <si>
    <t>ID SUJETO DE REPARACIÓN COLECTIVA: 654</t>
  </si>
  <si>
    <t>ASOFRUTAS LA CEJA</t>
  </si>
  <si>
    <t>ID SUJETO DE REPARACIÓN COLECTIVA: 284</t>
  </si>
  <si>
    <t>ASOMUPROCA</t>
  </si>
  <si>
    <t>ID SUJETO DE REPARACIÓN COLECTIVA: 285</t>
  </si>
  <si>
    <t>RESGUARDOS DE TORIBIO, TACUEYÓ Y SAN FRANCISCO - PROYECTO NASA</t>
  </si>
  <si>
    <t>ID SUJETO DE REPARACIÓN COLECTIVA: 287</t>
  </si>
  <si>
    <t>CONSEJO COMUNITARIO DE GUACOCHE</t>
  </si>
  <si>
    <t>ID SUJETO DE REPARACIÓN COLECTIVA: 290</t>
  </si>
  <si>
    <t>RESGUARDO SAN JOSÉ DE BACAO (TROTOLA, CASA GRANDE, ROBLES, SAN MIGUEL Y BOCAS DE VIBORA ) - EPERARA SIAPIDARA</t>
  </si>
  <si>
    <t>ID SUJETO DE REPARACIÓN COLECTIVA: 292</t>
  </si>
  <si>
    <t>SAN JOAQUIN</t>
  </si>
  <si>
    <t>ID SUJETO DE REPARACIÓN COLECTIVA: 295</t>
  </si>
  <si>
    <t>RESGUARDO DE PITAYO</t>
  </si>
  <si>
    <t>ID SUJETO DE REPARACIÓN COLECTIVA: 296</t>
  </si>
  <si>
    <t>ESMERALDA</t>
  </si>
  <si>
    <t>ID SUJETO DE REPARACIÓN COLECTIVA: 300</t>
  </si>
  <si>
    <t>CORREGIMIENTO SANTA ISABEL</t>
  </si>
  <si>
    <t>ID SUJETO DE REPARACIÓN COLECTIVA: 527</t>
  </si>
  <si>
    <t>COLECTIVO DE MUJERES DE AFRODES</t>
  </si>
  <si>
    <t>ID SUJETO DE REPARACIÓN COLECTIVA: 309</t>
  </si>
  <si>
    <t>COMUNIDAD DE SANTA ROSA DEL CONSEJO MAYOR DE COPDICONC</t>
  </si>
  <si>
    <t>ID SUJETO DE REPARACIÓN COLECTIVA: 311</t>
  </si>
  <si>
    <t>CORREGIMIENTO DE LETICIA Y SUS VEREDAS</t>
  </si>
  <si>
    <t>ID SUJETO DE REPARACIÓN COLECTIVA: 312</t>
  </si>
  <si>
    <t>CORREGIMIENTO LAS PALMAS - SAN JACINTO, BOLÍVAR</t>
  </si>
  <si>
    <t>ID SUJETO DE REPARACIÓN COLECTIVA: 314</t>
  </si>
  <si>
    <t>COMUNIDAD EMBERA KATIOS - EYÁQUERA - DOGIBI</t>
  </si>
  <si>
    <t>ID SUJETO DE REPARACIÓN COLECTIVA: 641</t>
  </si>
  <si>
    <t>COMITE CIVICO POR LOS DERECHOS HUMANOS DEL META</t>
  </si>
  <si>
    <t>ID SUJETO DE REPARACIÓN COLECTIVA: 442</t>
  </si>
  <si>
    <t>RESGUARDO EMBERA DOBIDA CHIGORODO MEMBA</t>
  </si>
  <si>
    <t>ID SUJETO DE REPARACIÓN COLECTIVA: 318</t>
  </si>
  <si>
    <t>LA COMUNIDAD DEL SECTOR MALLA DEL AEROPUERTO BARRIOS BUENOS AIRES LA HERMITA Y CAMILO DAZA</t>
  </si>
  <si>
    <t>ID SUJETO DE REPARACIÓN COLECTIVA: 198</t>
  </si>
  <si>
    <t>CONSEJO COMUNITARIO MAYOR DEL ALTO SAN JUAN - ASOCASAN (TABOR, MUMBÚ, GUARATO, GINGARABÁ)</t>
  </si>
  <si>
    <t>ID SUJETO DE REPARACIÓN COLECTIVA: 321</t>
  </si>
  <si>
    <t>CONSEJOS MENORES DE LAS COMUNIDADES DE CAÑAVERAL, SANTA ROSA, TANANDO Y TETINO</t>
  </si>
  <si>
    <t>ID SUJETO DE REPARACIÓN COLECTIVA: 156</t>
  </si>
  <si>
    <t>CONCEJALES Y DIPUTADOS</t>
  </si>
  <si>
    <t>ID SUJETO DE REPARACIÓN COLECTIVA: 323</t>
  </si>
  <si>
    <t>CONSEJO COMUNITARIO BOQUERON</t>
  </si>
  <si>
    <t>ID SUJETO DE REPARACIÓN COLECTIVA: 326</t>
  </si>
  <si>
    <t>VEREDA LA ESPERANZA</t>
  </si>
  <si>
    <t>ID SUJETO DE REPARACIÓN COLECTIVA: 328</t>
  </si>
  <si>
    <t>PUEBLO EMBERA (EMBERA, KATIO, CHAMI, DOBIDA) MUNICIPIO DE RIOSUCIO, RESGUARDOS : JAGUAL RIO CHINTADÓ, RIO LA RAYA, PERANCHITO, PERANCHO, PEÑAS BLANCAS, RIO DOMINGODÓ, RIO QUIPARADO, SALAQUÍ - PAVARANDÓ, YARUMAL Y EL BARRANCO</t>
  </si>
  <si>
    <t>ID SUJETO DE REPARACIÓN COLECTIVA: 330</t>
  </si>
  <si>
    <t>LA COMUNIDAD DEL AREA URBANA DEL MUNICIPIO DE TIBU</t>
  </si>
  <si>
    <t>ID SUJETO DE REPARACIÓN COLECTIVA: 331</t>
  </si>
  <si>
    <t>COMUNIDAD INDIGENA NASA DEL RESGUARDO JAMBALO</t>
  </si>
  <si>
    <t>ID SUJETO DE REPARACIÓN COLECTIVA: 332</t>
  </si>
  <si>
    <t>CABECERA MUNICIPAL DE SAMANÁ</t>
  </si>
  <si>
    <t>ID SUJETO DE REPARACIÓN COLECTIVA: 333</t>
  </si>
  <si>
    <t>SUDAN</t>
  </si>
  <si>
    <t>ID SUJETO DE REPARACIÓN COLECTIVA: 334</t>
  </si>
  <si>
    <t>SAN JOSE DE PLAYON</t>
  </si>
  <si>
    <t>ID SUJETO DE REPARACIÓN COLECTIVA: 335</t>
  </si>
  <si>
    <t>ZONA RURAL DE OVEJAS (SEIS VEREDAS: MEDELLÍN, LO COQUERA, BORRACHERA, NUEVA COLOMBIA, EL PALMAR, SAN FRANCISCO)</t>
  </si>
  <si>
    <t>ID SUJETO DE REPARACIÓN COLECTIVA: 336</t>
  </si>
  <si>
    <t>COMUNIDAD DE LOS CORREGIMIENTOS FLOR DEL MONTE Y LA PEÑA</t>
  </si>
  <si>
    <t>ID SUJETO DE REPARACIÓN COLECTIVA: 337</t>
  </si>
  <si>
    <t>COMUNIDAD GUAIMARO</t>
  </si>
  <si>
    <t>ID SUJETO DE REPARACIÓN COLECTIVA: 339</t>
  </si>
  <si>
    <t>AFROS DE MACAYEPO VERRUGUITA</t>
  </si>
  <si>
    <t>ID SUJETO DE REPARACIÓN COLECTIVA: 340</t>
  </si>
  <si>
    <t>CONSEJO COMUNITARIO ELADIO ARIZA</t>
  </si>
  <si>
    <t>ID SUJETO DE REPARACIÓN COLECTIVA: 341</t>
  </si>
  <si>
    <t>CONSEJO COMUNITARIO LOS OLIVOS (COMUNIDAD DE HATO VIEJO)</t>
  </si>
  <si>
    <t>ID SUJETO DE REPARACIÓN COLECTIVA: 344</t>
  </si>
  <si>
    <t>COMUNIDAD DEL PUEBLO INDÍGENA ETTE ENNAKA</t>
  </si>
  <si>
    <t>ID SUJETO DE REPARACIÓN COLECTIVA: 345</t>
  </si>
  <si>
    <t>PUEBLO KOGUI</t>
  </si>
  <si>
    <t>ID SUJETO DE REPARACIÓN COLECTIVA: 347</t>
  </si>
  <si>
    <t>CONSEJO COMUNITARIO DE SANTO MADERO</t>
  </si>
  <si>
    <t>ID SUJETO DE REPARACIÓN COLECTIVA: 349</t>
  </si>
  <si>
    <t>CONSEJO COMUNITARIO SAN JOSE DE URE</t>
  </si>
  <si>
    <t>ID SUJETO DE REPARACIÓN COLECTIVA: 350</t>
  </si>
  <si>
    <t>PUEBLO RROM</t>
  </si>
  <si>
    <t>ID SUJETO DE REPARACIÓN COLECTIVA: 354</t>
  </si>
  <si>
    <t>CONSEJO COMUNITARIO DE ARACATACA "JACOBO PEREZ ESCOBAR"</t>
  </si>
  <si>
    <t>ID SUJETO DE REPARACIÓN COLECTIVA: 355</t>
  </si>
  <si>
    <t>CONSEJO COMUNITARIO DE COMUNIDADES NEGRAS DE RINCON GUAPO</t>
  </si>
  <si>
    <t>ID SUJETO DE REPARACIÓN COLECTIVA: 358</t>
  </si>
  <si>
    <t>PUEBLO MISAK - NU NACHAK</t>
  </si>
  <si>
    <t>ID SUJETO DE REPARACIÓN COLECTIVA: 359</t>
  </si>
  <si>
    <t>PUEBLO U'WA - RESGUARDOS LAGUNAS Y SABANA DE CURIPAO</t>
  </si>
  <si>
    <t>ID SUJETO DE REPARACIÓN COLECTIVA: 886</t>
  </si>
  <si>
    <t>RESGUARDO INDIGENA DE MIRANDA LA CILIA L CALERA</t>
  </si>
  <si>
    <t>ID SUJETO DE REPARACIÓN COLECTIVA: 362</t>
  </si>
  <si>
    <t>CABILDO NASA WE'SX LA GAITANA</t>
  </si>
  <si>
    <t>ID SUJETO DE REPARACIÓN COLECTIVA: 363</t>
  </si>
  <si>
    <t>INDIGENAS UITOTO FERRAIRA: ASENTAMIENTO RURAL EN ALTA GRACIA</t>
  </si>
  <si>
    <t>ID SUJETO DE REPARACIÓN COLECTIVA: 364</t>
  </si>
  <si>
    <t>PUEBLO COREGUAJE</t>
  </si>
  <si>
    <t>ID SUJETO DE REPARACIÓN COLECTIVA: 367</t>
  </si>
  <si>
    <t>PUEBLO INDIGENA MOTILON BARI DE LOS MUNICIPIOS DE TIBU, EL CARMEN, CONVENCION, TEORAMA, EL TARRA</t>
  </si>
  <si>
    <t>ID SUJETO DE REPARACIÓN COLECTIVA: 368</t>
  </si>
  <si>
    <t>PUEBLO PIJAO DE ATACO</t>
  </si>
  <si>
    <t>ID SUJETO DE REPARACIÓN COLECTIVA: 370</t>
  </si>
  <si>
    <t>COMUNIDAD CORREGIMIENTO PUEBLITO MEJIA</t>
  </si>
  <si>
    <t>ID SUJETO DE REPARACIÓN COLECTIVA: 371</t>
  </si>
  <si>
    <t>PARCIALIDAD INDIGENA DE KARANMBÁ</t>
  </si>
  <si>
    <t>ID SUJETO DE REPARACIÓN COLECTIVA: 372</t>
  </si>
  <si>
    <t>CONSEJO COMUNITARIO DE LA CUENCA DEL RÍO QUIPARADO</t>
  </si>
  <si>
    <t>ID SUJETO DE REPARACIÓN COLECTIVA: 373</t>
  </si>
  <si>
    <t>CHENGUE</t>
  </si>
  <si>
    <t>ID SUJETO DE REPARACIÓN COLECTIVA: 635</t>
  </si>
  <si>
    <t>CORPORACION ACCION HUMANITARIA POR LA CONVIVENCIA Y PAZ DEL NORDESTE ANTIOQUEÑO "CAHUCOPANA"</t>
  </si>
  <si>
    <t>ID SUJETO DE REPARACIÓN COLECTIVA: 567</t>
  </si>
  <si>
    <t>CORPORACIÓN NUEVO ARCO IRIS</t>
  </si>
  <si>
    <t>ID SUJETO DE REPARACIÓN COLECTIVA: 376</t>
  </si>
  <si>
    <t>COMUNIDAD DEL BARRIO BELLAVISTA</t>
  </si>
  <si>
    <t>ID SUJETO DE REPARACIÓN COLECTIVA: 566</t>
  </si>
  <si>
    <t>CORPORACION REGIONAL PARA LA DEFENSA DE LOS DERECHOS HUMANOS CREDHOS</t>
  </si>
  <si>
    <t>ID SUJETO DE REPARACIÓN COLECTIVA: 381</t>
  </si>
  <si>
    <t>COMUNIDAD DE PUERTO TORRES</t>
  </si>
  <si>
    <t>ID SUJETO DE REPARACIÓN COLECTIVA: 382</t>
  </si>
  <si>
    <t>COMUNIDAD EL PORTAL LA MONO</t>
  </si>
  <si>
    <t>ID SUJETO DE REPARACIÓN COLECTIVA: 383</t>
  </si>
  <si>
    <t>COMUNIDAD DE UNION PENEYA</t>
  </si>
  <si>
    <t>ID SUJETO DE REPARACIÓN COLECTIVA: 384</t>
  </si>
  <si>
    <t>COMUNIDAD DE PEÑAS COLORADAS</t>
  </si>
  <si>
    <t>ID SUJETO DE REPARACIÓN COLECTIVA: 385</t>
  </si>
  <si>
    <t>COMUNIDAD DEL BAJO RIONEGRO</t>
  </si>
  <si>
    <t>ID SUJETO DE REPARACIÓN COLECTIVA: 386</t>
  </si>
  <si>
    <t>COMUNIDAD DE NOROSI</t>
  </si>
  <si>
    <t>ID SUJETO DE REPARACIÓN COLECTIVA: 387</t>
  </si>
  <si>
    <t>COMUNIDAD DE SANTA HELENA DEL OPON</t>
  </si>
  <si>
    <t>ID SUJETO DE REPARACIÓN COLECTIVA: 388</t>
  </si>
  <si>
    <t>VEREDA ALTO TILLAVA</t>
  </si>
  <si>
    <t>ID SUJETO DE REPARACIÓN COLECTIVA: 389</t>
  </si>
  <si>
    <t>CABILDO INDIGENA TENTEYA</t>
  </si>
  <si>
    <t>ID SUJETO DE REPARACIÓN COLECTIVA: 391</t>
  </si>
  <si>
    <t>MONDO-MONDOCITO</t>
  </si>
  <si>
    <t>ID SUJETO DE REPARACIÓN COLECTIVA: 394</t>
  </si>
  <si>
    <t>TRIUNFO CRISTAL</t>
  </si>
  <si>
    <t>ID SUJETO DE REPARACIÓN COLECTIVA: 395</t>
  </si>
  <si>
    <t>KWET WALA (PIEDRA GRANDE)</t>
  </si>
  <si>
    <t>ID SUJETO DE REPARACIÓN COLECTIVA: 399</t>
  </si>
  <si>
    <t>CAÑAMOMO Y LOMA PRIETA</t>
  </si>
  <si>
    <t>ID SUJETO DE REPARACIÓN COLECTIVA: 400</t>
  </si>
  <si>
    <t>SAN LORENZO</t>
  </si>
  <si>
    <t>ID SUJETO DE REPARACIÓN COLECTIVA: 404</t>
  </si>
  <si>
    <t>CONSEJO COMUNITARIO AIRES DE GARRAPATERO</t>
  </si>
  <si>
    <t>ID SUJETO DE REPARACIÓN COLECTIVA: 405</t>
  </si>
  <si>
    <t>CONSEJO COMUNITARIO ZANJÓN DE GARRAPATERO</t>
  </si>
  <si>
    <t>ID SUJETO DE REPARACIÓN COLECTIVA: 406</t>
  </si>
  <si>
    <t>CONSEJO COMUNITARIO LA NUEVA ESPERANZA DEL HOYO</t>
  </si>
  <si>
    <t>ID SUJETO DE REPARACIÓN COLECTIVA: 414</t>
  </si>
  <si>
    <t>COMUNIDAD INDÍGENA EMBERA DÓBIDA DE BOJAYÁ</t>
  </si>
  <si>
    <t>ID SUJETO DE REPARACIÓN COLECTIVA: 415</t>
  </si>
  <si>
    <t>CONSEJOS COMUNITARIOS DE BOJAYÁ</t>
  </si>
  <si>
    <t>ID SUJETO DE REPARACIÓN COLECTIVA: 581</t>
  </si>
  <si>
    <t>DIOCESIS DE ARAUCA</t>
  </si>
  <si>
    <t>ID SUJETO DE REPARACIÓN COLECTIVA: 418</t>
  </si>
  <si>
    <t>CONSEJO COMUNITARIO MAMAJARI DEL NISPERO</t>
  </si>
  <si>
    <t>ID SUJETO DE REPARACIÓN COLECTIVA: 419</t>
  </si>
  <si>
    <t>FAMILIA IGUARAN DEL CLAN EPIEYU DEL CORREGIMIENTO DE PUERTO ESTRELLA (URIBIA) ALTA GUAJIRA</t>
  </si>
  <si>
    <t>ID SUJETO DE REPARACIÓN COLECTIVA: 420</t>
  </si>
  <si>
    <t>RESGUARDO MUNGODO CORIBI BEDADO</t>
  </si>
  <si>
    <t>ID SUJETO DE REPARACIÓN COLECTIVA: 421</t>
  </si>
  <si>
    <t>COMUNIDAD DE PARTADO</t>
  </si>
  <si>
    <t>ID SUJETO DE REPARACIÓN COLECTIVA: 422</t>
  </si>
  <si>
    <t>COMUNIDAD 13 DE JUNIO</t>
  </si>
  <si>
    <t>ID SUJETO DE REPARACIÓN COLECTIVA: 423</t>
  </si>
  <si>
    <t>COMUNIDAD SAN FRANCISCO</t>
  </si>
  <si>
    <t>ID SUJETO DE REPARACIÓN COLECTIVA: 424</t>
  </si>
  <si>
    <t>COMUNIDAD DE LA LIBERTAD</t>
  </si>
  <si>
    <t>ID SUJETO DE REPARACIÓN COLECTIVA: 425</t>
  </si>
  <si>
    <t>COMUNIDAD DE PUERTO PIZARIO</t>
  </si>
  <si>
    <t>ID SUJETO DE REPARACIÓN COLECTIVA: 426</t>
  </si>
  <si>
    <t>RESGUARDO URADA - COMUNIDAD JIGUAMIANDO PARADO-APARTADOCITO</t>
  </si>
  <si>
    <t>ID SUJETO DE REPARACIÓN COLECTIVA: 427</t>
  </si>
  <si>
    <t>COMUNIDAD DEL CORREGIMIENTO DE VALENCIA</t>
  </si>
  <si>
    <t>ID SUJETO DE REPARACIÓN COLECTIVA: 428</t>
  </si>
  <si>
    <t>CONSEJO COMUNITARIO BODEGA GUALI</t>
  </si>
  <si>
    <t>ID SUJETO DE REPARACIÓN COLECTIVA: 429</t>
  </si>
  <si>
    <t>COMUNIDAD SANTAFRO REPRESENTADA POR EL CONSEJO COMUNITARIO SANTAFRO</t>
  </si>
  <si>
    <t>ID SUJETO DE REPARACIÓN COLECTIVA: 430</t>
  </si>
  <si>
    <t>COMUNIDAD DE LA CUENCA DEL RIO QUEBRADA, REPRESENTADA POR EL CONSEJO COMUNITARIO DE LA CUENCA DEL RIO LA QUEBRADA</t>
  </si>
  <si>
    <t>ID SUJETO DE REPARACIÓN COLECTIVA: 431</t>
  </si>
  <si>
    <t>CONSEJO COMUNITARIO DE NEGRITUDES DE YARUMITO</t>
  </si>
  <si>
    <t>ID SUJETO DE REPARACIÓN COLECTIVA: 432</t>
  </si>
  <si>
    <t>COMUNIDAD INDIGENA JUIN PHUBUUR DE LA ETNIA WOUNAAN</t>
  </si>
  <si>
    <t>ID SUJETO DE REPARACIÓN COLECTIVA: 434</t>
  </si>
  <si>
    <t>COMUNIDAD DE LAS BRISAS</t>
  </si>
  <si>
    <t>ID SUJETO DE REPARACIÓN COLECTIVA: 435</t>
  </si>
  <si>
    <t>COMUNIDAD DE BELLAVISTA REPRESENTADA POR EL CONSEJO COMUNITARIO BELLAVISTA</t>
  </si>
  <si>
    <t>ID SUJETO DE REPARACIÓN COLECTIVA: 436</t>
  </si>
  <si>
    <t>FAMILIA EPIEYU DEL CLAN URIANA</t>
  </si>
  <si>
    <t>ID SUJETO DE REPARACIÓN COLECTIVA: 437</t>
  </si>
  <si>
    <t>CONSEJO COMUNITARIO AFROCOLOMBIANO QUEBRADA QUITACALZON</t>
  </si>
  <si>
    <t>ID SUJETO DE REPARACIÓN COLECTIVA: 438</t>
  </si>
  <si>
    <t>COMUNIDAD DEL MUNICIPIO DE ALMAGUER</t>
  </si>
  <si>
    <t>ID SUJETO DE REPARACIÓN COLECTIVA: 439</t>
  </si>
  <si>
    <t>CONSEJO COMUNITARIO DE JUAN JOSE NIETO</t>
  </si>
  <si>
    <t>ID SUJETO DE REPARACIÓN COLECTIVA: 440</t>
  </si>
  <si>
    <t>CABILDO INDIGENA EMBERA DRUA</t>
  </si>
  <si>
    <t>ID SUJETO DE REPARACIÓN COLECTIVA: 441</t>
  </si>
  <si>
    <t>CABILDO INDIGENA MUIDOMENI (NACEDA INENA)</t>
  </si>
  <si>
    <t>ID SUJETO DE REPARACIÓN COLECTIVA: 443</t>
  </si>
  <si>
    <t>CABILDO WOUNAAN DE PUERTO GUADALITO</t>
  </si>
  <si>
    <t>ID SUJETO DE REPARACIÓN COLECTIVA: 481</t>
  </si>
  <si>
    <t>CONSEJO COMUNITARIO LA ALSACIA, CUENCA DEL RÍO TIMBA Y MARILOPEZ EN REPRESENTACION DE LAS COMUNIDADES AFRODESCENDIENTES DE LOS CORREGIMIENTOS EL PORVENIR, EL CERAL, TIMBA Y LAS VEREDAS EL AGUA BLANCA, LA PEÑA Y ALSACIA, LA UNION LLANITO, EL BOSQUE, MATERO</t>
  </si>
  <si>
    <t>ID SUJETO DE REPARACIÓN COLECTIVA: 444</t>
  </si>
  <si>
    <t>CABILDO MENOR INDIGENA ZENU DEL RESGUARDO DE SAN ANDRES DE SOTAVENTO</t>
  </si>
  <si>
    <t>ID SUJETO DE REPARACIÓN COLECTIVA: 445</t>
  </si>
  <si>
    <t>CONSEJO COMUNITARIO JAGUAL LA MARIA</t>
  </si>
  <si>
    <t>ID SUJETO DE REPARACIÓN COLECTIVA: 446</t>
  </si>
  <si>
    <t>COMUNIDAD DE SEVERO MULATO</t>
  </si>
  <si>
    <t>ID SUJETO DE REPARACIÓN COLECTIVA: 447</t>
  </si>
  <si>
    <t>CONSEJO COMUNITARIO RIVERAS DEL RIO PALO EN REPRESENTACIÒN DE LA COMUNIDAD AFROCOLOMBIANA DE RIVERAS DEL RIO PALO</t>
  </si>
  <si>
    <t>ID SUJETO DE REPARACIÓN COLECTIVA: 448</t>
  </si>
  <si>
    <t>COMUNIDAD NEGRA MINDALA</t>
  </si>
  <si>
    <t>ID SUJETO DE REPARACIÓN COLECTIVA: 449</t>
  </si>
  <si>
    <t>CONSEJO COMUNITARIO VEREDA LA PAILA Y BARRIOS DEL MUNICIPIO DE CORINTO EN REPRESENTACIÓN DE LA COMUNIDAD NEGRA DE LA PAILA</t>
  </si>
  <si>
    <t>ID SUJETO DE REPARACIÓN COLECTIVA: 450</t>
  </si>
  <si>
    <t>CONSEJO COMUNITARIO TERRITORIO Y PAZ EN REPRESENTACIÒN DE LAS COMUNIDADES AFRODESCENDIENTES ASENTADAS EN EL CORREGIMIENTO JUAN IGNACIO Y LAS VEREDAS CANTARITO, PRIMAVERA Y QUIEBRA PATA</t>
  </si>
  <si>
    <t>ID SUJETO DE REPARACIÓN COLECTIVA: 451</t>
  </si>
  <si>
    <t>CONSEJO COMUNITARIO BRISAS DEL RIO PALO EN REPRESENTACIÓN DE LA COMUNIDAD NEGRA DE BRISAS DEL RIO PALO</t>
  </si>
  <si>
    <t>ID SUJETO DE REPARACIÓN COLECTIVA: 452</t>
  </si>
  <si>
    <t>CONSEJO COMUNITARIO CORREGIMIENTO DE CENTRO DE CALOTO EN REPRESENTACION DE LA COMUNIDAD DEL CORREGIMIENTO DE CENTRO DE CALOTO, ASENTADA EN LAS VEREDAS DE LA ARROBLEDA, CRUCERO DE GUALI, BODEGA ARRIBA, SAN JACINTO, LA DOMINGA, CIENAGA HONDA</t>
  </si>
  <si>
    <t>ID SUJETO DE REPARACIÓN COLECTIVA: 453</t>
  </si>
  <si>
    <t>CONSEJO COMUNITARIO DE COMUNIDADES NEGRAS DEL CORREGIMIENTO DE ASNAZU EN REPRESENTACION DE LA COMUNIDAD NEGRA DEL CORREGIMIENTO DE ASNAZU</t>
  </si>
  <si>
    <t>ID SUJETO DE REPARACIÓN COLECTIVA: 454</t>
  </si>
  <si>
    <t>CONSEJO COMUNITARIO DE NEGRITUDES ZONA PLANA (COMZOPLAN) EN REPRESENTACION DE LAS COMUNIDADES NEGRAS ASENTADAS EN LAS VEREDAS DE SANTA ANA, SAN ANDRES, EL CAÑON, TIERRADURA Y LA MUNDA</t>
  </si>
  <si>
    <t>ID SUJETO DE REPARACIÓN COLECTIVA: 455</t>
  </si>
  <si>
    <t>CONSEJO COMUNITARIO LA MESETA EN REPRESENTACION DE LA COMUNIDAD NEGRA LA MESETA</t>
  </si>
  <si>
    <t>ID SUJETO DE REPARACIÓN COLECTIVA: 456</t>
  </si>
  <si>
    <t>CABILDO INDÍGENA JAIENI DIONA PORTAL LA FRAGUITA</t>
  </si>
  <si>
    <t>ID SUJETO DE REPARACIÓN COLECTIVA: 542</t>
  </si>
  <si>
    <t>RESGUARDO INDIGENA EL PEÑON SOTARA</t>
  </si>
  <si>
    <t>ID SUJETO DE REPARACIÓN COLECTIVA: 458</t>
  </si>
  <si>
    <t>COMUNIDAD SÁLIBA DE OROCUE</t>
  </si>
  <si>
    <t>ID SUJETO DE REPARACIÓN COLECTIVA: 459</t>
  </si>
  <si>
    <t>FAMILIA HERNÁNDEZ POLANCO DEL CLAN IPUANA</t>
  </si>
  <si>
    <t>ID SUJETO DE REPARACIÓN COLECTIVA: 460</t>
  </si>
  <si>
    <t>CLAN URIANA E IPUANA DE HOULUY</t>
  </si>
  <si>
    <t>ID SUJETO DE REPARACIÓN COLECTIVA: 461</t>
  </si>
  <si>
    <t>COMUNIDAD CONSEJO COMUNITARIO ORTULIN</t>
  </si>
  <si>
    <t>ID SUJETO DE REPARACIÓN COLECTIVA: 462</t>
  </si>
  <si>
    <t>COMUNIDAD CONSEJO COMUNITARIO RIO GUENGUE BARRANCO EN REPRESENTACION DE LA COMUNIDAD AFROCOLOMBIANA RIO GUENGUE BARRANCO</t>
  </si>
  <si>
    <t>ID SUJETO DE REPARACIÓN COLECTIVA: 463</t>
  </si>
  <si>
    <t>CONSEJO COMUNITARIO DE LA CUENCA DEL RÍO PAEZ - QUINAMAYO EN REPRESENTACION DE LA COMUNIDAD AFORCOLOMBIANA DE LA CUENCA DEL RIO PAEZ, QUINAMAYO</t>
  </si>
  <si>
    <t>ID SUJETO DE REPARACIÓN COLECTIVA: 464</t>
  </si>
  <si>
    <t>COMUNIDAD INDIGENA DEL RESGUARDO PISKWE THA FXJW</t>
  </si>
  <si>
    <t>ID SUJETO DE REPARACIÓN COLECTIVA: 465</t>
  </si>
  <si>
    <t>COMUNIDAD CORREGIMIENTO DEL PAUJIL</t>
  </si>
  <si>
    <t>ID SUJETO DE REPARACIÓN COLECTIVA: 466</t>
  </si>
  <si>
    <t>COMUNIDAD CORREGIMIENTO SANTA CRUZ DE LA COLINA</t>
  </si>
  <si>
    <t>ID SUJETO DE REPARACIÓN COLECTIVA: 467</t>
  </si>
  <si>
    <t>COMUNIDAD CORREGIMIENTO DE SAN DANIEL Y SUS 22 VEREDAS</t>
  </si>
  <si>
    <t>ID SUJETO DE REPARACIÓN COLECTIVA: 468</t>
  </si>
  <si>
    <t>COMUNIDAD CORREGIMIENTO DE BOLIVIA Y SUS 18 VEREDAS</t>
  </si>
  <si>
    <t>ID SUJETO DE REPARACIÓN COLECTIVA: 469</t>
  </si>
  <si>
    <t>COMUNIDAD CORREGIMIENTO DE PUEBLO NUEVO Y SUS 11 VEREDAS</t>
  </si>
  <si>
    <t>ID SUJETO DE REPARACIÓN COLECTIVA: 470</t>
  </si>
  <si>
    <t>RESGUARDO INGA DE APONTE</t>
  </si>
  <si>
    <t>ID SUJETO DE REPARACIÓN COLECTIVA: 683</t>
  </si>
  <si>
    <t>PUEBLO WOUNAAN DEL LITORAL DE SAN JUAN</t>
  </si>
  <si>
    <t>ID SUJETO DE REPARACIÓN COLECTIVA: 472</t>
  </si>
  <si>
    <t>RESGUARDO INDÍGENA ONDAS DEL CAFRE</t>
  </si>
  <si>
    <t>ID SUJETO DE REPARACIÓN COLECTIVA: 473</t>
  </si>
  <si>
    <t>CONSEJO COMUNITARIO PURETO EN REPRESENTACION DE LAS COMUNIDADES AFRODESCENDIENTES DE LA VEREDA PURETO DEL CORREGIMIENTO AGUA CLARA</t>
  </si>
  <si>
    <t>ID SUJETO DE REPARACIÓN COLECTIVA: 474</t>
  </si>
  <si>
    <t>CABILDO EMBERA CHAMI LA PRADERA</t>
  </si>
  <si>
    <t>ID SUJETO DE REPARACIÓN COLECTIVA: 475</t>
  </si>
  <si>
    <t>COMUNIDAD DE LA ZONA URBANA DE SILVIA</t>
  </si>
  <si>
    <t>ID SUJETO DE REPARACIÓN COLECTIVA: 476</t>
  </si>
  <si>
    <t>CONSEJO COMUNITARIO DE CUPICA EN REPRESENTACION DE LA COMUNIDAD AFORCOLOMBIANA DE CUPICA</t>
  </si>
  <si>
    <t>ID SUJETO DE REPARACIÓN COLECTIVA: 477</t>
  </si>
  <si>
    <t>RESGUARDO INDÍGENA UWA DE CHAPARRAL Y BARRO NEGRO</t>
  </si>
  <si>
    <t>ID SUJETO DE REPARACIÓN COLECTIVA: 478</t>
  </si>
  <si>
    <t>COMUNIDAD DEL CABILDO INDÍGENA MONAYA BUINAIMA</t>
  </si>
  <si>
    <t>ID SUJETO DE REPARACIÓN COLECTIVA: 479</t>
  </si>
  <si>
    <t>CONSEJO COMUNITARIO DE COMUNIDADES NEGRAS AGANCHES, REPRESENTADA POR LA CONUMIDAD NEGRA DE AGANCHES</t>
  </si>
  <si>
    <t>ID SUJETO DE REPARACIÓN COLECTIVA: 480</t>
  </si>
  <si>
    <t>CONSEJO COMUNITARIO CERRO TETA</t>
  </si>
  <si>
    <t>ID SUJETO DE REPARACIÓN COLECTIVA: 748</t>
  </si>
  <si>
    <t>RESGUARDO INDIGENA LA AGUADA</t>
  </si>
  <si>
    <t>ID SUJETO DE REPARACIÓN COLECTIVA: 482</t>
  </si>
  <si>
    <t>RESGUARDO INDÍGENA MIASA DE PARTADÓ</t>
  </si>
  <si>
    <t>ID SUJETO DE REPARACIÓN COLECTIVA: 483</t>
  </si>
  <si>
    <t>CONSEJO COMUNITARIO MARQUESA</t>
  </si>
  <si>
    <t>ID SUJETO DE REPARACIÓN COLECTIVA: 484</t>
  </si>
  <si>
    <t>CENTRO POBLADO DE SANTA ROSA Y SUS 10 VEREDAS</t>
  </si>
  <si>
    <t>ID SUJETO DE REPARACIÓN COLECTIVA: 485</t>
  </si>
  <si>
    <t>CONSEJO COMUNITARIO DE LA COMUNIDAD NEGRA RIO DAGUA PACÍFICO CIMARRONES DE CISNEROS EN REPRESENTACION POR LA COMUNIDAD NEGRA DE RIO DAGUA PACIFICO CIMARRONES DE CISNEROS</t>
  </si>
  <si>
    <t>ID SUJETO DE REPARACIÓN COLECTIVA: 486</t>
  </si>
  <si>
    <t>CONSEJO COMUNITARIO DE LA COMUNIDAD NEGRA DE PILAMO EL PALENQUE</t>
  </si>
  <si>
    <t>ID SUJETO DE REPARACIÓN COLECTIVA: 487</t>
  </si>
  <si>
    <t>RESGUARDO EMBERA EPERARA DEL RÍO NAYA JOAQUINCITO</t>
  </si>
  <si>
    <t>ID SUJETO DE REPARACIÓN COLECTIVA: 488</t>
  </si>
  <si>
    <t>CABILDO SAN JUAN PAEZ</t>
  </si>
  <si>
    <t>ID SUJETO DE REPARACIÓN COLECTIVA: 489</t>
  </si>
  <si>
    <t>COMUNIDAD DEL CABILDO INDÍGENA PAEZ ALTO NAYA</t>
  </si>
  <si>
    <t>ID SUJETO DE REPARACIÓN COLECTIVA: 283</t>
  </si>
  <si>
    <t>GRUPO DISTRITAL DE SEGUIMIENTO E INCIDENCIA AL AUTO 092 “MUJER Y DESPLAZAMIENTO FORZADO”</t>
  </si>
  <si>
    <t>ID SUJETO DE REPARACIÓN COLECTIVA: 491</t>
  </si>
  <si>
    <t>COMUNIDAD DE SANTIAGO DE LA SELVA</t>
  </si>
  <si>
    <t>ID SUJETO DE REPARACIÓN COLECTIVA: 492</t>
  </si>
  <si>
    <t>CABILDO INDIGENA SINAI ALTO NAYA</t>
  </si>
  <si>
    <t>ID SUJETO DE REPARACIÓN COLECTIVA: 493</t>
  </si>
  <si>
    <t>CABILDO INDIGENA PAEZ PUEBLO NUEVO CERAL</t>
  </si>
  <si>
    <t>ID SUJETO DE REPARACIÓN COLECTIVA: 494</t>
  </si>
  <si>
    <t>CABILDO CENTRAL DE ASENTAMIENTOS INDIGENAS KWE SX YU KIWE</t>
  </si>
  <si>
    <t>ID SUJETO DE REPARACIÓN COLECTIVA: 495</t>
  </si>
  <si>
    <t>COMUNIDAD NEGRA ANTONIO SAJON</t>
  </si>
  <si>
    <t>ID SUJETO DE REPARACIÓN COLECTIVA: 496</t>
  </si>
  <si>
    <t>COMUNIDAD INDIGENA ZENU DE GALAPA</t>
  </si>
  <si>
    <t>ID SUJETO DE REPARACIÓN COLECTIVA: 497</t>
  </si>
  <si>
    <t>COMUNIDAD INDIGENA ZENU BERRUGAS SAN ONOFRE</t>
  </si>
  <si>
    <t>ID SUJETO DE REPARACIÓN COLECTIVA: 498</t>
  </si>
  <si>
    <t>RESGUARDO INDIGENA NASA VILLA LUCIA</t>
  </si>
  <si>
    <t>ID SUJETO DE REPARACIÓN COLECTIVA: 499</t>
  </si>
  <si>
    <t>COMUNIDAD AFROCOLOMBIANA DE BEBEDO</t>
  </si>
  <si>
    <t>ID SUJETO DE REPARACIÓN COLECTIVA: 500</t>
  </si>
  <si>
    <t>COMUNIDAD INDIGENA EMBERA CHAMI RESGUARDO LA JULIA</t>
  </si>
  <si>
    <t>ID SUJETO DE REPARACIÓN COLECTIVA: 501</t>
  </si>
  <si>
    <t>CONSEJO COMUNITARIO FLAMENCO EN REPRESENTACION DE LA COMUNIDAD AFRODESCENDIENTE FLAMENCO</t>
  </si>
  <si>
    <t>ID SUJETO DE REPARACIÓN COLECTIVA: 502</t>
  </si>
  <si>
    <t>COMUNIDADES ARHUACAS DE LA CUENCA DEL RIO FUNDACION</t>
  </si>
  <si>
    <t>ID SUJETO DE REPARACIÓN COLECTIVA: 503</t>
  </si>
  <si>
    <t>PUEBLO ANCESTRAL DE AMBALO</t>
  </si>
  <si>
    <t>ID SUJETO DE REPARACIÓN COLECTIVA: 504</t>
  </si>
  <si>
    <t>RESGUARDO INDIGENA MAYABANGLOMA</t>
  </si>
  <si>
    <t>ID SUJETO DE REPARACIÓN COLECTIVA: 505</t>
  </si>
  <si>
    <t>COMUNIDAD WAYUU DE EL RODEO</t>
  </si>
  <si>
    <t>ID SUJETO DE REPARACIÓN COLECTIVA: 506</t>
  </si>
  <si>
    <t>COMUNIDAD AFROCOLOMBIANA AGUAS NEGRAS DE SAN ONOFRE</t>
  </si>
  <si>
    <t>ID SUJETO DE REPARACIÓN COLECTIVA: 259</t>
  </si>
  <si>
    <t>IPC</t>
  </si>
  <si>
    <t>ID SUJETO DE REPARACIÓN COLECTIVA: 508</t>
  </si>
  <si>
    <t>COMUNIDAD INDIGENA DESPLAZADA DEL RESGUARDO INDIGENA DE ORTEGA</t>
  </si>
  <si>
    <t>ID SUJETO DE REPARACIÓN COLECTIVA: 509</t>
  </si>
  <si>
    <t>RESGUARDO MESAY DE LA ETNIA MUINA</t>
  </si>
  <si>
    <t>ID SUJETO DE REPARACIÓN COLECTIVA: 513</t>
  </si>
  <si>
    <t>COMUNIDAD DE LOS 10 CORREGIMIENTOS DE LA ZONA DEL CORCOVADO DE ACHI</t>
  </si>
  <si>
    <t>ID SUJETO DE REPARACIÓN COLECTIVA: 514</t>
  </si>
  <si>
    <t>COMUNIDAD DE PUEBLO NUEVO (KUBEO, SIRIANO, BARASANA, PIRATAPUYO, KAKUA)</t>
  </si>
  <si>
    <t>ID SUJETO DE REPARACIÓN COLECTIVA: 515</t>
  </si>
  <si>
    <t>COMUNIDADES BOGOTÁ-CACHIVERA, TIMBÓ DE BETANIA, YARARACA, TUCANDIRA, SAN JOAQUÍN DE MURUTINGA Y SAN JUAN DE CUCURA (OZCIMI)</t>
  </si>
  <si>
    <t>ID SUJETO DE REPARACIÓN COLECTIVA: 516</t>
  </si>
  <si>
    <t>COMUNIDAD AFRODESCENDIENTE DE SAN MIGUEL</t>
  </si>
  <si>
    <t>ID SUJETO DE REPARACIÓN COLECTIVA: 517</t>
  </si>
  <si>
    <t>COMUNIDAD AFRODESCENDIENTE DE DIPURDU</t>
  </si>
  <si>
    <t>ID SUJETO DE REPARACIÓN COLECTIVA: 518</t>
  </si>
  <si>
    <t>CONSEJO COMUNITARIO MARIA LA BAJA</t>
  </si>
  <si>
    <t>ID SUJETO DE REPARACIÓN COLECTIVA: 519</t>
  </si>
  <si>
    <t>CABILDO EL PLAYON NAYA NASA</t>
  </si>
  <si>
    <t>ID SUJETO DE REPARACIÓN COLECTIVA: 520</t>
  </si>
  <si>
    <t>COMUNIDAD INDIGENA ZENU DE PAJONAL</t>
  </si>
  <si>
    <t>ID SUJETO DE REPARACIÓN COLECTIVA: 521</t>
  </si>
  <si>
    <t>COMUNIDAD INDIGENA YURUPARI</t>
  </si>
  <si>
    <t>ID SUJETO DE REPARACIÓN COLECTIVA: 522</t>
  </si>
  <si>
    <t>CONSEJO COMUNITARIO DE ROBLES ALMIRANTE PADILLA</t>
  </si>
  <si>
    <t>ID SUJETO DE REPARACIÓN COLECTIVA: 523</t>
  </si>
  <si>
    <t>COMUNIDAD EL VIENTO SARACURE MEREYAL</t>
  </si>
  <si>
    <t>ID SUJETO DE REPARACIÓN COLECTIVA: 524</t>
  </si>
  <si>
    <t>RESGUARDO JURIBIDA CHORI ALTO BAUDO</t>
  </si>
  <si>
    <t>ID SUJETO DE REPARACIÓN COLECTIVA: 525</t>
  </si>
  <si>
    <t>COMUNIDAD INDIGENA YACAYAKA</t>
  </si>
  <si>
    <t>ID SUJETO DE REPARACIÓN COLECTIVA: 584</t>
  </si>
  <si>
    <t>JUNTA DE ACCION COMUNAL VEREDA EL TIGRE</t>
  </si>
  <si>
    <t>ID SUJETO DE REPARACIÓN COLECTIVA: 528</t>
  </si>
  <si>
    <t>CABECERA MUNICIPAL DE SAN MARTIN DE LOBA</t>
  </si>
  <si>
    <t>ID SUJETO DE REPARACIÓN COLECTIVA: 529</t>
  </si>
  <si>
    <t>REGION DEL BRAZUELO DE PAPAYAL DEL MUNICIPIO DE SAN MARTIN DE LOBA</t>
  </si>
  <si>
    <t>ID SUJETO DE REPARACIÓN COLECTIVA: 530</t>
  </si>
  <si>
    <t>COMUNIDAD CHOROMANDO</t>
  </si>
  <si>
    <t>ID SUJETO DE REPARACIÓN COLECTIVA: 822</t>
  </si>
  <si>
    <t>FUNDACION HUMANITARIA NUEVO AMANECER</t>
  </si>
  <si>
    <t>ID SUJETO DE REPARACIÓN COLECTIVA: 532</t>
  </si>
  <si>
    <t>CORREGIMIENTO DE EL PALO</t>
  </si>
  <si>
    <t>ID SUJETO DE REPARACIÓN COLECTIVA: 533</t>
  </si>
  <si>
    <t>CONSEJO COMUNITARIO NUEVO MAJA</t>
  </si>
  <si>
    <t>ID SUJETO DE REPARACIÓN COLECTIVA: 534</t>
  </si>
  <si>
    <t>RESGUARDO PAEZ DE CORINTO LOPEZ ADENTRO</t>
  </si>
  <si>
    <t>ID SUJETO DE REPARACIÓN COLECTIVA: 535</t>
  </si>
  <si>
    <t>RESGUARDO INDIGENA CATALAURA</t>
  </si>
  <si>
    <t>ID SUJETO DE REPARACIÓN COLECTIVA: 536</t>
  </si>
  <si>
    <t>COMUNIDADES INDÍGENAS PUERTO VAUPÉS, MITÚ- CACHIVERA, EL RECUERDO, GUAMAL DEL GRAN RESGUARDO DEL VAUPÉS DE LOS PUEBLOS GUANANO, CUBEO Y DESANO.</t>
  </si>
  <si>
    <t>ID SUJETO DE REPARACIÓN COLECTIVA: 537</t>
  </si>
  <si>
    <t>PUEBLO YANACONA</t>
  </si>
  <si>
    <t>ID SUJETO DE REPARACIÓN COLECTIVA: 538</t>
  </si>
  <si>
    <t>CONSEJO COMUNITARIO MAYOR DE RÍO PEPE</t>
  </si>
  <si>
    <t>ID SUJETO DE REPARACIÓN COLECTIVA: 539</t>
  </si>
  <si>
    <t>CONSEJO COMUNITARIO DE COMUNIDADES NEGRAS CURAZAO GEOVANNY VEGA</t>
  </si>
  <si>
    <t>ID SUJETO DE REPARACIÓN COLECTIVA: 540</t>
  </si>
  <si>
    <t>RESGUARDO ARARA, BACATI, CARURU Y LAGOS DE JAMAICURU</t>
  </si>
  <si>
    <t>ID SUJETO DE REPARACIÓN COLECTIVA: 541</t>
  </si>
  <si>
    <t>CONSEJO COMUNITARIO ANCESTRAL DE LA COMUNIDAD DE LA PEÑA AFROPEÑA</t>
  </si>
  <si>
    <t>ID SUJETO DE REPARACIÓN COLECTIVA: 121</t>
  </si>
  <si>
    <t>LA COMUNIDAD DEL CORREGIMIENTO DE RIACHUELO</t>
  </si>
  <si>
    <t>ID SUJETO DE REPARACIÓN COLECTIVA: 543</t>
  </si>
  <si>
    <t>CONSEJO COMUNITARIO DE LA CUENCA DEL RIOS ATRATO DEL MUNICIPIO CARMEN DEL DARIEN</t>
  </si>
  <si>
    <t>ID SUJETO DE REPARACIÓN COLECTIVA: 749</t>
  </si>
  <si>
    <t>RESGUARDO PIOYA</t>
  </si>
  <si>
    <t>ID SUJETO DE REPARACIÓN COLECTIVA: 545</t>
  </si>
  <si>
    <t>CONSEJO COMUNITARIO CUENCA DEL RIO CAUCA Y MICROCUENCAS DE LOS RÍOS TETAS Y MAZAMORRERO</t>
  </si>
  <si>
    <t>ID SUJETO DE REPARACIÓN COLECTIVA: 546</t>
  </si>
  <si>
    <t>CONSEJO COMUNITARIO DE LA COMUNIDAD NEGRA DE CITRONELA</t>
  </si>
  <si>
    <t>ID SUJETO DE REPARACIÓN COLECTIVA: 547</t>
  </si>
  <si>
    <t>RESGUARDO GUANGUI</t>
  </si>
  <si>
    <t>ID SUJETO DE REPARACIÓN COLECTIVA: 548</t>
  </si>
  <si>
    <t>CABILDO INDIGENA NASSA USS</t>
  </si>
  <si>
    <t>ID SUJETO DE REPARACIÓN COLECTIVA: 549</t>
  </si>
  <si>
    <t>PUEBLO TOTORO</t>
  </si>
  <si>
    <t>ID SUJETO DE REPARACIÓN COLECTIVA: 550</t>
  </si>
  <si>
    <t>RESGUARDO INDIGENA EMBERA DEL RIO BEBARA</t>
  </si>
  <si>
    <t>ID SUJETO DE REPARACIÓN COLECTIVA: 551</t>
  </si>
  <si>
    <t>COMUNIDAD WAYUU DEL CLAN PAUSAYU DE ISIJOU</t>
  </si>
  <si>
    <t>ID SUJETO DE REPARACIÓN COLECTIVA: 552</t>
  </si>
  <si>
    <t>COMUNIDADES ARHUACAS DE LA CUENCA DEL RIO DON DIEGO</t>
  </si>
  <si>
    <t>ID SUJETO DE REPARACIÓN COLECTIVA: 553</t>
  </si>
  <si>
    <t>COMUNIDADES ARHUACAS DE LA CUENCA DEL RIO ARACATACA</t>
  </si>
  <si>
    <t>ID SUJETO DE REPARACIÓN COLECTIVA: 554</t>
  </si>
  <si>
    <t>CONSEJO COMUNITARIO ANCESTRAL CARMELO BANQUET</t>
  </si>
  <si>
    <t>ID SUJETO DE REPARACIÓN COLECTIVA: 555</t>
  </si>
  <si>
    <t>COMUNIDAD INDIGENA WAYUU TAWAIRA</t>
  </si>
  <si>
    <t>ID SUJETO DE REPARACIÓN COLECTIVA: 556</t>
  </si>
  <si>
    <t>COMUNIDAD INDIGENA WAYUU ZAHINO</t>
  </si>
  <si>
    <t>ID SUJETO DE REPARACIÓN COLECTIVA: 557</t>
  </si>
  <si>
    <t>CONSEJO COMUNITARIO RIO TABLON DULCE</t>
  </si>
  <si>
    <t>ID SUJETO DE REPARACIÓN COLECTIVA: 558</t>
  </si>
  <si>
    <t>CONSEJO COMUNITARIO TABLON SALADO</t>
  </si>
  <si>
    <t>ID SUJETO DE REPARACIÓN COLECTIVA: 559</t>
  </si>
  <si>
    <t>CONSEJO COMUNITARIO DE COMUNIDADES NEGRAS DE ROCHA</t>
  </si>
  <si>
    <t>ID SUJETO DE REPARACIÓN COLECTIVA: 560</t>
  </si>
  <si>
    <t>CONSEJO COMUNITARIO DE COMUNIDADES NEGRAS DE PUERTO BABEL</t>
  </si>
  <si>
    <t>ID SUJETO DE REPARACIÓN COLECTIVA: 561</t>
  </si>
  <si>
    <t>CONSEJO COMUNITARIO DE LA CUENCA DEL RIO DOMINGODO</t>
  </si>
  <si>
    <t>ID SUJETO DE REPARACIÓN COLECTIVA: 562</t>
  </si>
  <si>
    <t>CONSEJO COMUNITARIO COCOAFROCO COLORADO</t>
  </si>
  <si>
    <t>ID SUJETO DE REPARACIÓN COLECTIVA: 564</t>
  </si>
  <si>
    <t>CONSEJO COMUNITARIO DE COMUNIDADES NEGRAS DE LOMAS DE MATUNILLA</t>
  </si>
  <si>
    <t>ID SUJETO DE REPARACIÓN COLECTIVA: 565</t>
  </si>
  <si>
    <t>RESGUARDO PUADO, MATARE, LA LERMA Y TERDO, SAN CRISTOBAL Y UNION WOUNNAN</t>
  </si>
  <si>
    <t>ID SUJETO DE REPARACIÓN COLECTIVA: 316</t>
  </si>
  <si>
    <t>LA FEDERACIÓN DE JUNTAS DE ACCIÓN COMUNAL DE SAN JOSÉ DE CÚCUTA.</t>
  </si>
  <si>
    <t>ID SUJETO DE REPARACIÓN COLECTIVA: 164</t>
  </si>
  <si>
    <t>LIGA DE MUJERES DESPLAZADAS</t>
  </si>
  <si>
    <t>ID SUJETO DE REPARACIÓN COLECTIVA: 568</t>
  </si>
  <si>
    <t>CABILDO INDIGENA UITOTO ETNIE GITOMA</t>
  </si>
  <si>
    <t>ID SUJETO DE REPARACIÓN COLECTIVA: 569</t>
  </si>
  <si>
    <t>COMUNIDADES INDIGENAS EMBERA EYABIDA DE ARCUA, ERENERA, VOLCAN, DOKERA Y RIO TURBO</t>
  </si>
  <si>
    <t>ID SUJETO DE REPARACIÓN COLECTIVA: 570</t>
  </si>
  <si>
    <t>WOUNAAN - ASAIBA</t>
  </si>
  <si>
    <t>ID SUJETO DE REPARACIÓN COLECTIVA: 571</t>
  </si>
  <si>
    <t>CABILDO INDIGENA DE TERRITORIO ANCESTRAL DE PUEBLO NUEVO SXAB USE MU LUX</t>
  </si>
  <si>
    <t>ID SUJETO DE REPARACIÓN COLECTIVA: 572</t>
  </si>
  <si>
    <t>CABILDO NASA USE NUEVO DESPERTAR</t>
  </si>
  <si>
    <t>ID SUJETO DE REPARACIÓN COLECTIVA: 573</t>
  </si>
  <si>
    <t>LA PEDREGOSA MUNICIPIO DE CAJIBIO</t>
  </si>
  <si>
    <t>ID SUJETO DE REPARACIÓN COLECTIVA: 574</t>
  </si>
  <si>
    <t>CONSEJO COMUNITARIO RIO CAUCA</t>
  </si>
  <si>
    <t>ID SUJETO DE REPARACIÓN COLECTIVA: 577</t>
  </si>
  <si>
    <t>CASCO URBANO DEL MUNICIPIO DE TOTORO CAUCA</t>
  </si>
  <si>
    <t>ID SUJETO DE REPARACIÓN COLECTIVA: 578</t>
  </si>
  <si>
    <t>CORREGIMIENTO ESTADOS UNIDOS Y SUS VEREDAS</t>
  </si>
  <si>
    <t>ID SUJETO DE REPARACIÓN COLECTIVA: 507</t>
  </si>
  <si>
    <t>MESA LGBT COMUNA 8</t>
  </si>
  <si>
    <t>ID SUJETO DE REPARACIÓN COLECTIVA: 580</t>
  </si>
  <si>
    <t>VEREDAS MONSERRATE ALTO Y MONSERRATE BAJO</t>
  </si>
  <si>
    <t>ID SUJETO DE REPARACIÓN COLECTIVA: 583</t>
  </si>
  <si>
    <t>CORREGIMIENTO SALAMINITA</t>
  </si>
  <si>
    <t>ID SUJETO DE REPARACIÓN COLECTIVA: 691</t>
  </si>
  <si>
    <t>MUJERES CAMINANDO POR LA VERDAD</t>
  </si>
  <si>
    <t>ID SUJETO DE REPARACIÓN COLECTIVA: 585</t>
  </si>
  <si>
    <t>CORREGIMIENTO LUCIANO RESTREPO</t>
  </si>
  <si>
    <t>ID SUJETO DE REPARACIÓN COLECTIVA: 587</t>
  </si>
  <si>
    <t>CORREGIMIENTO BAJO GRANDE</t>
  </si>
  <si>
    <t>ID SUJETO DE REPARACIÓN COLECTIVA: 589</t>
  </si>
  <si>
    <t>RESGUARDO ESCOPETERA Y PIRZA</t>
  </si>
  <si>
    <t>ID SUJETO DE REPARACIÓN COLECTIVA: 590</t>
  </si>
  <si>
    <t>RESGUARDO SAN PABLO EL PARA</t>
  </si>
  <si>
    <t>ID SUJETO DE REPARACIÓN COLECTIVA: 591</t>
  </si>
  <si>
    <t>CONSEJO COMUNITARIO DE COMUNIDADES NEGRAS DE SAN PABLO</t>
  </si>
  <si>
    <t>ID SUJETO DE REPARACIÓN COLECTIVA: 592</t>
  </si>
  <si>
    <t>RESGUARDO INDIGENA INGAS CALENTURA</t>
  </si>
  <si>
    <t>ID SUJETO DE REPARACIÓN COLECTIVA: 594</t>
  </si>
  <si>
    <t>CABILDO DACHIDANA LA DORADA</t>
  </si>
  <si>
    <t>ID SUJETO DE REPARACIÓN COLECTIVA: 595</t>
  </si>
  <si>
    <t>CAMPO ALEGRE Y ROSARIO</t>
  </si>
  <si>
    <t>ID SUJETO DE REPARACIÓN COLECTIVA: 596</t>
  </si>
  <si>
    <t>VEREDA LA CHARRASQUERA</t>
  </si>
  <si>
    <t>ID SUJETO DE REPARACIÓN COLECTIVA: 597</t>
  </si>
  <si>
    <t>VEREDA PUERTO ESPERANZA</t>
  </si>
  <si>
    <t>ID SUJETO DE REPARACIÓN COLECTIVA: 686</t>
  </si>
  <si>
    <t>COMUNIDAD UNIVERSIDAD POPULAR DEL CESAR</t>
  </si>
  <si>
    <t>ID SUJETO DE REPARACIÓN COLECTIVA: 600</t>
  </si>
  <si>
    <t>CORREGIMIENTO DE CERRO DE BURGOS</t>
  </si>
  <si>
    <t>ID SUJETO DE REPARACIÓN COLECTIVA: 609</t>
  </si>
  <si>
    <t>COMUNIDAD CASCO URBANO DE MITÚ</t>
  </si>
  <si>
    <t>ID SUJETO DE REPARACIÓN COLECTIVA: 610</t>
  </si>
  <si>
    <t>RESGUARDO AWA DE MAGUI</t>
  </si>
  <si>
    <t>ID SUJETO DE REPARACIÓN COLECTIVA: 611</t>
  </si>
  <si>
    <t>CABILDO QUEBRADA CAÑAVERAL</t>
  </si>
  <si>
    <t>ID SUJETO DE REPARACIÓN COLECTIVA: 612</t>
  </si>
  <si>
    <t>23 RESGUARDOS DEL PUEBLO AWA ASOCIADOS A LA UNIPA</t>
  </si>
  <si>
    <t>ID SUJETO DE REPARACIÓN COLECTIVA: 613</t>
  </si>
  <si>
    <t>CONSEJO COMUNITARIO RENACIENTE DE LA COMUNIDAD NEGRA DE LOS MONTES DE MARIA</t>
  </si>
  <si>
    <t>ID SUJETO DE REPARACIÓN COLECTIVA: 614</t>
  </si>
  <si>
    <t>UMANDAMIA</t>
  </si>
  <si>
    <t>ID SUJETO DE REPARACIÓN COLECTIVA: 615</t>
  </si>
  <si>
    <t>CONSEJO COMUNITARIO PUERTO GIRON</t>
  </si>
  <si>
    <t>ID SUJETO DE REPARACIÓN COLECTIVA: 21</t>
  </si>
  <si>
    <t>NARRAR PARA VIVIR</t>
  </si>
  <si>
    <t>ID SUJETO DE REPARACIÓN COLECTIVA: 619</t>
  </si>
  <si>
    <t>COMUNIDAD AFROCOLOMBIANA DE GUACOCHITO</t>
  </si>
  <si>
    <t>ID SUJETO DE REPARACIÓN COLECTIVA: 620</t>
  </si>
  <si>
    <t>COMUNIDAD AFROCOLOMBIANA EL PERRO</t>
  </si>
  <si>
    <t>ID SUJETO DE REPARACIÓN COLECTIVA: 621</t>
  </si>
  <si>
    <t>COMUNIDAD AFROCOLOMBIANA EL ALTO DE LA VUELTA</t>
  </si>
  <si>
    <t>ID SUJETO DE REPARACIÓN COLECTIVA: 622</t>
  </si>
  <si>
    <t>COMUNIDAD AFROCOLOMBIANA LOS VENADOS</t>
  </si>
  <si>
    <t>ID SUJETO DE REPARACIÓN COLECTIVA: 623</t>
  </si>
  <si>
    <t>COMUNIDAD AFROCOLOMBIANA DE CARACOLÍ</t>
  </si>
  <si>
    <t>ID SUJETO DE REPARACIÓN COLECTIVA: 624</t>
  </si>
  <si>
    <t>COMUNIDAD AFROCOLOMBIANA DE GUAIMARAL</t>
  </si>
  <si>
    <t>ID SUJETO DE REPARACIÓN COLECTIVA: 625</t>
  </si>
  <si>
    <t>COMUNIDAD AFROCOLOMBIANA DE VALENCIA DE JESUS</t>
  </si>
  <si>
    <t>ID SUJETO DE REPARACIÓN COLECTIVA: 626</t>
  </si>
  <si>
    <t>COMUNIDAD AFROCOLOMBIANA DE BADILLO</t>
  </si>
  <si>
    <t>ID SUJETO DE REPARACIÓN COLECTIVA: 627</t>
  </si>
  <si>
    <t>PUEBLO JIW</t>
  </si>
  <si>
    <t>ID SUJETO DE REPARACIÓN COLECTIVA: 628</t>
  </si>
  <si>
    <t>CONSEJO COMUNITARIO ZANJON DE POTOCO DE GUACHENE</t>
  </si>
  <si>
    <t>ID SUJETO DE REPARACIÓN COLECTIVA: 629</t>
  </si>
  <si>
    <t>SIKUANI RESGUARDO INDIGENA PUNTA BANDERA</t>
  </si>
  <si>
    <t>ID SUJETO DE REPARACIÓN COLECTIVA: 630</t>
  </si>
  <si>
    <t>CONSEJO COMUNITARIO PACIFICO NORTE</t>
  </si>
  <si>
    <t>ID SUJETO DE REPARACIÓN COLECTIVA: 631</t>
  </si>
  <si>
    <t>PUEBLO INDIGENA WOUNAAN DE JURADO</t>
  </si>
  <si>
    <t>ID SUJETO DE REPARACIÓN COLECTIVA: 632</t>
  </si>
  <si>
    <t>CABILDO INDIGENA ISMUINA</t>
  </si>
  <si>
    <t>ID SUJETO DE REPARACIÓN COLECTIVA: 633</t>
  </si>
  <si>
    <t>CONSEJO COMUNITARIO DE LA CUENCA DEL RIO ACANDI Y ZONA COSTERA NORTE-COCOMANORTE</t>
  </si>
  <si>
    <t>ID SUJETO DE REPARACIÓN COLECTIVA: 42</t>
  </si>
  <si>
    <t>NIÑOS, NIÑAS Y ADOLESCENTES, DEL HOGAR JUVENIL DE MONTERREY</t>
  </si>
  <si>
    <t>ID SUJETO DE REPARACIÓN COLECTIVA: 374</t>
  </si>
  <si>
    <t>ORGANISMOS DE ACCION COMUNAL</t>
  </si>
  <si>
    <t>ID SUJETO DE REPARACIÓN COLECTIVA: 636</t>
  </si>
  <si>
    <t>COMUNIDAD DE LA UNIDAD DE PLANEACION ZONAL 11 CONFORMADA POR LOS BARRIOS ARAUQUITA PRIMER SECTOR, LA PERLA ORIENTAL, SANTA CECILIA NORTE PARTE ALTA, SANTA CECILIA BAJA, CERRO NORTE, VILLANIDIA, BARRANCA ORIENTAL, SORATAMA Y ARAUQUITA SEGUNDO SECTOR DE LA</t>
  </si>
  <si>
    <t>ID SUJETO DE REPARACIÓN COLECTIVA: 637</t>
  </si>
  <si>
    <t>COMUNIDAD DEL MUNICIPIO DE MIRAFLORES-GUAVIARE</t>
  </si>
  <si>
    <t>ID SUJETO DE REPARACIÓN COLECTIVA: 638</t>
  </si>
  <si>
    <t>RESGUARDO SAN MIGUEL DE LA CASTELLANA</t>
  </si>
  <si>
    <t>ID SUJETO DE REPARACIÓN COLECTIVA: 31</t>
  </si>
  <si>
    <t>ORGANIZACIÓN FEMENINA POPULAR</t>
  </si>
  <si>
    <t>ID SUJETO DE REPARACIÓN COLECTIVA: 642</t>
  </si>
  <si>
    <t>COMUNIDAD DEL CORREGIMIENTO JOSE CONCEPCION CAMPO URDIALES</t>
  </si>
  <si>
    <t>ID SUJETO DE REPARACIÓN COLECTIVA: 643</t>
  </si>
  <si>
    <t>COMUNIDAD DEL CORREGIMIENTO EL LLANO</t>
  </si>
  <si>
    <t>ID SUJETO DE REPARACIÓN COLECTIVA: 644</t>
  </si>
  <si>
    <t>COMUNIDAD DEL CORREGIMIENTO EL MANGO ARGELIA-CAUCA</t>
  </si>
  <si>
    <t>ID SUJETO DE REPARACIÓN COLECTIVA: 645</t>
  </si>
  <si>
    <t>COMUNIDAD DEL CORREGIMIENTO CARABALLO MUNICIPIO PIVIJAY-MAGDALENA</t>
  </si>
  <si>
    <t>ID SUJETO DE REPARACIÓN COLECTIVA: 646</t>
  </si>
  <si>
    <t>COMUNIDAD DE LA VEREDA CHARRAS</t>
  </si>
  <si>
    <t>ID SUJETO DE REPARACIÓN COLECTIVA: 647</t>
  </si>
  <si>
    <t>COMUNIDAD DEL CORREGIMIENTO SAN RAFAEL</t>
  </si>
  <si>
    <t>ID SUJETO DE REPARACIÓN COLECTIVA: 649</t>
  </si>
  <si>
    <t>CABILDO INGA SELVAS DEL PUTUMAYO</t>
  </si>
  <si>
    <t>ID SUJETO DE REPARACIÓN COLECTIVA: 650</t>
  </si>
  <si>
    <t>RESGUARDO ARGELIA</t>
  </si>
  <si>
    <t>ID SUJETO DE REPARACIÓN COLECTIVA: 651</t>
  </si>
  <si>
    <t>CABILDO INDIGENA CHAIBAJU</t>
  </si>
  <si>
    <t>ID SUJETO DE REPARACIÓN COLECTIVA: 687</t>
  </si>
  <si>
    <t>PARTIDO COMUNISTA COLOMBIANO</t>
  </si>
  <si>
    <t>ID SUJETO DE REPARACIÓN COLECTIVA: 655</t>
  </si>
  <si>
    <t>COMUNIDAD DEL CORREGIMIENTO LAS PIEDRAS</t>
  </si>
  <si>
    <t>ID SUJETO DE REPARACIÓN COLECTIVA: 657</t>
  </si>
  <si>
    <t>COMUNIDAD DE LA VEREDA SANTA LUCIA</t>
  </si>
  <si>
    <t>ID SUJETO DE REPARACIÓN COLECTIVA: 661</t>
  </si>
  <si>
    <t>RESGUARDO INDIGENA TOTUMAL</t>
  </si>
  <si>
    <t>ID SUJETO DE REPARACIÓN COLECTIVA: 662</t>
  </si>
  <si>
    <t>RESGUARDO NUESTRA SEÑORA CANDELARIA DE LA MONTAÑA</t>
  </si>
  <si>
    <t>ID SUJETO DE REPARACIÓN COLECTIVA: 663</t>
  </si>
  <si>
    <t>CONSEJO COMUNITARIO GENERAL DEL SAN JUAN ACADESAN</t>
  </si>
  <si>
    <t>ID SUJETO DE REPARACIÓN COLECTIVA: 664</t>
  </si>
  <si>
    <t>CABILDO INDIGENA INGA DE SAN ANDRES</t>
  </si>
  <si>
    <t>ID SUJETO DE REPARACIÓN COLECTIVA: 665</t>
  </si>
  <si>
    <t>COMUNIDAD DEL CORREGIMIENTO LA LOMA</t>
  </si>
  <si>
    <t>ID SUJETO DE REPARACIÓN COLECTIVA: 668</t>
  </si>
  <si>
    <t>COMUNIDAD DEL MUNICIPIO DE LEJANIAS</t>
  </si>
  <si>
    <t>ID SUJETO DE REPARACIÓN COLECTIVA: 669</t>
  </si>
  <si>
    <t>RESGURDO INDIGENA CARIJONA</t>
  </si>
  <si>
    <t>ID SUJETO DE REPARACIÓN COLECTIVA: 670</t>
  </si>
  <si>
    <t>CONSEJO COMUNITARIO PASO EL TIEMPO DE LAS COMUNIDADES NEGRAS Y AFROCOLOMBIANAS DE LA VEREDA EL SENA</t>
  </si>
  <si>
    <t>ID SUJETO DE REPARACIÓN COLECTIVA: 671</t>
  </si>
  <si>
    <t>RESGUARDO BELEN DE IGUANA</t>
  </si>
  <si>
    <t>ID SUJETO DE REPARACIÓN COLECTIVA: 672</t>
  </si>
  <si>
    <t>COMUNIDAD DEL CORREGIMIENTO SAN JOSE</t>
  </si>
  <si>
    <t>ID SUJETO DE REPARACIÓN COLECTIVA: 675</t>
  </si>
  <si>
    <t>CONSEJO COMUNITARIO DE COMUNIDADES NEGRAS Y AFROCOLOMBIANAS DE CORREA</t>
  </si>
  <si>
    <t>ID SUJETO DE REPARACIÓN COLECTIVA: 676</t>
  </si>
  <si>
    <t>CONSEJO COMUNITARIO DE COMUNIDADES NEGRAS DE MATUYA</t>
  </si>
  <si>
    <t>ID SUJETO DE REPARACIÓN COLECTIVA: 678</t>
  </si>
  <si>
    <t>CABILDO INDIGENA COREGUAJE TAMA CHAIBAJU</t>
  </si>
  <si>
    <t>ID SUJETO DE REPARACIÓN COLECTIVA: 471</t>
  </si>
  <si>
    <t>CABECERA MUNICIPAL DE MORALES CAUCA</t>
  </si>
  <si>
    <t>ID SUJETO DE REPARACIÓN COLECTIVA: 680</t>
  </si>
  <si>
    <t>PUEBLO EMBERA DE JURADO</t>
  </si>
  <si>
    <t>ID SUJETO DE REPARACIÓN COLECTIVA: 681</t>
  </si>
  <si>
    <t>RESGUARDO DE AGUA NEGRA</t>
  </si>
  <si>
    <t>ID SUJETO DE REPARACIÓN COLECTIVA: 682</t>
  </si>
  <si>
    <t>PUEBLO KOKONUKO</t>
  </si>
  <si>
    <t>ID SUJETO DE REPARACIÓN COLECTIVA: 599</t>
  </si>
  <si>
    <t>VEREDA GUADUALITO Y VEREDA CAÑO VEINTE</t>
  </si>
  <si>
    <t>ID SUJETO DE REPARACIÓN COLECTIVA: 684</t>
  </si>
  <si>
    <t>RESGUARDO INDIGENA KAMENTSA BIYA DE SIBUNDOY</t>
  </si>
  <si>
    <t>ID SUJETO DE REPARACIÓN COLECTIVA: 685</t>
  </si>
  <si>
    <t>RESGUARDO INDIGENA AGUA NEGRA DEL MUNICIPIO DE MILAN</t>
  </si>
  <si>
    <t>ID SUJETO DE REPARACIÓN COLECTIVA: 317</t>
  </si>
  <si>
    <t>PERIODISTAS</t>
  </si>
  <si>
    <t>ID SUJETO DE REPARACIÓN COLECTIVA: 27</t>
  </si>
  <si>
    <t>REDEPAZ</t>
  </si>
  <si>
    <t>ID SUJETO DE REPARACIÓN COLECTIVA: 688</t>
  </si>
  <si>
    <t>VEREDA AGUA BLANCA</t>
  </si>
  <si>
    <t>ID SUJETO DE REPARACIÓN COLECTIVA: 690</t>
  </si>
  <si>
    <t>CABILDO INGA DE SAN PEDRO</t>
  </si>
  <si>
    <t>ID SUJETO DE REPARACIÓN COLECTIVA: 692</t>
  </si>
  <si>
    <t>CABILDO INDIGENA CUENCA DEL RIO GUABAS</t>
  </si>
  <si>
    <t>ID SUJETO DE REPARACIÓN COLECTIVA: 322</t>
  </si>
  <si>
    <t>UNIVERSIDAD DE CORDOBA</t>
  </si>
  <si>
    <t>ID SUJETO DE REPARACIÓN COLECTIVA: 695</t>
  </si>
  <si>
    <t>CABILDO INDIGENA NULPE ALTO</t>
  </si>
  <si>
    <t>ID SUJETO DE REPARACIÓN COLECTIVA: 696</t>
  </si>
  <si>
    <t>CONSEJO COMUNITARIO DEL RIO PARTADO</t>
  </si>
  <si>
    <t>ID SUJETO DE REPARACIÓN COLECTIVA: 697</t>
  </si>
  <si>
    <t>PUEBLO KAMENTSA BIYA E INGA</t>
  </si>
  <si>
    <t>ID SUJETO DE REPARACIÓN COLECTIVA: 699</t>
  </si>
  <si>
    <t>COMUNIDAD DE LA INSPECCION CHUPAVE (VEREDAS LA REFORMA, CAÑO CADA, CAÑO CHUPAVE Y CENTRO POBLADOS)</t>
  </si>
  <si>
    <t>ID SUJETO DE REPARACIÓN COLECTIVA: 700</t>
  </si>
  <si>
    <t>CONSEJO COMUNITARIO QUIPARADO PLATANILLO</t>
  </si>
  <si>
    <t>ID SUJETO DE REPARACIÓN COLECTIVA: 701</t>
  </si>
  <si>
    <t>CABILDO MENOR INDIGENA TRIZENU</t>
  </si>
  <si>
    <t>ID SUJETO DE REPARACIÓN COLECTIVA: 703</t>
  </si>
  <si>
    <t>CABILDO MAYOR REGIONAL PIEDRA PADILLA</t>
  </si>
  <si>
    <t>ID SUJETO DE REPARACIÓN COLECTIVA: 704</t>
  </si>
  <si>
    <t>RESGUARDO INDIGENA EL GRAN CUMBAL TERRITORIO DE LOS PASTOS</t>
  </si>
  <si>
    <t>ID SUJETO DE REPARACIÓN COLECTIVA: 705</t>
  </si>
  <si>
    <t>CABILDO INDIGENA NUTABE OROBAJO</t>
  </si>
  <si>
    <t>ID SUJETO DE REPARACIÓN COLECTIVA: 706</t>
  </si>
  <si>
    <t>CABILDO INDIGENA TELAR LUZ DEL AMANECER</t>
  </si>
  <si>
    <t>ID SUJETO DE REPARACIÓN COLECTIVA: 707</t>
  </si>
  <si>
    <t>CONSEJO COMUNITARIO LOS ANDES</t>
  </si>
  <si>
    <t>ID SUJETO DE REPARACIÓN COLECTIVA: 708</t>
  </si>
  <si>
    <t>RESGUARDO INDIGENA AWA DAMASCO VIDES</t>
  </si>
  <si>
    <t>ID SUJETO DE REPARACIÓN COLECTIVA: 380</t>
  </si>
  <si>
    <t>UNIVERSIDAD DEL ATLANTICO</t>
  </si>
  <si>
    <t>ID SUJETO DE REPARACIÓN COLECTIVA: 710</t>
  </si>
  <si>
    <t>RESGUARDO INDIGENA DE MAYASQUER DEL PUEBLO DE LOS PASTOS</t>
  </si>
  <si>
    <t>ID SUJETO DE REPARACIÓN COLECTIVA: 711</t>
  </si>
  <si>
    <t>CONSEJO COMUNITARIO DE COMUNIDADES NEGRAS DE LOS BELLOS</t>
  </si>
  <si>
    <t>ID SUJETO DE REPARACIÓN COLECTIVA: 712</t>
  </si>
  <si>
    <t>COMUNIDAD LA PELONA</t>
  </si>
  <si>
    <t>ID SUJETO DE REPARACIÓN COLECTIVA: 713</t>
  </si>
  <si>
    <t>CONSEJO COMUNITARIO CELINDA AREVALO - MATITAS</t>
  </si>
  <si>
    <t>ID SUJETO DE REPARACIÓN COLECTIVA: 714</t>
  </si>
  <si>
    <t>RESGUARDO SAN LORENZO DE CALDONO</t>
  </si>
  <si>
    <t>ID SUJETO DE REPARACIÓN COLECTIVA: 679</t>
  </si>
  <si>
    <t>RESGUARDO INDIGENA DE HUELLAS</t>
  </si>
  <si>
    <t>ID SUJETO DE REPARACIÓN COLECTIVA: 716</t>
  </si>
  <si>
    <t>RESGUARDO INDÍGENA LLANOS DEL YARI-YAGUARA</t>
  </si>
  <si>
    <t>ID SUJETO DE REPARACIÓN COLECTIVA: 717</t>
  </si>
  <si>
    <t>RESGUARDO NASA KWES KIWE</t>
  </si>
  <si>
    <t>ID SUJETO DE REPARACIÓN COLECTIVA: 718</t>
  </si>
  <si>
    <t>CABILDO INDIGENA SABANABLANCA KWEX'S KIWE WALA</t>
  </si>
  <si>
    <t>ID SUJETO DE REPARACIÓN COLECTIVA: 719</t>
  </si>
  <si>
    <t>RESGUARDO INDIGENA COMUNIDAD EMBERA CHAMI-KATIO DEL RIO SAN QUININI</t>
  </si>
  <si>
    <t>ID SUJETO DE REPARACIÓN COLECTIVA: 721</t>
  </si>
  <si>
    <t>RESGUARDO INDIGENA MAJORE</t>
  </si>
  <si>
    <t>ID SUJETO DE REPARACIÓN COLECTIVA: 722</t>
  </si>
  <si>
    <t>RESGUARDO INDIGENA LA CRISTALINA</t>
  </si>
  <si>
    <t>ID SUJETO DE REPARACIÓN COLECTIVA: 723</t>
  </si>
  <si>
    <t>COMUNIDAD DE LA VEREDA VILLANUEVA CARACOL</t>
  </si>
  <si>
    <t>ID SUJETO DE REPARACIÓN COLECTIVA: 725</t>
  </si>
  <si>
    <t>COMUNIDAD DE LA VEREDA EL CONGAL</t>
  </si>
  <si>
    <t>ID SUJETO DE REPARACIÓN COLECTIVA: 728</t>
  </si>
  <si>
    <t>CABILDO INDÍGENA SINCELEJITO</t>
  </si>
  <si>
    <t>ID SUJETO DE REPARACIÓN COLECTIVA: 730</t>
  </si>
  <si>
    <t>CONSEJO COMUNITARIO DE NEGRITUDES DEL CORREGIMIENTO DE BERRUGAS</t>
  </si>
  <si>
    <t>ID SUJETO DE REPARACIÓN COLECTIVA: 731</t>
  </si>
  <si>
    <t>RESGUARDO INDIGENA NASA THA</t>
  </si>
  <si>
    <t>ID SUJETO DE REPARACIÓN COLECTIVA: 715</t>
  </si>
  <si>
    <t>RESGUARDO LA LAGUNA SIBERIA</t>
  </si>
  <si>
    <t>ID SUJETO DE REPARACIÓN COLECTIVA: 735</t>
  </si>
  <si>
    <t>RESGUARDO INDÍGENA COREGUAJE DE SAN LUIS</t>
  </si>
  <si>
    <t>ID SUJETO DE REPARACIÓN COLECTIVA: 736</t>
  </si>
  <si>
    <t>RESGUARDO INDIGENA NASA EMBERA CHAMI LA DELFINA / CABILDO INDIGENA COMUNIDAD NASA KIWE</t>
  </si>
  <si>
    <t>ID SUJETO DE REPARACIÓN COLECTIVA: 738</t>
  </si>
  <si>
    <t>RESGUARDO INDIGENA UITOTO DE AGUA NEGRA</t>
  </si>
  <si>
    <t>ID SUJETO DE REPARACIÓN COLECTIVA: 739</t>
  </si>
  <si>
    <t>COMUNIDAD INDIGENA SIONA YOCOROBE BAJO SANTA HELENA</t>
  </si>
  <si>
    <t>ID SUJETO DE REPARACIÓN COLECTIVA: 740</t>
  </si>
  <si>
    <t>COMUNIDAD INDIGENA WOUNAAN DE MARCIAL</t>
  </si>
  <si>
    <t>ID SUJETO DE REPARACIÓN COLECTIVA: 741</t>
  </si>
  <si>
    <t>COMUNIDAD INDIGENA WOUNAAN JUIN DUUR</t>
  </si>
  <si>
    <t>ID SUJETO DE REPARACIÓN COLECTIVA: 743</t>
  </si>
  <si>
    <t>RESGUARDO BAJO CASERES (KIPARA)</t>
  </si>
  <si>
    <t>ID SUJETO DE REPARACIÓN COLECTIVA: 744</t>
  </si>
  <si>
    <t>COMUNIDAD INDIGENA MINITAS-MIROLINDO</t>
  </si>
  <si>
    <t>ID SUJETO DE REPARACIÓN COLECTIVA: 732</t>
  </si>
  <si>
    <t>RESGUARDO INDIGENA PUEBLO NUEVO</t>
  </si>
  <si>
    <t>ID SUJETO DE REPARACIÓN COLECTIVA: 457</t>
  </si>
  <si>
    <t>RESGUARDO INDÍGENA PAEZ EL LIBANO</t>
  </si>
  <si>
    <t>ID SUJETO DE REPARACIÓN COLECTIVA: 750</t>
  </si>
  <si>
    <t>RESGUARDO AWA CUASCUABI PALDUBI</t>
  </si>
  <si>
    <t>ID SUJETO DE REPARACIÓN COLECTIVA: 752</t>
  </si>
  <si>
    <t>MOVIMIENTO CÍVICO "RAMON EMILIO ARCILA" DEL ORIENTE ANTIOQUEÑO VÍCTIMA DEL CONFLICTO ARMADO</t>
  </si>
  <si>
    <t>ID SUJETO DE REPARACIÓN COLECTIVA: 753</t>
  </si>
  <si>
    <t>COMUNIDAD EL CARRIZAL</t>
  </si>
  <si>
    <t>ID SUJETO DE REPARACIÓN COLECTIVA: 756</t>
  </si>
  <si>
    <t>COMUNIDAD DE CENTRO POBLADO URIBE URIBE</t>
  </si>
  <si>
    <t>ID SUJETO DE REPARACIÓN COLECTIVA: 757</t>
  </si>
  <si>
    <t>COMUNIDAD AREA URBANA DEL MUNICIPIO DE CAICEDO</t>
  </si>
  <si>
    <t>ID SUJETO DE REPARACIÓN COLECTIVA: 758</t>
  </si>
  <si>
    <t>COMUNIDAD DEL CORREGIMIENTO GILGAL</t>
  </si>
  <si>
    <t>ID SUJETO DE REPARACIÓN COLECTIVA: 759</t>
  </si>
  <si>
    <t>COMUNIDAD DEL CORREGIMIENTO DE GALICIA</t>
  </si>
  <si>
    <t>ID SUJETO DE REPARACIÓN COLECTIVA: 761</t>
  </si>
  <si>
    <t>PUEBLO KISGO</t>
  </si>
  <si>
    <t>ID SUJETO DE REPARACIÓN COLECTIVA: 762</t>
  </si>
  <si>
    <t>COMUNIDAD DE LA VEREDA EL PORVENIR - PUERTO GAITÁN</t>
  </si>
  <si>
    <t>ID SUJETO DE REPARACIÓN COLECTIVA: 763</t>
  </si>
  <si>
    <t>PUEBLO ZENU BOLIVAR</t>
  </si>
  <si>
    <t>ID SUJETO DE REPARACIÓN COLECTIVA: 727</t>
  </si>
  <si>
    <t>COMUNIDAD DE LA PLANADA</t>
  </si>
  <si>
    <t>ID SUJETO DE REPARACIÓN COLECTIVA: 764</t>
  </si>
  <si>
    <t>CONSEJO COMUNITARIO GUAYABAL</t>
  </si>
  <si>
    <t>ID SUJETO DE REPARACIÓN COLECTIVA: 765</t>
  </si>
  <si>
    <t>LA COMUNIDAD DEL CABILDO INDIGENA MAYOR DE TARAPACA- CIMTAR</t>
  </si>
  <si>
    <t>ID SUJETO DE REPARACIÓN COLECTIVA: 766</t>
  </si>
  <si>
    <t>LA COMUNIDAD DE LA ASOCIACIÓN DE AUTORIDADES INDÍGENAS DE LA PEDRERA AMAZONAS-AIPEA</t>
  </si>
  <si>
    <t>ID SUJETO DE REPARACIÓN COLECTIVA: 767</t>
  </si>
  <si>
    <t>LA COMUNIDAD DEL CONCEJO INDÍGENA MAYOR DEL PUEBLO MURUI - CIMPUM</t>
  </si>
  <si>
    <t>ID SUJETO DE REPARACIÓN COLECTIVA: 768</t>
  </si>
  <si>
    <t>COMUNIDAD DE LA ASOCIACIÓN DE AUTORIDADES TRADICIONALES INDIGENAS DE LA ZONA DE PUERTO ARICA -AIZA</t>
  </si>
  <si>
    <t>ID SUJETO DE REPARACIÓN COLECTIVA: 769</t>
  </si>
  <si>
    <t>COMUNIDAD DE LA ASOCIACIÓN DE CABILDOS INDÍGENAS DEL TRAPECIO AMAZÓNICO ACITAM</t>
  </si>
  <si>
    <t>ID SUJETO DE REPARACIÓN COLECTIVA: 770</t>
  </si>
  <si>
    <t>ASOCIACION DE CAPITANES INDIGENAS DEL YAIGOJÉ APAPORIS- ACIYA</t>
  </si>
  <si>
    <t>ID SUJETO DE REPARACIÓN COLECTIVA: 771</t>
  </si>
  <si>
    <t>COMUNIDAD INDIGENA DE LOS PUEBLOS TICUNA COCAMA Y YAGUA -TICOYA-</t>
  </si>
  <si>
    <t>ID SUJETO DE REPARACIÓN COLECTIVA: 772</t>
  </si>
  <si>
    <t>LA COMUNIDAD DE LA ASOCIACIÓN DE CAPITANES INDÍGENAS DEL RESGUARDO MIRITÍ-PARANÁ ACIMA</t>
  </si>
  <si>
    <t>ID SUJETO DE REPARACIÓN COLECTIVA: 773</t>
  </si>
  <si>
    <t>COMUNIDAD DEL CABILDO DE LOS PUEBLOS INDIGENAS URBANOS DE LETICIA CAPIUL</t>
  </si>
  <si>
    <t>ID SUJETO DE REPARACIÓN COLECTIVA: 774</t>
  </si>
  <si>
    <t>COMUNIDAD DEL CABILDO INDÍGENA HEREDEROS DEL TABACO, COCA Y YUCA DULCE CIHTACOYD</t>
  </si>
  <si>
    <t>ID SUJETO DE REPARACIÓN COLECTIVA: 775</t>
  </si>
  <si>
    <t>LA COMUNIDAD DE LA ASOCIACIÓN DE AUTORIDADES INDÍGENAS DEL PUEBLO MIRAÑA Y BORA DEL MEDIO AMAZONAS PANI</t>
  </si>
  <si>
    <t>ID SUJETO DE REPARACIÓN COLECTIVA: 776</t>
  </si>
  <si>
    <t>CONSEJO INDÍGENA DE PUERTO ALEGRÍA COINPA</t>
  </si>
  <si>
    <t>ID SUJETO DE REPARACIÓN COLECTIVA: 777</t>
  </si>
  <si>
    <t>LA COMUNIDAD LA ASOCIACIÓN ZONAL DE CONSEJO DE AUTORIDADES INDÍGENAS DE TRADICIÓN AUTÓCTONA -AZCAITA</t>
  </si>
  <si>
    <t>ID SUJETO DE REPARACIÓN COLECTIVA: 778</t>
  </si>
  <si>
    <t>COMUNIDAD DEL CONSEJO REGIONAL DEL MEDIO AMAZONAS CRIMA</t>
  </si>
  <si>
    <t>ID SUJETO DE REPARACIÓN COLECTIVA: 779</t>
  </si>
  <si>
    <t>LA COMUNIDAD DE ASOAINTAM ASOCIACION DE AUTORIDADES TRADICIONALES DE TARAPACA</t>
  </si>
  <si>
    <t>ID SUJETO DE REPARACIÓN COLECTIVA: 726</t>
  </si>
  <si>
    <t>COMUNIDAD DE LA VEREDA EL GUAYABAL</t>
  </si>
  <si>
    <t>ID SUJETO DE REPARACIÓN COLECTIVA: 780</t>
  </si>
  <si>
    <t>CONSEJO COMUNITARIO ACABA</t>
  </si>
  <si>
    <t>ID SUJETO DE REPARACIÓN COLECTIVA: 659</t>
  </si>
  <si>
    <t>ORGANIZACION DE MUJERES LA ESMERALDA</t>
  </si>
  <si>
    <t>ID SUJETO DE REPARACIÓN COLECTIVA: 693</t>
  </si>
  <si>
    <t>COMUNIDAD DEL CORREGIMIENTO TRES PIEDRAS VEREDA COSTA DE ORO</t>
  </si>
  <si>
    <t>ID SUJETO DE REPARACIÓN COLECTIVA: 786</t>
  </si>
  <si>
    <t>RESGUARDO TALAGA</t>
  </si>
  <si>
    <t>ID SUJETO DE REPARACIÓN COLECTIVA: 787</t>
  </si>
  <si>
    <t>RESGUARDO NASA DE AVIRAMA</t>
  </si>
  <si>
    <t>ID SUJETO DE REPARACIÓN COLECTIVA: 782</t>
  </si>
  <si>
    <t>RESGUARDO INDIGENA DE LAME</t>
  </si>
  <si>
    <t>ID SUJETO DE REPARACIÓN COLECTIVA: 783</t>
  </si>
  <si>
    <t>RESGUARDO INDIGENA DE HUILA</t>
  </si>
  <si>
    <t>ID SUJETO DE REPARACIÓN COLECTIVA: 784</t>
  </si>
  <si>
    <t>RESGUARDO DE RICAUTE</t>
  </si>
  <si>
    <t>ID SUJETO DE REPARACIÓN COLECTIVA: 785</t>
  </si>
  <si>
    <t>RESGUARDO INDIGENA NASA DE BELALCAZAR</t>
  </si>
  <si>
    <t>ID SUJETO DE REPARACIÓN COLECTIVA: 788</t>
  </si>
  <si>
    <t>CABILDO MENOR INDIGENA LA ARENA</t>
  </si>
  <si>
    <t>ID SUJETO DE REPARACIÓN COLECTIVA: 789</t>
  </si>
  <si>
    <t>CABILDO MAYOR DEL RESGUARDO KARAGABY</t>
  </si>
  <si>
    <t>ID SUJETO DE REPARACIÓN COLECTIVA: 742</t>
  </si>
  <si>
    <t>COMUNIDAD DE LA VEREDA LAS COLINAS</t>
  </si>
  <si>
    <t>ID SUJETO DE REPARACIÓN COLECTIVA: 746</t>
  </si>
  <si>
    <t>RESGUARDO INDIGENA EL CEDRITO</t>
  </si>
  <si>
    <t>ID SUJETO DE REPARACIÓN COLECTIVA: 790</t>
  </si>
  <si>
    <t>COMUNIDAD DEL CORREGIMIENTO DE LA VICTORIA</t>
  </si>
  <si>
    <t>ID SUJETO DE REPARACIÓN COLECTIVA: 781</t>
  </si>
  <si>
    <t>COMUNIDAD DEL CORREGIMIENTO DE CEILAN</t>
  </si>
  <si>
    <t>ID SUJETO DE REPARACIÓN COLECTIVA: 791</t>
  </si>
  <si>
    <t>RESGUARDO INDIGENA QUILLASINGA REFUGIO DEL SOL EL ENCANO</t>
  </si>
  <si>
    <t>ID SUJETO DE REPARACIÓN COLECTIVA: 792</t>
  </si>
  <si>
    <t>COMUNIDAD DE LA VEREDA SAN ISIDRO</t>
  </si>
  <si>
    <t>ID SUJETO DE REPARACIÓN COLECTIVA: 793</t>
  </si>
  <si>
    <t>COMUNIDAD DE LA VEREDA CHONTADURO</t>
  </si>
  <si>
    <t>ID SUJETO DE REPARACIÓN COLECTIVA: 794</t>
  </si>
  <si>
    <t>COMUNIDAD DE LA INSPECCION LA LIBERTAD</t>
  </si>
  <si>
    <t>ID SUJETO DE REPARACIÓN COLECTIVA: 795</t>
  </si>
  <si>
    <t>RESGUARDO INDIGENA BANDERAS DEL RECAIBO</t>
  </si>
  <si>
    <t>ID SUJETO DE REPARACIÓN COLECTIVA: 796</t>
  </si>
  <si>
    <t>COMUNIDAD DEL CORREGIMIENTO DE FLORENCIA</t>
  </si>
  <si>
    <t>ID SUJETO DE REPARACIÓN COLECTIVA: 797</t>
  </si>
  <si>
    <t>COMUNIDAD DE LA VEREDA LA ALEMANIA, EL CIELO Y RANCHO ROJO</t>
  </si>
  <si>
    <t>ID SUJETO DE REPARACIÓN COLECTIVA: 798</t>
  </si>
  <si>
    <t>RESGUARDO RUMIYACO LOS PASTOS</t>
  </si>
  <si>
    <t>ID SUJETO DE REPARACIÓN COLECTIVA: 799</t>
  </si>
  <si>
    <t>RESGUARDO NASA UH</t>
  </si>
  <si>
    <t>ID SUJETO DE REPARACIÓN COLECTIVA: 800</t>
  </si>
  <si>
    <t>RESGUARDO ISHU AWA</t>
  </si>
  <si>
    <t>ID SUJETO DE REPARACIÓN COLECTIVA: 801</t>
  </si>
  <si>
    <t>RESGUARDO INDIGENA PUINAVE Y PIAPOCO DE EL PAUJIL</t>
  </si>
  <si>
    <t>ID SUJETO DE REPARACIÓN COLECTIVA: 802</t>
  </si>
  <si>
    <t>CONSEJO COMUNITARIO BOCAS DEL PALO</t>
  </si>
  <si>
    <t>ID SUJETO DE REPARACIÓN COLECTIVA: 803</t>
  </si>
  <si>
    <t>COMUNIDAD AFRODESCENDIENTE LA ALEMANIA</t>
  </si>
  <si>
    <t>ID SUJETO DE REPARACIÓN COLECTIVA: 804</t>
  </si>
  <si>
    <t>COMUNIDAD AFRODESCENDIENTE DE MACAJAN</t>
  </si>
  <si>
    <t>ID SUJETO DE REPARACIÓN COLECTIVA: 806</t>
  </si>
  <si>
    <t>RESGUARDO INDIGENA RIOS CATRU, DUBASA Y ANCOSO</t>
  </si>
  <si>
    <t>ID SUJETO DE REPARACIÓN COLECTIVA: 807</t>
  </si>
  <si>
    <t>CONSEJO COMUNITARIO DE TUTUNENDO Y NEGUA</t>
  </si>
  <si>
    <t>ID SUJETO DE REPARACIÓN COLECTIVA: 808</t>
  </si>
  <si>
    <t>CONSEJO COMUNITARIO DE COMUNIDADES NEGRAS JOSE ANTONIO MANJARREZ</t>
  </si>
  <si>
    <t>ID SUJETO DE REPARACIÓN COLECTIVA: 809</t>
  </si>
  <si>
    <t>CABILDOS UNIDOS DEL ALTO SINU</t>
  </si>
  <si>
    <t>ID SUJETO DE REPARACIÓN COLECTIVA: 810</t>
  </si>
  <si>
    <t>ASOCIACION DE CABILDOS MAYORES EMBERA KATIO DEL ALTO SINU</t>
  </si>
  <si>
    <t>ID SUJETO DE REPARACIÓN COLECTIVA: 811</t>
  </si>
  <si>
    <t>COMUNIDAD DE LA VEREDA LA CARPA</t>
  </si>
  <si>
    <t>ID SUJETO DE REPARACIÓN COLECTIVA: 812</t>
  </si>
  <si>
    <t>RESGUARDO MAMEY DIPURDU</t>
  </si>
  <si>
    <t>ID SUJETO DE REPARACIÓN COLECTIVA: 813</t>
  </si>
  <si>
    <t>RESGUARDO AWA CUAIQUER INTEGRADO LA MILAGROSA</t>
  </si>
  <si>
    <t>ID SUJETO DE REPARACIÓN COLECTIVA: 814</t>
  </si>
  <si>
    <t>PARCIALIDAD INDIGENA LA TRINA</t>
  </si>
  <si>
    <t>ID SUJETO DE REPARACIÓN COLECTIVA: 815</t>
  </si>
  <si>
    <t>CONSEJO COMUNITARIO MAYOR DE LA ASOCIACION CAMPESINA INTEGRAL DEL ATRATO COCOMACIA</t>
  </si>
  <si>
    <t>ID SUJETO DE REPARACIÓN COLECTIVA: 817</t>
  </si>
  <si>
    <t>CORREGIMIENTO MUNDO NUEVO- NUEVA ESPERANZA</t>
  </si>
  <si>
    <t>ID SUJETO DE REPARACIÓN COLECTIVA: 819</t>
  </si>
  <si>
    <t>PUEBLO INDIGENA POLINDARA</t>
  </si>
  <si>
    <t>ID SUJETO DE REPARACIÓN COLECTIVA: 820</t>
  </si>
  <si>
    <t>RESGUARDO INDIGENA GUACHAVES</t>
  </si>
  <si>
    <t>ID SUJETO DE REPARACIÓN COLECTIVA: 729</t>
  </si>
  <si>
    <t>CONSEJO COMUNITARIO AFRODESCENDIENTE REBELION</t>
  </si>
  <si>
    <t>ID SUJETO DE REPARACIÓN COLECTIVA: 821</t>
  </si>
  <si>
    <t>COMUNIDAD DEL CORREGIMIENTO LA MARÍA</t>
  </si>
  <si>
    <t>ID SUJETO DE REPARACIÓN COLECTIVA: 531</t>
  </si>
  <si>
    <t>CORREGIMIENTO LA CHAPA</t>
  </si>
  <si>
    <t>ID SUJETO DE REPARACIÓN COLECTIVA: 823</t>
  </si>
  <si>
    <t>COMUNIDAD DEL CORREGIMIENTO DE CHORRERAS</t>
  </si>
  <si>
    <t>ID SUJETO DE REPARACIÓN COLECTIVA: 824</t>
  </si>
  <si>
    <t>COMUNIDAD DE LA VEREDA EL MESON</t>
  </si>
  <si>
    <t>ID SUJETO DE REPARACIÓN COLECTIVA: 825</t>
  </si>
  <si>
    <t>ASOCIACION ECOLOGICA DE CAÑO CLARIN VIEJO</t>
  </si>
  <si>
    <t>ID SUJETO DE REPARACIÓN COLECTIVA: 826</t>
  </si>
  <si>
    <t>RESGUARDO INDIGENA LA ALBANIA</t>
  </si>
  <si>
    <t>ID SUJETO DE REPARACIÓN COLECTIVA: 827</t>
  </si>
  <si>
    <t>CONSEJO COMUNITARIO EL NEGRO DE MINGUEO</t>
  </si>
  <si>
    <t>ID SUJETO DE REPARACIÓN COLECTIVA: 828</t>
  </si>
  <si>
    <t>CABILDO INDIGENA EMBERA DIOSA DEL CHAIRA</t>
  </si>
  <si>
    <t>ID SUJETO DE REPARACIÓN COLECTIVA: 829</t>
  </si>
  <si>
    <t>COOPERATIVA DE TRANSPORTES DE VILLANUEVA, LA GUAJIRA COOTRANSVIG</t>
  </si>
  <si>
    <t>ID SUJETO DE REPARACIÓN COLECTIVA: 830</t>
  </si>
  <si>
    <t>RESGUARDO INDIGENA CAÑO JABON</t>
  </si>
  <si>
    <t>ID SUJETO DE REPARACIÓN COLECTIVA: 831</t>
  </si>
  <si>
    <t>PUEBLO INDIGENA AWA DE PUTUMAYO</t>
  </si>
  <si>
    <t>ID SUJETO DE REPARACIÓN COLECTIVA: 832</t>
  </si>
  <si>
    <t>PUEBLO INDIGENA COFAN</t>
  </si>
  <si>
    <t>ID SUJETO DE REPARACIÓN COLECTIVA: 833</t>
  </si>
  <si>
    <t>RESGUARDO PIALAPI PUEBLO VIEJO</t>
  </si>
  <si>
    <t>ID SUJETO DE REPARACIÓN COLECTIVA: 834</t>
  </si>
  <si>
    <t>RESGUARDO INDIGENA NASSA KIWE</t>
  </si>
  <si>
    <t>ID SUJETO DE REPARACIÓN COLECTIVA: 835</t>
  </si>
  <si>
    <t>CONSEJO COMUNITARIO TIMBA</t>
  </si>
  <si>
    <t>ID SUJETO DE REPARACIÓN COLECTIVA: 836</t>
  </si>
  <si>
    <t>RESGUARDO INDIGENA SEK DXI DEL QUECAL</t>
  </si>
  <si>
    <t>ID SUJETO DE REPARACIÓN COLECTIVA: 837</t>
  </si>
  <si>
    <t>RESGUARDO CHINAS</t>
  </si>
  <si>
    <t>ID SUJETO DE REPARACIÓN COLECTIVA: 838</t>
  </si>
  <si>
    <t>RESGUARDO INDIGENA NASA DE TOGOIMA</t>
  </si>
  <si>
    <t>ID SUJETO DE REPARACIÓN COLECTIVA: 839</t>
  </si>
  <si>
    <t>RESGUARDO INDIGENA DE MOSOCO</t>
  </si>
  <si>
    <t>ID SUJETO DE REPARACIÓN COLECTIVA: 840</t>
  </si>
  <si>
    <t>CABILDO INDIGENA PIJAO CANALI VENTAQUEMADA</t>
  </si>
  <si>
    <t>ID SUJETO DE REPARACIÓN COLECTIVA: 841</t>
  </si>
  <si>
    <t>RESGUARDO INDIGENA CAMPO ALEGRE</t>
  </si>
  <si>
    <t>ID SUJETO DE REPARACIÓN COLECTIVA: 842</t>
  </si>
  <si>
    <t>ASENTAMIENTO INDIGENA CHAPARRAL "MAKUWAJA"</t>
  </si>
  <si>
    <t>ID SUJETO DE REPARACIÓN COLECTIVA: 843</t>
  </si>
  <si>
    <t>CONSEJO COMUNITARIO LOCAL UNION BERRECUI</t>
  </si>
  <si>
    <t>ID SUJETO DE REPARACIÓN COLECTIVA: 844</t>
  </si>
  <si>
    <t>RESGUARDO PUEBLO NUEVO LAGUNA COLORADA</t>
  </si>
  <si>
    <t>ID SUJETO DE REPARACIÓN COLECTIVA: 845</t>
  </si>
  <si>
    <t>RESGUARDO INDIGENA DE VITONCO</t>
  </si>
  <si>
    <t>ID SUJETO DE REPARACIÓN COLECTIVA: 846</t>
  </si>
  <si>
    <t>COMUNIDAD DE MUNICIPIO DE PIJAO CASCO URBANO - RURAL</t>
  </si>
  <si>
    <t>ID SUJETO DE REPARACIÓN COLECTIVA: 847</t>
  </si>
  <si>
    <t>CONSEJO COMUNITARIO DEL CORREGIMIENTO DE ROBLES</t>
  </si>
  <si>
    <t>ID SUJETO DE REPARACIÓN COLECTIVA: 848</t>
  </si>
  <si>
    <t>RESGUARDO INDIGENA NASA DE SAN JOSE</t>
  </si>
  <si>
    <t>ID SUJETO DE REPARACIÓN COLECTIVA: 849</t>
  </si>
  <si>
    <t>COMUNIDAD DEL CORREGIMIENTO DE MICOAHUMADO</t>
  </si>
  <si>
    <t>ID SUJETO DE REPARACIÓN COLECTIVA: 850</t>
  </si>
  <si>
    <t>COMUNIDAD DEL CORREGIMIENTO SANTA LETICIA PURACE</t>
  </si>
  <si>
    <t>ID SUJETO DE REPARACIÓN COLECTIVA: 851</t>
  </si>
  <si>
    <t>COMUNIDAD CASCO URBANO DEL CORREGIMIENTO DE SIBERIA-CAUCA</t>
  </si>
  <si>
    <t>ID SUJETO DE REPARACIÓN COLECTIVA: 852</t>
  </si>
  <si>
    <t>ASOCIACION DE CAMPESINOS AMUC</t>
  </si>
  <si>
    <t>ID SUJETO DE REPARACIÓN COLECTIVA: 853</t>
  </si>
  <si>
    <t>RESGUARDO INDIGENA WITAC KWE</t>
  </si>
  <si>
    <t>ID SUJETO DE REPARACIÓN COLECTIVA: 854</t>
  </si>
  <si>
    <t>RESGUARDO INDIGENA PIAPOCO Y SIKUANI DE CHIGUIRO</t>
  </si>
  <si>
    <t>ID SUJETO DE REPARACIÓN COLECTIVA: 855</t>
  </si>
  <si>
    <t>ASOCIACION COMUNAL DE JUNTAS DEL MUNICIPIO DE CALAMAR</t>
  </si>
  <si>
    <t>ID SUJETO DE REPARACIÓN COLECTIVA: 856</t>
  </si>
  <si>
    <t>ASOCIACION DE CABILDOS INDIGENAS PUEBLO SIONA ACIPS</t>
  </si>
  <si>
    <t>ID SUJETO DE REPARACIÓN COLECTIVA: 360</t>
  </si>
  <si>
    <t>PUEBLO HITNU - RESGUARDOS LA VORAGINE Y SAN JOSE DE LIPA</t>
  </si>
  <si>
    <t>ID SUJETO DE REPARACIÓN COLECTIVA: 859</t>
  </si>
  <si>
    <t>ASOCIACION MUNICIPAL DE COLONOS DEL PATO (AMCOP)</t>
  </si>
  <si>
    <t>ID SUJETO DE REPARACIÓN COLECTIVA: 857</t>
  </si>
  <si>
    <t>RESGUARDO INGA DE YUNGUILLO</t>
  </si>
  <si>
    <t>ID SUJETO DE REPARACIÓN COLECTIVA: 860</t>
  </si>
  <si>
    <t>CONSEJO COMUNITARIO VILLA PAZ</t>
  </si>
  <si>
    <t>ID SUJETO DE REPARACIÓN COLECTIVA: 861</t>
  </si>
  <si>
    <t>RESGUARDO INDIGENA NASA TOEZ</t>
  </si>
  <si>
    <t>ID SUJETO DE REPARACIÓN COLECTIVA: 862</t>
  </si>
  <si>
    <t>RESGUARDO JAIKERASAVI</t>
  </si>
  <si>
    <t>ID SUJETO DE REPARACIÓN COLECTIVA: 863</t>
  </si>
  <si>
    <t>CABILDO INDIGENA DE LA COMUNIDAD INGA DE SANTIAGO</t>
  </si>
  <si>
    <t>ID SUJETO DE REPARACIÓN COLECTIVA: 864</t>
  </si>
  <si>
    <t>CABILDO INDIGENA INGA DE COLON</t>
  </si>
  <si>
    <t>ID SUJETO DE REPARACIÓN COLECTIVA: 865</t>
  </si>
  <si>
    <t>PUEBLO INDIGENA MURUI</t>
  </si>
  <si>
    <t>ID SUJETO DE REPARACIÓN COLECTIVA: 593</t>
  </si>
  <si>
    <t>CABILDO INDIGENA EMBERA CHAMI ASENTAMIENTO LA ESPERANZA</t>
  </si>
  <si>
    <t>ID SUJETO DE REPARACIÓN COLECTIVA: 866</t>
  </si>
  <si>
    <t>CABILDO INDIGENA PIJAO EL TRIUNFO</t>
  </si>
  <si>
    <t>ID SUJETO DE REPARACIÓN COLECTIVA: 867</t>
  </si>
  <si>
    <t>COMUNIDAD AFRO DE MANDINGUILLA</t>
  </si>
  <si>
    <t>ID SUJETO DE REPARACIÓN COLECTIVA: 868</t>
  </si>
  <si>
    <t>CABILDO INDIGENA AMOYA LA VIRGINIA</t>
  </si>
  <si>
    <t>ID SUJETO DE REPARACIÓN COLECTIVA: 869</t>
  </si>
  <si>
    <t>RESGUARDO INDIGENA DE COHETANDO</t>
  </si>
  <si>
    <t>ID SUJETO DE REPARACIÓN COLECTIVA: 870</t>
  </si>
  <si>
    <t>CABILDO INDIGENA MONTEBELLO</t>
  </si>
  <si>
    <t>ID SUJETO DE REPARACIÓN COLECTIVA: 871</t>
  </si>
  <si>
    <t>RESGUARDO EL VOLAO</t>
  </si>
  <si>
    <t>ID SUJETO DE REPARACIÓN COLECTIVA: 872</t>
  </si>
  <si>
    <t>COMUNIDAD PIJAO SAN ANTONIO DE CALARMA</t>
  </si>
  <si>
    <t>ID SUJETO DE REPARACIÓN COLECTIVA: 616</t>
  </si>
  <si>
    <t>SIKUANI RESGUARDO INDIGENA LA ESMERALDA</t>
  </si>
  <si>
    <t>ID SUJETO DE REPARACIÓN COLECTIVA: 702</t>
  </si>
  <si>
    <t>CABILDO MENOR INDIGENA ARROYOS DE MACAJAN</t>
  </si>
  <si>
    <t>ID SUJETO DE REPARACIÓN COLECTIVA: 734</t>
  </si>
  <si>
    <t>RESGUARDO INDIGENA EMBERA-CHAMI LA LIBERTAD II</t>
  </si>
  <si>
    <t>ID SUJETO DE REPARACIÓN COLECTIVA: 873</t>
  </si>
  <si>
    <t>COMUNIDAD DE LA FINCA LA EUROPA</t>
  </si>
  <si>
    <t>ID SUJETO DE REPARACIÓN COLECTIVA: 874</t>
  </si>
  <si>
    <t>CONSEJO COMUNITARIO DE CHAGRES</t>
  </si>
  <si>
    <t>ID SUJETO DE REPARACIÓN COLECTIVA: 875</t>
  </si>
  <si>
    <t>COMUNIDAD INDIGENA WAYUU DE TAMAQUITO 1</t>
  </si>
  <si>
    <t>ID SUJETO DE REPARACIÓN COLECTIVA: 876</t>
  </si>
  <si>
    <t>COMUNIDAD DE LA INSPECCION DE POLICIA PLAYA RICA</t>
  </si>
  <si>
    <t>ID SUJETO DE REPARACIÓN COLECTIVA: 877</t>
  </si>
  <si>
    <t>COMUNIDAD INDIGENA EL PARAISO</t>
  </si>
  <si>
    <t>ID SUJETO DE REPARACIÓN COLECTIVA: 878</t>
  </si>
  <si>
    <t>COMUNIDAD AFROCOLOMBIANA EL CRUCE LA SIERRA Y LA ESTACION</t>
  </si>
  <si>
    <t>ID SUJETO DE REPARACIÓN COLECTIVA: 879</t>
  </si>
  <si>
    <t>RESGUARDO INDIGENA DE IBUDO LAS PLAYAS</t>
  </si>
  <si>
    <t>ID SUJETO DE REPARACIÓN COLECTIVA: 880</t>
  </si>
  <si>
    <t>GRUPO LGBTI SAN RAFAEL</t>
  </si>
  <si>
    <t>ID SUJETO DE REPARACIÓN COLECTIVA: 881</t>
  </si>
  <si>
    <t>COMUNIDAD AFROCOLOMBIANA SALOA</t>
  </si>
  <si>
    <t>ID SUJETO DE REPARACIÓN COLECTIVA: 882</t>
  </si>
  <si>
    <t>RESGUARDO INDIGENA EMBERA CHAMI DOXURA-EL CAIRP</t>
  </si>
  <si>
    <t>ID SUJETO DE REPARACIÓN COLECTIVA: 883</t>
  </si>
  <si>
    <t>RESGUARDO INDIGENA PIAPOCO DE MURCIELAGO ALTAMIRA</t>
  </si>
  <si>
    <t>ID SUJETO DE REPARACIÓN COLECTIVA: 884</t>
  </si>
  <si>
    <t>GRUPO DE COMITÉ DE GANADEROS DE SAN VICENTE DEL CAGUAN</t>
  </si>
  <si>
    <t>ID SUJETO DE REPARACIÓN COLECTIVA: 885</t>
  </si>
  <si>
    <t>COMUNIDAD DEL CORREGIMIENTO DE SAN ADOLFO</t>
  </si>
  <si>
    <t>ID SUJETO DE REPARACIÓN COLECTIVA: 544</t>
  </si>
  <si>
    <t>RESGUARDO SAN MIGUEL</t>
  </si>
  <si>
    <t>ID SUJETO DE REPARACIÓN COLECTIVA: 887</t>
  </si>
  <si>
    <t>RESGUARDO INDIGENA CHAMI TAGUAL LA PO</t>
  </si>
  <si>
    <t>ID SUJETO DE REPARACIÓN COLECTIVA: 888</t>
  </si>
  <si>
    <t>CABILDO MAYOR INDIGENA DE CACERES</t>
  </si>
  <si>
    <t>ID SUJETO DE REPARACIÓN COLECTIVA: 889</t>
  </si>
  <si>
    <t>CONSEJO COMUNITARIO RIO SAN FRANCISCO</t>
  </si>
  <si>
    <t>ID SUJETO DE REPARACIÓN COLECTIVA: 890</t>
  </si>
  <si>
    <t>CONSEJO COMUNITARIO ALTO GUAPI</t>
  </si>
  <si>
    <t>ID SUJETO DE REPARACIÓN COLECTIVA: 892</t>
  </si>
  <si>
    <t>RESGUARDO INDIGENA LAS PALMAS</t>
  </si>
  <si>
    <t>ID SUJETO DE REPARACIÓN COLECTIVA: 891</t>
  </si>
  <si>
    <t>RESGUARDO SALAQUI PAVARANDO</t>
  </si>
  <si>
    <t>ID SUJETO DE REPARACIÓN COLECTIVA: 893</t>
  </si>
  <si>
    <t>RESGUARDO INDIGENA COREGUAJE DE CONSARA-MECAYA</t>
  </si>
  <si>
    <t>ID SUJETO DE REPARACIÓN COLECTIVA: 894</t>
  </si>
  <si>
    <t>CONSEJO COMUNITARIO AURELIO JOSE DIAZ</t>
  </si>
  <si>
    <t>ID SUJETO DE REPARACIÓN COLECTIVA: 895</t>
  </si>
  <si>
    <t>CONSEJO COMUNITARIO DEL CORREGIMIENTO DE QUINAMAYO</t>
  </si>
  <si>
    <t>ID SUJETO DE REPARACIÓN COLECTIVA: 896</t>
  </si>
  <si>
    <t>CONGRESO NACIONAL DE DESPLAZADOS</t>
  </si>
  <si>
    <t>ID SUJETO DE REPARACIÓN COLECTIVA: 897</t>
  </si>
  <si>
    <t>RESGUARDO TURPIAL HUMAPO ACHAGUA</t>
  </si>
  <si>
    <t>ID SUJETO DE REPARACIÓN COLECTIVA: 898</t>
  </si>
  <si>
    <t>CONSEJO COMUNITARIO DE CASCAJALITO</t>
  </si>
  <si>
    <t>ID SUJETO DE REPARACIÓN COLECTIVA: 745</t>
  </si>
  <si>
    <t>RESGUARDO INDIGENA CHAGUI, CHIMBUZA, VEGAS, SAN ANTONIO, QUELBI, CHANUL, CANDILLAS, NALBU, BAJO NEMBI, CHAPIRAL, CIMARRON</t>
  </si>
  <si>
    <t>ID SUJETO DE REPARACIÓN COLECTIVA: 899</t>
  </si>
  <si>
    <t>RESGUARDO CUCHILLA DEL PALMAR</t>
  </si>
  <si>
    <t>ID SUJETO DE REPARACIÓN COLECTIVA: 900</t>
  </si>
  <si>
    <t>LA COMUNIDAD DE CAMPESINOS DE VILLA CLARET</t>
  </si>
  <si>
    <t>ID SUJETO DE REPARACIÓN COLECTIVA: 901</t>
  </si>
  <si>
    <t>CONSEJO COMUNITARIO DE COMUNIDADES NEGRAS, RAIZALES Y PALENQUERAS LAS AMERICAS</t>
  </si>
  <si>
    <t>ID SUJETO DE REPARACIÓN COLECTIVA: 902</t>
  </si>
  <si>
    <t>RESGUARDO GARRAPATAS BATATAL</t>
  </si>
  <si>
    <t>ID SUJETO DE REPARACIÓN COLECTIVA: 903</t>
  </si>
  <si>
    <t>COMUNIDAD DE LA VEREDA RENACER SAN GABRIELUNO</t>
  </si>
  <si>
    <t>ID SUJETO DE REPARACIÓN COLECTIVA: 904</t>
  </si>
  <si>
    <t>COMUNIDAD INDIGENA WOUNAAN DE CHACHAJO</t>
  </si>
  <si>
    <t>ID SUJETO DE REPARACIÓN COLECTIVA: 905</t>
  </si>
  <si>
    <t>CONSEJO COMUNITARIO VILLA-CONTO</t>
  </si>
  <si>
    <t>ID SUJETO DE REPARACIÓN COLECTIVA: 906</t>
  </si>
  <si>
    <t>ASOCIACIÓN CAMPESINA DEL VALLE DEL RIO CIMITARRA</t>
  </si>
  <si>
    <t>ID SUJETO DE REPARACIÓN COLECTIVA: 907</t>
  </si>
  <si>
    <t>ASOCIACIÓN DE CABILDOS INGA ANDINO -AMAZONICO KAUSAI</t>
  </si>
  <si>
    <t>ID SUJETO DE REPARACIÓN COLECTIVA: 698</t>
  </si>
  <si>
    <t>CABILDO INDIGENA MONTERREY</t>
  </si>
  <si>
    <t>ID SUJETO DE REPARACIÓN COLECTIVA: 908</t>
  </si>
  <si>
    <t>COMUNIDAD INDIGENA YAMOJOLI</t>
  </si>
  <si>
    <t>ID SUJETO DE REPARACIÓN COLECTIVA: 909</t>
  </si>
  <si>
    <t>CONSEJO COMUNITARIO DE AFRODECENSIENTES VICTORIA TORRES</t>
  </si>
  <si>
    <t>ID SUJETO DE REPARACIÓN COLECTIVA: 910</t>
  </si>
  <si>
    <t>CONSEJO COMUNITARIO PUERTO COLOMBIA</t>
  </si>
  <si>
    <t>ID SUJETO DE REPARACIÓN COLECTIVA: 911</t>
  </si>
  <si>
    <t>CONSEJO COMUNITARIO TUCURINCA</t>
  </si>
  <si>
    <t>ID SUJETO DE REPARACIÓN COLECTIVA: 912</t>
  </si>
  <si>
    <t>CONSEJO COMUNITARIO BOCAS DE CHICAO</t>
  </si>
  <si>
    <t>ID SUJETO DE REPARACIÓN COLECTIVA: 913</t>
  </si>
  <si>
    <t>PUEBLO YAPOROGOS TAIRA</t>
  </si>
  <si>
    <t>ID SUJETO DE REPARACIÓN COLECTIVA: 914</t>
  </si>
  <si>
    <t>RESGUARDO KWESX KIWE NASA</t>
  </si>
  <si>
    <t>ID SUJETO DE REPARACIÓN COLECTIVA: 915</t>
  </si>
  <si>
    <t>PUEBLO SIKUANI RESGUARDO CACHIVERAS DEL NARE</t>
  </si>
  <si>
    <t>ID SUJETO DE REPARACIÓN COLECTIVA: 916</t>
  </si>
  <si>
    <t>PUEBLO INDIGENA SIKUANI RESGUARDO CAÑO NEGRO</t>
  </si>
  <si>
    <t>ID SUJETO DE REPARACIÓN COLECTIVA: 917</t>
  </si>
  <si>
    <t>COMUNIDAD LGBTI</t>
  </si>
  <si>
    <t>ID SUJETO DE REPARACIÓN COLECTIVA: 918</t>
  </si>
  <si>
    <t>CONSEJO COMUNITARIO COMUNIDADES NEGRAS DEL CASRERÍO DE GUARÍSMO</t>
  </si>
  <si>
    <t>ID SUJETO DE REPARACIÓN COLECTIVA: 919</t>
  </si>
  <si>
    <t>COMUNIDAD DE RESGUARDO TIMBICHUCUE</t>
  </si>
  <si>
    <t>ID SUJETO DE REPARACIÓN COLECTIVA: 920</t>
  </si>
  <si>
    <t>CONCEJO COMUNITARIO COCOMASUR</t>
  </si>
  <si>
    <t>ID SUJETO DE REPARACIÓN COLECTIVA: 921</t>
  </si>
  <si>
    <t>PUEBLO INDIGENA KICHWA DE PUERTO LEGUIZAMO</t>
  </si>
  <si>
    <t>ID SUJETO DE REPARACIÓN COLECTIVA: 922</t>
  </si>
  <si>
    <t>RESGUARDO INDIGENA PAEZ ALTAMIRA</t>
  </si>
  <si>
    <t>ID SUJETO DE REPARACIÓN COLECTIVA: 923</t>
  </si>
  <si>
    <t>CABILDO INDIGENA DE LA COMUNIDAD GRAN TESCUAL</t>
  </si>
  <si>
    <t>ID SUJETO DE REPARACIÓN COLECTIVA: 924</t>
  </si>
  <si>
    <t>CONSEJO COMUNITARIO DE LA COMUNIDAD NEGRA DE SANJOC</t>
  </si>
  <si>
    <t>ID SUJETO DE REPARACIÓN COLECTIVA: 925</t>
  </si>
  <si>
    <t>CABILDO INDIGENA PIJAO-CALARCA</t>
  </si>
  <si>
    <t>ID SUJETO DE REPARACIÓN COLECTIVA: 926</t>
  </si>
  <si>
    <t>RESGUARDO INDIGENA NUEVO HORIZONTE</t>
  </si>
  <si>
    <t>ID SUJETO DE REPARACIÓN COLECTIVA: 927</t>
  </si>
  <si>
    <t>RESGUARDO INDIGENA SIKUANI DOMO PLANAS</t>
  </si>
  <si>
    <t>ID SUJETO DE REPARACIÓN COLECTIVA: 928</t>
  </si>
  <si>
    <t>RESGUARDO INDIGENA RIO ORPUA</t>
  </si>
  <si>
    <t>ID SUJETO DE REPARACIÓN COLECTIVA: 929</t>
  </si>
  <si>
    <t>RESGUARDO INDIGENA JAIDUKAMA</t>
  </si>
  <si>
    <t>ID SUJETO DE REPARACIÓN COLECTIVA: 930</t>
  </si>
  <si>
    <t>RESGUARDO INDIGENA LOS NIAZA</t>
  </si>
  <si>
    <t>ID SUJETO DE REPARACIÓN COLECTIVA: 931</t>
  </si>
  <si>
    <t>RESGUARDO INDIGENA DACHI DURA</t>
  </si>
  <si>
    <t>ID SUJETO DE REPARACIÓN COLECTIVA: 932</t>
  </si>
  <si>
    <t>RESGUARDO INDIGENA DE SANTA ROSA CAPISISCO</t>
  </si>
  <si>
    <t>ID SUJETO DE REPARACIÓN COLECTIVA: 933</t>
  </si>
  <si>
    <t>COMUNIDAD AFRODESENDIENTE COVEÑAS</t>
  </si>
  <si>
    <t>ID SUJETO DE REPARACIÓN COLECTIVA: 934</t>
  </si>
  <si>
    <t>RESGUARDO INDIGENA JAIDEZABI</t>
  </si>
  <si>
    <t>ID SUJETO DE REPARACIÓN COLECTIVA: 935</t>
  </si>
  <si>
    <t>RESGUARDO DE PANIQUITA</t>
  </si>
  <si>
    <t>ID SUJETO DE REPARACIÓN COLECTIVA: 936</t>
  </si>
  <si>
    <t>FEDERACION NACIONAL SINDICAL UNITARIA AGROPECUARIA (FENSUAGRO)</t>
  </si>
  <si>
    <t>ID SUJETO DE REPARACIÓN COLECTIVA: 937</t>
  </si>
  <si>
    <t>RESGUARDO INDIGENA DE YAQUIVA</t>
  </si>
  <si>
    <t>ID SUJETO DE REPARACIÓN COLECTIVA: 938</t>
  </si>
  <si>
    <t>RESGUARDO INDIGENA LA GAITANA</t>
  </si>
  <si>
    <t>ID SUJETO DE REPARACIÓN COLECTIVA: 939</t>
  </si>
  <si>
    <t>RESGUARDO INDIGENA DE CALDERAS</t>
  </si>
  <si>
    <t>ID SUJETO DE REPARACIÓN COLECTIVA: 940</t>
  </si>
  <si>
    <t>RESGUARDO INDIGENA RIO DOMINGODO-UNION CHIGORODO</t>
  </si>
  <si>
    <t>ID SUJETO DE REPARACIÓN COLECTIVA: 941</t>
  </si>
  <si>
    <t>COMUNIDAD INDIGENA WOUNAAN DE AGUA CLARA</t>
  </si>
  <si>
    <t>ID SUJETO DE REPARACIÓN COLECTIVA: 942</t>
  </si>
  <si>
    <t>RESGUARDO INDIGENA EL CANIME</t>
  </si>
  <si>
    <t>ID SUJETO DE REPARACIÓN COLECTIVA: 751</t>
  </si>
  <si>
    <t>RESGUARDO INDIGENA EMBERA CHAMI DEL CAÑON DEL RIO GARRAPATAS</t>
  </si>
  <si>
    <t>ID SUJETO DE REPARACIÓN COLECTIVA: 943</t>
  </si>
  <si>
    <t>CABILDO DE LA COMUNIDAD INDIGENA BEKOCHA GUAJIRA</t>
  </si>
  <si>
    <t>ID SUJETO DE REPARACIÓN COLECTIVA: 944</t>
  </si>
  <si>
    <t>MONOPAMBA Y MUNICIO DE PUERRES</t>
  </si>
  <si>
    <t>ID SUJETO DE REPARACIÓN COLECTIVA: 945</t>
  </si>
  <si>
    <t>CONSEJO COMUNITARIO PIZARRO</t>
  </si>
  <si>
    <t>ID SUJETO DE REPARACIÓN COLECTIVA: 946</t>
  </si>
  <si>
    <t>CABILDO INDIGENA ARAWAK</t>
  </si>
  <si>
    <t>ID SUJETO DE REPARACIÓN COLECTIVA: 563</t>
  </si>
  <si>
    <t>COMUNIDADES INDIGENAS ZENU EL MANGO Y SANTA CRUZ DEL MUNICIPIO DE TURBO</t>
  </si>
  <si>
    <t>ID SUJETO DE REPARACIÓN COLECTIVA: 947</t>
  </si>
  <si>
    <t>ORGANIZACIÓN INDIGENA DEL ALTO DE SAN JORGE</t>
  </si>
  <si>
    <t>ID SUJETO DE REPARACIÓN COLECTIVA: 948</t>
  </si>
  <si>
    <t>ORGANIZACION OPEK EMBERA KATIO DEL ALTO SINU</t>
  </si>
  <si>
    <t>ID SUJETO DE REPARACIÓN COLECTIVA: 949</t>
  </si>
  <si>
    <t>COMUNIDAD INDIGENA CACAO</t>
  </si>
  <si>
    <t>ID SUJETO DE REPARACIÓN COLECTIVA: 950</t>
  </si>
  <si>
    <t>CONSEJO COMUNITARIO SIVIRU</t>
  </si>
  <si>
    <t>ID SUJETO DE REPARACIÓN COLECTIVA: 951</t>
  </si>
  <si>
    <t>CONSEJO COMUNITARIO DE LA COMUNIDAD NEGRA DE PUEBLO RICO SANTA CECILIA</t>
  </si>
  <si>
    <t>ID SUJETO DE REPARACIÓN COLECTIVA: 952</t>
  </si>
  <si>
    <t>CABILDO INDIGENA LOMAS DE PALITO</t>
  </si>
  <si>
    <t>ID SUJETO DE REPARACIÓN COLECTIVA: 954</t>
  </si>
  <si>
    <t>RESGUARDO INDIGENA PIAPOCO DE LA VICTORIA</t>
  </si>
  <si>
    <t>ID SUJETO DE REPARACIÓN COLECTIVA: 953</t>
  </si>
  <si>
    <t>CONSEJO COMUNITARIO SOPLADOR</t>
  </si>
  <si>
    <t>ID SUJETO DE REPARACIÓN COLECTIVA: 955</t>
  </si>
  <si>
    <t>RESGUARDO INDIGENA YU´YISXKWE DEL RIO SAN CRISTOBAL</t>
  </si>
  <si>
    <t>ID SUJETO DE REPARACIÓN COLECTIVA: 956</t>
  </si>
  <si>
    <t>CONSEJO COMUNITARIO VILLA MARIA PURRICHA</t>
  </si>
  <si>
    <t>ID SUJETO DE REPARACIÓN COLECTIVA: 957</t>
  </si>
  <si>
    <t>RESGUARDO INDIGENA PUEBLITO DE LA QUEBRADA RIO QUERA</t>
  </si>
  <si>
    <t>ID SUJETO DE REPARACIÓN COLECTIVA: 958</t>
  </si>
  <si>
    <t>RENACER AWA</t>
  </si>
  <si>
    <t>ID SUJETO DE REPARACIÓN COLECTIVA: 959</t>
  </si>
  <si>
    <t>RESGUARDO INDIGENA PAEZ EL GUAYABAL</t>
  </si>
  <si>
    <t>ID SUJETO DE REPARACIÓN COLECTIVA: 960</t>
  </si>
  <si>
    <t>CABILDO INDIGENA DACHIDANA (LA ALDANA)</t>
  </si>
  <si>
    <t>ID SUJETO DE REPARACIÓN COLECTIVA: 961</t>
  </si>
  <si>
    <t>CONSEJO COMUNITARIO COCOMASECO</t>
  </si>
  <si>
    <t>ID SUJETO DE REPARACIÓN COLECTIVA: 962</t>
  </si>
  <si>
    <t>PUEBLO SI KUANI COMUNIDAD ALTA GRACIA</t>
  </si>
  <si>
    <t>ID SUJETO DE REPARACIÓN COLECTIVA: 963</t>
  </si>
  <si>
    <t>COMUNIDAD INDIGENA PIJAO DE GUAYAQUIL</t>
  </si>
  <si>
    <t>ID SUJETO DE REPARACIÓN COLECTIVA: 964</t>
  </si>
  <si>
    <t>COMUNIDAD INDIGENA NASA CHXACHXA</t>
  </si>
  <si>
    <t>ID SUJETO DE REPARACIÓN COLECTIVA: 965</t>
  </si>
  <si>
    <t>RESGUARDO INDIGENA AWA EL SANDE</t>
  </si>
  <si>
    <t>ID SUJETO DE REPARACIÓN COLECTIVA: 966</t>
  </si>
  <si>
    <t>CONSEJO COMUNITARIO APARTADO BUENAVISTA</t>
  </si>
  <si>
    <t>ID SUJETO DE REPARACIÓN COLECTIVA: 967</t>
  </si>
  <si>
    <t>CABILDO SOL NACIENTE</t>
  </si>
  <si>
    <t>ID SUJETO DE REPARACIÓN COLECTIVA: 968</t>
  </si>
  <si>
    <t>CONSEJO COMUNITARIO DE COMUNIDADES NEGRAS DE ZACARIAS</t>
  </si>
  <si>
    <t>ID SUJETO DE REPARACIÓN COLECTIVA: 969</t>
  </si>
  <si>
    <t>CONSEJO COMUNITARIO DE LA COMUNIDAD NEGRA DE INTEGRACION DEL RIO CUARE</t>
  </si>
  <si>
    <t>ID SUJETO DE REPARACIÓN COLECTIVA: 970</t>
  </si>
  <si>
    <t>RESGUARDO VANIA CHAMI</t>
  </si>
  <si>
    <t>ID SUJETO DE REPARACIÓN COLECTIVA: 971</t>
  </si>
  <si>
    <t>PARCIALIDAD INDIGENA GUAZAPANA DAGUA</t>
  </si>
  <si>
    <t>ID SUJETO DE REPARACIÓN COLECTIVA: 972</t>
  </si>
  <si>
    <t>PARCIALIDAD INDIGENA LA MAYERA</t>
  </si>
  <si>
    <t>ID SUJETO DE REPARACIÓN COLECTIVA: 973</t>
  </si>
  <si>
    <t>CABILDO MENOR INDIGENA TACASUAN</t>
  </si>
  <si>
    <t>ID SUJETO DE REPARACIÓN COLECTIVA: 974</t>
  </si>
  <si>
    <t>ASOCIACION DE TRABAJADORES CAMPESINOS DE LA ZONA DE RESERVA CAMPESINA DEL MUNICIPIO DE TOTORO, (ASOCAT)</t>
  </si>
  <si>
    <t>ID SUJETO DE REPARACIÓN COLECTIVA: 975</t>
  </si>
  <si>
    <t>COMUNIDAD INGA NUKANCHIPA YUYAY</t>
  </si>
  <si>
    <t>ID SUJETO DE REPARACIÓN COLECTIVA: 976</t>
  </si>
  <si>
    <t>CONSEJO COMUNITARIO DE LA COMUNIDAD NEGRA EL CASTILLO</t>
  </si>
  <si>
    <t>ID SUJETO DE REPARACIÓN COLECTIVA: 977</t>
  </si>
  <si>
    <t>CONSEJO COMUNITARIO CORREDOR PANAMERICANO EL PILÓN</t>
  </si>
  <si>
    <t>ID SUJETO DE REPARACIÓN COLECTIVA: 978</t>
  </si>
  <si>
    <t>CONSEJO COMUNITARIO DE LA COMUNIDAD NEGRA RAÍCES AFRODESCENDIENTES CONAFROS</t>
  </si>
  <si>
    <t>ID SUJETO DE REPARACIÓN COLECTIVA: 979</t>
  </si>
  <si>
    <t>RESGUARDO INDIGENA LLANOS DE YARI YAGUARA II</t>
  </si>
  <si>
    <t>ID SUJETO DE REPARACIÓN COLECTIVA: 980</t>
  </si>
  <si>
    <t>COMUNIDAD INDIGENA BARAMOSA</t>
  </si>
  <si>
    <t>ID SUJETO DE REPARACIÓN COLECTIVA: 981</t>
  </si>
  <si>
    <t>RESGUARDO INDIGENA SIRENA BERRECUY</t>
  </si>
  <si>
    <t>ID SUJETO DE REPARACIÓN COLECTIVA: 982</t>
  </si>
  <si>
    <t>RESGUARDO INDIGENA PUERTO LIBRE DEL RIO PEPE</t>
  </si>
  <si>
    <t>ID SUJETO DE REPARACIÓN COLECTIVA: 983</t>
  </si>
  <si>
    <t>CONSEJO COMUNITARIO BELLAVISTA DUBAZA</t>
  </si>
  <si>
    <t>ID SUJETO DE REPARACIÓN COLECTIVA: 984</t>
  </si>
  <si>
    <t>CONSEJO COMUNITARIO SAN FRANCISCO DE CUGUCHO</t>
  </si>
  <si>
    <t>ID SUJETO DE REPARACIÓN COLECTIVA: 985</t>
  </si>
  <si>
    <t>CONSEJO COMUNITARIO DE PUERTO ECHEVERRY</t>
  </si>
  <si>
    <t>ID SUJETO DE REPARACIÓN COLECTIVA: 986</t>
  </si>
  <si>
    <t>RESGUARDO INDIGENA LA SORTIJA</t>
  </si>
  <si>
    <t>ID SUJETO DE REPARACIÓN COLECTIVA: 987</t>
  </si>
  <si>
    <t>CONSEJO COMUNITARIO EL RESCATE</t>
  </si>
  <si>
    <t>ID SUJETO DE REPARACIÓN COLECTIVA: 988</t>
  </si>
  <si>
    <t>COMUNIDAD AFRO DEL CORREGIMIENTO MENDEZ</t>
  </si>
  <si>
    <t>ID SUJETO DE REPARACIÓN COLECTIVA: 989</t>
  </si>
  <si>
    <t>RESGUARDO INDIGENA LAS DELICIAS</t>
  </si>
  <si>
    <t>ID SUJETO DE REPARACIÓN COLECTIVA: 990</t>
  </si>
  <si>
    <t>CONSEJO COMUNITARIO UNION DEL RIO CHAGUI</t>
  </si>
  <si>
    <t>ID SUJETO DE REPARACIÓN COLECTIVA: 991</t>
  </si>
  <si>
    <t>CONSEJO COMUNITARIO VEREDAS UNIDAS UN BIEN COMUN</t>
  </si>
  <si>
    <t>ID SUJETO DE REPARACIÓN COLECTIVA: 992</t>
  </si>
  <si>
    <t>CONSEJO COMUNITARIO PAVASA</t>
  </si>
  <si>
    <t>ID SUJETO DE REPARACIÓN COLECTIVA: 993</t>
  </si>
  <si>
    <t>RESGUARDO INDIGENA LA CONCEPCION</t>
  </si>
  <si>
    <t>ID SUJETO DE REPARACIÓN COLECTIVA: 994</t>
  </si>
  <si>
    <t>CONSEJO COMUNITARIO SAN ANDRES DE USARAGA</t>
  </si>
  <si>
    <t>ID SUJETO DE REPARACIÓN COLECTIVA: 995</t>
  </si>
  <si>
    <t>CONSEJO COMUNITARIO DE LA ESPERANZA</t>
  </si>
  <si>
    <t>ID SUJETO DE REPARACIÓN COLECTIVA: 996</t>
  </si>
  <si>
    <t>CONSEJO COMUNITARIO DE AFROCOLOMBIANOS DE BARULE</t>
  </si>
  <si>
    <t>ID SUJETO DE REPARACIÓN COLECTIVA: 997</t>
  </si>
  <si>
    <t>RESGUARDO INDIGENA BOCHOROMA BOCHOROMACITO</t>
  </si>
  <si>
    <t>ID SUJETO DE REPARACIÓN COLECTIVA: 998</t>
  </si>
  <si>
    <t>RESGUARDO INDIGENA PATIO BONITO</t>
  </si>
  <si>
    <t>ID SUJETO DE REPARACIÓN COLECTIVA: 999</t>
  </si>
  <si>
    <t>ASOCIACION CAMPESINA DEL CATATUMBO - ASCAMCAT</t>
  </si>
  <si>
    <t>ID SUJETO DE REPARACIÓN COLECTIVA: 1000</t>
  </si>
  <si>
    <t>CONSEJO COMUNITARIO LA SOLEDAD</t>
  </si>
  <si>
    <t>ID SUJETO DE REPARACIÓN COLECTIVA: 1001</t>
  </si>
  <si>
    <t>COMUNIDAD INDIGENA SIKUANI CARPINTERO</t>
  </si>
  <si>
    <t>ID SUJETO DE REPARACIÓN COLECTIVA: 1002</t>
  </si>
  <si>
    <t>RESGUARDO INDIGENA PAEZ CANOA</t>
  </si>
  <si>
    <t>ID SUJETO DE REPARACIÓN COLECTIVA: 1003</t>
  </si>
  <si>
    <t>COMUNIDAD RESGUARDO LAS MERCEDES</t>
  </si>
  <si>
    <t>ID SUJETO DE REPARACIÓN COLECTIVA: 1006</t>
  </si>
  <si>
    <t>RESGUARDO INDIGENA OPOGADO DOGUADO</t>
  </si>
  <si>
    <t>ID SUJETO DE REPARACIÓN COLECTIVA: 1004</t>
  </si>
  <si>
    <t>CONSEJO COMUNITARIO PIEDRAS BACHICHI</t>
  </si>
  <si>
    <t>ID SUJETO DE REPARACIÓN COLECTIVA: 1005</t>
  </si>
  <si>
    <t>CONSEJO COMUNITARIO AFROSISO</t>
  </si>
  <si>
    <t>ID SUJETO DE REPARACIÓN COLECTIVA: 1007</t>
  </si>
  <si>
    <t>COMUNIDAD DEL RESGUARDO INDIGENA CHIMBORAZO</t>
  </si>
  <si>
    <t>ID SUJETO DE REPARACIÓN COLECTIVA: 1008</t>
  </si>
  <si>
    <t>COMUNIDAD DEL RESGUARDO INDIGENA HONDURAS</t>
  </si>
  <si>
    <t>ID SUJETO DE REPARACIÓN COLECTIVA: 1009</t>
  </si>
  <si>
    <t>COMUNIDAD DEL CONSEJO COMUNITARIO EL ESTRECHO</t>
  </si>
  <si>
    <t>ID SUJETO DE REPARACIÓN COLECTIVA: 1010</t>
  </si>
  <si>
    <t>COMUNIDAD DEL CONSEJO COMUNITARIO LA FLORIDA</t>
  </si>
  <si>
    <t>ID SUJETO DE REPARACIÓN COLECTIVA: 1011</t>
  </si>
  <si>
    <t>RESGUARDO INDIGENA PALMAR IMBI</t>
  </si>
  <si>
    <t>ID SUJETO DE REPARACIÓN COLECTIVA: 1012</t>
  </si>
  <si>
    <t>RESGUARDO INDIGENA SANTA MARIA DEL CHARCÓN</t>
  </si>
  <si>
    <t>ID SUJETO DE REPARACIÓN COLECTIVA: 1013</t>
  </si>
  <si>
    <t>CONSEJO COMUNITARIO MAYOR DE PAIMADO</t>
  </si>
  <si>
    <t>ID SUJETO DE REPARACIÓN COLECTIVA: 1014</t>
  </si>
  <si>
    <t>COMUNIDAD DEL CONSEJO COMUNITARIO SAN AGUSTIN DE TERRON</t>
  </si>
  <si>
    <t>ID SUJETO DE REPARACIÓN COLECTIVA: 1015</t>
  </si>
  <si>
    <t>COMUNIDAD DEL CONSEJO COMUNITARIO VIRUDO</t>
  </si>
  <si>
    <t>ID SUJETO DE REPARACIÓN COLECTIVA: 1016</t>
  </si>
  <si>
    <t>CONSEJO COMUNITARIO SAN ISIDRO</t>
  </si>
  <si>
    <t>ID SUJETO DE REPARACIÓN COLECTIVA: 1017</t>
  </si>
  <si>
    <t>CONSEJO COMUNITARIO PILIZA</t>
  </si>
  <si>
    <t>ID SUJETO DE REPARACIÓN COLECTIVA: 1018</t>
  </si>
  <si>
    <t>CONSEJO COMUNITARIO DE CUEVITA</t>
  </si>
  <si>
    <t>ID SUJETO DE REPARACIÓN COLECTIVA: 1019</t>
  </si>
  <si>
    <t>FUNDACION DE BASE AFRO UNIDOS DEL PACIFICO FUNBAFROPAC</t>
  </si>
  <si>
    <t>ID SUJETO DE REPARACIÓN COLECTIVA: 1020</t>
  </si>
  <si>
    <t>COMUNIDAD DEL CONSEJO COMUNITARIO AGUAS FRESCAS</t>
  </si>
  <si>
    <t>ID SUJETO DE REPARACIÓN COLECTIVA: 1021</t>
  </si>
  <si>
    <t>CONSEJO COMUNITARIO SAN JOSE LA LAGUNA EL ARADO</t>
  </si>
  <si>
    <t>ID SUJETO DE REPARACIÓN COLECTIVA: 1022</t>
  </si>
  <si>
    <t>COMUNIDAD DEL PUEBLO INGA DE CAQUETA</t>
  </si>
  <si>
    <t>ID SUJETO DE REPARACIÓN COLECTIVA: 1023</t>
  </si>
  <si>
    <t>COMUNIDAD DEL RESGUARDO INDIGENA PIJAO DE LOS PIJAOS</t>
  </si>
  <si>
    <t>ID SUJETO DE REPARACIÓN COLECTIVA: 1024</t>
  </si>
  <si>
    <t>COMUNIDAD DEL CONSEJO COMUNITARIO DE LA COMUNIDAD NEGRA EL SAMAN</t>
  </si>
  <si>
    <t>ID SUJETO DE REPARACIÓN COLECTIVA: 1025</t>
  </si>
  <si>
    <t>GRUPO LOS GALLETEROS</t>
  </si>
  <si>
    <t>ID SUJETO DE REPARACIÓN COLECTIVA: 1026</t>
  </si>
  <si>
    <t>COMUNIDAD RESGUARDO INDIGENA DEARADE BIAKIRUDE</t>
  </si>
  <si>
    <t>ID SUJETO DE REPARACIÓN COLECTIVA: 1027</t>
  </si>
  <si>
    <t>COMUNIDAD DEL RESGUARDO INDÍGENA DOMINICO LONDOÑO Y APARTADÓ</t>
  </si>
  <si>
    <t>ID SUJETO DE REPARACIÓN COLECTIVA: 1028</t>
  </si>
  <si>
    <t>COMUNIDAD DEL RESGUARDO INDÍGENA PUERTO ALEGRE Y LA DIVISA</t>
  </si>
  <si>
    <t>ID SUJETO DE REPARACIÓN COLECTIVA: 1029</t>
  </si>
  <si>
    <t>CONSEJO COMUNITARIO EL DORADO</t>
  </si>
  <si>
    <t>ID SUJETO DE REPARACIÓN COLECTIVA: 1030</t>
  </si>
  <si>
    <t>COMUNIDAD CABILDO MENOR INDIGENA DEL MARTILLO</t>
  </si>
  <si>
    <t>ID SUJETO DE REPARACIÓN COLECTIVA: 1031</t>
  </si>
  <si>
    <t>CABILDO INDIGENA AGUAS FRIAS</t>
  </si>
  <si>
    <t>ID SUJETO DE REPARACIÓN COLECTIVA: 1032</t>
  </si>
  <si>
    <t>COMUNIDAD DE LA VEREDA BANCO PURARE</t>
  </si>
  <si>
    <t>ID SUJETO DE REPARACIÓN COLECTIVA: 1033</t>
  </si>
  <si>
    <t>RESGUARDO INDIGENA SOHIABADO</t>
  </si>
  <si>
    <t>ID SUJETO DE REPARACIÓN COLECTIVA: 1034</t>
  </si>
  <si>
    <t>CONSEJO COMUNITARIO CACERI</t>
  </si>
  <si>
    <t>ID SUJETO DE REPARACIÓN COLECTIVA: 1035</t>
  </si>
  <si>
    <t>RESGUARDO INDIGENA TRAPICHE DEL RIO PEPE</t>
  </si>
  <si>
    <t>ID SUJETO DE REPARACIÓN COLECTIVA: 1036</t>
  </si>
  <si>
    <t>RESGUARDO INDIGENA AGUA CLARA BELLA LUZ</t>
  </si>
  <si>
    <t>ID SUJETO DE REPARACIÓN COLECTIVA: 1037</t>
  </si>
  <si>
    <t>RESGUARDO INDIGENA PUERTO LIBIA TRIPICAY</t>
  </si>
  <si>
    <t>ID SUJETO DE REPARACIÓN COLECTIVA: 1038</t>
  </si>
  <si>
    <t>RESGUARDO INDIGENA NASA GUADUALITO</t>
  </si>
  <si>
    <t>ID SUJETO DE REPARACIÓN COLECTIVA: 1039</t>
  </si>
  <si>
    <t>RESGUARDO INDIGENA NASA MUNCHIQUE LOS TIGRES</t>
  </si>
  <si>
    <t>ID SUJETO DE REPARACIÓN COLECTIVA: 1040</t>
  </si>
  <si>
    <t>COMUNIDAD INDIGENA WOUNAAN DE CHAMAPURO</t>
  </si>
  <si>
    <t>ID SUJETO DE REPARACIÓN COLECTIVA: 1041</t>
  </si>
  <si>
    <t>CONSEJO COMUNITARIO AFROPIENDA</t>
  </si>
  <si>
    <t>ID SUJETO DE REPARACIÓN COLECTIVA: 1042</t>
  </si>
  <si>
    <t>RESGUARDO INDIGENA NASA CERRO TIJERAS</t>
  </si>
  <si>
    <t>ID SUJETO DE REPARACIÓN COLECTIVA: 1043</t>
  </si>
  <si>
    <t>CONSEJO COMUNITARIO AFROVIJAL</t>
  </si>
  <si>
    <t>ID SUJETO DE REPARACIÓN COLECTIVA: 1044</t>
  </si>
  <si>
    <t>CONSEJO COMUNITARIO DEL CORREGIMIENTO DE MOJARRAS</t>
  </si>
  <si>
    <t>ID SUJETO DE REPARACIÓN COLECTIVA: 1045</t>
  </si>
  <si>
    <t>CONSEJO COMUNITARIO DE LA COMUNIDAD NEGRA DE LA MAMUNCIA</t>
  </si>
  <si>
    <t>ID SUJETO DE REPARACIÓN COLECTIVA: 1046</t>
  </si>
  <si>
    <t xml:space="preserve">COMUNIDAD EL RAYO </t>
  </si>
  <si>
    <t>ID SUJETO DE REPARACIÓN COLECTIVA: 1047</t>
  </si>
  <si>
    <t>CONSEJO COMUNITARIO MANOS AMIGAS</t>
  </si>
  <si>
    <t>ID SUJETO DE REPARACIÓN COLECTIVA: 1048</t>
  </si>
  <si>
    <t>CONSEJO COMUNITARIO GUALMAR</t>
  </si>
  <si>
    <t>ID SUJETO DE REPARACIÓN COLECTIVA: 1049</t>
  </si>
  <si>
    <t>CONSEJO COMUNITARIO COMUNIDAD NEGRA DEL RIO DEL GUAJUI</t>
  </si>
  <si>
    <t>ID SUJETO DE REPARACIÓN COLECTIVA: 1050</t>
  </si>
  <si>
    <t>RESGUARDO INDIGENA EMBERA TORREIDO CHIMANI</t>
  </si>
  <si>
    <t>ID SUJETO DE REPARACIÓN COLECTIVA: 1051</t>
  </si>
  <si>
    <t>RESGUARDO INDIGENA SANTA CECILIA DE LA QUEBRADA ORO CHOCO</t>
  </si>
  <si>
    <t>ID SUJETO DE REPARACIÓN COLECTIVA: 1052</t>
  </si>
  <si>
    <t>COMUNIDAD LA FRIA</t>
  </si>
  <si>
    <t>ID SUJETO DE REPARACIÓN COLECTIVA: 1053</t>
  </si>
  <si>
    <t>CONSEJO MAYOR LA CAPITANIA</t>
  </si>
  <si>
    <t>ID SUJETO DE REPARACIÓN COLECTIVA: 1054</t>
  </si>
  <si>
    <t>COMUNIDAD DEL CONSEJO COMUNITARIO OBATALA</t>
  </si>
  <si>
    <t>ID SUJETO DE REPARACIÓN COLECTIVA: 1055</t>
  </si>
  <si>
    <t>CONSEJO COMUNITARIO EL PROGRESO</t>
  </si>
  <si>
    <t>ID SUJETO DE REPARACIÓN COLECTIVA: 1056</t>
  </si>
  <si>
    <t>CABILDO INDIGENA NASA SAT KIWE - DAGUA</t>
  </si>
  <si>
    <t>ID SUJETO DE REPARACIÓN COLECTIVA: 1057</t>
  </si>
  <si>
    <t>CABILDO INDIGENA NASA UKAWESX THA ALTO NAPOLES</t>
  </si>
  <si>
    <t>ID SUJETO DE REPARACIÓN COLECTIVA: 1058</t>
  </si>
  <si>
    <t>RESGUARDO INDIGENA YUMA DE LAS PIEDRAS</t>
  </si>
  <si>
    <t>ID SUJETO DE REPARACIÓN COLECTIVA: 1059</t>
  </si>
  <si>
    <t>CABILDO INDIGENA LA GRANJA</t>
  </si>
  <si>
    <t>ID SUJETO DE REPARACIÓN COLECTIVA: 1060</t>
  </si>
  <si>
    <t>RESGUARDO INDIGENA GUAMBIANO LA MARIA</t>
  </si>
  <si>
    <t>ID SUJETO DE REPARACIÓN COLECTIVA: 1061</t>
  </si>
  <si>
    <t>RESGUADO INDIGENA RAICES DEL ORIENTE</t>
  </si>
  <si>
    <t>ID SUJETO DE REPARACIÓN COLECTIVA: 1062</t>
  </si>
  <si>
    <t>RESGUARDO INDIGENADE QUINCHAYA</t>
  </si>
  <si>
    <t>ID SUJETO DE REPARACIÓN COLECTIVA: 1063</t>
  </si>
  <si>
    <t>RESGUADO INDIGENA TUMBARAO</t>
  </si>
  <si>
    <t>ID SUJETO DE REPARACIÓN COLECTIVA: 1064</t>
  </si>
  <si>
    <t>CONSEJO COMUNITARIO MENOR JURUBIRA</t>
  </si>
  <si>
    <t>ID SUJETO DE REPARACIÓN COLECTIVA: 1065</t>
  </si>
  <si>
    <t>RESGUARDO INDÍGENA GUAYACÁN SANTA ROSA</t>
  </si>
  <si>
    <t>LOGISTICA</t>
  </si>
  <si>
    <t>HIDRATACION Y ESTACION DE CAFÉ</t>
  </si>
  <si>
    <t>HOSPEDAJE</t>
  </si>
  <si>
    <t>COMPONENTE FUNERARIO</t>
  </si>
  <si>
    <t>ALIMENTACION</t>
  </si>
  <si>
    <t>APOYO OPERATIVO TERRITORIAL</t>
  </si>
  <si>
    <t>ELEMENTOS DE ASEO Y/O PROTECCION PERSONAL</t>
  </si>
  <si>
    <t>NOMBRE</t>
  </si>
  <si>
    <t>ESPECIFICACION TECNICA</t>
  </si>
  <si>
    <t>VALOR UNITARIO OFERTADO SIN IVA</t>
  </si>
  <si>
    <t>% IVA</t>
  </si>
  <si>
    <t>Agua Mineral en bolsa por 360 ml</t>
  </si>
  <si>
    <t>Agua natural en envase de bosa plástica por 360 ml  y que cuente con Registro Sanitario Invima</t>
  </si>
  <si>
    <t>Alojamiento acomodación individual 3 estrellas</t>
  </si>
  <si>
    <t>Hotel de tres estrellas que incluye desayuno</t>
  </si>
  <si>
    <t xml:space="preserve">Alimentación de entrelazamiento comunitario. </t>
  </si>
  <si>
    <t>Se entenderá como Alimentación de Entrelazamiento Comunitario, es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a su vez el traslado de la totalidad del personal comunitario asistente a la participación del desarRollo de la actividad en función de la preparación de su alimentación dentro de la comUnidad asignada, en conjunto con el traslado y suministro de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DAE para las Víctimas.</t>
  </si>
  <si>
    <t xml:space="preserve">Agua Natural en botella plástica por 300 ml </t>
  </si>
  <si>
    <t>Agua natural sin gas en envase no retornable en botella de plástico por 300 ml  y que cuente con Registro Sanitario Invima</t>
  </si>
  <si>
    <t>Alojamiento acomodación individual. 4 estrellas</t>
  </si>
  <si>
    <t>Hotel de cuatro estrellas que incluye desayuno</t>
  </si>
  <si>
    <t>Almuerzo Empacado</t>
  </si>
  <si>
    <t xml:space="preserve">Agua Natural en botella plástica por 500 ml </t>
  </si>
  <si>
    <t>Alojamiento acomodación doble. 3 estrellas</t>
  </si>
  <si>
    <t>Almuerzo Servido a la Mesa</t>
  </si>
  <si>
    <t>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t>
  </si>
  <si>
    <t>Estación de Café Y Agua (Para 100 Pax)</t>
  </si>
  <si>
    <t>Cantidades y permanencia ilimitada de: café, agua aromática de sabores variados, agua natural, crema para el café, azúcar normal, mezcladores y vasos 4oz. de acuerdo con la población, región, cultura, tradiciones y costumbres las cuales se especificarán en el formato de solicitud puntual del requerimiento. Incluye personal que atiende la estación</t>
  </si>
  <si>
    <t>Alojamiento acomodación doble. 4 estrellas</t>
  </si>
  <si>
    <t>Cena Empacado</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</si>
  <si>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</si>
  <si>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Estación de Café Y Agua (Para 30 Pax)</t>
  </si>
  <si>
    <t>Alojamiento acomodación  triple.  3 estrellas</t>
  </si>
  <si>
    <t>Cena Servido a la Mesa</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</si>
  <si>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t>
  </si>
  <si>
    <t>Estación de Café Y Agua (Para 50 Pax)</t>
  </si>
  <si>
    <t>Alojamiento acomodación  triple.  4 estrellas</t>
  </si>
  <si>
    <t>desayuno Empacado</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</si>
  <si>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EMPACADO</t>
  </si>
  <si>
    <t>Reembolso de alojamiento comunitario</t>
  </si>
  <si>
    <t xml:space="preserve">Reembolso entregado al participante, comunidad o sujeto. Es solicitado en el caso donde la zona/región no hay servicio de alojamiento hotelero, debido a las largas distancias de los centros urbanos y se recurre a la comunidad para alojar en sus propiedad a los participantes en la jornada </t>
  </si>
  <si>
    <t>desayuno Servido a la Mesa</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</si>
  <si>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SERVIDO A LA MESA</t>
  </si>
  <si>
    <t>Es el Valor a reembolsar a las comUnidades Étnicas y no étnicas por la prestación del servicio. Se entenderá como olla comunitaria,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el traslado del personal asistente a la olla comunitaria y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Unidad para las Víctimas.</t>
  </si>
  <si>
    <t>Refrigerio EGREG</t>
  </si>
  <si>
    <t>Consta de un liquido y un solido.
-El liquido debe ser bebida caliente o yogourt producto elborado a partir de leche semidescremada de minimo 200 gr, o los demasliquidos similiares autorizados previamente por el supervisor, según las caracteristicas o cultura de la region respectiva.
-El solido debe ser galletas de haraina de trigo y/o de avena integral contenido neto de minimo 70 gramos o ponque horneado elborado con harina de trigo fortificada con un contenido neto minimode 63 gramos, o los demas solidos similares autorizados previamente por el supervisor, segun las caracteristicas o cultura de la region respectiva que cuente con fecha de vencimiento y registro INVIMA</t>
  </si>
  <si>
    <t>Refrigerio Empacado</t>
  </si>
  <si>
    <t>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EMPACADO.</t>
  </si>
  <si>
    <t>Refrigerio Servido a la Mesa</t>
  </si>
  <si>
    <t>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SERVIDO A LA MESA</t>
  </si>
  <si>
    <t xml:space="preserve">FORMATO OFERTA ECONOMICA </t>
  </si>
  <si>
    <t>PRECIOS DE REFERENCIA</t>
  </si>
  <si>
    <t>PRECIOS OFERTADOS</t>
  </si>
  <si>
    <t>PRECIO SIN IVA</t>
  </si>
  <si>
    <t>IVA</t>
  </si>
  <si>
    <t>PRECIO IVA INCLUIDO</t>
  </si>
  <si>
    <t>ÍTEM</t>
  </si>
  <si>
    <t>Unidad de MEDIDA</t>
  </si>
  <si>
    <t>1.	ALOJAMIENTO.</t>
  </si>
  <si>
    <t>Noche x una (1) persona</t>
  </si>
  <si>
    <t>1.1</t>
  </si>
  <si>
    <t>Noche x dos (2) personas</t>
  </si>
  <si>
    <t>2.1</t>
  </si>
  <si>
    <t>Noche x tres (3) personas</t>
  </si>
  <si>
    <t>3.1</t>
  </si>
  <si>
    <t>SE REGIRA POR EL PORCENTAJE DE INTERMEDIACION</t>
  </si>
  <si>
    <t>2.	ALIMENTACIÓN E HIDRATACIÓN</t>
  </si>
  <si>
    <t>5.1</t>
  </si>
  <si>
    <t>6.1</t>
  </si>
  <si>
    <t>7.1</t>
  </si>
  <si>
    <t>8.1</t>
  </si>
  <si>
    <t>8.2</t>
  </si>
  <si>
    <t xml:space="preserve"> Unidad</t>
  </si>
  <si>
    <t>3 REEMBOLSOS de PAGO de TRANSPORTES TERRESTRES, FLUVIALES Y MARÍTIMOS A VÍCTIMAS</t>
  </si>
  <si>
    <t xml:space="preserve">4.	ALQUILER de AYUDAS AUDIOVISUALES. </t>
  </si>
  <si>
    <t>5.	MONTAJES Y AdeCUACIONES LOCATICAS de TIPO LOGÍSTICAS.</t>
  </si>
  <si>
    <t>6.	ALQUILER de ESPACIOS FÍSICOS.</t>
  </si>
  <si>
    <t xml:space="preserve">7.	ALQUILER de SERVICIOS de TRANSPORTE. </t>
  </si>
  <si>
    <t xml:space="preserve">8.	MATERIALES de TRABAJO. </t>
  </si>
  <si>
    <t xml:space="preserve">9.	PERSONAL de APOYO. </t>
  </si>
  <si>
    <t>10.	ELEMENTOS de ASEO Y/O PROTECCION PERSONAL</t>
  </si>
  <si>
    <t>11.	COMPONENTE FUNERARIO.</t>
  </si>
  <si>
    <t>TOTAL</t>
  </si>
  <si>
    <t>FIRMA REPRESENTANTE</t>
  </si>
  <si>
    <t>NOMBRE PROPONENTE</t>
  </si>
  <si>
    <t>UT UARIV LOGÍSTICA DQS 2023</t>
  </si>
  <si>
    <t>NOMBRE REPRESENTANTE LEGAL</t>
  </si>
  <si>
    <t xml:space="preserve">SONIA JAIMES COBOS </t>
  </si>
  <si>
    <t>CC REPRESENTANTE LEGAL</t>
  </si>
  <si>
    <t>Nota 1: El valor total de la propuesta económica no será el valor total del contrato.</t>
  </si>
  <si>
    <t>Nota 2: Los valores  de los items incluyen todos los gastos, transporte, tributos, costos directos e indirectos puesto en sitio.</t>
  </si>
  <si>
    <t>Nota 3: El valor de los elementos de logistica de alquiler corresponde al valor por día</t>
  </si>
  <si>
    <t>Nota 4: Los Grupos estan clasificados por categoria de Municipio, según Resolución 556 del 28 de noviembre de 2018 expedida por la Contaduria General de la Nación. En caso de que algún municipio no se encuentre categorizado en la 556 del 28 de noviembre de 2018, se deberá verificar su categoría o autocategorización para su clasificación en el Grupo 1 o 2</t>
  </si>
  <si>
    <t>Nota 5: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adjudicación.</t>
  </si>
  <si>
    <t>Nota 6: Los bienes y/o servicios que se requieran durante la ejecución del contrato que no estén previstos en la propuesta economica, se contratarán de conformidad con el procedimiento establecido en el anexo de especificaciones técnicas.</t>
  </si>
  <si>
    <t>Nota 7: Las propuestas no podrán exceder el precio de referencia sin IVA establecido por cada ítem, so pena de rechazo.</t>
  </si>
  <si>
    <t>Nota 8: La aplicación del porcentaje (%) de intermediación aplica unicamente para aquellos elementos y/o servicios que se requieran durante la ejecución del contrato y que no estén previstos en el anexo de propuesta economica. (La aplicación del porcentaje de interMediación es sobre el precio base de los elementos o servicios, es decir antes de IVA)</t>
  </si>
  <si>
    <t>Nota 9: Los elementos establecidos para ambos Grupos son de acuerdo al requerimiento operativo</t>
  </si>
  <si>
    <t>Nota 10: El valor techo y/o referencia del personal de Apoyo Operativo Territorial es por día de actividad, se requiere una (1) persona por actividad.</t>
  </si>
  <si>
    <t>Nota 11: El personal Minimo Requerido es para la ejecución del contrato, indistintamente al grupo.</t>
  </si>
  <si>
    <t>Nota 12: Los precios ofertados se mantendrán fijos y firmes durante la ejecución del contrato.</t>
  </si>
  <si>
    <t>Nota 13: El proponente no podrá por ningún motivo modificar, eliminar, alterar, cambiar, adicionar o dejar de ofertar alguno de los ítems del presente Anexo, so pena de rechazo de la porpuesta.</t>
  </si>
  <si>
    <t>Nota 14: Únicamente para efectos de la aplicación de los métodos de evaluación económica, se tomará el valor total de la oferta económica antes de IVA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</si>
  <si>
    <t>Nota 15: El proponente deberá tener en cuenta para la presentación de la oferta economica, todos los costos de los impuestos, deducciones y costos asociados directos e indirectos para la ejecución del contrato.</t>
  </si>
  <si>
    <t>Nota 16: Si los bienes ofertados se encuentran gravados con IVA según lo establecido en el Estatuto Tributario debe tenerse en cuenta al momento de las oferta, dado a que el valor del contrato hace que quien oferte corresponda al régimen común por el valor del mismo ( ;  el IVA se causa o se genera por el bien o servicio gravado mas no por el tipo de entidad o empresa que lo preste.</t>
  </si>
  <si>
    <t>Nota 17:  Respecto al IVA, es indiferente si quien desarrolla una actividad gravada es un ONG, fundación, corporación o una sociedad comercial; en cualquier caso, se es responsable del IVA, de modo que debe cobrar y declare el IVA por cuanto desarrolla una actividad que se encuentra gravada con el impuesto a las ventas</t>
  </si>
  <si>
    <t>Lugar de la jornada</t>
  </si>
  <si>
    <t>Fecha jornada</t>
  </si>
  <si>
    <t>Item</t>
  </si>
  <si>
    <t>Cantidad</t>
  </si>
  <si>
    <t>Valor Uni</t>
  </si>
  <si>
    <t>%IVA</t>
  </si>
  <si>
    <t>Valor Base</t>
  </si>
  <si>
    <t>Valor IVA</t>
  </si>
  <si>
    <t xml:space="preserve">Valor Total </t>
  </si>
  <si>
    <t>SUB TOTAL LOGISTICA</t>
  </si>
  <si>
    <t>SUB TOTAL MATERIALES</t>
  </si>
  <si>
    <t>HIDRATACION Y ESTACION DE CAFE</t>
  </si>
  <si>
    <t>SUB TOTAL HIDRATACION Y ESTACION DE CAFÉ</t>
  </si>
  <si>
    <t>SUB TOTAL HOSPEDAJE</t>
  </si>
  <si>
    <t>SUB TOTAL  COMPONENTE FUNERARIO</t>
  </si>
  <si>
    <t>SUB TOTAL  ALIMENTACION</t>
  </si>
  <si>
    <t>Apoyo operativo territorial</t>
  </si>
  <si>
    <t>SUB TOTAL  APOYO OPERATIVO TERRITORIAL</t>
  </si>
  <si>
    <t>SUB TOTAL  ELEMENTOS DE ASEO Y/O PROTECCION PERSONAL</t>
  </si>
  <si>
    <t xml:space="preserve">TRANSFERENCIAS </t>
  </si>
  <si>
    <t>Reembolso Transporte</t>
  </si>
  <si>
    <t>Reembolso Transporte Especial (Chiva, Panga, Transporte propio de la comunidad)</t>
  </si>
  <si>
    <t xml:space="preserve">Subtotal ADICIONAL EXCENTO </t>
  </si>
  <si>
    <t xml:space="preserve">ESTUDIO DE MERCADO </t>
  </si>
  <si>
    <t>Subtotal ESTUDIO MERCADO</t>
  </si>
  <si>
    <t xml:space="preserve">PAGOS A TERCEROS </t>
  </si>
  <si>
    <t>Hospedaje Comunitario</t>
  </si>
  <si>
    <t>Sub Total - PAGOS A TERCEROS</t>
  </si>
  <si>
    <t>TIQUETES</t>
  </si>
  <si>
    <t>TIQUETES EXCENTOS</t>
  </si>
  <si>
    <t>TARIFA AMINISTRATIVA TIQUETES</t>
  </si>
  <si>
    <t>TASA AEROPORTUARIA TIQUETES</t>
  </si>
  <si>
    <t>Sub Total - TIQUETES</t>
  </si>
  <si>
    <t>BASE DE INTERMEDIACION</t>
  </si>
  <si>
    <t xml:space="preserve">COSTO INTERMEDIACION </t>
  </si>
  <si>
    <t>VALOR IVA INTERMEDIACION</t>
  </si>
  <si>
    <t>DESCUENTO EN TIQUETES</t>
  </si>
  <si>
    <t>OLLA</t>
  </si>
  <si>
    <t>REEMBOLSO T</t>
  </si>
  <si>
    <t>BIOSEGURIDAD</t>
  </si>
  <si>
    <t>ARMONIZACIÓN O RITUAL</t>
  </si>
  <si>
    <t>GASOLINA</t>
  </si>
  <si>
    <t xml:space="preserve"> MEDICO TRADICIONAL ( JAIBANA, APOYO ESPIRITUAL, ANCESTROS, CHAMAN) </t>
  </si>
  <si>
    <t xml:space="preserve"> TRADUCTOR, TALLERISTA </t>
  </si>
  <si>
    <t xml:space="preserve"> TRANSPORTE ESPECIAL </t>
  </si>
  <si>
    <t>Items No Incluidos En El Tarifario</t>
  </si>
  <si>
    <t>SUBTOTAL</t>
  </si>
  <si>
    <t>PAGOS A TERCEROS</t>
  </si>
  <si>
    <t>BASE GRAVABLE</t>
  </si>
  <si>
    <t>BASE EXENTA</t>
  </si>
  <si>
    <t>  Valor Cotizado  Sin Iva-% Intemediacion</t>
  </si>
  <si>
    <t xml:space="preserve">Valor Intermediacion </t>
  </si>
  <si>
    <t>Valor Iva $</t>
  </si>
  <si>
    <t>Pagos A Terceros</t>
  </si>
  <si>
    <t>Base Exenta</t>
  </si>
  <si>
    <t>Base Gravada</t>
  </si>
  <si>
    <t>Total  A Facturar</t>
  </si>
  <si>
    <t>Consultores</t>
  </si>
  <si>
    <t xml:space="preserve">Subtotal TRANSFERENCIAS </t>
  </si>
  <si>
    <t xml:space="preserve">Sub Total - PAGOS A TERCEROS </t>
  </si>
  <si>
    <t>Consultor</t>
  </si>
  <si>
    <t>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</si>
  <si>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</si>
  <si>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EMPACADO.</t>
  </si>
  <si>
    <t>TARIFARIO MUNICIPIOS LOTE 2</t>
  </si>
  <si>
    <t>UNIDAD PARA LA ATENCIÓN Y
REPARACIÓN INTEGRAL A LAS VÍCTIMAS 2023</t>
  </si>
  <si>
    <t>Grupo 2: OTRAS CIUDADES O MUNICIPIOS (Categoría 4, 5 y 6)</t>
  </si>
  <si>
    <t>N° REQUERIMIENTO</t>
  </si>
  <si>
    <t>LINEA</t>
  </si>
  <si>
    <t>ITEM SOLICITADO</t>
  </si>
  <si>
    <t>VALOR SIN INTERMEDIACIÓN</t>
  </si>
  <si>
    <t>% INTERMEDIACIÓN</t>
  </si>
  <si>
    <t>IVA  INTERMEDIACIÓN</t>
  </si>
  <si>
    <t xml:space="preserve">  VALOR TOTAL  </t>
  </si>
  <si>
    <t>Según sus usos y costumbres</t>
  </si>
  <si>
    <t>TARIFARIO LOTE 1</t>
  </si>
  <si>
    <t>desayuno empacado</t>
  </si>
  <si>
    <t>Almuerzo empacado</t>
  </si>
  <si>
    <t>Sopa, plato fuerte, bebida y postre,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t>
  </si>
  <si>
    <t>Cena empacada</t>
  </si>
  <si>
    <t>Refrigerio empacado</t>
  </si>
  <si>
    <t>Refrigerio compuesto por una (1) bebida, un (1) solido y una (1) fruta de temporada. Las opciones de la bebida son: Jugo en Néctar 300 ml, vaso de avena 9 Oz, jugo fruta 100% natural 9Oz, Yogurt o kumis 200 gr. Las opciones de alimento solido son: dedito de queso 150 gr, empanada de carne o pollo 170 gr, flauta de jamon y queso 160 gr, pastel de pollo 170 gr, Hojaldra 160 gr, Mantecada 160 gr, ensalada de frutas con helado. Lo anterior de acuerdo con los usos y costumbres de la población, región, cultura, tradiciones y costumbres las cuales se especificarán en el formato de solicitud del requerimiento.
NOTA. EMPACADO.</t>
  </si>
  <si>
    <t>Consta de un liquido y un solido.
-El liquido debe ser bebida caliente o yogurt producto elborado a partir de leche semidescremada de minimo 200 gr, o los demas liquidos similiares autorizados previamente por el supervisor, según las caracteristicas o cultura de la region respectiva.
-El solido debe ser galletas de haraina de trigo y/o de avena integral contenido neto de minimo 70 gramos o ponque horneado elborado con harina de trigo fortificada con un contenido neto minimode 63 gramos, o los demas solidos similares autorizados previamente por el supervisor, segun las caracteristicas o cultura de la region respectiva que cuente con fecha de vencimiento y registro INVIMA</t>
  </si>
  <si>
    <t>Agua natural sin gas en envase no retornable en botella de plástico por 500 ml  y que cuente con Registro Sanitario Invima</t>
  </si>
  <si>
    <t>Estación para 30pax</t>
  </si>
  <si>
    <t>Estación para 50pax</t>
  </si>
  <si>
    <t>Estación para 100pax</t>
  </si>
  <si>
    <t>Abrazadera plástica</t>
  </si>
  <si>
    <t>Abrazadera plástica estándar, 20 cm, color de acuerdo a requerimiento.</t>
  </si>
  <si>
    <t>Paquete x 100</t>
  </si>
  <si>
    <t>Algodón</t>
  </si>
  <si>
    <t>Algodón Purificado Bolsa</t>
  </si>
  <si>
    <t>50 Gramos</t>
  </si>
  <si>
    <t>Bulto x 50 Kilos</t>
  </si>
  <si>
    <t>Arena de colores surtidos.</t>
  </si>
  <si>
    <t>Astas En Aluminio</t>
  </si>
  <si>
    <t>Balón para uso de superficies duras, No. 7</t>
  </si>
  <si>
    <t>Balon de futbol N5, Materiales externos Cuero pvc, Material de la cámara Butilo</t>
  </si>
  <si>
    <t>Balon de futbol N4. Materiales externos sintetico, Material de la cámara Butilo</t>
  </si>
  <si>
    <t>Balon de Voleibol No. 5. Materiales externos sintético pu, Material de la cámara Butilo</t>
  </si>
  <si>
    <t>Block en papel Iris, tamaño carta por 40 Hojas (Pelikan)</t>
  </si>
  <si>
    <t>Bolsa de Basura grande, color negra</t>
  </si>
  <si>
    <t>Rollo x 40 mts</t>
  </si>
  <si>
    <t>Alquiler de vallas por el día de la jornada</t>
  </si>
  <si>
    <t>Mostacilla China</t>
  </si>
  <si>
    <t xml:space="preserve">Mostacilla China, colores varios </t>
  </si>
  <si>
    <t>Rollo x 50 mts</t>
  </si>
  <si>
    <t>Rollo x 25 mts</t>
  </si>
  <si>
    <t>Rollo x 100 mts</t>
  </si>
  <si>
    <t>Cobija termica sencilla medidas 1,70 x 2 mts, 100% poliéster</t>
  </si>
  <si>
    <t>Colchonetas 180*70*20 cm</t>
  </si>
  <si>
    <t>Esferos (Negro,  Rojo o Azul) X 12 Unidades</t>
  </si>
  <si>
    <t>Tinta negra, roja o azul, resistente, buena calidad</t>
  </si>
  <si>
    <t>Esferos (Negro,  Rojo o Azul) X Unidades</t>
  </si>
  <si>
    <t>bolsa x 1 kilo</t>
  </si>
  <si>
    <t>Paquete x 40 kilos</t>
  </si>
  <si>
    <t>Globos R12 Sempertex Colores surtidos o de acuerdo a requerimiento</t>
  </si>
  <si>
    <t>Grabadora periodistica digital, Graba Audio mp3, Batería de larga duración hasta 32 horas de grabación mp3, Memoria de 4 GB, Micrófono monoaural incorporado y Monitor de grabación.</t>
  </si>
  <si>
    <t>Rollo x 1500 yardas</t>
  </si>
  <si>
    <t>Impresiones (Blanco y Negro Papel Carta Estándar)</t>
  </si>
  <si>
    <t>Impresiones a Color (Papel Carta Estándar)</t>
  </si>
  <si>
    <t>Juegos de Mesa - Parques</t>
  </si>
  <si>
    <t>Juego de Parqués Imantado, 8 Puestos 50x50cm, incluye fichas y dados</t>
  </si>
  <si>
    <t>Juegos de Mesa - Domino</t>
  </si>
  <si>
    <t>Domino de madera, Medidas de las fichas 4,5 cm x 2,3 cm x 6 mm</t>
  </si>
  <si>
    <t>Juegos de Mesa -  Ajedrez</t>
  </si>
  <si>
    <t>Ajedrez #4 En Madera Artesanal De 40 X 40</t>
  </si>
  <si>
    <t>Caja x 50 unidades</t>
  </si>
  <si>
    <t>Rollo x 297 mts</t>
  </si>
  <si>
    <t>Rollo x 296 mts</t>
  </si>
  <si>
    <t xml:space="preserve">Pintura en Aerosol. Colores surtidos. Lata 400 cc </t>
  </si>
  <si>
    <t>Barras de plastilina, colores surtidos  170 g.</t>
  </si>
  <si>
    <t>Paquete platos desechables biodegradables para sopa x 100 Unidades. 8 oz</t>
  </si>
  <si>
    <t>Guantes de látex</t>
  </si>
  <si>
    <t>Par de guantes de latex</t>
  </si>
  <si>
    <t>Par</t>
  </si>
  <si>
    <t>Persona x 8 horas, requerida para apoyar la atención en el evento, se solicita en el requerimiento operativo previa autorización por la supervisión. Este personal logistico es diferente al personal que debe garantizar el Contratista con presencia de mínimo una (1) persona que actúe en su representación en cada jornada o actividad para que apoye y/o ejecute la operación logística y acompañe durante todo el tiempo de duración de la jornada, actividad y/o evento en las actividades logísticas.</t>
  </si>
  <si>
    <t>Mesero</t>
  </si>
  <si>
    <t>Persona x 8 horas, incluye uniforme</t>
  </si>
  <si>
    <t>Salón Dotado Tipo 3 - Capacidad Hasta 10 Pax (Medio día de servicio)</t>
  </si>
  <si>
    <t>Alquiler Salón amplio con capacidad de hasta 10 personas, con ventilación adecuada, conexiones eléctricas e iluminación adecuada para el desarRollo de actividades tipo taller o seminario, incluye sonido, sillas, mesas, mantelería y un (1) arreglo floral de 12 a 24 flores preferiblemente de color blanco u otro color según requerimiento. Se debe garantizar el fácil acceso y desplazamiento para personas con movilidad reducida. Nota: No se acepta habitaciones de hotel adaptadas como sálon. Mediodía de servicio.</t>
  </si>
  <si>
    <t>Salón Dotado Tipo 3 - Capacidad Hasta 20 Pax (día de servicio)</t>
  </si>
  <si>
    <t>Alquiler Salón amplio con capacidad de hasta 20 personas, con ventilación adecuada, conexiones eléctricas e iluminación adecuada para el desarRollo de actividades tipo taller o seminario, incluye sonido, sillas, mesas, mantelería y un (1) arreglo floral de 12 a 24 flores preferiblemente de color blanco u otro color según requerimiento. Se debe garantizar el fácil acceso y desplazamiento para personas con movilidad reducida. Nota: No se acepta habitaciones de hotel adaptadas como sálon. Un día de servicio.</t>
  </si>
  <si>
    <t>Salón Dotado Tipo 3 - Capacidad Hasta 30 Pax (Medio día de servicio)</t>
  </si>
  <si>
    <t xml:space="preserve">Alquiler Salón amplio con capacidad de hasta 30 personas, con ventilación adecuada, conexiones eléctricas e iluminación adecuada para el desarRollo de actividades tipo taller o seminario, incluye sonido, sillas, mesas, mantelería y un (1) arreglo floral de 12 a 24 flores preferiblemente de color blanco u otro color según requerimiento. Se debe garantizar el fácil acceso y desplazamiento para personas con movilidad reducida. Mediodía de servicio. </t>
  </si>
  <si>
    <t>Salón Dotado - Capacidad Hasta 50 Pax (día de servicio)</t>
  </si>
  <si>
    <t>Alquiler Salón amplio con capacidad de hasta 50 personas, con ventilación adecuada, conexiones eléctricas e iluminación adecuada para el desarRollo de actividades tipo taller o seminario, incluye sonido, sillas, mesas, mantelería y un (1) arreglo floral de 12 a 24 flores preferiblemente de color blanco u otro color según requerimiento. Se debe garantizar el fácil acceso y desplazamiento para personas con movilidad reducida. Un día de servicio.</t>
  </si>
  <si>
    <t>Alquiler Salón con capacidad de hasta 10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 Un día de servicio</t>
  </si>
  <si>
    <t>Alquiler Salón con capacidad de hasta 20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 Un día de servicio</t>
  </si>
  <si>
    <t xml:space="preserve">Placas Aclirico con base en madera </t>
  </si>
  <si>
    <t xml:space="preserve">Placa en acrilico con fotografia a color ensanduchada vertical, de 22 cm de ancho x 30 cm de alto, con fondo viselado, con base en madera de 30 cm X altura 5 cm x 5 cm de profundidad. nombres grabados en laser </t>
  </si>
  <si>
    <t xml:space="preserve">Acompñamiento Musical </t>
  </si>
  <si>
    <t xml:space="preserve">Acompñamiento Musical Religioso para el momento de la ceremonia </t>
  </si>
  <si>
    <t xml:space="preserve"> Impresión Téxtil de Fotografía (Sublimación) en tela de 1,00 MT X 60 cm  </t>
  </si>
  <si>
    <t xml:space="preserve">Tela lienzo canva o lienzo barner de color blanco de 1 metro x 60 cm  con foto a color sublimada centrada de 20 X 30 cm con bordes sellados </t>
  </si>
  <si>
    <t>Alquiler Computador Portátil. CPU Procesador min. Intel Core i5 6ta generación U o AMD PRO o superior, MRAM min. 4GB DDR2, Disco Duro 250 GB (7200 rpm) SATA, Batería duración 3 hrs min, cargador, Mouse, Monitor panel plano 14” - 15”, Puertos mínimo 3 USB 2.0, puerto de video 1 VGA y 1 puerto HDMI integrado. Conectividad integrada tarjeta de red 1000/100/10 y conexión inalámbrica 802.11 a/b/g/n, punto de red Gigabit Ethernet (RJ-45), Audio interno, Teclado en español, Sistema operativo Microsoft® Windows® 10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t>
  </si>
  <si>
    <t>Grabación de Video de Óptima calidad (Full HD o 4K), incluye personal que realiza el video y todos los accesorios para su correcto funcionamiento. El video debe ser entregado en memoria USB o SD. La grabación corresponde al desarrollo de la actividad que se este realizando por parte de la Unidad.</t>
  </si>
  <si>
    <t>Alquiler Sonido: Dos (2) Cabinas autopotenciadas de 450 Wts cada una, con consola (mixer) de 4 canales, potencia del sonido deberá ser acorde al número de personas (Max. 50 pax). Sonido de óptima calidad que esté acorde a las características del lugar, incluye: cabinas amplificadas, tripodes para las cabinas, dos (2) Micrófonos de cable, cableado suficiente, extensiones eléctricas y demás elementos para su correcto funcionamiento.</t>
  </si>
  <si>
    <t>Alquiler Sonido: Incluye consola de 16 canales, con potencia del sonido que deberá ser acorde al número de personas (Max. 100 pax). Sonido de óptima calidad que esté acorde a las características del lugar, incluye: cabinas amplificadas, 3 Micrófonos de cable o inalámbricos, distro de corriente, bases para micrófono y cabinas, retornos, cableado suficiente, extensiones eléctricas, patch bay, bajos, procesador de efectos, EQ y demás elementos para su correcto funcionamiento</t>
  </si>
  <si>
    <t>Alquiler Sonido: Cabinas auto potenciadas, potencia del sonido deberá ser acorde al número de personas (Max. 200 pax). Sonido de óptima calidad que esté acorde a las características del lugar, incluye: cabinas amplificadas, 3 Micrófonos de cable o inalámbricos, distro de corriente, bases para micrófono y cabinas, consola, retornos, cableado suficiente, extensiones eléctricas, patch bay y demás elementos para su correcto funcionamiento</t>
  </si>
  <si>
    <t>Servicio Transmisión en Streamen</t>
  </si>
  <si>
    <t>Transmisión de audio y video en vivo en 1920x1080 a redes sociales y páginas de internet de forma presencial, virtual o híbrido, conectando con diferentes ciudades o lugares del mundo.
Video , audio multicanal con micrófonos inalámbricos, solapas, diademas, etc. Cantidad 2 por cada uno.
Mezcla digital de audio y video en vivo, sobre posición de texto, títulos e imágenes.
Fotografía, video y transmisión 360</t>
  </si>
  <si>
    <t>Alquiler Tarima 3 x 3: 9 m2, incluye estructura, piso, escalera o rampa y montaje.</t>
  </si>
  <si>
    <t>Alquiler Tarima 3 x 3: 9 m2, incluye estructura, piso, escalera o rampa, carpa del tamaño del área de la tarima y montaje.</t>
  </si>
  <si>
    <t>Alquiler Tarima 4 x 4: 16 m2, incluye estructura, piso, escalera o rampa y montaje.</t>
  </si>
  <si>
    <t>Alquiler Tarima 4 x 4: 16 m2, incluye estructura, piso, escalera o rampa, carpa del tamaño del área de la tarima y montaje.</t>
  </si>
  <si>
    <t>Alquiler Tarima 5 x 5: 25 m2, incluye estructura, piso, escalera o rampa y montaje.</t>
  </si>
  <si>
    <t>Alquiler Tarima 5 x 5: 25 m2, incluye estructura, piso, escalera o rampa, carpa del tamaño del área de la tarima y montaje.</t>
  </si>
  <si>
    <t>Alquiler Tarima 6 x 6: 36 m2, incluye estructura, piso, escalera o rampa y montaje.</t>
  </si>
  <si>
    <t>Alquiler Tarima 6 x 6: 36 m2, incluye estructura, piso, escalera o rampa, carpa del tamaño del área de la tarima y montaje.</t>
  </si>
  <si>
    <t>Alquiler Tarima 8 x 8: 64 m2, incluye estructura, piso, escalera o rampa y montaje.</t>
  </si>
  <si>
    <t>Alquiler Tarima 8 x 8: 64 m2, incluye estructura, piso, escalera o rampa, carpa del tamaño del área de la tarima y montaje.</t>
  </si>
  <si>
    <t>Alquiler Tarima 12 x 6: 72 m2, incluye estructura, piso, escalera o rampa y montaje.</t>
  </si>
  <si>
    <t>Alquiler Tarima 12 x 6: 72 m2, incluye estructura, piso, escalera o rampa, carpa del tamaño del área de la tarima y montaje.</t>
  </si>
  <si>
    <t>Alquiler Tarima 12 x 12: 144 m2, incluye estructura, piso, escalera o rampa y montaje.</t>
  </si>
  <si>
    <t>Alquiler Tarima 12 x 12: 144 m2, incluye estructura, piso, escalera o rampa,  carpa del tamaño del área de la tarima y montaje</t>
  </si>
  <si>
    <t>Sillas Tiffany</t>
  </si>
  <si>
    <t>Alquiler silla Tiffany</t>
  </si>
  <si>
    <t>Bancas de madera</t>
  </si>
  <si>
    <t>Alquiler bancas tipo parque en madera</t>
  </si>
  <si>
    <t>Sillones para conferencia</t>
  </si>
  <si>
    <t>Alquiler sillón abullonado tipo conferencia</t>
  </si>
  <si>
    <t>Puff</t>
  </si>
  <si>
    <t>Alquiler Puff</t>
  </si>
  <si>
    <t>Alquiler pantallas de secciones LED. Pantallas para interiores (indoor) y exteriores (outdoor) montadas en estructura truss y elevadores.</t>
  </si>
  <si>
    <t>Par LED e iluminación</t>
  </si>
  <si>
    <t>Alquiler luces tipo par LED 64 para ambientación de eventos interiores y exteriores, de acuerdo a medidas y requerimiento.</t>
  </si>
  <si>
    <t>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Un día de servicio.</t>
  </si>
  <si>
    <t xml:space="preserve">Alquiler Salón amplio con capacidad de hasta 30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 </t>
  </si>
  <si>
    <t xml:space="preserve">Alquiler Salón amplio con capacidad de hasta 30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 </t>
  </si>
  <si>
    <t>Servicio de transporte terrestre, doce (12) horas dentro de la ciudad o municipios circundantes a una distancia menor o igual (≤) a 100 km de recorrido, incluye conductor, combustible y demás cargos inherentes para la prestación del servicio.  El servicio debe prestarse con todos los documentos en regla, seguros y revisiones tecnicomecanicas de acuerdo a la normatividad vigente. Vehículos modelo 2020 en adelante.</t>
  </si>
  <si>
    <r>
      <t xml:space="preserve">TARIFARIO </t>
    </r>
    <r>
      <rPr>
        <b/>
        <sz val="14"/>
        <color rgb="FFFF0000"/>
        <rFont val="Arial Narrow"/>
        <family val="2"/>
      </rPr>
      <t>LOTE 1</t>
    </r>
  </si>
  <si>
    <t>OBJETO:  Prestar los servicios para la organización, administración, operación y ejecución de actividades logísticas necesarias para la realización de eventos institucionales en cumplimiento de las obligaciones misionales y funcionales para la implementación de las medidas de reparación integral a las víctimas del conflicto armado que le sean solicitadas por la Unidad a nivel nacional.</t>
  </si>
  <si>
    <t>GRUPO</t>
  </si>
  <si>
    <t>PORCENTAJE OFERTADO</t>
  </si>
  <si>
    <t>1. ALIMENTACIÓN E HIDRATACIÓN</t>
  </si>
  <si>
    <t xml:space="preserve">2. ALQUILER DE AYUDAS AUDIOVISUALES. </t>
  </si>
  <si>
    <t>3. ALQUILER MONTAJES Y ADECUACIONES LOCATICAS DE TIPO LOGÍSTICAS.</t>
  </si>
  <si>
    <t>4. ALQUILER DE ESPACIOS FÍSICOS.</t>
  </si>
  <si>
    <t xml:space="preserve">5. ALQUILER DESERVICIOS DE TRANSPORTE. </t>
  </si>
  <si>
    <t xml:space="preserve">6. MATERIALES DE TRABAJO. </t>
  </si>
  <si>
    <t>7. ELEMENTOS DE ASEO Y/O PROTECCION PERSONAL</t>
  </si>
  <si>
    <t>8. COMPONENTE FUNERARIO.</t>
  </si>
  <si>
    <t>CALCULADORA</t>
  </si>
  <si>
    <t>PRECIOS TECHO ENTIDAD</t>
  </si>
  <si>
    <t>PRECIOS OFERTADOS SEGÚN PORCENTAJE OFERTADO POR GRUPO</t>
  </si>
  <si>
    <t>VALOR UNITARIO ANTES DE IVA</t>
  </si>
  <si>
    <t>VALOR UNITARIO IVA INCLUIDO</t>
  </si>
  <si>
    <t>1.	ALIMENTACIÓN E HIDRATACIÓN</t>
  </si>
  <si>
    <t>3.	ALQUILER MONTAJES Y ADECUACIONES LOCATICAS DE TIPO LOGÍSTICAS.</t>
  </si>
  <si>
    <t>4.	ALQUILER DE ESPACIOS FÍSICOS.</t>
  </si>
  <si>
    <t xml:space="preserve">5.	ALQUILER DESERVICIOS DE TRANSPORTE. </t>
  </si>
  <si>
    <t xml:space="preserve">6.	MATERIALES DE TRABAJO. </t>
  </si>
  <si>
    <t>7.	ELEMENTOS DE ASEO Y/O PROTECCION PERSONAL</t>
  </si>
  <si>
    <t>8.	COMPONENTE FUNERARIO.</t>
  </si>
  <si>
    <t>Nota 1: Los valores  de los items incluyen todos los gastos, transporte, tributos, costos directos e indirectos puesto en sitio.</t>
  </si>
  <si>
    <t>Nota 2: El valor de los elementos de logistica de alquiler corresponde al valor por día</t>
  </si>
  <si>
    <t>Nota 3: Los bienes y/o servicios que se requieran durante la ejecución del contrato que no estén previstos en la propuesta economica, se contratarán de conformidad con el procedimiento establecido en el anexo de especificaciones técnicas.</t>
  </si>
  <si>
    <t>Nota 4: La aplicación del porcentaje (%) de intermediación aplica unicamente para aquellos elementos y/o servicios que se requieran durante la ejecución del contrato y que no estén previstos en este tarifario de propuesta economica. (La aplicación del porcentaje de intermediación es sobre el precio base de los elementos o servicios, es decir antes de IVA)</t>
  </si>
  <si>
    <t>Nota 5: El proponente no podrá por ningún motivo modificar, eliminar, alterar, cambiar, adicionar o dejar de ofertar alguno de los ítems del presente Anexo, so pena de rechazo de la porpuesta.</t>
  </si>
  <si>
    <t>Nota 6:  Respecto al IVA, es indiferente si quien desarrolla una actividad gravada es un ONG, fundación, corporación o una sociedad comercial; en cualquier caso, se es responsable del IVA, de modo que debe cobrar y declare el IVA por cuanto desarrolla una actividad que se encuentra gravada con el impuesto a las ventas</t>
  </si>
  <si>
    <t xml:space="preserve">FIRMA DEL REPRESENTANTE LEGAL </t>
  </si>
  <si>
    <t>NOMBRE O RAZÓN SOCIAL:</t>
  </si>
  <si>
    <t>NIT:</t>
  </si>
  <si>
    <t xml:space="preserve">NOMBRE DEL REPRESENTANTE LEGAL: </t>
  </si>
  <si>
    <t xml:space="preserve">TIPO DE DOCUMENTO Y No. DE IDENTIFICACIÓN: </t>
  </si>
  <si>
    <t xml:space="preserve">TELÉFONO(S): </t>
  </si>
  <si>
    <t>DIRECCIÓN:</t>
  </si>
  <si>
    <t xml:space="preserve">CORREO ELECTRÓNICO </t>
  </si>
  <si>
    <t xml:space="preserve">CIUDAD </t>
  </si>
  <si>
    <t>FECHA DE COTIZACIÓN:</t>
  </si>
  <si>
    <t>0.	ALOJAMIENTO.</t>
  </si>
  <si>
    <t>Apoyo Logistico</t>
  </si>
  <si>
    <t>VALOR JORNADA</t>
  </si>
  <si>
    <t xml:space="preserve">                                                                                                                  Apoyo logistico adicional                                                                                                                        OBSERVACIONES</t>
  </si>
  <si>
    <t>UNIÓN TEMPORAL ESPECTRA 2024</t>
  </si>
  <si>
    <t>No Aplica</t>
  </si>
  <si>
    <t>ALEJANDRO PELAEZ RENDON</t>
  </si>
  <si>
    <t>C.C 71.750.444 de Medellín</t>
  </si>
  <si>
    <t xml:space="preserve"> 601-6196812 - 3196986644</t>
  </si>
  <si>
    <t>Carrera 53 No. 114 -08</t>
  </si>
  <si>
    <t>licitaciones@century-media.net</t>
  </si>
  <si>
    <t>18 de marzo de 2024</t>
  </si>
  <si>
    <t>C-4101-1500-24-53107B-4101093-03</t>
  </si>
  <si>
    <t>TRANSF. CTES. - SERVICIO DE ASISTENCIA TÉCNICA PARA EL ACOMPAÑAMIENTO AL RETORNO, REUBICACIÓN O INTEGRACIÓN LOCAL DE VÍCTIMAS DEL DESPLAZAMIENTO FORZADO - IMPLEMENTACION DE LOS PROCESOS DE RETORNOS, REUBICACION E INTEGRACION LOCAL(T)</t>
  </si>
  <si>
    <t>C-4101-1500-24-53107B-4101093-02</t>
  </si>
  <si>
    <t>ADQUIS. DE BYS - SERVICIO DE ASISTENCIA TÉCNICA PARA EL ACOMPAÑAMIENTO AL RETORNO, REUBICACIÓN O INTEGRACIÓN LOCAL DE VÍCTIMAS DEL DESPLAZAMIENTO FORZADO - IMPLEMENTACION DE LOS PROCESOS DE RETORNOS, REUBICACION E INTEGRACION LOCAL</t>
  </si>
  <si>
    <t>C-4101-1500-24-53107B-4101079-02</t>
  </si>
  <si>
    <t>ADQUIS. DE BYS - SERVICIO DE ASISTENCIA TÉCNICA A COMUNIDADES EN TEMAS DE FORTALECIMIENTO DEL TEJIDO SOCIAL Y CONSTRUCCIÓN DE ESCENARIOS COMUNITARIOS PROTECTORES DE DERECHOS - IMPLEMENTACION DE LOS PROCESOS DE RETORNOS, REUBICACION E INTEGRACION LOCAL</t>
  </si>
  <si>
    <t>C-4101-1500-24-53107B-4101079-03</t>
  </si>
  <si>
    <t>TRANSF. CTES. - SERVICIO DE ASISTENCIA TÉCNICA A COMUNIDADES EN TEMAS DE FORTALECIMIENTO DEL TEJIDO SOCIAL Y CONSTRUCCIÓN DE ESCENARIOS COMUNITARIOS PROTECTORES DE DERECHOS - IMPLEMENTACION DE LOS PROCESOS DE RETORNOS, REUBICACION E INTEGRACION LOCAL(T)</t>
  </si>
  <si>
    <t>R&amp;R</t>
  </si>
  <si>
    <t>RETORNOS_REUBICACIONES</t>
  </si>
  <si>
    <t>Implementar coordinadamente medidas de restitución de sujetos colectivos étnicos</t>
  </si>
  <si>
    <t>Implementar coordinadamente medidas de restitución de sujetos colectivos étnicos(T)</t>
  </si>
  <si>
    <t>Implementar coordinadamente las medidas de satisfacción y garantías de no repetición(DAE)</t>
  </si>
  <si>
    <t>Implementar la fase de alistamiento con enfoque diferencial étnico.</t>
  </si>
  <si>
    <t>Implementar la fase de caracterización del daño con enfoque diferencial étnico.</t>
  </si>
  <si>
    <t>Implementar la fase de diseño y formulación de los PIRC con enfoque diferencial étnico.</t>
  </si>
  <si>
    <t>Implementar la fase de identificación con enfoque diferencial étnico.</t>
  </si>
  <si>
    <t>C-4101-1500-29-53107B-4101105-02</t>
  </si>
  <si>
    <t>Implementar coordinadamente las medidas de satisfacción y garantías de no repetición(DAET)</t>
  </si>
  <si>
    <t>En la hoja FOMATO MATERIAL DE APOYO se ajusta la casilla No. de requerimiento,  Las casillas INFORMACIÓN RELACIONADA CON EL TIPO DE ACTIVIDAD A DESARROLLAR, SALONES E ITEMS LOGÍSTICOS, Alojamiento y transporte.</t>
  </si>
  <si>
    <t>Se remplaza el concepto de evento por jornada.</t>
  </si>
  <si>
    <t>En la hoja ALOJAMNIENTO Y,O TRANSPORTE se incluyen dos actividades para INFORMACIÓN PARA CONECTIVIDAD.</t>
  </si>
  <si>
    <t>En la hoja Olla Comunitaria s ajusta el título,  se incluyen casillas de número de víctimas participantes, Días de la olla comunitaria, Valor olla comunitaria y se incluye la sección MARQUE CON UNA X EL TIPO DE ALIMENTACIÓN A CUBRIR CON LA OLLA E INDICAR EL NUMERO DE DÍAS A CUBRIR y se elimina DETALLE DE LOS ELEMENTOS QUE SE SOLICITARAN PARA LA OLLA COMUNITARIA.</t>
  </si>
  <si>
    <t>V9</t>
  </si>
  <si>
    <t>Se modifica en la hoja de FORMATO MATERIAL APOYO:</t>
  </si>
  <si>
    <t>El objeto y Número del Contrato,</t>
  </si>
  <si>
    <t>se incluye cédula del responsable de la actividad (H22),</t>
  </si>
  <si>
    <t>Amplicación de las opciones de Respuesta frente a la actividad que pertenece (B24),</t>
  </si>
  <si>
    <t>Se elimina el espacio del tipo de actividad y se incluye lista desplegable,</t>
  </si>
  <si>
    <t>se elimina la casilla de solicitud de tiquetes</t>
  </si>
  <si>
    <t>En la Hoja nombrada ALOJAMIENTO Y,O TRANSPORTE, se elimina las celdas de itinerario de vuelo.</t>
  </si>
  <si>
    <t>V10</t>
  </si>
  <si>
    <t>Se incluye en la Hoja Formato Material de Apoyo el item de  afectación presupuestal del proyecto: Dependencia , Actividad,  Rubro presupuestal y Tipo de Rubro</t>
  </si>
  <si>
    <t>Fecha:25/04/2024</t>
  </si>
  <si>
    <t>Fecha:  25/04/2024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</si>
</sst>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3" formatCode="_(* #,##0.00_);_(* \(#,##0.00\);_(* &quot;-&quot;??_);_(@_)"/>
    <numFmt numFmtId="164" formatCode="&quot;$&quot;\ #,##0;[Red]\-&quot;$&quot;\ #,##0"/>
    <numFmt numFmtId="165" formatCode="_-&quot;$&quot;\ * #,##0_-;\-&quot;$&quot;\ * #,##0_-;_-&quot;$&quot;\ * &quot;-&quot;_-;_-@_-"/>
    <numFmt numFmtId="166" formatCode="_-&quot;$&quot;\ * #,##0.00_-;\-&quot;$&quot;\ * #,##0.00_-;_-&quot;$&quot;\ * &quot;-&quot;??_-;_-@_-"/>
    <numFmt numFmtId="167" formatCode="_-* #,##0.00_-;\-* #,##0.00_-;_-* &quot;-&quot;??_-;_-@_-"/>
    <numFmt numFmtId="168" formatCode="_(&quot;$&quot;\ * #,##0_);_(&quot;$&quot;\ * \(#,##0\);_(&quot;$&quot;\ * &quot;-&quot;??_);_(@_)"/>
    <numFmt numFmtId="169" formatCode="_(* #,##0_);_(* \(#,##0\);_(* &quot;-&quot;??_);_(@_)"/>
    <numFmt numFmtId="170" formatCode="_-&quot;$&quot;\ * #,##0_-;\-&quot;$&quot;\ * #,##0_-;_-&quot;$&quot;\ * &quot;-&quot;??_-;_-@_-"/>
    <numFmt numFmtId="171" formatCode="_(&quot;$&quot;\ * #,##0.0_);_(&quot;$&quot;\ * \(#,##0.0\);_(&quot;$&quot;\ * &quot;-&quot;??_);_(@_)"/>
    <numFmt numFmtId="172" formatCode="&quot;$&quot;\ #,##0"/>
    <numFmt numFmtId="173" formatCode="_-[$$-240A]\ * #,##0_-;\-[$$-240A]\ * #,##0_-;_-[$$-240A]\ * &quot;-&quot;??_-;_-@_-"/>
    <numFmt numFmtId="174" formatCode="_-* #,##0_-;\-* #,##0_-;_-* &quot;-&quot;??_-;_-@_-"/>
    <numFmt numFmtId="175" formatCode="0.0%"/>
    <numFmt numFmtId="176" formatCode="&quot;$&quot;\ #,##0.00"/>
  </numFmts>
  <fonts count="92"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9"/>
      <color indexed="81"/>
      <name val="Tahoma"/>
      <family val="2"/>
    </font>
    <font>
      <b/>
      <sz val="8"/>
      <color theme="1"/>
      <name val="Calibri"/>
      <family val="2"/>
      <scheme val="minor"/>
    </font>
    <font>
      <b/>
      <sz val="10"/>
      <name val="Calibri"/>
      <family val="2"/>
      <scheme val="minor"/>
    </font>
    <font>
      <sz val="10"/>
      <color theme="1"/>
      <name val="Calibri"/>
      <family val="2"/>
      <scheme val="minor"/>
    </font>
    <font>
      <b/>
      <sz val="9"/>
      <name val="Calibri"/>
      <family val="2"/>
      <scheme val="minor"/>
    </font>
    <font>
      <b/>
      <sz val="9"/>
      <color indexed="81"/>
      <name val="Tahoma"/>
      <family val="2"/>
    </font>
    <font>
      <sz val="10"/>
      <name val="Calibri"/>
      <family val="2"/>
      <scheme val="minor"/>
    </font>
    <font>
      <b/>
      <i/>
      <u/>
      <sz val="10"/>
      <color theme="1"/>
      <name val="Calibri"/>
      <family val="2"/>
      <scheme val="minor"/>
    </font>
    <font>
      <b/>
      <sz val="12"/>
      <color theme="1"/>
      <name val="Calibri"/>
      <family val="2"/>
      <scheme val="minor"/>
    </font>
    <font>
      <b/>
      <sz val="10"/>
      <color rgb="FFFF0000"/>
      <name val="Calibri"/>
      <family val="2"/>
      <scheme val="minor"/>
    </font>
    <font>
      <b/>
      <sz val="7"/>
      <color theme="1"/>
      <name val="Calibri"/>
      <family val="2"/>
      <scheme val="minor"/>
    </font>
    <font>
      <sz val="9"/>
      <name val="Calibri"/>
      <family val="2"/>
      <scheme val="minor"/>
    </font>
    <font>
      <sz val="8"/>
      <name val="Calibri"/>
      <family val="2"/>
      <scheme val="minor"/>
    </font>
    <font>
      <b/>
      <sz val="9"/>
      <color theme="0"/>
      <name val="Calibri"/>
      <family val="2"/>
      <scheme val="minor"/>
    </font>
    <font>
      <b/>
      <sz val="10"/>
      <color theme="1"/>
      <name val="Arial"/>
      <family val="2"/>
    </font>
    <font>
      <sz val="11"/>
      <color theme="1"/>
      <name val="Calibri"/>
      <family val="2"/>
      <scheme val="minor"/>
    </font>
    <font>
      <b/>
      <sz val="11"/>
      <name val="Calibri"/>
      <family val="2"/>
      <scheme val="minor"/>
    </font>
    <font>
      <b/>
      <u/>
      <sz val="10"/>
      <name val="Calibri"/>
      <family val="2"/>
      <scheme val="minor"/>
    </font>
    <font>
      <b/>
      <sz val="9"/>
      <color rgb="FFFFFFFF"/>
      <name val="Verdana"/>
      <family val="2"/>
    </font>
    <font>
      <sz val="9"/>
      <color theme="1"/>
      <name val="Verdana"/>
      <family val="2"/>
    </font>
    <font>
      <b/>
      <sz val="8"/>
      <color theme="1"/>
      <name val="Arial Narrow"/>
      <family val="2"/>
    </font>
    <font>
      <sz val="9"/>
      <name val="Verdana"/>
      <family val="2"/>
    </font>
    <font>
      <sz val="8"/>
      <name val="Verdana"/>
      <family val="2"/>
    </font>
    <font>
      <b/>
      <i/>
      <sz val="8"/>
      <name val="Verdana"/>
      <family val="2"/>
    </font>
    <font>
      <sz val="11"/>
      <name val="Calibri"/>
      <family val="2"/>
      <scheme val="minor"/>
    </font>
    <font>
      <sz val="10"/>
      <color theme="1"/>
      <name val="Arial Narrow"/>
      <family val="2"/>
    </font>
    <font>
      <b/>
      <sz val="8"/>
      <color rgb="FF000000"/>
      <name val="Arial Narrow"/>
      <family val="2"/>
    </font>
    <font>
      <sz val="8"/>
      <color rgb="FF000000"/>
      <name val="Arial Narrow"/>
      <family val="2"/>
    </font>
    <font>
      <sz val="10"/>
      <color rgb="FF000000"/>
      <name val="Arial Narrow"/>
      <family val="2"/>
    </font>
    <font>
      <b/>
      <sz val="12"/>
      <color rgb="FFFF0000"/>
      <name val="Calibri"/>
      <family val="2"/>
      <scheme val="minor"/>
    </font>
    <font>
      <sz val="8"/>
      <color theme="1"/>
      <name val="Verdana"/>
      <family val="2"/>
    </font>
    <font>
      <b/>
      <sz val="10"/>
      <name val="Arial"/>
      <family val="2"/>
    </font>
    <font>
      <sz val="9"/>
      <color theme="0"/>
      <name val="Calibri"/>
      <family val="2"/>
      <scheme val="minor"/>
    </font>
    <font>
      <sz val="8"/>
      <color theme="1"/>
      <name val="Arial Narrow"/>
      <family val="2"/>
    </font>
    <font>
      <b/>
      <sz val="11"/>
      <color theme="0"/>
      <name val="Calibri"/>
      <family val="2"/>
      <scheme val="minor"/>
    </font>
    <font>
      <sz val="11"/>
      <color theme="0"/>
      <name val="Calibri"/>
      <family val="2"/>
      <scheme val="minor"/>
    </font>
    <font>
      <sz val="4"/>
      <color theme="1"/>
      <name val="Calibri"/>
      <family val="2"/>
      <scheme val="minor"/>
    </font>
    <font>
      <b/>
      <sz val="4"/>
      <color theme="1"/>
      <name val="Calibri"/>
      <family val="2"/>
      <scheme val="minor"/>
    </font>
    <font>
      <sz val="12"/>
      <color rgb="FFFFFF00"/>
      <name val="Calibri"/>
      <family val="2"/>
      <scheme val="minor"/>
    </font>
    <font>
      <sz val="11"/>
      <color theme="1"/>
      <name val="Comic Sans MS"/>
      <family val="4"/>
    </font>
    <font>
      <b/>
      <sz val="11"/>
      <color theme="1"/>
      <name val="Comic Sans MS"/>
      <family val="4"/>
    </font>
    <font>
      <b/>
      <sz val="16"/>
      <color rgb="FF000000"/>
      <name val="Comic Sans MS"/>
      <family val="4"/>
    </font>
    <font>
      <b/>
      <sz val="8"/>
      <color rgb="FF000000"/>
      <name val="Comic Sans MS"/>
      <family val="4"/>
    </font>
    <font>
      <b/>
      <sz val="11"/>
      <color theme="3" tint="-0.499984740745262"/>
      <name val="Comic Sans MS"/>
      <family val="4"/>
    </font>
    <font>
      <sz val="10"/>
      <name val="Comic Sans MS"/>
      <family val="4"/>
    </font>
    <font>
      <sz val="10"/>
      <color theme="1"/>
      <name val="Comic Sans MS"/>
      <family val="4"/>
    </font>
    <font>
      <sz val="12"/>
      <name val="Calibri"/>
      <family val="2"/>
      <scheme val="minor"/>
    </font>
    <font>
      <sz val="12"/>
      <color theme="1"/>
      <name val="Calibri"/>
      <family val="2"/>
      <scheme val="minor"/>
    </font>
    <font>
      <b/>
      <sz val="12"/>
      <color rgb="FFFFFF00"/>
      <name val="Calibri"/>
      <family val="2"/>
      <scheme val="minor"/>
    </font>
    <font>
      <b/>
      <sz val="12"/>
      <color theme="9" tint="-0.499984740745262"/>
      <name val="Calibri"/>
      <family val="2"/>
      <scheme val="minor"/>
    </font>
    <font>
      <sz val="12"/>
      <color theme="0" tint="-0.249977111117893"/>
      <name val="Calibri"/>
      <family val="2"/>
      <scheme val="minor"/>
    </font>
    <font>
      <b/>
      <sz val="12"/>
      <name val="Calibri"/>
      <family val="2"/>
      <scheme val="minor"/>
    </font>
    <font>
      <sz val="12"/>
      <color theme="0"/>
      <name val="Calibri"/>
      <family val="2"/>
      <scheme val="minor"/>
    </font>
    <font>
      <b/>
      <sz val="9"/>
      <color rgb="FF000000"/>
      <name val="Verdana"/>
      <family val="2"/>
    </font>
    <font>
      <b/>
      <sz val="9"/>
      <color theme="1"/>
      <name val="Calibri"/>
      <family val="2"/>
    </font>
    <font>
      <b/>
      <sz val="12"/>
      <color rgb="FF000000"/>
      <name val="Calibri"/>
      <family val="2"/>
      <scheme val="minor"/>
    </font>
    <font>
      <b/>
      <sz val="9"/>
      <color rgb="FF000000"/>
      <name val="Calibri"/>
      <family val="2"/>
      <scheme val="minor"/>
    </font>
    <font>
      <b/>
      <sz val="10"/>
      <color rgb="FF000000"/>
      <name val="Arial"/>
      <family val="2"/>
    </font>
    <font>
      <b/>
      <sz val="9"/>
      <color rgb="FF000000"/>
      <name val="Arial"/>
      <family val="2"/>
    </font>
    <font>
      <sz val="9"/>
      <color theme="1"/>
      <name val="Comic Sans MS"/>
      <family val="4"/>
    </font>
    <font>
      <sz val="9"/>
      <color rgb="FF000000"/>
      <name val="Verdana"/>
      <family val="2"/>
    </font>
    <font>
      <b/>
      <sz val="11"/>
      <color rgb="FF000000"/>
      <name val="Calibri"/>
      <family val="2"/>
    </font>
    <font>
      <b/>
      <sz val="12"/>
      <color theme="0"/>
      <name val="Calibri"/>
      <family val="2"/>
      <scheme val="minor"/>
    </font>
    <font>
      <u/>
      <sz val="11"/>
      <color theme="10"/>
      <name val="Calibri"/>
      <family val="2"/>
      <scheme val="minor"/>
    </font>
    <font>
      <b/>
      <sz val="22"/>
      <color theme="1"/>
      <name val="Calibri"/>
      <family val="2"/>
      <scheme val="minor"/>
    </font>
    <font>
      <b/>
      <sz val="8"/>
      <color theme="0"/>
      <name val="Arial Narrow"/>
      <family val="2"/>
    </font>
    <font>
      <b/>
      <sz val="14"/>
      <color theme="1"/>
      <name val="Arial Narrow"/>
      <family val="2"/>
    </font>
    <font>
      <sz val="7"/>
      <color rgb="FF000000"/>
      <name val="Calibri Light"/>
      <family val="2"/>
    </font>
    <font>
      <b/>
      <sz val="10"/>
      <color rgb="FF000000"/>
      <name val="Calibri"/>
      <family val="2"/>
      <scheme val="minor"/>
    </font>
    <font>
      <sz val="8"/>
      <color rgb="FFFF0000"/>
      <name val="Arial Narrow"/>
      <family val="2"/>
    </font>
    <font>
      <b/>
      <sz val="8"/>
      <name val="Arial"/>
      <family val="2"/>
    </font>
    <font>
      <b/>
      <i/>
      <sz val="8"/>
      <name val="Arial"/>
      <family val="2"/>
    </font>
    <font>
      <sz val="12"/>
      <color rgb="FFFF0000"/>
      <name val="Calibri"/>
      <family val="2"/>
      <scheme val="minor"/>
    </font>
    <font>
      <sz val="11"/>
      <color rgb="FF000000"/>
      <name val="Calibri"/>
      <family val="2"/>
    </font>
    <font>
      <sz val="10"/>
      <name val="Arial Narrow"/>
      <family val="2"/>
    </font>
    <font>
      <sz val="10"/>
      <color rgb="FFFF0000"/>
      <name val="Arial Narrow"/>
      <family val="2"/>
    </font>
    <font>
      <b/>
      <sz val="14"/>
      <color rgb="FFFF0000"/>
      <name val="Arial Narrow"/>
      <family val="2"/>
    </font>
    <font>
      <b/>
      <sz val="11"/>
      <color theme="1"/>
      <name val="Arial Narrow"/>
      <family val="2"/>
    </font>
    <font>
      <b/>
      <sz val="9"/>
      <color rgb="FF000000"/>
      <name val="Arial Narrow"/>
      <family val="2"/>
    </font>
    <font>
      <b/>
      <sz val="10"/>
      <color theme="1"/>
      <name val="Arial Narrow"/>
      <family val="2"/>
    </font>
    <font>
      <sz val="9"/>
      <color rgb="FF000000"/>
      <name val="Arial Narrow"/>
      <family val="2"/>
    </font>
    <font>
      <b/>
      <sz val="16"/>
      <color theme="1"/>
      <name val="Arial Narrow"/>
      <family val="2"/>
    </font>
    <font>
      <b/>
      <sz val="10"/>
      <color rgb="FF000000"/>
      <name val="Arial Narrow"/>
      <family val="2"/>
    </font>
    <font>
      <sz val="9"/>
      <color theme="1"/>
      <name val="Arial Narrow"/>
      <family val="2"/>
    </font>
    <font>
      <sz val="11"/>
      <color rgb="FF000000"/>
      <name val="Calibri"/>
      <family val="2"/>
      <scheme val="minor"/>
    </font>
    <font>
      <sz val="8"/>
      <color rgb="FF000000"/>
      <name val="Verdana"/>
      <family val="2"/>
    </font>
  </fonts>
  <fills count="4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theme="6"/>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00"/>
        <bgColor indexed="64"/>
      </patternFill>
    </fill>
    <fill>
      <patternFill patternType="solid">
        <fgColor rgb="FF3366CC"/>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C0000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2F2F2"/>
        <bgColor indexed="64"/>
      </patternFill>
    </fill>
    <fill>
      <patternFill patternType="solid">
        <fgColor rgb="FFA6A6A6"/>
        <bgColor indexed="64"/>
      </patternFill>
    </fill>
    <fill>
      <patternFill patternType="solid">
        <fgColor rgb="FF9BC2E6"/>
        <bgColor rgb="FF000000"/>
      </patternFill>
    </fill>
    <fill>
      <patternFill patternType="solid">
        <fgColor theme="7"/>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theme="7" tint="0.79998168889431442"/>
      </patternFill>
    </fill>
    <fill>
      <patternFill patternType="solid">
        <fgColor rgb="FFFF33CC"/>
        <bgColor indexed="64"/>
      </patternFill>
    </fill>
    <fill>
      <patternFill patternType="solid">
        <fgColor rgb="FFFFFFCC"/>
        <bgColor indexed="64"/>
      </patternFill>
    </fill>
    <fill>
      <patternFill patternType="solid">
        <fgColor theme="5" tint="0.79998168889431442"/>
        <bgColor indexed="64"/>
      </patternFill>
    </fill>
  </fills>
  <borders count="62">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7">
    <xf numFmtId="0" fontId="0" fillId="0" borderId="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41" fillId="24" borderId="0" applyNumberFormat="0" applyBorder="0" applyAlignment="0" applyProtection="0"/>
    <xf numFmtId="43" fontId="21" fillId="0" borderId="0" applyFont="0" applyFill="0" applyBorder="0" applyAlignment="0" applyProtection="0"/>
    <xf numFmtId="9"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0" fontId="69" fillId="0" borderId="0" applyNumberForma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cellStyleXfs>
  <cellXfs count="908">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3" borderId="9" xfId="0" applyFill="1" applyBorder="1" applyAlignment="1">
      <alignment horizontal="left" vertical="center"/>
    </xf>
    <xf numFmtId="0" fontId="0" fillId="3" borderId="9" xfId="0" applyFill="1" applyBorder="1" applyAlignment="1">
      <alignment horizontal="center" vertical="center"/>
    </xf>
    <xf numFmtId="168" fontId="0" fillId="3" borderId="9" xfId="0" applyNumberFormat="1" applyFill="1" applyBorder="1" applyAlignment="1">
      <alignment horizontal="center" vertical="center"/>
    </xf>
    <xf numFmtId="168" fontId="0" fillId="9" borderId="9" xfId="0" applyNumberFormat="1" applyFill="1" applyBorder="1" applyAlignment="1">
      <alignment horizontal="center" vertical="center"/>
    </xf>
    <xf numFmtId="14" fontId="0" fillId="0" borderId="9" xfId="0" applyNumberFormat="1" applyBorder="1" applyAlignment="1">
      <alignment horizontal="center" vertical="center"/>
    </xf>
    <xf numFmtId="0" fontId="8" fillId="4" borderId="9"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vertical="center"/>
    </xf>
    <xf numFmtId="0" fontId="3" fillId="3" borderId="25" xfId="0" applyFont="1" applyFill="1" applyBorder="1" applyAlignment="1">
      <alignment vertical="center"/>
    </xf>
    <xf numFmtId="0" fontId="3" fillId="3" borderId="36" xfId="0" applyFont="1" applyFill="1" applyBorder="1" applyAlignment="1">
      <alignment vertical="center" wrapText="1"/>
    </xf>
    <xf numFmtId="0" fontId="22" fillId="4" borderId="9" xfId="0" applyFont="1" applyFill="1" applyBorder="1" applyAlignment="1">
      <alignment horizontal="center" vertical="center"/>
    </xf>
    <xf numFmtId="0" fontId="0" fillId="0" borderId="13" xfId="0" applyBorder="1"/>
    <xf numFmtId="14" fontId="0" fillId="0" borderId="12" xfId="0" applyNumberFormat="1" applyBorder="1" applyAlignment="1">
      <alignment horizontal="center" vertical="center"/>
    </xf>
    <xf numFmtId="0" fontId="8" fillId="13" borderId="9" xfId="0" applyFont="1" applyFill="1" applyBorder="1" applyAlignment="1">
      <alignment horizontal="center" vertic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14" fontId="0" fillId="0" borderId="0" xfId="0" applyNumberFormat="1"/>
    <xf numFmtId="14" fontId="25" fillId="0" borderId="9" xfId="0" applyNumberFormat="1" applyFont="1" applyBorder="1" applyAlignment="1">
      <alignment horizontal="center" vertical="center"/>
    </xf>
    <xf numFmtId="0" fontId="27" fillId="0" borderId="9" xfId="0" applyFont="1" applyBorder="1" applyAlignment="1">
      <alignment horizontal="center" vertical="center"/>
    </xf>
    <xf numFmtId="14" fontId="27" fillId="0" borderId="9" xfId="0" applyNumberFormat="1" applyFont="1" applyBorder="1" applyAlignment="1">
      <alignment horizontal="center" vertical="center"/>
    </xf>
    <xf numFmtId="0" fontId="28" fillId="0" borderId="9" xfId="0" applyFont="1" applyBorder="1" applyAlignment="1">
      <alignment horizontal="center" vertical="center" wrapText="1"/>
    </xf>
    <xf numFmtId="0" fontId="0" fillId="0" borderId="0" xfId="0" applyProtection="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Protection="1">
      <protection locked="0"/>
    </xf>
    <xf numFmtId="0" fontId="26" fillId="3" borderId="9"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protection locked="0"/>
    </xf>
    <xf numFmtId="0" fontId="4" fillId="0" borderId="0" xfId="0" applyFont="1" applyAlignment="1" applyProtection="1">
      <alignment vertical="center"/>
      <protection locked="0"/>
    </xf>
    <xf numFmtId="0" fontId="33" fillId="0" borderId="9" xfId="0" applyFont="1" applyBorder="1" applyAlignment="1">
      <alignment horizontal="center" vertical="center" wrapText="1"/>
    </xf>
    <xf numFmtId="0" fontId="33" fillId="0" borderId="9" xfId="0" applyFont="1" applyBorder="1" applyAlignment="1">
      <alignment horizontal="justify" vertical="center" wrapText="1"/>
    </xf>
    <xf numFmtId="0" fontId="33" fillId="0" borderId="9" xfId="0" applyFont="1" applyBorder="1" applyAlignment="1">
      <alignment vertical="center" wrapText="1"/>
    </xf>
    <xf numFmtId="0" fontId="33" fillId="18" borderId="9" xfId="0" applyFont="1" applyFill="1" applyBorder="1" applyAlignment="1">
      <alignment horizontal="center" vertical="center" wrapText="1"/>
    </xf>
    <xf numFmtId="0" fontId="33" fillId="18" borderId="9" xfId="0" applyFont="1" applyFill="1" applyBorder="1" applyAlignment="1">
      <alignment horizontal="justify" vertical="center" wrapText="1"/>
    </xf>
    <xf numFmtId="0" fontId="30" fillId="0" borderId="0" xfId="0" applyFont="1"/>
    <xf numFmtId="165" fontId="34" fillId="0" borderId="9" xfId="1" applyFont="1" applyBorder="1" applyAlignment="1">
      <alignment horizontal="center" vertical="center"/>
    </xf>
    <xf numFmtId="0" fontId="0" fillId="0" borderId="9" xfId="0" applyBorder="1" applyAlignment="1">
      <alignment horizontal="center" vertical="center"/>
    </xf>
    <xf numFmtId="0" fontId="2" fillId="3" borderId="9" xfId="0" applyFont="1" applyFill="1" applyBorder="1" applyAlignment="1" applyProtection="1">
      <alignment horizontal="center" vertical="center" wrapText="1"/>
      <protection locked="0"/>
    </xf>
    <xf numFmtId="0" fontId="8" fillId="20" borderId="9" xfId="0" applyFont="1" applyFill="1" applyBorder="1" applyAlignment="1">
      <alignment horizontal="center" vertical="center" wrapText="1"/>
    </xf>
    <xf numFmtId="0" fontId="3" fillId="0" borderId="0" xfId="0" applyFont="1" applyAlignment="1">
      <alignment vertical="center" wrapText="1"/>
    </xf>
    <xf numFmtId="0" fontId="3" fillId="3" borderId="15" xfId="0" applyFont="1" applyFill="1" applyBorder="1" applyAlignment="1">
      <alignment vertical="center" wrapText="1"/>
    </xf>
    <xf numFmtId="0" fontId="8" fillId="0" borderId="25" xfId="0" applyFont="1" applyBorder="1" applyAlignment="1">
      <alignment horizontal="left" vertical="center"/>
    </xf>
    <xf numFmtId="0" fontId="8" fillId="0" borderId="0" xfId="0" applyFont="1" applyAlignment="1">
      <alignment vertical="center"/>
    </xf>
    <xf numFmtId="0" fontId="8" fillId="0" borderId="34" xfId="0" applyFont="1" applyBorder="1" applyAlignment="1">
      <alignment vertical="center"/>
    </xf>
    <xf numFmtId="0" fontId="9" fillId="0" borderId="35" xfId="0" applyFont="1" applyBorder="1" applyAlignment="1">
      <alignment vertical="center"/>
    </xf>
    <xf numFmtId="0" fontId="3" fillId="3" borderId="36" xfId="0" applyFont="1" applyFill="1" applyBorder="1" applyAlignment="1">
      <alignment horizontal="center" vertical="center" wrapText="1"/>
    </xf>
    <xf numFmtId="0" fontId="4" fillId="3" borderId="36" xfId="0" applyFont="1" applyFill="1" applyBorder="1" applyAlignment="1">
      <alignment vertical="center" wrapText="1"/>
    </xf>
    <xf numFmtId="0" fontId="25" fillId="0" borderId="22" xfId="0" applyFont="1" applyBorder="1" applyAlignment="1">
      <alignment horizontal="center" vertical="center"/>
    </xf>
    <xf numFmtId="14" fontId="25" fillId="0" borderId="37" xfId="0" applyNumberFormat="1" applyFont="1" applyBorder="1" applyAlignment="1">
      <alignment horizontal="center" vertical="center"/>
    </xf>
    <xf numFmtId="0" fontId="25" fillId="0" borderId="40" xfId="0" applyFont="1" applyBorder="1" applyAlignment="1">
      <alignment horizontal="justify" vertical="center" wrapText="1"/>
    </xf>
    <xf numFmtId="0" fontId="25" fillId="0" borderId="13" xfId="0" applyFont="1" applyBorder="1" applyAlignment="1">
      <alignment horizontal="center" vertical="center"/>
    </xf>
    <xf numFmtId="0" fontId="25" fillId="0" borderId="14" xfId="0" applyFont="1" applyBorder="1" applyAlignment="1">
      <alignment horizontal="justify" vertical="center" wrapText="1"/>
    </xf>
    <xf numFmtId="0" fontId="27" fillId="0" borderId="13" xfId="0" applyFont="1" applyBorder="1" applyAlignment="1">
      <alignment horizontal="center" vertical="center"/>
    </xf>
    <xf numFmtId="0" fontId="28" fillId="0" borderId="14" xfId="0" applyFont="1" applyBorder="1" applyAlignment="1">
      <alignment horizontal="justify" vertical="center" wrapText="1"/>
    </xf>
    <xf numFmtId="0" fontId="25" fillId="0" borderId="4" xfId="0" applyFont="1" applyBorder="1" applyAlignment="1">
      <alignment horizontal="center" vertical="center"/>
    </xf>
    <xf numFmtId="14" fontId="25" fillId="0" borderId="8" xfId="0" applyNumberFormat="1" applyFont="1" applyBorder="1" applyAlignment="1">
      <alignment horizontal="center" vertical="center"/>
    </xf>
    <xf numFmtId="0" fontId="36" fillId="0" borderId="1" xfId="0" applyFont="1" applyBorder="1" applyAlignment="1">
      <alignment horizontal="justify" vertical="center" wrapText="1"/>
    </xf>
    <xf numFmtId="0" fontId="1" fillId="16" borderId="9" xfId="0" applyFont="1" applyFill="1" applyBorder="1" applyAlignment="1">
      <alignment horizontal="center"/>
    </xf>
    <xf numFmtId="0" fontId="0" fillId="0" borderId="9" xfId="0" applyBorder="1"/>
    <xf numFmtId="0" fontId="0" fillId="0" borderId="9" xfId="0" applyBorder="1" applyAlignment="1">
      <alignment horizontal="center"/>
    </xf>
    <xf numFmtId="170" fontId="0" fillId="0" borderId="9" xfId="2" applyNumberFormat="1" applyFont="1" applyBorder="1" applyAlignment="1">
      <alignment horizontal="center"/>
    </xf>
    <xf numFmtId="170" fontId="0" fillId="0" borderId="9" xfId="2" applyNumberFormat="1" applyFont="1" applyFill="1" applyBorder="1" applyAlignment="1">
      <alignment horizontal="center"/>
    </xf>
    <xf numFmtId="0" fontId="2" fillId="2" borderId="9" xfId="0" applyFont="1" applyFill="1" applyBorder="1" applyAlignment="1" applyProtection="1">
      <alignment horizontal="center" vertical="center" wrapText="1"/>
      <protection locked="0"/>
    </xf>
    <xf numFmtId="0" fontId="25" fillId="0" borderId="36" xfId="0" applyFont="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5" fillId="0" borderId="9" xfId="0" applyFont="1" applyBorder="1" applyProtection="1">
      <protection locked="0"/>
    </xf>
    <xf numFmtId="0" fontId="4" fillId="2" borderId="9" xfId="0" applyFont="1" applyFill="1" applyBorder="1" applyAlignment="1" applyProtection="1">
      <alignment vertical="center" wrapText="1"/>
      <protection locked="0"/>
    </xf>
    <xf numFmtId="0" fontId="17" fillId="2" borderId="13" xfId="0" applyFont="1" applyFill="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7" fillId="2" borderId="9" xfId="0" applyFont="1" applyFill="1" applyBorder="1" applyAlignment="1" applyProtection="1">
      <alignment vertical="center"/>
      <protection locked="0"/>
    </xf>
    <xf numFmtId="0" fontId="17"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left" vertical="center"/>
      <protection locked="0"/>
    </xf>
    <xf numFmtId="0" fontId="9" fillId="3" borderId="5"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10" fillId="2" borderId="9" xfId="0" applyFont="1" applyFill="1" applyBorder="1" applyAlignment="1" applyProtection="1">
      <alignment vertical="center"/>
      <protection locked="0"/>
    </xf>
    <xf numFmtId="0" fontId="7" fillId="2" borderId="9"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8" fillId="3" borderId="21"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11" borderId="9" xfId="0" applyFont="1" applyFill="1" applyBorder="1" applyAlignment="1" applyProtection="1">
      <alignment horizontal="center" vertical="center" wrapText="1"/>
      <protection locked="0"/>
    </xf>
    <xf numFmtId="0" fontId="8" fillId="11" borderId="14"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7" xfId="0" applyFont="1" applyBorder="1" applyAlignment="1" applyProtection="1">
      <alignment horizontal="left" vertical="center" wrapText="1"/>
      <protection locked="0"/>
    </xf>
    <xf numFmtId="0" fontId="8" fillId="2" borderId="27"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left" vertical="center" wrapText="1"/>
      <protection locked="0"/>
    </xf>
    <xf numFmtId="0" fontId="33" fillId="3" borderId="9" xfId="0" applyFont="1" applyFill="1" applyBorder="1" applyAlignment="1">
      <alignment horizontal="justify" vertical="center" wrapText="1"/>
    </xf>
    <xf numFmtId="0" fontId="33" fillId="3" borderId="9" xfId="0" applyFont="1" applyFill="1" applyBorder="1" applyAlignment="1">
      <alignment horizontal="center" vertical="center" wrapText="1"/>
    </xf>
    <xf numFmtId="9" fontId="31" fillId="0" borderId="9" xfId="0" applyNumberFormat="1" applyFont="1" applyBorder="1" applyAlignment="1">
      <alignment horizontal="center" vertical="center" wrapText="1"/>
    </xf>
    <xf numFmtId="0" fontId="33" fillId="3" borderId="9" xfId="0" applyFont="1" applyFill="1" applyBorder="1" applyAlignment="1">
      <alignment vertical="center" wrapText="1"/>
    </xf>
    <xf numFmtId="0" fontId="33" fillId="3" borderId="9" xfId="0" applyFont="1" applyFill="1" applyBorder="1" applyAlignment="1">
      <alignment vertical="center"/>
    </xf>
    <xf numFmtId="170" fontId="35" fillId="3" borderId="0" xfId="2" applyNumberFormat="1" applyFont="1" applyFill="1" applyBorder="1" applyAlignment="1" applyProtection="1">
      <alignment horizontal="center" vertical="center"/>
      <protection locked="0"/>
    </xf>
    <xf numFmtId="168" fontId="1" fillId="0" borderId="9" xfId="0" applyNumberFormat="1" applyFont="1" applyBorder="1" applyAlignment="1">
      <alignment horizontal="center" vertical="center" wrapText="1"/>
    </xf>
    <xf numFmtId="0" fontId="38" fillId="0" borderId="0" xfId="0" applyFont="1" applyProtection="1">
      <protection locked="0"/>
    </xf>
    <xf numFmtId="14" fontId="4" fillId="0" borderId="9" xfId="0" applyNumberFormat="1" applyFont="1" applyBorder="1" applyAlignment="1" applyProtection="1">
      <alignment vertical="center"/>
      <protection locked="0"/>
    </xf>
    <xf numFmtId="14" fontId="5" fillId="0" borderId="9" xfId="0" applyNumberFormat="1" applyFont="1" applyBorder="1" applyAlignment="1" applyProtection="1">
      <alignment horizontal="left" vertical="center"/>
      <protection locked="0"/>
    </xf>
    <xf numFmtId="18" fontId="5" fillId="0" borderId="14" xfId="0" applyNumberFormat="1" applyFont="1" applyBorder="1" applyAlignment="1" applyProtection="1">
      <alignment vertical="center"/>
      <protection locked="0"/>
    </xf>
    <xf numFmtId="18" fontId="5" fillId="0" borderId="14" xfId="0" applyNumberFormat="1" applyFont="1" applyBorder="1" applyAlignment="1" applyProtection="1">
      <alignment horizontal="right" vertical="center"/>
      <protection locked="0"/>
    </xf>
    <xf numFmtId="0" fontId="0" fillId="3" borderId="9" xfId="0" applyFill="1" applyBorder="1" applyAlignment="1">
      <alignment horizontal="left"/>
    </xf>
    <xf numFmtId="0" fontId="0" fillId="3" borderId="9" xfId="0" applyFill="1" applyBorder="1"/>
    <xf numFmtId="3" fontId="0" fillId="3" borderId="9" xfId="0" applyNumberFormat="1" applyFill="1" applyBorder="1" applyAlignment="1">
      <alignment horizontal="center" vertical="center"/>
    </xf>
    <xf numFmtId="0" fontId="2" fillId="3" borderId="10"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2" fillId="17" borderId="9" xfId="0" applyFont="1" applyFill="1" applyBorder="1" applyAlignment="1">
      <alignment horizontal="center" vertical="center" wrapText="1"/>
    </xf>
    <xf numFmtId="0" fontId="33" fillId="3" borderId="54" xfId="0" applyFont="1" applyFill="1" applyBorder="1" applyAlignment="1">
      <alignment horizontal="justify" vertical="center" wrapText="1"/>
    </xf>
    <xf numFmtId="0" fontId="33" fillId="3" borderId="54" xfId="0" applyFont="1" applyFill="1" applyBorder="1" applyAlignment="1">
      <alignment vertical="center" wrapText="1"/>
    </xf>
    <xf numFmtId="0" fontId="2" fillId="0" borderId="9" xfId="0" applyFont="1" applyBorder="1" applyAlignment="1" applyProtection="1">
      <alignment horizontal="center" vertical="center"/>
      <protection locked="0"/>
    </xf>
    <xf numFmtId="0" fontId="9" fillId="3" borderId="9" xfId="0" applyFont="1" applyFill="1" applyBorder="1" applyAlignment="1" applyProtection="1">
      <alignment horizontal="center" vertical="center" wrapText="1"/>
      <protection locked="0"/>
    </xf>
    <xf numFmtId="165" fontId="8" fillId="0" borderId="27" xfId="1" applyFont="1" applyBorder="1" applyAlignment="1" applyProtection="1">
      <alignment horizontal="left" vertical="center" wrapText="1"/>
      <protection locked="0"/>
    </xf>
    <xf numFmtId="0" fontId="1" fillId="0" borderId="0" xfId="0" applyFont="1"/>
    <xf numFmtId="0" fontId="0" fillId="0" borderId="9" xfId="0" applyBorder="1" applyAlignment="1">
      <alignment horizontal="left" indent="1"/>
    </xf>
    <xf numFmtId="0" fontId="4" fillId="0" borderId="9" xfId="0" applyFont="1" applyBorder="1" applyAlignment="1" applyProtection="1">
      <alignment vertical="center"/>
      <protection locked="0"/>
    </xf>
    <xf numFmtId="0" fontId="40" fillId="4" borderId="9" xfId="0" applyFont="1" applyFill="1" applyBorder="1" applyAlignment="1">
      <alignment horizontal="center" vertical="center" wrapText="1"/>
    </xf>
    <xf numFmtId="0" fontId="40" fillId="4" borderId="9" xfId="0" applyFont="1" applyFill="1" applyBorder="1" applyAlignment="1">
      <alignment horizontal="center" vertical="center"/>
    </xf>
    <xf numFmtId="0" fontId="0" fillId="25" borderId="9" xfId="0" applyFill="1" applyBorder="1" applyAlignment="1">
      <alignment vertical="center"/>
    </xf>
    <xf numFmtId="0" fontId="0" fillId="0" borderId="9" xfId="0" applyBorder="1" applyAlignment="1">
      <alignment vertical="center"/>
    </xf>
    <xf numFmtId="0" fontId="0" fillId="24" borderId="9" xfId="5" applyNumberFormat="1" applyFont="1" applyBorder="1" applyAlignment="1">
      <alignment vertical="center"/>
    </xf>
    <xf numFmtId="0" fontId="0" fillId="25" borderId="55" xfId="0" applyFill="1" applyBorder="1" applyAlignment="1">
      <alignment vertical="center"/>
    </xf>
    <xf numFmtId="0" fontId="33" fillId="18" borderId="9" xfId="0" applyFont="1" applyFill="1" applyBorder="1" applyAlignment="1">
      <alignment vertical="center" wrapText="1"/>
    </xf>
    <xf numFmtId="0" fontId="33" fillId="18" borderId="9" xfId="0" applyFont="1" applyFill="1" applyBorder="1" applyAlignment="1">
      <alignment horizontal="left" vertical="center" wrapText="1"/>
    </xf>
    <xf numFmtId="0" fontId="32" fillId="15" borderId="9" xfId="0" applyFont="1" applyFill="1" applyBorder="1" applyAlignment="1">
      <alignment vertical="center" wrapText="1"/>
    </xf>
    <xf numFmtId="0" fontId="42" fillId="0" borderId="0" xfId="0" applyFont="1" applyProtection="1">
      <protection locked="0"/>
    </xf>
    <xf numFmtId="0" fontId="45" fillId="3" borderId="0" xfId="0" applyFont="1" applyFill="1"/>
    <xf numFmtId="0" fontId="46" fillId="26" borderId="41" xfId="0" applyFont="1" applyFill="1" applyBorder="1" applyAlignment="1">
      <alignment horizontal="left" vertical="center" wrapText="1"/>
    </xf>
    <xf numFmtId="0" fontId="46" fillId="26" borderId="45" xfId="0" applyFont="1" applyFill="1" applyBorder="1" applyAlignment="1">
      <alignment horizontal="left"/>
    </xf>
    <xf numFmtId="0" fontId="49" fillId="27" borderId="10" xfId="0" applyFont="1" applyFill="1" applyBorder="1" applyAlignment="1">
      <alignment horizontal="center" vertical="center"/>
    </xf>
    <xf numFmtId="0" fontId="49" fillId="27" borderId="11" xfId="0" applyFont="1" applyFill="1" applyBorder="1" applyAlignment="1">
      <alignment horizontal="center" vertical="center"/>
    </xf>
    <xf numFmtId="0" fontId="49" fillId="27" borderId="11" xfId="0" applyFont="1" applyFill="1" applyBorder="1" applyAlignment="1">
      <alignment vertical="center"/>
    </xf>
    <xf numFmtId="0" fontId="49" fillId="27" borderId="12" xfId="0" applyFont="1" applyFill="1" applyBorder="1" applyAlignment="1">
      <alignment vertical="center"/>
    </xf>
    <xf numFmtId="0" fontId="45" fillId="3" borderId="42" xfId="0" applyFont="1" applyFill="1" applyBorder="1"/>
    <xf numFmtId="0" fontId="45" fillId="3" borderId="0" xfId="0" applyFont="1" applyFill="1" applyAlignment="1">
      <alignment horizontal="center" vertical="center"/>
    </xf>
    <xf numFmtId="37" fontId="45" fillId="3" borderId="0" xfId="1" applyNumberFormat="1" applyFont="1" applyFill="1" applyBorder="1" applyAlignment="1">
      <alignment horizontal="center" vertical="center"/>
    </xf>
    <xf numFmtId="9" fontId="45" fillId="3" borderId="0" xfId="7" applyFont="1" applyFill="1" applyBorder="1" applyAlignment="1">
      <alignment horizontal="center" vertical="center"/>
    </xf>
    <xf numFmtId="37" fontId="45" fillId="3" borderId="18" xfId="1" applyNumberFormat="1" applyFont="1" applyFill="1" applyBorder="1" applyAlignment="1">
      <alignment horizontal="center" vertical="center"/>
    </xf>
    <xf numFmtId="37" fontId="45" fillId="3" borderId="19" xfId="1" applyNumberFormat="1" applyFont="1" applyFill="1" applyBorder="1" applyAlignment="1">
      <alignment horizontal="center" vertical="center"/>
    </xf>
    <xf numFmtId="37" fontId="45" fillId="3" borderId="20" xfId="1" applyNumberFormat="1" applyFont="1" applyFill="1" applyBorder="1" applyAlignment="1">
      <alignment horizontal="center" vertical="center"/>
    </xf>
    <xf numFmtId="37" fontId="45" fillId="27" borderId="19" xfId="1" applyNumberFormat="1" applyFont="1" applyFill="1" applyBorder="1" applyAlignment="1">
      <alignment horizontal="center" vertical="center"/>
    </xf>
    <xf numFmtId="37" fontId="45" fillId="27" borderId="20" xfId="1" applyNumberFormat="1" applyFont="1" applyFill="1" applyBorder="1" applyAlignment="1">
      <alignment horizontal="center" vertical="center"/>
    </xf>
    <xf numFmtId="37" fontId="45" fillId="27" borderId="10" xfId="1" applyNumberFormat="1" applyFont="1" applyFill="1" applyBorder="1" applyAlignment="1">
      <alignment horizontal="center" vertical="center"/>
    </xf>
    <xf numFmtId="37" fontId="45" fillId="27" borderId="11" xfId="1" applyNumberFormat="1" applyFont="1" applyFill="1" applyBorder="1" applyAlignment="1">
      <alignment horizontal="center" vertical="center"/>
    </xf>
    <xf numFmtId="37" fontId="45" fillId="27" borderId="12" xfId="1" applyNumberFormat="1" applyFont="1" applyFill="1" applyBorder="1" applyAlignment="1">
      <alignment horizontal="center" vertical="center"/>
    </xf>
    <xf numFmtId="37" fontId="45" fillId="27" borderId="10" xfId="1" applyNumberFormat="1" applyFont="1" applyFill="1" applyBorder="1"/>
    <xf numFmtId="37" fontId="45" fillId="27" borderId="11" xfId="1" applyNumberFormat="1" applyFont="1" applyFill="1" applyBorder="1"/>
    <xf numFmtId="37" fontId="45" fillId="27" borderId="12" xfId="1" applyNumberFormat="1" applyFont="1" applyFill="1" applyBorder="1"/>
    <xf numFmtId="37" fontId="45" fillId="3" borderId="0" xfId="1" applyNumberFormat="1" applyFont="1" applyFill="1" applyBorder="1"/>
    <xf numFmtId="9" fontId="45" fillId="3" borderId="0" xfId="0" applyNumberFormat="1" applyFont="1" applyFill="1"/>
    <xf numFmtId="37" fontId="45" fillId="3" borderId="18" xfId="1" applyNumberFormat="1" applyFont="1" applyFill="1" applyBorder="1"/>
    <xf numFmtId="0" fontId="45" fillId="3" borderId="41" xfId="0" applyFont="1" applyFill="1" applyBorder="1"/>
    <xf numFmtId="37" fontId="45" fillId="3" borderId="6" xfId="1" applyNumberFormat="1" applyFont="1" applyFill="1" applyBorder="1"/>
    <xf numFmtId="9" fontId="45" fillId="3" borderId="6" xfId="7" applyFont="1" applyFill="1" applyBorder="1" applyAlignment="1">
      <alignment horizontal="center" vertical="center"/>
    </xf>
    <xf numFmtId="37" fontId="45" fillId="3" borderId="6" xfId="1" applyNumberFormat="1" applyFont="1" applyFill="1" applyBorder="1" applyAlignment="1">
      <alignment horizontal="center" vertical="center"/>
    </xf>
    <xf numFmtId="37" fontId="45" fillId="3" borderId="17" xfId="1" applyNumberFormat="1" applyFont="1" applyFill="1" applyBorder="1" applyAlignment="1">
      <alignment horizontal="center" vertical="center"/>
    </xf>
    <xf numFmtId="0" fontId="46" fillId="3" borderId="42" xfId="0" applyFont="1" applyFill="1" applyBorder="1" applyAlignment="1">
      <alignment horizontal="center" vertical="center"/>
    </xf>
    <xf numFmtId="0" fontId="46" fillId="3" borderId="0" xfId="0" applyFont="1" applyFill="1" applyAlignment="1">
      <alignment horizontal="center" vertical="center"/>
    </xf>
    <xf numFmtId="0" fontId="49" fillId="27" borderId="42" xfId="0" applyFont="1" applyFill="1" applyBorder="1" applyAlignment="1">
      <alignment horizontal="center" vertical="center"/>
    </xf>
    <xf numFmtId="0" fontId="49" fillId="27" borderId="0" xfId="0" applyFont="1" applyFill="1" applyAlignment="1">
      <alignment horizontal="center" vertical="center"/>
    </xf>
    <xf numFmtId="0" fontId="49" fillId="27" borderId="0" xfId="0" applyFont="1" applyFill="1" applyAlignment="1">
      <alignment vertical="center"/>
    </xf>
    <xf numFmtId="0" fontId="49" fillId="27" borderId="18" xfId="0" applyFont="1" applyFill="1" applyBorder="1" applyAlignment="1">
      <alignment vertical="center"/>
    </xf>
    <xf numFmtId="0" fontId="50" fillId="3" borderId="42" xfId="0" applyFont="1" applyFill="1" applyBorder="1" applyAlignment="1">
      <alignment horizontal="center" vertical="center"/>
    </xf>
    <xf numFmtId="0" fontId="50" fillId="3" borderId="42" xfId="0" applyFont="1" applyFill="1" applyBorder="1" applyAlignment="1">
      <alignment horizontal="center" vertical="center" wrapText="1"/>
    </xf>
    <xf numFmtId="0" fontId="50" fillId="3" borderId="45" xfId="0" applyFont="1" applyFill="1" applyBorder="1" applyAlignment="1">
      <alignment horizontal="center" vertical="center" wrapText="1"/>
    </xf>
    <xf numFmtId="37" fontId="45" fillId="3" borderId="19" xfId="1" applyNumberFormat="1" applyFont="1" applyFill="1" applyBorder="1"/>
    <xf numFmtId="9" fontId="45" fillId="3" borderId="19" xfId="0" applyNumberFormat="1" applyFont="1" applyFill="1" applyBorder="1"/>
    <xf numFmtId="37" fontId="45" fillId="3" borderId="20" xfId="1" applyNumberFormat="1" applyFont="1" applyFill="1" applyBorder="1"/>
    <xf numFmtId="37" fontId="45" fillId="3" borderId="27" xfId="1" applyNumberFormat="1" applyFont="1" applyFill="1" applyBorder="1"/>
    <xf numFmtId="37" fontId="45" fillId="3" borderId="56" xfId="1" applyNumberFormat="1" applyFont="1" applyFill="1" applyBorder="1"/>
    <xf numFmtId="37" fontId="45" fillId="3" borderId="37" xfId="1" applyNumberFormat="1" applyFont="1" applyFill="1" applyBorder="1"/>
    <xf numFmtId="37" fontId="45" fillId="3" borderId="27" xfId="0" applyNumberFormat="1" applyFont="1" applyFill="1" applyBorder="1"/>
    <xf numFmtId="37" fontId="45" fillId="3" borderId="56" xfId="0" applyNumberFormat="1" applyFont="1" applyFill="1" applyBorder="1"/>
    <xf numFmtId="37" fontId="51" fillId="3" borderId="0" xfId="0" applyNumberFormat="1" applyFont="1" applyFill="1"/>
    <xf numFmtId="164" fontId="45" fillId="3" borderId="0" xfId="0" applyNumberFormat="1" applyFont="1" applyFill="1"/>
    <xf numFmtId="37" fontId="45" fillId="3" borderId="37" xfId="0" applyNumberFormat="1" applyFont="1" applyFill="1" applyBorder="1"/>
    <xf numFmtId="37" fontId="45" fillId="3" borderId="0" xfId="0" applyNumberFormat="1" applyFont="1" applyFill="1"/>
    <xf numFmtId="9" fontId="45" fillId="3" borderId="0" xfId="0" applyNumberFormat="1" applyFont="1" applyFill="1" applyAlignment="1">
      <alignment horizontal="center" vertical="center"/>
    </xf>
    <xf numFmtId="167" fontId="45" fillId="3" borderId="0" xfId="4" applyFont="1" applyFill="1" applyBorder="1"/>
    <xf numFmtId="167" fontId="45" fillId="3" borderId="0" xfId="0" applyNumberFormat="1" applyFont="1" applyFill="1"/>
    <xf numFmtId="0" fontId="49" fillId="27" borderId="41" xfId="0" applyFont="1" applyFill="1" applyBorder="1" applyAlignment="1">
      <alignment horizontal="center" vertical="center"/>
    </xf>
    <xf numFmtId="0" fontId="49" fillId="27" borderId="6" xfId="0" applyFont="1" applyFill="1" applyBorder="1" applyAlignment="1">
      <alignment horizontal="center" vertical="center"/>
    </xf>
    <xf numFmtId="0" fontId="49" fillId="27" borderId="6" xfId="0" applyFont="1" applyFill="1" applyBorder="1" applyAlignment="1">
      <alignment vertical="center"/>
    </xf>
    <xf numFmtId="0" fontId="49" fillId="27" borderId="17" xfId="0" applyFont="1" applyFill="1" applyBorder="1" applyAlignment="1">
      <alignment vertical="center"/>
    </xf>
    <xf numFmtId="0" fontId="39" fillId="3" borderId="9" xfId="0" applyFont="1" applyFill="1" applyBorder="1" applyProtection="1">
      <protection locked="0"/>
    </xf>
    <xf numFmtId="170" fontId="52" fillId="0" borderId="0" xfId="2" applyNumberFormat="1" applyFont="1" applyAlignment="1" applyProtection="1">
      <alignment horizontal="center" vertical="center"/>
      <protection locked="0"/>
    </xf>
    <xf numFmtId="0" fontId="53" fillId="0" borderId="0" xfId="0" applyFont="1" applyProtection="1">
      <protection locked="0"/>
    </xf>
    <xf numFmtId="0" fontId="53" fillId="0" borderId="0" xfId="0" applyFont="1" applyAlignment="1" applyProtection="1">
      <alignment horizontal="center" vertical="center"/>
      <protection locked="0"/>
    </xf>
    <xf numFmtId="165" fontId="53" fillId="0" borderId="9" xfId="1" applyFont="1" applyBorder="1" applyAlignment="1" applyProtection="1">
      <alignment wrapText="1"/>
    </xf>
    <xf numFmtId="165" fontId="55" fillId="0" borderId="9" xfId="1" applyFont="1" applyBorder="1" applyAlignment="1" applyProtection="1">
      <alignment wrapText="1"/>
    </xf>
    <xf numFmtId="170" fontId="52" fillId="3" borderId="0" xfId="2" applyNumberFormat="1" applyFont="1" applyFill="1" applyBorder="1" applyAlignment="1" applyProtection="1">
      <alignment horizontal="center" vertical="center"/>
      <protection locked="0"/>
    </xf>
    <xf numFmtId="0" fontId="53" fillId="0" borderId="0" xfId="0" applyFont="1" applyAlignment="1" applyProtection="1">
      <alignment vertical="center"/>
      <protection locked="0"/>
    </xf>
    <xf numFmtId="170" fontId="53" fillId="3" borderId="0" xfId="2" applyNumberFormat="1" applyFont="1" applyFill="1" applyBorder="1" applyProtection="1">
      <protection locked="0"/>
    </xf>
    <xf numFmtId="0" fontId="42" fillId="0" borderId="0" xfId="0" applyFont="1" applyAlignment="1" applyProtection="1">
      <alignment wrapText="1"/>
      <protection locked="0"/>
    </xf>
    <xf numFmtId="0" fontId="42" fillId="0" borderId="0" xfId="0" applyFont="1" applyAlignment="1" applyProtection="1">
      <alignment vertical="center" wrapText="1"/>
      <protection locked="0"/>
    </xf>
    <xf numFmtId="0" fontId="44" fillId="7" borderId="9" xfId="0" applyFont="1" applyFill="1" applyBorder="1" applyAlignment="1" applyProtection="1">
      <alignment horizontal="center" vertical="center" wrapText="1"/>
      <protection locked="0"/>
    </xf>
    <xf numFmtId="0" fontId="42" fillId="0" borderId="9" xfId="0" applyFont="1" applyBorder="1" applyAlignment="1" applyProtection="1">
      <alignment wrapText="1"/>
      <protection locked="0"/>
    </xf>
    <xf numFmtId="0" fontId="2" fillId="3" borderId="9" xfId="0" applyFont="1" applyFill="1" applyBorder="1" applyAlignment="1" applyProtection="1">
      <alignment horizontal="center" vertical="center"/>
      <protection locked="0"/>
    </xf>
    <xf numFmtId="0" fontId="42" fillId="0" borderId="0" xfId="0" applyFont="1" applyAlignment="1" applyProtection="1">
      <alignment horizontal="right" wrapText="1"/>
      <protection locked="0"/>
    </xf>
    <xf numFmtId="0" fontId="42" fillId="3" borderId="0" xfId="0" applyFont="1" applyFill="1" applyAlignment="1" applyProtection="1">
      <alignment wrapText="1"/>
      <protection locked="0"/>
    </xf>
    <xf numFmtId="0" fontId="42" fillId="3" borderId="0" xfId="0" applyFont="1" applyFill="1" applyAlignment="1" applyProtection="1">
      <alignment vertical="center" wrapText="1"/>
      <protection locked="0"/>
    </xf>
    <xf numFmtId="0" fontId="43" fillId="3" borderId="0" xfId="0" applyFont="1" applyFill="1" applyAlignment="1" applyProtection="1">
      <alignment horizontal="center" vertical="center" wrapText="1"/>
      <protection locked="0"/>
    </xf>
    <xf numFmtId="0" fontId="2" fillId="3" borderId="9" xfId="0" applyFont="1" applyFill="1" applyBorder="1" applyAlignment="1">
      <alignment horizontal="center" vertical="center" wrapText="1"/>
    </xf>
    <xf numFmtId="170" fontId="52" fillId="0" borderId="0" xfId="2" applyNumberFormat="1" applyFont="1" applyAlignment="1" applyProtection="1">
      <alignment horizontal="center" vertical="center"/>
    </xf>
    <xf numFmtId="0" fontId="53" fillId="0" borderId="0" xfId="0" applyFont="1"/>
    <xf numFmtId="0" fontId="53" fillId="0" borderId="0" xfId="0" applyFont="1" applyAlignment="1">
      <alignment horizontal="center" vertical="center"/>
    </xf>
    <xf numFmtId="170" fontId="54" fillId="13" borderId="0" xfId="2" applyNumberFormat="1" applyFont="1" applyFill="1" applyAlignment="1" applyProtection="1">
      <alignment horizontal="center" vertical="center"/>
    </xf>
    <xf numFmtId="170" fontId="44" fillId="0" borderId="0" xfId="2" applyNumberFormat="1" applyFont="1" applyAlignment="1" applyProtection="1">
      <alignment horizontal="center" vertical="center"/>
    </xf>
    <xf numFmtId="0" fontId="44" fillId="0" borderId="0" xfId="0" applyFont="1"/>
    <xf numFmtId="165" fontId="52" fillId="0" borderId="0" xfId="1" applyFont="1" applyAlignment="1" applyProtection="1">
      <alignment horizontal="center" vertical="center"/>
    </xf>
    <xf numFmtId="165" fontId="55" fillId="0" borderId="0" xfId="1" applyFont="1" applyAlignment="1" applyProtection="1">
      <alignment horizontal="center" vertical="center"/>
    </xf>
    <xf numFmtId="165" fontId="56" fillId="0" borderId="0" xfId="1" applyFont="1" applyProtection="1"/>
    <xf numFmtId="165" fontId="53" fillId="0" borderId="0" xfId="0" applyNumberFormat="1" applyFont="1"/>
    <xf numFmtId="170" fontId="54" fillId="0" borderId="0" xfId="2" applyNumberFormat="1" applyFont="1" applyFill="1" applyAlignment="1" applyProtection="1">
      <alignment horizontal="center" vertical="center"/>
    </xf>
    <xf numFmtId="170" fontId="57" fillId="0" borderId="0" xfId="2" applyNumberFormat="1" applyFont="1" applyFill="1" applyBorder="1" applyProtection="1"/>
    <xf numFmtId="0" fontId="58" fillId="0" borderId="0" xfId="0" applyFont="1"/>
    <xf numFmtId="170" fontId="52" fillId="21" borderId="0" xfId="2" applyNumberFormat="1" applyFont="1" applyFill="1" applyAlignment="1" applyProtection="1">
      <alignment horizontal="center" vertical="center"/>
    </xf>
    <xf numFmtId="170" fontId="52" fillId="3" borderId="0" xfId="2" applyNumberFormat="1" applyFont="1" applyFill="1" applyBorder="1" applyAlignment="1" applyProtection="1">
      <alignment horizontal="center" vertical="center"/>
    </xf>
    <xf numFmtId="170" fontId="35" fillId="22" borderId="0" xfId="2" applyNumberFormat="1" applyFont="1" applyFill="1" applyAlignment="1" applyProtection="1">
      <alignment horizontal="center" vertical="center"/>
    </xf>
    <xf numFmtId="0" fontId="53" fillId="0" borderId="0" xfId="0" applyFont="1" applyAlignment="1">
      <alignment vertical="center"/>
    </xf>
    <xf numFmtId="0" fontId="62" fillId="29" borderId="13" xfId="0" applyFont="1" applyFill="1" applyBorder="1" applyAlignment="1" applyProtection="1">
      <alignment vertical="center" wrapText="1"/>
      <protection locked="0"/>
    </xf>
    <xf numFmtId="37" fontId="45" fillId="27" borderId="45" xfId="1" applyNumberFormat="1" applyFont="1" applyFill="1" applyBorder="1" applyAlignment="1">
      <alignment horizontal="center" vertical="center"/>
    </xf>
    <xf numFmtId="37" fontId="51" fillId="3" borderId="9" xfId="0" applyNumberFormat="1" applyFont="1" applyFill="1" applyBorder="1" applyAlignment="1">
      <alignment horizontal="center" vertical="center"/>
    </xf>
    <xf numFmtId="0" fontId="65" fillId="3" borderId="9" xfId="0" applyFont="1" applyFill="1" applyBorder="1" applyAlignment="1">
      <alignment horizontal="center" vertical="center"/>
    </xf>
    <xf numFmtId="0" fontId="65" fillId="3" borderId="9" xfId="0" applyFont="1" applyFill="1" applyBorder="1" applyAlignment="1">
      <alignment horizontal="center" vertical="center" wrapText="1"/>
    </xf>
    <xf numFmtId="0" fontId="2" fillId="3" borderId="11" xfId="0" applyFont="1" applyFill="1" applyBorder="1" applyAlignment="1" applyProtection="1">
      <alignment vertical="top" wrapText="1"/>
      <protection locked="0"/>
    </xf>
    <xf numFmtId="0" fontId="2" fillId="3" borderId="12" xfId="0" applyFont="1" applyFill="1" applyBorder="1" applyAlignment="1" applyProtection="1">
      <alignment vertical="top" wrapText="1"/>
      <protection locked="0"/>
    </xf>
    <xf numFmtId="0" fontId="45" fillId="3" borderId="6" xfId="0" applyFont="1" applyFill="1" applyBorder="1" applyAlignment="1">
      <alignment horizontal="center" vertical="center"/>
    </xf>
    <xf numFmtId="0" fontId="50" fillId="3" borderId="0" xfId="0" applyFont="1" applyFill="1" applyAlignment="1">
      <alignment horizontal="center" vertical="center"/>
    </xf>
    <xf numFmtId="0" fontId="50" fillId="3" borderId="19" xfId="0" applyFont="1" applyFill="1" applyBorder="1" applyAlignment="1">
      <alignment horizontal="center" vertical="center"/>
    </xf>
    <xf numFmtId="0" fontId="67" fillId="30" borderId="54" xfId="0" applyFont="1" applyFill="1" applyBorder="1" applyAlignment="1">
      <alignment horizontal="center" vertical="center" wrapText="1"/>
    </xf>
    <xf numFmtId="170" fontId="67" fillId="30" borderId="54" xfId="2" applyNumberFormat="1" applyFont="1" applyFill="1" applyBorder="1" applyAlignment="1">
      <alignment horizontal="center" vertical="center" wrapText="1"/>
    </xf>
    <xf numFmtId="0" fontId="0" fillId="0" borderId="54" xfId="0" applyBorder="1"/>
    <xf numFmtId="0" fontId="0" fillId="0" borderId="54" xfId="0" applyBorder="1" applyAlignment="1">
      <alignment horizontal="center" vertical="center"/>
    </xf>
    <xf numFmtId="170" fontId="0" fillId="0" borderId="54" xfId="2" applyNumberFormat="1" applyFont="1" applyBorder="1"/>
    <xf numFmtId="170" fontId="0" fillId="0" borderId="0" xfId="2" applyNumberFormat="1" applyFont="1"/>
    <xf numFmtId="0" fontId="33" fillId="3" borderId="0" xfId="0" applyFont="1" applyFill="1" applyAlignment="1">
      <alignment horizontal="justify" vertical="center" wrapText="1"/>
    </xf>
    <xf numFmtId="0" fontId="32" fillId="15" borderId="9" xfId="0" applyFont="1" applyFill="1" applyBorder="1" applyAlignment="1">
      <alignment vertical="center"/>
    </xf>
    <xf numFmtId="170" fontId="0" fillId="0" borderId="9" xfId="2" applyNumberFormat="1" applyFont="1" applyBorder="1" applyProtection="1"/>
    <xf numFmtId="0" fontId="0" fillId="0" borderId="0" xfId="0" applyAlignment="1">
      <alignment wrapText="1"/>
    </xf>
    <xf numFmtId="169" fontId="32" fillId="23" borderId="37" xfId="14" applyNumberFormat="1" applyFont="1" applyFill="1" applyBorder="1" applyAlignment="1" applyProtection="1">
      <alignment horizontal="center" vertical="center" wrapText="1"/>
    </xf>
    <xf numFmtId="169" fontId="32" fillId="17" borderId="37" xfId="14" applyNumberFormat="1" applyFont="1" applyFill="1" applyBorder="1" applyAlignment="1" applyProtection="1">
      <alignment horizontal="center" vertical="center" wrapText="1"/>
    </xf>
    <xf numFmtId="169" fontId="31" fillId="0" borderId="9" xfId="14" applyNumberFormat="1" applyFont="1" applyBorder="1" applyAlignment="1" applyProtection="1">
      <alignment horizontal="right" vertical="center" wrapText="1"/>
      <protection locked="0"/>
    </xf>
    <xf numFmtId="169" fontId="31" fillId="0" borderId="37" xfId="14" applyNumberFormat="1" applyFont="1" applyBorder="1" applyAlignment="1" applyProtection="1">
      <alignment horizontal="right" vertical="center" wrapText="1"/>
      <protection locked="0"/>
    </xf>
    <xf numFmtId="169" fontId="31" fillId="0" borderId="27" xfId="14" applyNumberFormat="1" applyFont="1" applyBorder="1" applyAlignment="1" applyProtection="1">
      <alignment horizontal="right" vertical="center" wrapText="1"/>
      <protection locked="0"/>
    </xf>
    <xf numFmtId="169" fontId="32" fillId="23" borderId="9" xfId="14" applyNumberFormat="1" applyFont="1" applyFill="1" applyBorder="1" applyAlignment="1" applyProtection="1">
      <alignment horizontal="center" vertical="center" wrapText="1"/>
    </xf>
    <xf numFmtId="169" fontId="32" fillId="17" borderId="9" xfId="14" applyNumberFormat="1" applyFont="1" applyFill="1" applyBorder="1" applyAlignment="1" applyProtection="1">
      <alignment horizontal="center" vertical="center" wrapText="1"/>
    </xf>
    <xf numFmtId="0" fontId="39" fillId="0" borderId="9" xfId="0" applyFont="1" applyBorder="1" applyAlignment="1">
      <alignment horizontal="center" vertical="center" wrapText="1"/>
    </xf>
    <xf numFmtId="0" fontId="45" fillId="3" borderId="6" xfId="0" applyFont="1" applyFill="1" applyBorder="1" applyAlignment="1">
      <alignment horizontal="center"/>
    </xf>
    <xf numFmtId="0" fontId="45" fillId="3" borderId="0" xfId="0" applyFont="1" applyFill="1" applyAlignment="1">
      <alignment horizontal="center"/>
    </xf>
    <xf numFmtId="0" fontId="45" fillId="3" borderId="19" xfId="0" applyFont="1" applyFill="1" applyBorder="1" applyAlignment="1">
      <alignment horizontal="center"/>
    </xf>
    <xf numFmtId="170" fontId="1" fillId="31" borderId="57" xfId="2" applyNumberFormat="1" applyFont="1" applyFill="1" applyBorder="1" applyAlignment="1">
      <alignment horizontal="center" vertical="center" wrapText="1"/>
    </xf>
    <xf numFmtId="0" fontId="19" fillId="33" borderId="13" xfId="0" applyFont="1" applyFill="1" applyBorder="1" applyAlignment="1">
      <alignment vertical="center" wrapText="1"/>
    </xf>
    <xf numFmtId="0" fontId="4" fillId="2" borderId="13" xfId="0" applyFont="1" applyFill="1" applyBorder="1" applyAlignment="1">
      <alignment vertical="center" wrapText="1"/>
    </xf>
    <xf numFmtId="170" fontId="0" fillId="3" borderId="9" xfId="2" applyNumberFormat="1" applyFont="1" applyFill="1" applyBorder="1" applyAlignment="1">
      <alignment horizontal="center" vertical="center"/>
    </xf>
    <xf numFmtId="0" fontId="9" fillId="0" borderId="9" xfId="0" applyFont="1" applyBorder="1" applyAlignment="1" applyProtection="1">
      <alignment horizontal="center" vertical="center"/>
      <protection locked="0"/>
    </xf>
    <xf numFmtId="172" fontId="0" fillId="3" borderId="9" xfId="0" applyNumberFormat="1" applyFill="1" applyBorder="1" applyAlignment="1">
      <alignment horizontal="right" vertical="center"/>
    </xf>
    <xf numFmtId="0" fontId="39" fillId="0" borderId="0" xfId="0" applyFont="1" applyAlignment="1">
      <alignment vertical="center"/>
    </xf>
    <xf numFmtId="173" fontId="32" fillId="35" borderId="37" xfId="0" applyNumberFormat="1" applyFont="1" applyFill="1" applyBorder="1" applyAlignment="1">
      <alignment horizontal="center" vertical="center" wrapText="1"/>
    </xf>
    <xf numFmtId="173" fontId="32" fillId="3" borderId="37" xfId="0" applyNumberFormat="1" applyFont="1" applyFill="1" applyBorder="1" applyAlignment="1">
      <alignment horizontal="center" vertical="center" wrapText="1"/>
    </xf>
    <xf numFmtId="0" fontId="32" fillId="17" borderId="13" xfId="0" applyFont="1" applyFill="1" applyBorder="1" applyAlignment="1">
      <alignment horizontal="center" vertical="center" wrapText="1"/>
    </xf>
    <xf numFmtId="0" fontId="32" fillId="15" borderId="13" xfId="0" applyFont="1" applyFill="1" applyBorder="1" applyAlignment="1">
      <alignment vertical="center"/>
    </xf>
    <xf numFmtId="0" fontId="39" fillId="0" borderId="0" xfId="0" applyFont="1" applyAlignment="1">
      <alignment vertical="center" wrapText="1"/>
    </xf>
    <xf numFmtId="0" fontId="33" fillId="0" borderId="13" xfId="0" applyFont="1" applyBorder="1" applyAlignment="1">
      <alignment horizontal="center" vertical="center" wrapText="1"/>
    </xf>
    <xf numFmtId="0" fontId="73" fillId="18" borderId="9" xfId="0" applyFont="1" applyFill="1" applyBorder="1" applyAlignment="1">
      <alignment horizontal="center" vertical="center" wrapText="1"/>
    </xf>
    <xf numFmtId="174" fontId="39" fillId="35" borderId="9" xfId="4" applyNumberFormat="1" applyFont="1" applyFill="1" applyBorder="1" applyAlignment="1">
      <alignment vertical="center"/>
    </xf>
    <xf numFmtId="174" fontId="39" fillId="35" borderId="9" xfId="0" applyNumberFormat="1" applyFont="1" applyFill="1" applyBorder="1" applyAlignment="1">
      <alignment vertical="center"/>
    </xf>
    <xf numFmtId="172" fontId="39" fillId="0" borderId="9" xfId="0" applyNumberFormat="1" applyFont="1" applyBorder="1" applyAlignment="1">
      <alignment vertical="center"/>
    </xf>
    <xf numFmtId="0" fontId="33" fillId="0" borderId="10" xfId="0" applyFont="1" applyBorder="1" applyAlignment="1">
      <alignment horizontal="center" vertical="center" wrapText="1"/>
    </xf>
    <xf numFmtId="174" fontId="39" fillId="0" borderId="10" xfId="4" applyNumberFormat="1" applyFont="1" applyFill="1" applyBorder="1" applyAlignment="1">
      <alignment vertical="center"/>
    </xf>
    <xf numFmtId="174" fontId="39" fillId="0" borderId="11" xfId="4" applyNumberFormat="1" applyFont="1" applyFill="1" applyBorder="1" applyAlignment="1">
      <alignment vertical="center"/>
    </xf>
    <xf numFmtId="174" fontId="39" fillId="0" borderId="23" xfId="4" applyNumberFormat="1" applyFont="1" applyFill="1" applyBorder="1" applyAlignment="1">
      <alignment vertical="center"/>
    </xf>
    <xf numFmtId="174" fontId="39" fillId="35" borderId="9" xfId="0" applyNumberFormat="1" applyFont="1" applyFill="1" applyBorder="1" applyAlignment="1">
      <alignment vertical="center" wrapText="1"/>
    </xf>
    <xf numFmtId="174" fontId="39" fillId="35" borderId="9" xfId="4" applyNumberFormat="1" applyFont="1" applyFill="1" applyBorder="1" applyAlignment="1">
      <alignment horizontal="left" vertical="center"/>
    </xf>
    <xf numFmtId="174" fontId="39" fillId="35" borderId="9" xfId="0" applyNumberFormat="1" applyFont="1" applyFill="1" applyBorder="1" applyAlignment="1">
      <alignment horizontal="left" vertical="center"/>
    </xf>
    <xf numFmtId="0" fontId="39" fillId="0" borderId="0" xfId="0" applyFont="1" applyAlignment="1">
      <alignment horizontal="left" vertical="center"/>
    </xf>
    <xf numFmtId="0" fontId="39" fillId="0" borderId="9" xfId="0" applyFont="1" applyBorder="1" applyAlignment="1">
      <alignment vertical="center" wrapText="1"/>
    </xf>
    <xf numFmtId="0" fontId="39" fillId="0" borderId="9" xfId="0" applyFont="1" applyBorder="1" applyAlignment="1">
      <alignment horizontal="left" vertical="center" wrapText="1"/>
    </xf>
    <xf numFmtId="0" fontId="39" fillId="3" borderId="9" xfId="0" applyFont="1" applyFill="1" applyBorder="1" applyAlignment="1">
      <alignment vertical="center" wrapText="1"/>
    </xf>
    <xf numFmtId="0" fontId="26" fillId="0" borderId="9" xfId="0" applyFont="1" applyBorder="1" applyAlignment="1">
      <alignment vertical="center"/>
    </xf>
    <xf numFmtId="0" fontId="26" fillId="0" borderId="9" xfId="0" applyFont="1" applyBorder="1" applyAlignment="1">
      <alignment vertical="center" wrapText="1"/>
    </xf>
    <xf numFmtId="0" fontId="26" fillId="0" borderId="9" xfId="0" applyFont="1" applyBorder="1" applyAlignment="1">
      <alignment horizontal="center" vertical="center" wrapText="1"/>
    </xf>
    <xf numFmtId="10" fontId="39" fillId="0" borderId="9" xfId="0" applyNumberFormat="1" applyFont="1" applyBorder="1" applyAlignment="1">
      <alignment vertical="center"/>
    </xf>
    <xf numFmtId="10" fontId="26" fillId="0" borderId="9" xfId="0" applyNumberFormat="1" applyFont="1" applyBorder="1" applyAlignment="1">
      <alignment horizontal="right" vertical="center"/>
    </xf>
    <xf numFmtId="174" fontId="26" fillId="0" borderId="9" xfId="0" applyNumberFormat="1" applyFont="1" applyBorder="1" applyAlignment="1">
      <alignment vertical="center"/>
    </xf>
    <xf numFmtId="0" fontId="39" fillId="0" borderId="9" xfId="0" applyFont="1" applyBorder="1" applyAlignment="1">
      <alignment vertical="center"/>
    </xf>
    <xf numFmtId="172" fontId="26" fillId="0" borderId="9" xfId="0" applyNumberFormat="1" applyFont="1" applyBorder="1" applyAlignment="1">
      <alignment vertical="center"/>
    </xf>
    <xf numFmtId="0" fontId="33" fillId="0" borderId="0" xfId="0" applyFont="1" applyAlignment="1">
      <alignment horizontal="center" vertical="center" wrapText="1"/>
    </xf>
    <xf numFmtId="0" fontId="33" fillId="3" borderId="9" xfId="0" applyFont="1" applyFill="1" applyBorder="1" applyAlignment="1">
      <alignment horizontal="left" vertical="center" wrapText="1"/>
    </xf>
    <xf numFmtId="0" fontId="26" fillId="0" borderId="0" xfId="0" applyFont="1" applyAlignment="1">
      <alignment horizontal="right" vertical="center"/>
    </xf>
    <xf numFmtId="0" fontId="39" fillId="0" borderId="0" xfId="0" applyFont="1" applyAlignment="1">
      <alignment horizontal="center" vertical="center"/>
    </xf>
    <xf numFmtId="0" fontId="39" fillId="0" borderId="9" xfId="0" applyFont="1" applyBorder="1" applyAlignment="1">
      <alignment horizontal="left" vertical="center"/>
    </xf>
    <xf numFmtId="0" fontId="39" fillId="0" borderId="0" xfId="0" applyFont="1" applyAlignment="1">
      <alignment horizontal="center" vertical="center" wrapText="1"/>
    </xf>
    <xf numFmtId="0" fontId="39" fillId="15" borderId="10" xfId="0" applyFont="1" applyFill="1" applyBorder="1" applyAlignment="1">
      <alignment vertical="center"/>
    </xf>
    <xf numFmtId="0" fontId="39" fillId="15" borderId="11" xfId="0" applyFont="1" applyFill="1" applyBorder="1" applyAlignment="1">
      <alignment vertical="center"/>
    </xf>
    <xf numFmtId="0" fontId="39" fillId="15" borderId="12" xfId="0" applyFont="1" applyFill="1" applyBorder="1" applyAlignment="1">
      <alignment vertical="center"/>
    </xf>
    <xf numFmtId="0" fontId="49" fillId="27" borderId="9" xfId="0" applyFont="1" applyFill="1" applyBorder="1" applyAlignment="1">
      <alignment horizontal="center" vertical="center"/>
    </xf>
    <xf numFmtId="173" fontId="32" fillId="23" borderId="10" xfId="0" applyNumberFormat="1" applyFont="1" applyFill="1" applyBorder="1" applyAlignment="1">
      <alignment vertical="center" wrapText="1"/>
    </xf>
    <xf numFmtId="173" fontId="32" fillId="23" borderId="11" xfId="0" applyNumberFormat="1" applyFont="1" applyFill="1" applyBorder="1" applyAlignment="1">
      <alignment vertical="center" wrapText="1"/>
    </xf>
    <xf numFmtId="173" fontId="32" fillId="23" borderId="12" xfId="0" applyNumberFormat="1" applyFont="1" applyFill="1" applyBorder="1" applyAlignment="1">
      <alignment vertical="center" wrapText="1"/>
    </xf>
    <xf numFmtId="37" fontId="45" fillId="3" borderId="9" xfId="0" applyNumberFormat="1" applyFont="1" applyFill="1" applyBorder="1"/>
    <xf numFmtId="0" fontId="8" fillId="3" borderId="41"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center" vertical="center" wrapText="1"/>
      <protection locked="0"/>
    </xf>
    <xf numFmtId="0" fontId="75" fillId="0" borderId="9" xfId="0" applyFont="1" applyBorder="1" applyAlignment="1">
      <alignment horizontal="center" vertical="center" wrapText="1"/>
    </xf>
    <xf numFmtId="0" fontId="75" fillId="0" borderId="9" xfId="0" applyFont="1" applyBorder="1" applyAlignment="1">
      <alignment vertical="center" wrapText="1"/>
    </xf>
    <xf numFmtId="174" fontId="75" fillId="35" borderId="9" xfId="4" applyNumberFormat="1" applyFont="1" applyFill="1" applyBorder="1" applyAlignment="1">
      <alignment vertical="center"/>
    </xf>
    <xf numFmtId="174" fontId="75" fillId="35" borderId="9" xfId="0" applyNumberFormat="1" applyFont="1" applyFill="1" applyBorder="1" applyAlignment="1">
      <alignment vertical="center"/>
    </xf>
    <xf numFmtId="172" fontId="75" fillId="0" borderId="9" xfId="0" applyNumberFormat="1" applyFont="1" applyBorder="1" applyAlignment="1">
      <alignment vertical="center"/>
    </xf>
    <xf numFmtId="0" fontId="33" fillId="0" borderId="56" xfId="0" applyFont="1" applyBorder="1" applyAlignment="1">
      <alignment horizontal="justify" vertical="center" wrapText="1"/>
    </xf>
    <xf numFmtId="0" fontId="4" fillId="0" borderId="9" xfId="0" applyFont="1" applyBorder="1" applyAlignment="1" applyProtection="1">
      <alignment vertical="top" wrapText="1"/>
      <protection locked="0"/>
    </xf>
    <xf numFmtId="0" fontId="4" fillId="0" borderId="14" xfId="0" applyFont="1" applyBorder="1" applyAlignment="1" applyProtection="1">
      <alignment vertical="top"/>
      <protection locked="0"/>
    </xf>
    <xf numFmtId="174" fontId="0" fillId="0" borderId="0" xfId="4" applyNumberFormat="1" applyFont="1" applyAlignment="1">
      <alignment wrapText="1"/>
    </xf>
    <xf numFmtId="174" fontId="0" fillId="0" borderId="0" xfId="4" applyNumberFormat="1" applyFont="1"/>
    <xf numFmtId="166" fontId="0" fillId="0" borderId="0" xfId="2" applyFont="1"/>
    <xf numFmtId="0" fontId="0" fillId="37" borderId="9" xfId="0" applyFill="1" applyBorder="1" applyAlignment="1">
      <alignment vertical="center"/>
    </xf>
    <xf numFmtId="170" fontId="52" fillId="0" borderId="0" xfId="2" applyNumberFormat="1" applyFont="1" applyAlignment="1">
      <alignment horizontal="center" vertical="center"/>
    </xf>
    <xf numFmtId="170" fontId="35" fillId="13" borderId="0" xfId="2" applyNumberFormat="1" applyFont="1" applyFill="1" applyAlignment="1">
      <alignment horizontal="center" vertical="center"/>
    </xf>
    <xf numFmtId="170" fontId="35" fillId="0" borderId="0" xfId="2" applyNumberFormat="1" applyFont="1" applyAlignment="1">
      <alignment horizontal="center" vertical="center"/>
    </xf>
    <xf numFmtId="0" fontId="35" fillId="0" borderId="0" xfId="0" applyFont="1"/>
    <xf numFmtId="165" fontId="53" fillId="0" borderId="9" xfId="1" applyFont="1" applyBorder="1" applyAlignment="1">
      <alignment wrapText="1"/>
    </xf>
    <xf numFmtId="165" fontId="55" fillId="0" borderId="9" xfId="1" applyFont="1" applyBorder="1" applyAlignment="1">
      <alignment wrapText="1"/>
    </xf>
    <xf numFmtId="170" fontId="78" fillId="0" borderId="0" xfId="2" applyNumberFormat="1" applyFont="1" applyAlignment="1">
      <alignment horizontal="center" vertical="center"/>
    </xf>
    <xf numFmtId="0" fontId="78" fillId="0" borderId="0" xfId="0" applyFont="1"/>
    <xf numFmtId="170" fontId="52" fillId="3" borderId="0" xfId="2" applyNumberFormat="1" applyFont="1" applyFill="1" applyAlignment="1">
      <alignment horizontal="center" vertical="center"/>
    </xf>
    <xf numFmtId="170" fontId="35" fillId="22" borderId="0" xfId="2" applyNumberFormat="1" applyFont="1" applyFill="1" applyAlignment="1">
      <alignment horizontal="center" vertical="center"/>
    </xf>
    <xf numFmtId="170" fontId="52" fillId="3" borderId="0" xfId="2" applyNumberFormat="1" applyFont="1" applyFill="1" applyAlignment="1" applyProtection="1">
      <alignment horizontal="center" vertical="center"/>
      <protection locked="0"/>
    </xf>
    <xf numFmtId="170" fontId="35" fillId="3" borderId="0" xfId="2" applyNumberFormat="1" applyFont="1" applyFill="1" applyAlignment="1" applyProtection="1">
      <alignment horizontal="center" vertical="center"/>
      <protection locked="0"/>
    </xf>
    <xf numFmtId="0" fontId="66" fillId="0" borderId="36" xfId="0" applyFont="1" applyBorder="1" applyAlignment="1" applyProtection="1">
      <alignment vertical="center" wrapText="1"/>
      <protection locked="0"/>
    </xf>
    <xf numFmtId="0" fontId="0" fillId="0" borderId="0" xfId="0" applyAlignment="1">
      <alignment horizontal="left"/>
    </xf>
    <xf numFmtId="0" fontId="79" fillId="0" borderId="0" xfId="0" applyFont="1"/>
    <xf numFmtId="0" fontId="2" fillId="0" borderId="9" xfId="0" applyFont="1" applyBorder="1" applyAlignment="1" applyProtection="1">
      <alignment vertical="center" wrapText="1"/>
      <protection locked="0"/>
    </xf>
    <xf numFmtId="0" fontId="0" fillId="13" borderId="0" xfId="0" applyFill="1"/>
    <xf numFmtId="0" fontId="2" fillId="3" borderId="9" xfId="0"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hidden="1"/>
    </xf>
    <xf numFmtId="0" fontId="34" fillId="3" borderId="9" xfId="0" applyFont="1" applyFill="1" applyBorder="1" applyAlignment="1">
      <alignment horizontal="justify" vertical="center" wrapText="1"/>
    </xf>
    <xf numFmtId="0" fontId="34" fillId="0" borderId="9" xfId="0" applyFont="1" applyBorder="1" applyAlignment="1">
      <alignment horizontal="justify" vertical="center" wrapText="1"/>
    </xf>
    <xf numFmtId="0" fontId="34" fillId="0" borderId="9" xfId="0" applyFont="1" applyBorder="1" applyAlignment="1">
      <alignment horizontal="center" vertical="center" wrapText="1"/>
    </xf>
    <xf numFmtId="0" fontId="80" fillId="0" borderId="9" xfId="0" applyFont="1" applyBorder="1" applyAlignment="1">
      <alignment horizontal="justify" vertical="center" wrapText="1"/>
    </xf>
    <xf numFmtId="0" fontId="80" fillId="18" borderId="9" xfId="0" applyFont="1" applyFill="1" applyBorder="1" applyAlignment="1">
      <alignment horizontal="justify" vertical="center" wrapText="1"/>
    </xf>
    <xf numFmtId="9" fontId="39" fillId="35" borderId="9" xfId="7" applyFont="1" applyFill="1" applyBorder="1" applyAlignment="1">
      <alignment vertical="center"/>
    </xf>
    <xf numFmtId="172" fontId="31" fillId="35" borderId="9" xfId="0" applyNumberFormat="1" applyFont="1" applyFill="1" applyBorder="1" applyAlignment="1">
      <alignment horizontal="right" vertical="center" wrapText="1"/>
    </xf>
    <xf numFmtId="0" fontId="80" fillId="3" borderId="9" xfId="0" applyFont="1" applyFill="1" applyBorder="1" applyAlignment="1">
      <alignment horizontal="left" vertical="center"/>
    </xf>
    <xf numFmtId="0" fontId="80" fillId="3" borderId="9" xfId="0" applyFont="1" applyFill="1" applyBorder="1" applyAlignment="1">
      <alignment horizontal="center" vertical="center" wrapText="1"/>
    </xf>
    <xf numFmtId="0" fontId="31" fillId="0" borderId="9" xfId="0" applyFont="1" applyBorder="1" applyAlignment="1">
      <alignment vertical="center" wrapText="1"/>
    </xf>
    <xf numFmtId="0" fontId="34" fillId="3"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4" fillId="3" borderId="9" xfId="0" applyFont="1" applyFill="1" applyBorder="1" applyAlignment="1">
      <alignment vertical="center" wrapText="1"/>
    </xf>
    <xf numFmtId="0" fontId="31" fillId="0" borderId="9" xfId="0" applyFont="1" applyBorder="1" applyAlignment="1">
      <alignment horizontal="left" vertical="center" wrapText="1"/>
    </xf>
    <xf numFmtId="0" fontId="34" fillId="0" borderId="9" xfId="0" applyFont="1" applyBorder="1" applyAlignment="1">
      <alignment vertical="center" wrapText="1"/>
    </xf>
    <xf numFmtId="0" fontId="80" fillId="3" borderId="9" xfId="0" applyFont="1" applyFill="1" applyBorder="1" applyAlignment="1">
      <alignment vertical="center" wrapText="1"/>
    </xf>
    <xf numFmtId="0" fontId="80" fillId="3" borderId="9" xfId="0" applyFont="1" applyFill="1" applyBorder="1" applyAlignment="1">
      <alignment horizontal="justify" vertical="center" wrapText="1"/>
    </xf>
    <xf numFmtId="0" fontId="31" fillId="3" borderId="9" xfId="0" applyFont="1" applyFill="1" applyBorder="1" applyAlignment="1">
      <alignment vertical="center" wrapText="1"/>
    </xf>
    <xf numFmtId="0" fontId="34" fillId="18" borderId="9" xfId="0" applyFont="1" applyFill="1" applyBorder="1" applyAlignment="1">
      <alignment horizontal="justify" vertical="center" wrapText="1"/>
    </xf>
    <xf numFmtId="0" fontId="34" fillId="18" borderId="9" xfId="0" applyFont="1" applyFill="1" applyBorder="1" applyAlignment="1">
      <alignment horizontal="center" vertical="center" wrapText="1"/>
    </xf>
    <xf numFmtId="0" fontId="80" fillId="3" borderId="9" xfId="0" applyFont="1" applyFill="1" applyBorder="1" applyAlignment="1">
      <alignment horizontal="left" vertical="center" wrapText="1"/>
    </xf>
    <xf numFmtId="0" fontId="34" fillId="18" borderId="9" xfId="0" applyFont="1" applyFill="1" applyBorder="1" applyAlignment="1">
      <alignment vertical="center" wrapText="1"/>
    </xf>
    <xf numFmtId="0" fontId="80" fillId="18" borderId="9" xfId="0" applyFont="1" applyFill="1" applyBorder="1" applyAlignment="1">
      <alignment vertical="center" wrapText="1"/>
    </xf>
    <xf numFmtId="0" fontId="80" fillId="18" borderId="9" xfId="0" applyFont="1" applyFill="1" applyBorder="1" applyAlignment="1">
      <alignment horizontal="center" vertical="center" wrapText="1"/>
    </xf>
    <xf numFmtId="0" fontId="80" fillId="0" borderId="9" xfId="0" applyFont="1" applyBorder="1" applyAlignment="1">
      <alignment vertical="center" wrapText="1"/>
    </xf>
    <xf numFmtId="0" fontId="80" fillId="0" borderId="9" xfId="0" applyFont="1" applyBorder="1" applyAlignment="1">
      <alignment horizontal="center" vertical="center" wrapText="1"/>
    </xf>
    <xf numFmtId="0" fontId="80" fillId="0" borderId="9" xfId="0" applyFont="1" applyBorder="1" applyAlignment="1">
      <alignment horizontal="left" vertical="center" wrapText="1"/>
    </xf>
    <xf numFmtId="0" fontId="81" fillId="3" borderId="9" xfId="0" applyFont="1" applyFill="1" applyBorder="1" applyAlignment="1">
      <alignment horizontal="justify" vertical="center" wrapText="1"/>
    </xf>
    <xf numFmtId="0" fontId="31" fillId="0" borderId="0" xfId="0" applyFont="1" applyAlignment="1">
      <alignment horizontal="center" vertical="center"/>
    </xf>
    <xf numFmtId="0" fontId="31" fillId="0" borderId="0" xfId="0" applyFont="1" applyAlignment="1">
      <alignment vertical="center"/>
    </xf>
    <xf numFmtId="9" fontId="31" fillId="0" borderId="0" xfId="7" applyFont="1" applyAlignment="1">
      <alignment horizontal="center" vertical="center"/>
    </xf>
    <xf numFmtId="0" fontId="31" fillId="0" borderId="25" xfId="0" applyFont="1" applyBorder="1" applyAlignment="1">
      <alignment vertical="center"/>
    </xf>
    <xf numFmtId="0" fontId="31" fillId="0" borderId="15" xfId="0" applyFont="1" applyBorder="1" applyAlignment="1">
      <alignment vertical="center"/>
    </xf>
    <xf numFmtId="0" fontId="85" fillId="0" borderId="9" xfId="0" applyFont="1" applyBorder="1" applyAlignment="1">
      <alignment horizontal="center" vertical="center" wrapText="1"/>
    </xf>
    <xf numFmtId="175" fontId="31" fillId="39" borderId="9" xfId="7" applyNumberFormat="1" applyFont="1" applyFill="1" applyBorder="1" applyAlignment="1">
      <alignment horizontal="center" vertical="center"/>
    </xf>
    <xf numFmtId="0" fontId="31" fillId="0" borderId="5"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88" fillId="17" borderId="13" xfId="0" applyFont="1" applyFill="1" applyBorder="1" applyAlignment="1">
      <alignment horizontal="center" vertical="center" wrapText="1"/>
    </xf>
    <xf numFmtId="0" fontId="88" fillId="17" borderId="9" xfId="0" applyFont="1" applyFill="1" applyBorder="1" applyAlignment="1">
      <alignment horizontal="center" vertical="center" wrapText="1"/>
    </xf>
    <xf numFmtId="9" fontId="88" fillId="17" borderId="9" xfId="7" applyFont="1" applyFill="1" applyBorder="1" applyAlignment="1">
      <alignment horizontal="center" vertical="center" wrapText="1"/>
    </xf>
    <xf numFmtId="0" fontId="88" fillId="15" borderId="13" xfId="0" applyFont="1" applyFill="1" applyBorder="1" applyAlignment="1">
      <alignment vertical="center"/>
    </xf>
    <xf numFmtId="0" fontId="88" fillId="15" borderId="9" xfId="0" applyFont="1" applyFill="1" applyBorder="1" applyAlignment="1">
      <alignment vertical="center"/>
    </xf>
    <xf numFmtId="0" fontId="88" fillId="15" borderId="14" xfId="0" applyFont="1" applyFill="1" applyBorder="1" applyAlignment="1">
      <alignment vertical="center"/>
    </xf>
    <xf numFmtId="0" fontId="34" fillId="0" borderId="13" xfId="0" applyFont="1" applyBorder="1" applyAlignment="1">
      <alignment horizontal="center" vertical="center" wrapText="1"/>
    </xf>
    <xf numFmtId="9" fontId="31" fillId="0" borderId="9" xfId="7" applyFont="1" applyFill="1" applyBorder="1" applyAlignment="1">
      <alignment horizontal="center" vertical="center" wrapText="1"/>
    </xf>
    <xf numFmtId="172" fontId="31" fillId="40" borderId="9" xfId="0" applyNumberFormat="1" applyFont="1" applyFill="1" applyBorder="1" applyAlignment="1">
      <alignment horizontal="right" vertical="center" wrapText="1"/>
    </xf>
    <xf numFmtId="172" fontId="31" fillId="40" borderId="14" xfId="0" applyNumberFormat="1" applyFont="1" applyFill="1" applyBorder="1" applyAlignment="1">
      <alignment horizontal="right" vertical="center" wrapText="1"/>
    </xf>
    <xf numFmtId="0" fontId="88" fillId="15" borderId="9" xfId="0" applyFont="1" applyFill="1" applyBorder="1" applyAlignment="1">
      <alignment vertical="center" wrapText="1"/>
    </xf>
    <xf numFmtId="0" fontId="31" fillId="0" borderId="0" xfId="0" applyFont="1" applyAlignment="1">
      <alignment horizontal="left" vertical="center"/>
    </xf>
    <xf numFmtId="0" fontId="34" fillId="3" borderId="13" xfId="0" applyFont="1" applyFill="1" applyBorder="1" applyAlignment="1">
      <alignment horizontal="center" vertical="center" wrapText="1"/>
    </xf>
    <xf numFmtId="0" fontId="34" fillId="18" borderId="13" xfId="0" applyFont="1" applyFill="1" applyBorder="1" applyAlignment="1">
      <alignment horizontal="center" vertical="center" wrapText="1"/>
    </xf>
    <xf numFmtId="0" fontId="34" fillId="18" borderId="25" xfId="0" applyFont="1" applyFill="1" applyBorder="1" applyAlignment="1">
      <alignment horizontal="center" vertical="center" wrapText="1"/>
    </xf>
    <xf numFmtId="0" fontId="80" fillId="0" borderId="0" xfId="0" applyFont="1" applyAlignment="1">
      <alignment horizontal="left" vertical="center" wrapText="1"/>
    </xf>
    <xf numFmtId="0" fontId="31" fillId="0" borderId="15" xfId="0" applyFont="1" applyBorder="1" applyAlignment="1">
      <alignment horizontal="left" vertical="center"/>
    </xf>
    <xf numFmtId="0" fontId="34" fillId="0" borderId="25" xfId="0" applyFont="1" applyBorder="1" applyAlignment="1">
      <alignment horizontal="center" vertical="center" wrapText="1"/>
    </xf>
    <xf numFmtId="0" fontId="34" fillId="0" borderId="0" xfId="0" applyFont="1" applyAlignment="1">
      <alignment horizontal="center" vertical="center" wrapText="1"/>
    </xf>
    <xf numFmtId="0" fontId="34" fillId="3" borderId="0" xfId="0" applyFont="1" applyFill="1" applyAlignment="1">
      <alignment horizontal="justify" vertical="center" wrapText="1"/>
    </xf>
    <xf numFmtId="9" fontId="31" fillId="0" borderId="0" xfId="7"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15" xfId="0" applyFont="1" applyBorder="1" applyAlignment="1">
      <alignment vertical="center" wrapText="1"/>
    </xf>
    <xf numFmtId="0" fontId="31" fillId="0" borderId="25" xfId="0" applyFont="1" applyBorder="1" applyAlignment="1">
      <alignment vertical="center" wrapText="1"/>
    </xf>
    <xf numFmtId="0" fontId="86" fillId="0" borderId="0" xfId="0" applyFont="1" applyAlignment="1">
      <alignment horizontal="right" vertical="center" wrapText="1"/>
    </xf>
    <xf numFmtId="0" fontId="89" fillId="39" borderId="19" xfId="0" applyFont="1" applyFill="1" applyBorder="1" applyProtection="1">
      <protection locked="0"/>
    </xf>
    <xf numFmtId="0" fontId="89" fillId="0" borderId="0" xfId="0" applyFont="1" applyAlignment="1">
      <alignment horizontal="right" vertical="center" wrapText="1"/>
    </xf>
    <xf numFmtId="0" fontId="89" fillId="0" borderId="0" xfId="0" applyFont="1" applyAlignment="1">
      <alignment horizontal="right" wrapText="1"/>
    </xf>
    <xf numFmtId="0" fontId="31" fillId="0" borderId="30" xfId="0" applyFont="1" applyBorder="1" applyAlignment="1">
      <alignment vertical="center"/>
    </xf>
    <xf numFmtId="0" fontId="89" fillId="0" borderId="31" xfId="0" applyFont="1" applyBorder="1" applyAlignment="1">
      <alignment horizontal="right" wrapText="1"/>
    </xf>
    <xf numFmtId="0" fontId="89" fillId="39" borderId="31" xfId="0" applyFont="1" applyFill="1" applyBorder="1" applyProtection="1">
      <protection locked="0"/>
    </xf>
    <xf numFmtId="0" fontId="31" fillId="0" borderId="31" xfId="0" applyFont="1" applyBorder="1" applyAlignment="1">
      <alignment horizontal="center" vertical="center" wrapText="1"/>
    </xf>
    <xf numFmtId="0" fontId="31" fillId="0" borderId="31" xfId="0" applyFont="1" applyBorder="1" applyAlignment="1">
      <alignment vertical="center"/>
    </xf>
    <xf numFmtId="0" fontId="31" fillId="0" borderId="32" xfId="0" applyFont="1" applyBorder="1" applyAlignment="1">
      <alignment vertical="center"/>
    </xf>
    <xf numFmtId="9" fontId="31" fillId="0" borderId="0" xfId="7" applyFont="1" applyAlignment="1">
      <alignment horizontal="center" vertical="center" wrapText="1"/>
    </xf>
    <xf numFmtId="0" fontId="81" fillId="0" borderId="9" xfId="0" applyFont="1" applyBorder="1" applyAlignment="1">
      <alignment horizontal="justify" vertical="center" wrapText="1"/>
    </xf>
    <xf numFmtId="172" fontId="31" fillId="0" borderId="9" xfId="0" applyNumberFormat="1" applyFont="1" applyBorder="1" applyAlignment="1">
      <alignment horizontal="right" vertical="center" wrapText="1"/>
    </xf>
    <xf numFmtId="172" fontId="39" fillId="0" borderId="0" xfId="0" applyNumberFormat="1" applyFont="1" applyAlignment="1">
      <alignment vertical="center"/>
    </xf>
    <xf numFmtId="0" fontId="33" fillId="18" borderId="0" xfId="0" applyFont="1" applyFill="1" applyAlignment="1">
      <alignment horizontal="left" vertical="center" wrapText="1"/>
    </xf>
    <xf numFmtId="0" fontId="33" fillId="18" borderId="0" xfId="0" applyFont="1" applyFill="1" applyAlignment="1">
      <alignment horizontal="justify" vertical="center" wrapText="1"/>
    </xf>
    <xf numFmtId="169" fontId="31" fillId="0" borderId="0" xfId="14" applyNumberFormat="1" applyFont="1" applyBorder="1" applyAlignment="1" applyProtection="1">
      <alignment horizontal="right" vertical="center" wrapText="1"/>
      <protection locked="0"/>
    </xf>
    <xf numFmtId="9" fontId="31" fillId="0" borderId="0" xfId="0" applyNumberFormat="1" applyFont="1" applyAlignment="1">
      <alignment horizontal="center" vertical="center" wrapText="1"/>
    </xf>
    <xf numFmtId="174" fontId="0" fillId="0" borderId="0" xfId="4" applyNumberFormat="1" applyFont="1" applyBorder="1"/>
    <xf numFmtId="174" fontId="0" fillId="0" borderId="0" xfId="4" applyNumberFormat="1" applyFont="1" applyBorder="1" applyAlignment="1">
      <alignment wrapText="1"/>
    </xf>
    <xf numFmtId="0" fontId="33" fillId="0" borderId="0" xfId="0" applyFont="1" applyAlignment="1">
      <alignment vertical="center" wrapText="1"/>
    </xf>
    <xf numFmtId="0" fontId="33" fillId="0" borderId="0" xfId="0" applyFont="1" applyAlignment="1">
      <alignment horizontal="justify" vertical="center" wrapText="1"/>
    </xf>
    <xf numFmtId="0" fontId="33" fillId="18" borderId="0" xfId="0" applyFont="1" applyFill="1" applyAlignment="1">
      <alignment vertical="center" wrapText="1"/>
    </xf>
    <xf numFmtId="0" fontId="49" fillId="27" borderId="9" xfId="0" applyFont="1" applyFill="1" applyBorder="1" applyAlignment="1">
      <alignment vertical="center"/>
    </xf>
    <xf numFmtId="37" fontId="45" fillId="27" borderId="9" xfId="1" applyNumberFormat="1" applyFont="1" applyFill="1" applyBorder="1" applyAlignment="1">
      <alignment horizontal="center" vertical="center"/>
    </xf>
    <xf numFmtId="0" fontId="4" fillId="0" borderId="0" xfId="0" applyFont="1" applyAlignment="1" applyProtection="1">
      <alignment horizontal="center" vertical="center"/>
      <protection locked="0"/>
    </xf>
    <xf numFmtId="170" fontId="35" fillId="0" borderId="9" xfId="2" applyNumberFormat="1" applyFont="1" applyBorder="1" applyAlignment="1">
      <alignment horizontal="center" vertical="center"/>
    </xf>
    <xf numFmtId="170" fontId="35" fillId="0" borderId="12" xfId="2" applyNumberFormat="1" applyFont="1" applyBorder="1" applyAlignment="1">
      <alignment horizontal="center" vertical="center"/>
    </xf>
    <xf numFmtId="0" fontId="44" fillId="7" borderId="0" xfId="0" applyFont="1" applyFill="1" applyAlignment="1" applyProtection="1">
      <alignment horizontal="center" vertical="center" wrapText="1"/>
      <protection locked="0"/>
    </xf>
    <xf numFmtId="165" fontId="55" fillId="0" borderId="12" xfId="1" applyFont="1" applyBorder="1" applyAlignment="1">
      <alignment wrapText="1"/>
    </xf>
    <xf numFmtId="0" fontId="4" fillId="0" borderId="9" xfId="0" applyFont="1" applyBorder="1" applyProtection="1">
      <protection locked="0"/>
    </xf>
    <xf numFmtId="165" fontId="55" fillId="0" borderId="9" xfId="1" applyFont="1" applyBorder="1" applyAlignment="1">
      <alignment horizontal="center" vertical="center"/>
    </xf>
    <xf numFmtId="170" fontId="57" fillId="0" borderId="9" xfId="2" applyNumberFormat="1" applyFont="1" applyBorder="1"/>
    <xf numFmtId="170" fontId="52" fillId="21" borderId="9" xfId="2" applyNumberFormat="1" applyFont="1" applyFill="1" applyBorder="1" applyAlignment="1">
      <alignment horizontal="center" vertical="center"/>
    </xf>
    <xf numFmtId="165" fontId="53" fillId="0" borderId="0" xfId="1" applyFont="1" applyBorder="1" applyAlignment="1">
      <alignment wrapText="1"/>
    </xf>
    <xf numFmtId="165" fontId="55" fillId="0" borderId="0" xfId="1" applyFont="1" applyBorder="1" applyAlignment="1">
      <alignment wrapText="1"/>
    </xf>
    <xf numFmtId="170" fontId="35" fillId="13" borderId="0" xfId="2" applyNumberFormat="1" applyFont="1" applyFill="1" applyBorder="1" applyAlignment="1">
      <alignment horizontal="center" vertical="center"/>
    </xf>
    <xf numFmtId="170" fontId="78" fillId="0" borderId="0" xfId="2" applyNumberFormat="1" applyFont="1" applyBorder="1" applyAlignment="1">
      <alignment horizontal="center" vertical="center"/>
    </xf>
    <xf numFmtId="170" fontId="78" fillId="0" borderId="9" xfId="2" applyNumberFormat="1" applyFont="1" applyBorder="1" applyAlignment="1">
      <alignment horizontal="center" vertical="center"/>
    </xf>
    <xf numFmtId="0" fontId="31" fillId="0" borderId="59" xfId="0" applyFont="1" applyBorder="1" applyAlignment="1">
      <alignment vertical="center"/>
    </xf>
    <xf numFmtId="0" fontId="31" fillId="0" borderId="51" xfId="0" applyFont="1" applyBorder="1" applyAlignment="1">
      <alignment vertical="center"/>
    </xf>
    <xf numFmtId="0" fontId="89" fillId="0" borderId="19" xfId="0" applyFont="1" applyBorder="1" applyProtection="1">
      <protection locked="0"/>
    </xf>
    <xf numFmtId="0" fontId="69" fillId="39" borderId="19" xfId="15" applyFill="1" applyBorder="1" applyProtection="1">
      <protection locked="0"/>
    </xf>
    <xf numFmtId="176" fontId="8" fillId="0" borderId="27" xfId="0" applyNumberFormat="1" applyFont="1" applyBorder="1" applyAlignment="1" applyProtection="1">
      <alignment horizontal="left" vertical="center" wrapText="1"/>
      <protection locked="0"/>
    </xf>
    <xf numFmtId="172" fontId="8" fillId="3" borderId="11" xfId="0" applyNumberFormat="1" applyFont="1" applyFill="1" applyBorder="1" applyAlignment="1" applyProtection="1">
      <alignment horizontal="left" vertical="center" wrapText="1"/>
      <protection locked="0"/>
    </xf>
    <xf numFmtId="0" fontId="90" fillId="0" borderId="0" xfId="0" applyFont="1"/>
    <xf numFmtId="0" fontId="91" fillId="0" borderId="28" xfId="0" applyFont="1" applyBorder="1" applyAlignment="1">
      <alignment horizontal="justify" vertical="center" wrapText="1"/>
    </xf>
    <xf numFmtId="0" fontId="91" fillId="0" borderId="61"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56" xfId="0" applyFont="1" applyBorder="1" applyAlignment="1">
      <alignment horizontal="justify" vertical="center" wrapText="1"/>
    </xf>
    <xf numFmtId="0" fontId="0" fillId="0" borderId="56" xfId="0" applyBorder="1" applyAlignment="1">
      <alignment horizontal="justify" vertical="center" wrapText="1"/>
    </xf>
    <xf numFmtId="0" fontId="28" fillId="0" borderId="37" xfId="0" applyFont="1" applyBorder="1" applyAlignment="1">
      <alignment horizontal="justify" vertical="center" wrapText="1"/>
    </xf>
    <xf numFmtId="0" fontId="66" fillId="0" borderId="9" xfId="0" applyFont="1" applyBorder="1" applyAlignment="1">
      <alignment horizontal="center" vertical="center"/>
    </xf>
    <xf numFmtId="0" fontId="90" fillId="0" borderId="9" xfId="0" applyFont="1" applyBorder="1" applyAlignment="1">
      <alignment wrapText="1"/>
    </xf>
    <xf numFmtId="14" fontId="90" fillId="0" borderId="9" xfId="0" applyNumberFormat="1" applyFont="1" applyBorder="1" applyAlignment="1">
      <alignment horizontal="center" vertical="center"/>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9"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37" fillId="3" borderId="0" xfId="0" applyFont="1" applyFill="1" applyAlignment="1" applyProtection="1">
      <alignment horizontal="center" wrapText="1"/>
      <protection locked="0"/>
    </xf>
    <xf numFmtId="0" fontId="37" fillId="3" borderId="18" xfId="0" applyFont="1" applyFill="1" applyBorder="1" applyAlignment="1" applyProtection="1">
      <alignment horizontal="center" wrapText="1"/>
      <protection locked="0"/>
    </xf>
    <xf numFmtId="0" fontId="37" fillId="3" borderId="19" xfId="0" applyFont="1" applyFill="1" applyBorder="1" applyAlignment="1" applyProtection="1">
      <alignment horizontal="center" wrapText="1"/>
      <protection locked="0"/>
    </xf>
    <xf numFmtId="0" fontId="37" fillId="3" borderId="20" xfId="0" applyFont="1" applyFill="1" applyBorder="1" applyAlignment="1" applyProtection="1">
      <alignment horizontal="center" wrapText="1"/>
      <protection locked="0"/>
    </xf>
    <xf numFmtId="0" fontId="20" fillId="3" borderId="0" xfId="0" applyFont="1" applyFill="1" applyAlignment="1" applyProtection="1">
      <alignment horizontal="center" wrapText="1"/>
      <protection locked="0"/>
    </xf>
    <xf numFmtId="0" fontId="20" fillId="3" borderId="15" xfId="0" applyFont="1" applyFill="1" applyBorder="1" applyAlignment="1" applyProtection="1">
      <alignment horizontal="center" wrapText="1"/>
      <protection locked="0"/>
    </xf>
    <xf numFmtId="0" fontId="20" fillId="3" borderId="19" xfId="0" applyFont="1" applyFill="1" applyBorder="1" applyAlignment="1" applyProtection="1">
      <alignment horizontal="center" wrapText="1"/>
      <protection locked="0"/>
    </xf>
    <xf numFmtId="0" fontId="20" fillId="3" borderId="16" xfId="0" applyFont="1" applyFill="1" applyBorder="1" applyAlignment="1" applyProtection="1">
      <alignment horizontal="center" wrapText="1"/>
      <protection locked="0"/>
    </xf>
    <xf numFmtId="0" fontId="8" fillId="2" borderId="27" xfId="0" applyFont="1" applyFill="1" applyBorder="1" applyAlignment="1">
      <alignment horizontal="center" vertical="center" wrapText="1"/>
    </xf>
    <xf numFmtId="0" fontId="25" fillId="0" borderId="47" xfId="0" applyFont="1" applyBorder="1" applyAlignment="1" applyProtection="1">
      <alignment horizontal="left" vertical="center"/>
      <protection locked="0"/>
    </xf>
    <xf numFmtId="0" fontId="25" fillId="0" borderId="48" xfId="0" applyFont="1" applyBorder="1" applyAlignment="1" applyProtection="1">
      <alignment horizontal="left" vertical="center"/>
      <protection locked="0"/>
    </xf>
    <xf numFmtId="0" fontId="27" fillId="0" borderId="47" xfId="0" applyFont="1" applyBorder="1" applyAlignment="1" applyProtection="1">
      <alignment vertical="center" wrapText="1"/>
      <protection locked="0"/>
    </xf>
    <xf numFmtId="0" fontId="27" fillId="0" borderId="48" xfId="0" applyFont="1" applyBorder="1" applyAlignment="1" applyProtection="1">
      <alignment vertical="center" wrapText="1"/>
      <protection locked="0"/>
    </xf>
    <xf numFmtId="0" fontId="2" fillId="32" borderId="27" xfId="0" applyFont="1" applyFill="1" applyBorder="1" applyAlignment="1">
      <alignment horizontal="center" vertical="center" wrapText="1"/>
    </xf>
    <xf numFmtId="0" fontId="2" fillId="3" borderId="20" xfId="0" applyFont="1" applyFill="1" applyBorder="1" applyAlignment="1" applyProtection="1">
      <alignment horizontal="center" vertical="top" wrapText="1"/>
      <protection locked="0"/>
    </xf>
    <xf numFmtId="0" fontId="2" fillId="3" borderId="14" xfId="0" applyFont="1" applyFill="1" applyBorder="1" applyAlignment="1" applyProtection="1">
      <alignment horizontal="center" vertical="center" wrapText="1"/>
      <protection locked="0"/>
    </xf>
    <xf numFmtId="0" fontId="26" fillId="3" borderId="13"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26" fillId="3" borderId="9" xfId="0" applyFont="1" applyFill="1" applyBorder="1" applyAlignment="1" applyProtection="1">
      <alignment horizontal="left" vertical="center" wrapText="1"/>
      <protection locked="0"/>
    </xf>
    <xf numFmtId="0" fontId="20" fillId="3" borderId="24" xfId="0" applyFont="1" applyFill="1" applyBorder="1" applyAlignment="1" applyProtection="1">
      <alignment horizontal="center" wrapText="1"/>
      <protection locked="0"/>
    </xf>
    <xf numFmtId="0" fontId="20" fillId="3" borderId="6" xfId="0" applyFont="1" applyFill="1" applyBorder="1" applyAlignment="1" applyProtection="1">
      <alignment horizontal="center" wrapText="1"/>
      <protection locked="0"/>
    </xf>
    <xf numFmtId="0" fontId="20" fillId="3" borderId="17" xfId="0" applyFont="1" applyFill="1" applyBorder="1" applyAlignment="1" applyProtection="1">
      <alignment horizontal="center" wrapText="1"/>
      <protection locked="0"/>
    </xf>
    <xf numFmtId="0" fontId="20" fillId="3" borderId="25" xfId="0" applyFont="1" applyFill="1" applyBorder="1" applyAlignment="1" applyProtection="1">
      <alignment horizontal="center" wrapText="1"/>
      <protection locked="0"/>
    </xf>
    <xf numFmtId="0" fontId="20" fillId="3" borderId="18" xfId="0" applyFont="1" applyFill="1" applyBorder="1" applyAlignment="1" applyProtection="1">
      <alignment horizontal="center" wrapText="1"/>
      <protection locked="0"/>
    </xf>
    <xf numFmtId="0" fontId="20" fillId="3" borderId="30" xfId="0" applyFont="1" applyFill="1" applyBorder="1" applyAlignment="1" applyProtection="1">
      <alignment horizontal="center" wrapText="1"/>
      <protection locked="0"/>
    </xf>
    <xf numFmtId="0" fontId="20" fillId="3" borderId="31" xfId="0" applyFont="1" applyFill="1" applyBorder="1" applyAlignment="1" applyProtection="1">
      <alignment horizontal="center" wrapText="1"/>
      <protection locked="0"/>
    </xf>
    <xf numFmtId="0" fontId="20" fillId="3" borderId="44" xfId="0" applyFont="1" applyFill="1" applyBorder="1" applyAlignment="1" applyProtection="1">
      <alignment horizontal="center" wrapText="1"/>
      <protection locked="0"/>
    </xf>
    <xf numFmtId="0" fontId="63" fillId="3" borderId="41" xfId="0" applyFont="1" applyFill="1" applyBorder="1" applyAlignment="1" applyProtection="1">
      <alignment horizontal="center" wrapText="1"/>
      <protection locked="0"/>
    </xf>
    <xf numFmtId="0" fontId="20" fillId="3" borderId="29" xfId="0" applyFont="1" applyFill="1" applyBorder="1" applyAlignment="1" applyProtection="1">
      <alignment horizontal="center" wrapText="1"/>
      <protection locked="0"/>
    </xf>
    <xf numFmtId="0" fontId="20" fillId="3" borderId="42" xfId="0" applyFont="1" applyFill="1" applyBorder="1" applyAlignment="1" applyProtection="1">
      <alignment horizontal="center" wrapText="1"/>
      <protection locked="0"/>
    </xf>
    <xf numFmtId="0" fontId="20" fillId="3" borderId="43" xfId="0" applyFont="1" applyFill="1" applyBorder="1" applyAlignment="1" applyProtection="1">
      <alignment horizontal="center" wrapText="1"/>
      <protection locked="0"/>
    </xf>
    <xf numFmtId="0" fontId="20" fillId="3" borderId="32" xfId="0" applyFont="1" applyFill="1" applyBorder="1" applyAlignment="1" applyProtection="1">
      <alignment horizontal="center" wrapText="1"/>
      <protection locked="0"/>
    </xf>
    <xf numFmtId="0" fontId="18" fillId="0" borderId="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68" fillId="33" borderId="21"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37" fillId="3" borderId="13" xfId="0" applyFont="1" applyFill="1" applyBorder="1" applyAlignment="1" applyProtection="1">
      <alignment horizontal="center" wrapText="1"/>
      <protection locked="0"/>
    </xf>
    <xf numFmtId="0" fontId="37" fillId="3" borderId="9" xfId="0" applyFont="1" applyFill="1" applyBorder="1" applyAlignment="1" applyProtection="1">
      <alignment horizontal="center" wrapText="1"/>
      <protection locked="0"/>
    </xf>
    <xf numFmtId="0" fontId="5" fillId="3" borderId="9"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8" fillId="3" borderId="54"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24" fillId="32" borderId="3"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13" xfId="0" applyFont="1" applyFill="1" applyBorder="1" applyAlignment="1">
      <alignment horizontal="center" vertical="center" wrapText="1"/>
    </xf>
    <xf numFmtId="0" fontId="24" fillId="32" borderId="14" xfId="0" applyFont="1" applyFill="1" applyBorder="1" applyAlignment="1">
      <alignment horizontal="center" vertical="center" wrapText="1"/>
    </xf>
    <xf numFmtId="0" fontId="24" fillId="32" borderId="4" xfId="0" applyFont="1" applyFill="1" applyBorder="1" applyAlignment="1">
      <alignment horizontal="center" vertical="center" wrapText="1"/>
    </xf>
    <xf numFmtId="0" fontId="24" fillId="32" borderId="1" xfId="0" applyFont="1" applyFill="1" applyBorder="1" applyAlignment="1">
      <alignment horizontal="center" vertical="center" wrapText="1"/>
    </xf>
    <xf numFmtId="0" fontId="24" fillId="32" borderId="7" xfId="0" applyFont="1" applyFill="1" applyBorder="1" applyAlignment="1">
      <alignment horizontal="center" vertical="center" wrapText="1"/>
    </xf>
    <xf numFmtId="0" fontId="24" fillId="32" borderId="8" xfId="0" applyFont="1" applyFill="1" applyBorder="1" applyAlignment="1">
      <alignment horizontal="center" vertical="center" wrapText="1"/>
    </xf>
    <xf numFmtId="0" fontId="25" fillId="28" borderId="3" xfId="0" applyFont="1" applyFill="1" applyBorder="1" applyAlignment="1" applyProtection="1">
      <alignment horizontal="center" vertical="center" wrapText="1"/>
      <protection locked="0"/>
    </xf>
    <xf numFmtId="0" fontId="25" fillId="28" borderId="7" xfId="0" applyFont="1" applyFill="1" applyBorder="1" applyAlignment="1" applyProtection="1">
      <alignment horizontal="center" vertical="center" wrapText="1"/>
      <protection locked="0"/>
    </xf>
    <xf numFmtId="0" fontId="25" fillId="28" borderId="2" xfId="0" applyFont="1" applyFill="1" applyBorder="1" applyAlignment="1" applyProtection="1">
      <alignment horizontal="center" vertical="center" wrapText="1"/>
      <protection locked="0"/>
    </xf>
    <xf numFmtId="0" fontId="25" fillId="28" borderId="4" xfId="0" applyFont="1" applyFill="1" applyBorder="1" applyAlignment="1" applyProtection="1">
      <alignment horizontal="center" vertical="center" wrapText="1"/>
      <protection locked="0"/>
    </xf>
    <xf numFmtId="0" fontId="25" fillId="28" borderId="8" xfId="0" applyFont="1" applyFill="1" applyBorder="1" applyAlignment="1" applyProtection="1">
      <alignment horizontal="center" vertical="center" wrapText="1"/>
      <protection locked="0"/>
    </xf>
    <xf numFmtId="0" fontId="25" fillId="28" borderId="1" xfId="0" applyFont="1" applyFill="1" applyBorder="1" applyAlignment="1" applyProtection="1">
      <alignment horizontal="center" vertical="center" wrapText="1"/>
      <protection locked="0"/>
    </xf>
    <xf numFmtId="0" fontId="60"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68" fillId="33" borderId="5"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5" fillId="0" borderId="3"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top" wrapText="1"/>
      <protection locked="0"/>
    </xf>
    <xf numFmtId="0" fontId="2" fillId="2" borderId="11" xfId="0" applyFont="1" applyFill="1" applyBorder="1" applyAlignment="1" applyProtection="1">
      <alignment horizontal="center" vertical="top" wrapText="1"/>
      <protection locked="0"/>
    </xf>
    <xf numFmtId="0" fontId="2" fillId="2" borderId="12" xfId="0" applyFont="1" applyFill="1" applyBorder="1" applyAlignment="1" applyProtection="1">
      <alignment horizontal="center" vertical="top" wrapText="1"/>
      <protection locked="0"/>
    </xf>
    <xf numFmtId="0" fontId="2" fillId="3" borderId="5"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12" fillId="0" borderId="27"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74" fillId="32" borderId="13" xfId="0" applyFont="1" applyFill="1" applyBorder="1" applyAlignment="1">
      <alignment horizontal="center" vertical="center" wrapText="1"/>
    </xf>
    <xf numFmtId="0" fontId="74" fillId="32" borderId="12" xfId="0" applyFont="1" applyFill="1" applyBorder="1" applyAlignment="1">
      <alignment horizontal="center" vertical="center" wrapText="1"/>
    </xf>
    <xf numFmtId="0" fontId="74" fillId="32" borderId="9" xfId="0" applyFont="1" applyFill="1" applyBorder="1" applyAlignment="1">
      <alignment horizontal="center" vertical="center" wrapText="1"/>
    </xf>
    <xf numFmtId="0" fontId="74" fillId="32" borderId="14" xfId="0" applyFont="1" applyFill="1" applyBorder="1" applyAlignment="1">
      <alignment horizontal="center" vertical="center" wrapText="1"/>
    </xf>
    <xf numFmtId="0" fontId="9" fillId="3" borderId="5"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68" fillId="33" borderId="13"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18" fillId="38" borderId="5" xfId="0" applyFont="1" applyFill="1" applyBorder="1" applyAlignment="1" applyProtection="1">
      <alignment horizontal="center" vertical="center"/>
      <protection locked="0"/>
    </xf>
    <xf numFmtId="0" fontId="18" fillId="38" borderId="11" xfId="0" applyFont="1" applyFill="1" applyBorder="1" applyAlignment="1" applyProtection="1">
      <alignment horizontal="center" vertical="center"/>
      <protection locked="0"/>
    </xf>
    <xf numFmtId="0" fontId="18" fillId="38" borderId="23"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9" fillId="29" borderId="5" xfId="0" applyFont="1" applyFill="1" applyBorder="1" applyAlignment="1" applyProtection="1">
      <alignment horizontal="center" vertical="top" wrapText="1"/>
      <protection locked="0"/>
    </xf>
    <xf numFmtId="0" fontId="19" fillId="29" borderId="11" xfId="0" applyFont="1" applyFill="1" applyBorder="1" applyAlignment="1" applyProtection="1">
      <alignment horizontal="center" vertical="top" wrapText="1"/>
      <protection locked="0"/>
    </xf>
    <xf numFmtId="0" fontId="19" fillId="29" borderId="23"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17" fillId="2" borderId="5"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10"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3" xfId="0" applyFont="1" applyFill="1" applyBorder="1" applyAlignment="1">
      <alignment horizontal="center" vertical="center"/>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9" fillId="0" borderId="9"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9"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0"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5" fillId="0" borderId="2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170" fontId="35" fillId="13" borderId="19" xfId="2" applyNumberFormat="1" applyFont="1" applyFill="1" applyBorder="1" applyAlignment="1">
      <alignment horizontal="center" vertical="center"/>
    </xf>
    <xf numFmtId="0" fontId="9" fillId="0" borderId="27"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left" vertical="center"/>
      <protection locked="0"/>
    </xf>
    <xf numFmtId="0" fontId="69" fillId="0" borderId="10" xfId="15" applyBorder="1" applyAlignment="1" applyProtection="1">
      <alignment horizontal="center" vertical="center" wrapText="1"/>
      <protection locked="0"/>
    </xf>
    <xf numFmtId="0" fontId="69" fillId="0" borderId="11" xfId="15" applyBorder="1" applyAlignment="1" applyProtection="1">
      <alignment horizontal="center" vertical="center" wrapText="1"/>
      <protection locked="0"/>
    </xf>
    <xf numFmtId="0" fontId="69" fillId="0" borderId="12" xfId="15"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top" wrapText="1"/>
      <protection locked="0"/>
    </xf>
    <xf numFmtId="0" fontId="1" fillId="3" borderId="11" xfId="0" applyFont="1" applyFill="1" applyBorder="1" applyAlignment="1" applyProtection="1">
      <alignment horizontal="center" vertical="top" wrapText="1"/>
      <protection locked="0"/>
    </xf>
    <xf numFmtId="0" fontId="1" fillId="3" borderId="12"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7" fillId="3" borderId="9" xfId="0" applyFont="1" applyFill="1" applyBorder="1" applyAlignment="1">
      <alignment horizontal="center" wrapText="1"/>
    </xf>
    <xf numFmtId="0" fontId="63" fillId="3" borderId="9" xfId="0" applyFont="1" applyFill="1" applyBorder="1" applyAlignment="1">
      <alignment horizontal="center" wrapText="1"/>
    </xf>
    <xf numFmtId="0" fontId="37" fillId="3" borderId="9" xfId="0" applyFont="1" applyFill="1" applyBorder="1" applyAlignment="1">
      <alignment horizontal="center" vertical="center" wrapText="1"/>
    </xf>
    <xf numFmtId="0" fontId="20" fillId="3" borderId="41" xfId="0" applyFont="1" applyFill="1" applyBorder="1" applyAlignment="1">
      <alignment horizontal="center" wrapText="1"/>
    </xf>
    <xf numFmtId="0" fontId="20" fillId="3" borderId="6" xfId="0" applyFont="1" applyFill="1" applyBorder="1" applyAlignment="1">
      <alignment horizontal="center" wrapText="1"/>
    </xf>
    <xf numFmtId="0" fontId="20" fillId="3" borderId="17" xfId="0" applyFont="1" applyFill="1" applyBorder="1" applyAlignment="1">
      <alignment horizontal="center" wrapText="1"/>
    </xf>
    <xf numFmtId="0" fontId="20" fillId="3" borderId="42" xfId="0" applyFont="1" applyFill="1" applyBorder="1" applyAlignment="1">
      <alignment horizontal="center" wrapText="1"/>
    </xf>
    <xf numFmtId="0" fontId="20" fillId="3" borderId="0" xfId="0" applyFont="1" applyFill="1" applyAlignment="1">
      <alignment horizontal="center" wrapText="1"/>
    </xf>
    <xf numFmtId="0" fontId="20" fillId="3" borderId="18" xfId="0" applyFont="1" applyFill="1" applyBorder="1" applyAlignment="1">
      <alignment horizontal="center" wrapText="1"/>
    </xf>
    <xf numFmtId="0" fontId="20" fillId="3" borderId="45" xfId="0" applyFont="1" applyFill="1" applyBorder="1" applyAlignment="1">
      <alignment horizontal="center" wrapText="1"/>
    </xf>
    <xf numFmtId="0" fontId="20" fillId="3" borderId="19" xfId="0" applyFont="1" applyFill="1" applyBorder="1" applyAlignment="1">
      <alignment horizontal="center" wrapText="1"/>
    </xf>
    <xf numFmtId="0" fontId="20" fillId="3" borderId="20" xfId="0" applyFont="1" applyFill="1" applyBorder="1" applyAlignment="1">
      <alignment horizontal="center" wrapText="1"/>
    </xf>
    <xf numFmtId="0" fontId="14" fillId="7" borderId="9" xfId="0" applyFont="1" applyFill="1" applyBorder="1" applyAlignment="1">
      <alignment horizontal="center" vertical="center"/>
    </xf>
    <xf numFmtId="0" fontId="14" fillId="3" borderId="9" xfId="0" applyFont="1" applyFill="1" applyBorder="1" applyAlignment="1">
      <alignment horizontal="left"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12" borderId="10" xfId="0" applyFont="1" applyFill="1" applyBorder="1" applyAlignment="1">
      <alignment horizontal="center" vertical="center"/>
    </xf>
    <xf numFmtId="0" fontId="1" fillId="12" borderId="12"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4" fillId="32" borderId="38" xfId="0" applyFont="1" applyFill="1" applyBorder="1" applyAlignment="1">
      <alignment horizontal="center" vertical="center" wrapText="1"/>
    </xf>
    <xf numFmtId="0" fontId="24" fillId="32" borderId="9" xfId="0" applyFont="1" applyFill="1" applyBorder="1" applyAlignment="1">
      <alignment horizontal="center" vertical="center" wrapText="1"/>
    </xf>
    <xf numFmtId="0" fontId="24" fillId="32" borderId="10" xfId="0" applyFont="1" applyFill="1" applyBorder="1" applyAlignment="1">
      <alignment horizontal="center" vertical="center" wrapText="1"/>
    </xf>
    <xf numFmtId="0" fontId="24" fillId="32" borderId="39" xfId="0" applyFont="1" applyFill="1" applyBorder="1" applyAlignment="1">
      <alignment horizontal="center" vertical="center" wrapText="1"/>
    </xf>
    <xf numFmtId="0" fontId="25" fillId="0" borderId="58"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9" xfId="0" applyFont="1" applyBorder="1" applyAlignment="1">
      <alignment horizontal="center" vertical="center" wrapText="1"/>
    </xf>
    <xf numFmtId="0" fontId="27" fillId="0" borderId="58"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66" fillId="0" borderId="33" xfId="0" applyFont="1" applyBorder="1" applyAlignment="1" applyProtection="1">
      <alignment horizontal="center" vertical="center" wrapText="1"/>
      <protection locked="0"/>
    </xf>
    <xf numFmtId="0" fontId="66" fillId="0" borderId="35"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5" xfId="0" applyFont="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1" fillId="29" borderId="21" xfId="0" applyFont="1" applyFill="1" applyBorder="1" applyAlignment="1" applyProtection="1">
      <alignment horizontal="center" vertical="center" wrapText="1"/>
      <protection locked="0"/>
    </xf>
    <xf numFmtId="0" fontId="61" fillId="29" borderId="27" xfId="0" applyFont="1" applyFill="1" applyBorder="1" applyAlignment="1" applyProtection="1">
      <alignment horizontal="center" vertical="center" wrapText="1"/>
      <protection locked="0"/>
    </xf>
    <xf numFmtId="0" fontId="61" fillId="29" borderId="28"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2" fillId="28" borderId="13" xfId="0" applyFont="1" applyFill="1" applyBorder="1" applyAlignment="1" applyProtection="1">
      <alignment horizontal="center" vertical="center" wrapText="1"/>
      <protection locked="0"/>
    </xf>
    <xf numFmtId="0" fontId="2" fillId="28" borderId="12" xfId="0" applyFont="1" applyFill="1" applyBorder="1" applyAlignment="1" applyProtection="1">
      <alignment horizontal="center" vertical="center" wrapText="1"/>
      <protection locked="0"/>
    </xf>
    <xf numFmtId="0" fontId="2" fillId="28" borderId="9" xfId="0" applyFont="1" applyFill="1" applyBorder="1" applyAlignment="1" applyProtection="1">
      <alignment horizontal="center" vertical="center" wrapText="1"/>
      <protection locked="0"/>
    </xf>
    <xf numFmtId="0" fontId="2" fillId="28" borderId="14"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1" fillId="29" borderId="13" xfId="0" applyFont="1" applyFill="1" applyBorder="1" applyAlignment="1" applyProtection="1">
      <alignment horizontal="center" vertical="center" wrapText="1"/>
      <protection locked="0"/>
    </xf>
    <xf numFmtId="0" fontId="61" fillId="29" borderId="9" xfId="0" applyFont="1" applyFill="1" applyBorder="1" applyAlignment="1" applyProtection="1">
      <alignment horizontal="center" vertical="center" wrapText="1"/>
      <protection locked="0"/>
    </xf>
    <xf numFmtId="0" fontId="61" fillId="29" borderId="14"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left" vertical="top" wrapText="1"/>
      <protection locked="0"/>
    </xf>
    <xf numFmtId="0" fontId="12" fillId="3" borderId="12" xfId="0" applyFont="1" applyFill="1" applyBorder="1" applyAlignment="1" applyProtection="1">
      <alignment horizontal="left" vertical="top" wrapText="1"/>
      <protection locked="0"/>
    </xf>
    <xf numFmtId="0" fontId="9" fillId="0" borderId="9"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3" borderId="9" xfId="0" applyFont="1" applyFill="1" applyBorder="1" applyAlignment="1" applyProtection="1">
      <alignment horizontal="center" vertical="center" wrapText="1"/>
      <protection locked="0"/>
    </xf>
    <xf numFmtId="0" fontId="4" fillId="0" borderId="9" xfId="0" applyFont="1" applyBorder="1" applyAlignment="1" applyProtection="1">
      <alignment horizontal="left" vertical="top" wrapText="1"/>
      <protection locked="0"/>
    </xf>
    <xf numFmtId="0" fontId="4" fillId="0" borderId="14" xfId="0" applyFont="1" applyBorder="1" applyAlignment="1" applyProtection="1">
      <alignment horizontal="left" vertical="top"/>
      <protection locked="0"/>
    </xf>
    <xf numFmtId="0" fontId="9" fillId="0" borderId="1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61" fillId="29" borderId="5" xfId="0" applyFont="1" applyFill="1" applyBorder="1" applyAlignment="1" applyProtection="1">
      <alignment horizontal="center" vertical="center" wrapText="1"/>
      <protection locked="0"/>
    </xf>
    <xf numFmtId="0" fontId="61" fillId="29" borderId="11" xfId="0" applyFont="1" applyFill="1" applyBorder="1" applyAlignment="1" applyProtection="1">
      <alignment horizontal="center" vertical="center" wrapText="1"/>
      <protection locked="0"/>
    </xf>
    <xf numFmtId="0" fontId="61" fillId="29" borderId="23" xfId="0" applyFont="1" applyFill="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59" fillId="29" borderId="3" xfId="0" applyFont="1" applyFill="1" applyBorder="1" applyAlignment="1" applyProtection="1">
      <alignment horizontal="center" vertical="center" wrapText="1"/>
      <protection locked="0"/>
    </xf>
    <xf numFmtId="0" fontId="59" fillId="29" borderId="7" xfId="0" applyFont="1" applyFill="1" applyBorder="1" applyAlignment="1" applyProtection="1">
      <alignment horizontal="center" vertical="center" wrapText="1"/>
      <protection locked="0"/>
    </xf>
    <xf numFmtId="0" fontId="59" fillId="29" borderId="2" xfId="0" applyFont="1" applyFill="1" applyBorder="1" applyAlignment="1" applyProtection="1">
      <alignment horizontal="center" vertical="center" wrapText="1"/>
      <protection locked="0"/>
    </xf>
    <xf numFmtId="0" fontId="59" fillId="29" borderId="4" xfId="0" applyFont="1" applyFill="1" applyBorder="1" applyAlignment="1" applyProtection="1">
      <alignment horizontal="center" vertical="center" wrapText="1"/>
      <protection locked="0"/>
    </xf>
    <xf numFmtId="0" fontId="59" fillId="29" borderId="8" xfId="0" applyFont="1" applyFill="1" applyBorder="1" applyAlignment="1" applyProtection="1">
      <alignment horizontal="center" vertical="center" wrapText="1"/>
      <protection locked="0"/>
    </xf>
    <xf numFmtId="0" fontId="59" fillId="29" borderId="1" xfId="0" applyFont="1" applyFill="1" applyBorder="1" applyAlignment="1" applyProtection="1">
      <alignment horizontal="center" vertical="center" wrapText="1"/>
      <protection locked="0"/>
    </xf>
    <xf numFmtId="0" fontId="66" fillId="0" borderId="47" xfId="0" applyFont="1" applyBorder="1" applyAlignment="1" applyProtection="1">
      <alignment vertical="center" wrapText="1"/>
      <protection locked="0"/>
    </xf>
    <xf numFmtId="0" fontId="25" fillId="0" borderId="48" xfId="0" applyFont="1" applyBorder="1" applyAlignment="1" applyProtection="1">
      <alignment vertical="center" wrapText="1"/>
      <protection locked="0"/>
    </xf>
    <xf numFmtId="0" fontId="37" fillId="3" borderId="41" xfId="0" applyFont="1" applyFill="1" applyBorder="1" applyAlignment="1">
      <alignment horizontal="center" wrapText="1"/>
    </xf>
    <xf numFmtId="0" fontId="37" fillId="3" borderId="6" xfId="0" applyFont="1" applyFill="1" applyBorder="1" applyAlignment="1">
      <alignment horizontal="center" wrapText="1"/>
    </xf>
    <xf numFmtId="0" fontId="37" fillId="3" borderId="17" xfId="0" applyFont="1" applyFill="1" applyBorder="1" applyAlignment="1">
      <alignment horizontal="center" wrapText="1"/>
    </xf>
    <xf numFmtId="0" fontId="37" fillId="3" borderId="42" xfId="0" applyFont="1" applyFill="1" applyBorder="1" applyAlignment="1">
      <alignment horizontal="center" wrapText="1"/>
    </xf>
    <xf numFmtId="0" fontId="37" fillId="3" borderId="0" xfId="0" applyFont="1" applyFill="1" applyAlignment="1">
      <alignment horizontal="center" wrapText="1"/>
    </xf>
    <xf numFmtId="0" fontId="37" fillId="3" borderId="18" xfId="0" applyFont="1" applyFill="1" applyBorder="1" applyAlignment="1">
      <alignment horizontal="center" wrapText="1"/>
    </xf>
    <xf numFmtId="0" fontId="37" fillId="3" borderId="45" xfId="0" applyFont="1" applyFill="1" applyBorder="1" applyAlignment="1">
      <alignment horizontal="center" wrapText="1"/>
    </xf>
    <xf numFmtId="0" fontId="37" fillId="3" borderId="19" xfId="0" applyFont="1" applyFill="1" applyBorder="1" applyAlignment="1">
      <alignment horizontal="center" wrapText="1"/>
    </xf>
    <xf numFmtId="0" fontId="37" fillId="3" borderId="20" xfId="0" applyFont="1" applyFill="1" applyBorder="1" applyAlignment="1">
      <alignment horizont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8"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14"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9" fillId="0" borderId="0" xfId="0" applyFont="1" applyAlignment="1" applyProtection="1">
      <alignment vertical="top" wrapText="1"/>
      <protection locked="0"/>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4" xfId="0" applyFont="1" applyBorder="1" applyAlignment="1">
      <alignment horizontal="center" vertical="center"/>
    </xf>
    <xf numFmtId="0" fontId="24" fillId="32" borderId="47" xfId="0" applyFont="1" applyFill="1" applyBorder="1" applyAlignment="1">
      <alignment horizontal="center" vertical="center" wrapText="1"/>
    </xf>
    <xf numFmtId="0" fontId="24" fillId="32" borderId="49" xfId="0" applyFont="1" applyFill="1" applyBorder="1" applyAlignment="1">
      <alignment horizontal="center" vertical="center" wrapText="1"/>
    </xf>
    <xf numFmtId="0" fontId="24" fillId="32" borderId="48" xfId="0" applyFont="1" applyFill="1" applyBorder="1" applyAlignment="1">
      <alignment horizontal="center" vertical="center" wrapText="1"/>
    </xf>
    <xf numFmtId="0" fontId="24" fillId="32" borderId="21" xfId="0" applyFont="1" applyFill="1" applyBorder="1" applyAlignment="1">
      <alignment horizontal="center" vertical="center" wrapText="1"/>
    </xf>
    <xf numFmtId="0" fontId="24" fillId="32" borderId="27" xfId="0" applyFont="1" applyFill="1" applyBorder="1" applyAlignment="1">
      <alignment horizontal="center" vertical="center" wrapText="1"/>
    </xf>
    <xf numFmtId="0" fontId="24" fillId="32" borderId="41"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45" xfId="0" applyFont="1" applyBorder="1" applyAlignment="1">
      <alignment horizontal="center" vertical="center" wrapText="1"/>
    </xf>
    <xf numFmtId="0" fontId="3" fillId="3" borderId="35" xfId="0" applyFont="1" applyFill="1" applyBorder="1" applyAlignment="1">
      <alignment horizontal="center" vertical="center" wrapText="1"/>
    </xf>
    <xf numFmtId="172" fontId="70" fillId="3" borderId="34" xfId="0" applyNumberFormat="1" applyFont="1" applyFill="1" applyBorder="1" applyAlignment="1">
      <alignment horizontal="center" vertical="center" wrapText="1"/>
    </xf>
    <xf numFmtId="172" fontId="70" fillId="3" borderId="35" xfId="0" applyNumberFormat="1" applyFont="1" applyFill="1" applyBorder="1" applyAlignment="1">
      <alignment horizontal="center" vertical="center" wrapText="1"/>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0" fillId="0" borderId="0" xfId="0" applyAlignment="1">
      <alignment horizontal="center"/>
    </xf>
    <xf numFmtId="0" fontId="24" fillId="14" borderId="3" xfId="0" applyFont="1" applyFill="1" applyBorder="1" applyAlignment="1">
      <alignment horizontal="center" vertical="center" wrapText="1"/>
    </xf>
    <xf numFmtId="0" fontId="24" fillId="14" borderId="4" xfId="0" applyFont="1" applyFill="1" applyBorder="1" applyAlignment="1">
      <alignment horizontal="center" vertical="center" wrapText="1"/>
    </xf>
    <xf numFmtId="14" fontId="24" fillId="14" borderId="7" xfId="0" applyNumberFormat="1" applyFont="1" applyFill="1" applyBorder="1" applyAlignment="1">
      <alignment horizontal="center" vertical="center" wrapText="1"/>
    </xf>
    <xf numFmtId="14" fontId="24" fillId="14" borderId="8" xfId="0" applyNumberFormat="1"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2" fillId="22" borderId="9" xfId="0" applyFont="1" applyFill="1" applyBorder="1" applyAlignment="1">
      <alignment horizontal="center"/>
    </xf>
    <xf numFmtId="0" fontId="32" fillId="15" borderId="10" xfId="0" applyFont="1" applyFill="1" applyBorder="1" applyAlignment="1">
      <alignment horizontal="center" vertical="center"/>
    </xf>
    <xf numFmtId="0" fontId="32" fillId="15" borderId="11" xfId="0" applyFont="1" applyFill="1" applyBorder="1" applyAlignment="1">
      <alignment horizontal="center" vertical="center"/>
    </xf>
    <xf numFmtId="0" fontId="32" fillId="15" borderId="12" xfId="0" applyFont="1" applyFill="1" applyBorder="1" applyAlignment="1">
      <alignment horizontal="center" vertical="center"/>
    </xf>
    <xf numFmtId="0" fontId="46" fillId="27" borderId="10" xfId="0" applyFont="1" applyFill="1" applyBorder="1" applyAlignment="1">
      <alignment horizontal="center" vertical="center"/>
    </xf>
    <xf numFmtId="0" fontId="46" fillId="27" borderId="11" xfId="0" applyFont="1" applyFill="1" applyBorder="1" applyAlignment="1">
      <alignment horizontal="center" vertical="center"/>
    </xf>
    <xf numFmtId="0" fontId="46" fillId="3" borderId="10" xfId="0" applyFont="1" applyFill="1" applyBorder="1" applyAlignment="1">
      <alignment horizontal="center"/>
    </xf>
    <xf numFmtId="0" fontId="46" fillId="3" borderId="11" xfId="0" applyFont="1" applyFill="1" applyBorder="1" applyAlignment="1">
      <alignment horizontal="center"/>
    </xf>
    <xf numFmtId="0" fontId="46" fillId="3" borderId="12" xfId="0" applyFont="1" applyFill="1" applyBorder="1" applyAlignment="1">
      <alignment horizontal="center"/>
    </xf>
    <xf numFmtId="14" fontId="46" fillId="3" borderId="45" xfId="0" applyNumberFormat="1" applyFont="1" applyFill="1" applyBorder="1" applyAlignment="1">
      <alignment horizontal="center"/>
    </xf>
    <xf numFmtId="0" fontId="46" fillId="3" borderId="19" xfId="0" applyFont="1" applyFill="1" applyBorder="1" applyAlignment="1">
      <alignment horizontal="center"/>
    </xf>
    <xf numFmtId="0" fontId="46" fillId="3" borderId="20" xfId="0" applyFont="1" applyFill="1" applyBorder="1" applyAlignment="1">
      <alignment horizontal="center"/>
    </xf>
    <xf numFmtId="0" fontId="47" fillId="26" borderId="41" xfId="0" applyFont="1" applyFill="1" applyBorder="1" applyAlignment="1">
      <alignment horizontal="center" vertical="center"/>
    </xf>
    <xf numFmtId="0" fontId="48" fillId="26" borderId="6" xfId="0" applyFont="1" applyFill="1" applyBorder="1" applyAlignment="1">
      <alignment horizontal="center" vertical="center"/>
    </xf>
    <xf numFmtId="0" fontId="48" fillId="26" borderId="17" xfId="0" applyFont="1" applyFill="1" applyBorder="1" applyAlignment="1">
      <alignment horizontal="center" vertical="center"/>
    </xf>
    <xf numFmtId="0" fontId="46" fillId="27" borderId="9" xfId="0" applyFont="1" applyFill="1" applyBorder="1" applyAlignment="1">
      <alignment horizontal="center" vertical="center"/>
    </xf>
    <xf numFmtId="0" fontId="47" fillId="26" borderId="10" xfId="0" applyFont="1" applyFill="1" applyBorder="1" applyAlignment="1">
      <alignment horizontal="center" vertical="center"/>
    </xf>
    <xf numFmtId="0" fontId="48" fillId="26" borderId="11" xfId="0" applyFont="1" applyFill="1" applyBorder="1" applyAlignment="1">
      <alignment horizontal="center" vertical="center"/>
    </xf>
    <xf numFmtId="0" fontId="48" fillId="26" borderId="12" xfId="0" applyFont="1" applyFill="1" applyBorder="1" applyAlignment="1">
      <alignment horizontal="center" vertical="center"/>
    </xf>
    <xf numFmtId="0" fontId="46" fillId="27" borderId="12" xfId="0" applyFont="1" applyFill="1" applyBorder="1" applyAlignment="1">
      <alignment horizontal="center" vertical="center"/>
    </xf>
    <xf numFmtId="0" fontId="46" fillId="27" borderId="10" xfId="0" applyFont="1" applyFill="1" applyBorder="1" applyAlignment="1">
      <alignment horizontal="center" vertical="center" wrapText="1"/>
    </xf>
    <xf numFmtId="0" fontId="46" fillId="27" borderId="11" xfId="0" applyFont="1" applyFill="1" applyBorder="1" applyAlignment="1">
      <alignment horizontal="center" vertical="center" wrapText="1"/>
    </xf>
    <xf numFmtId="0" fontId="46" fillId="27" borderId="12" xfId="0" applyFont="1" applyFill="1" applyBorder="1" applyAlignment="1">
      <alignment horizontal="center" vertical="center" wrapText="1"/>
    </xf>
    <xf numFmtId="171" fontId="46" fillId="26" borderId="45" xfId="2" applyNumberFormat="1" applyFont="1" applyFill="1" applyBorder="1" applyAlignment="1">
      <alignment horizontal="center"/>
    </xf>
    <xf numFmtId="171" fontId="46" fillId="26" borderId="19" xfId="2" applyNumberFormat="1" applyFont="1" applyFill="1" applyBorder="1" applyAlignment="1">
      <alignment horizontal="center"/>
    </xf>
    <xf numFmtId="171" fontId="46" fillId="26" borderId="41" xfId="2" applyNumberFormat="1" applyFont="1" applyFill="1" applyBorder="1" applyAlignment="1">
      <alignment horizontal="center"/>
    </xf>
    <xf numFmtId="171" fontId="46" fillId="26" borderId="6" xfId="2" applyNumberFormat="1" applyFont="1" applyFill="1" applyBorder="1" applyAlignment="1">
      <alignment horizontal="center"/>
    </xf>
    <xf numFmtId="171" fontId="46" fillId="26" borderId="42" xfId="2" applyNumberFormat="1" applyFont="1" applyFill="1" applyBorder="1" applyAlignment="1">
      <alignment horizontal="center"/>
    </xf>
    <xf numFmtId="171" fontId="46" fillId="26" borderId="0" xfId="2" applyNumberFormat="1" applyFont="1" applyFill="1" applyBorder="1" applyAlignment="1">
      <alignment horizontal="center"/>
    </xf>
    <xf numFmtId="0" fontId="71" fillId="34" borderId="9"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9" xfId="0" applyFont="1" applyBorder="1" applyAlignment="1">
      <alignment horizontal="left" vertical="center" wrapText="1"/>
    </xf>
    <xf numFmtId="0" fontId="85" fillId="35" borderId="9" xfId="0" applyFont="1" applyFill="1" applyBorder="1" applyAlignment="1">
      <alignment horizontal="center" vertical="center" wrapText="1"/>
    </xf>
    <xf numFmtId="0" fontId="85" fillId="40" borderId="9" xfId="0" applyFont="1" applyFill="1" applyBorder="1" applyAlignment="1">
      <alignment horizontal="center" vertical="center" wrapText="1"/>
    </xf>
    <xf numFmtId="0" fontId="85" fillId="40" borderId="14" xfId="0" applyFont="1" applyFill="1" applyBorder="1" applyAlignment="1">
      <alignment horizontal="center" vertical="center" wrapText="1"/>
    </xf>
    <xf numFmtId="0" fontId="88" fillId="15" borderId="13" xfId="0" applyFont="1" applyFill="1" applyBorder="1" applyAlignment="1">
      <alignment horizontal="left" vertical="center"/>
    </xf>
    <xf numFmtId="0" fontId="88" fillId="15" borderId="9" xfId="0" applyFont="1" applyFill="1" applyBorder="1" applyAlignment="1">
      <alignment horizontal="left" vertical="center"/>
    </xf>
    <xf numFmtId="0" fontId="72" fillId="23" borderId="3" xfId="0" applyFont="1" applyFill="1" applyBorder="1" applyAlignment="1">
      <alignment horizontal="center" vertical="center" wrapText="1"/>
    </xf>
    <xf numFmtId="0" fontId="72" fillId="23" borderId="7" xfId="0" applyFont="1" applyFill="1" applyBorder="1" applyAlignment="1">
      <alignment horizontal="center" vertical="center" wrapText="1"/>
    </xf>
    <xf numFmtId="0" fontId="83" fillId="0" borderId="13" xfId="0" applyFont="1" applyBorder="1" applyAlignment="1">
      <alignment horizontal="left" vertical="center" wrapText="1"/>
    </xf>
    <xf numFmtId="0" fontId="83" fillId="0" borderId="9" xfId="0" applyFont="1" applyBorder="1" applyAlignment="1">
      <alignment horizontal="left" vertical="center" wrapText="1"/>
    </xf>
    <xf numFmtId="0" fontId="87" fillId="0" borderId="9" xfId="0" applyFont="1" applyBorder="1" applyAlignment="1">
      <alignment horizontal="center" vertical="center"/>
    </xf>
    <xf numFmtId="0" fontId="87" fillId="0" borderId="14" xfId="0" applyFont="1" applyBorder="1" applyAlignment="1">
      <alignment horizontal="center" vertical="center"/>
    </xf>
    <xf numFmtId="0" fontId="84" fillId="0" borderId="13" xfId="0" applyFont="1" applyBorder="1" applyAlignment="1">
      <alignment horizontal="left" vertical="center"/>
    </xf>
    <xf numFmtId="0" fontId="84" fillId="0" borderId="9" xfId="0" applyFont="1" applyBorder="1" applyAlignment="1">
      <alignment horizontal="left" vertical="center"/>
    </xf>
    <xf numFmtId="0" fontId="86" fillId="0" borderId="13" xfId="0" applyFont="1" applyBorder="1" applyAlignment="1">
      <alignment horizontal="left" vertical="center" wrapText="1"/>
    </xf>
    <xf numFmtId="0" fontId="86"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26" fillId="0" borderId="9" xfId="0" applyFont="1" applyBorder="1" applyAlignment="1">
      <alignment horizontal="left" vertical="center"/>
    </xf>
    <xf numFmtId="0" fontId="39" fillId="0" borderId="0" xfId="0" applyFont="1" applyAlignment="1">
      <alignment horizontal="center" vertical="center"/>
    </xf>
    <xf numFmtId="0" fontId="33" fillId="0" borderId="9" xfId="0" applyFont="1" applyBorder="1" applyAlignment="1">
      <alignment horizontal="left" vertical="center" wrapText="1"/>
    </xf>
    <xf numFmtId="0" fontId="32" fillId="0" borderId="9" xfId="0" applyFont="1" applyBorder="1" applyAlignment="1">
      <alignment horizontal="left" vertical="center" wrapText="1"/>
    </xf>
    <xf numFmtId="0" fontId="39" fillId="15" borderId="10" xfId="0" applyFont="1" applyFill="1" applyBorder="1" applyAlignment="1">
      <alignment horizontal="center" vertical="center"/>
    </xf>
    <xf numFmtId="0" fontId="39" fillId="15" borderId="11" xfId="0" applyFont="1" applyFill="1" applyBorder="1" applyAlignment="1">
      <alignment horizontal="center" vertical="center"/>
    </xf>
    <xf numFmtId="0" fontId="39" fillId="15" borderId="12" xfId="0" applyFont="1" applyFill="1" applyBorder="1" applyAlignment="1">
      <alignment horizontal="center" vertical="center"/>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72" fillId="0" borderId="0" xfId="0" applyFont="1" applyAlignment="1">
      <alignment horizontal="center" vertical="center"/>
    </xf>
    <xf numFmtId="0" fontId="26" fillId="0" borderId="0" xfId="0" applyFont="1" applyAlignment="1">
      <alignment horizontal="center" vertical="center" wrapText="1"/>
    </xf>
    <xf numFmtId="0" fontId="26" fillId="35" borderId="9" xfId="0" applyFont="1" applyFill="1" applyBorder="1" applyAlignment="1">
      <alignment horizontal="center" vertical="center"/>
    </xf>
    <xf numFmtId="0" fontId="26" fillId="0" borderId="9" xfId="0" applyFont="1" applyBorder="1" applyAlignment="1">
      <alignment horizontal="center" vertical="center"/>
    </xf>
    <xf numFmtId="0" fontId="46" fillId="27" borderId="45" xfId="0" applyFont="1" applyFill="1" applyBorder="1" applyAlignment="1">
      <alignment horizontal="center" vertical="center"/>
    </xf>
    <xf numFmtId="0" fontId="46" fillId="27" borderId="19" xfId="0" applyFont="1" applyFill="1" applyBorder="1" applyAlignment="1">
      <alignment horizontal="center" vertical="center"/>
    </xf>
    <xf numFmtId="0" fontId="46" fillId="27" borderId="20" xfId="0" applyFont="1" applyFill="1" applyBorder="1" applyAlignment="1">
      <alignment horizontal="center" vertical="center"/>
    </xf>
    <xf numFmtId="0" fontId="71" fillId="36" borderId="9" xfId="0" applyFont="1" applyFill="1" applyBorder="1" applyAlignment="1">
      <alignment horizontal="center" vertical="center" wrapText="1"/>
    </xf>
    <xf numFmtId="0" fontId="71" fillId="36" borderId="9" xfId="0" applyFont="1" applyFill="1" applyBorder="1" applyAlignment="1">
      <alignment horizontal="center" wrapText="1"/>
    </xf>
    <xf numFmtId="0" fontId="26" fillId="0" borderId="2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27" xfId="0" applyFont="1" applyBorder="1" applyAlignment="1">
      <alignment horizontal="center" vertical="center"/>
    </xf>
    <xf numFmtId="0" fontId="27" fillId="0" borderId="56" xfId="0" applyFont="1" applyBorder="1" applyAlignment="1">
      <alignment horizontal="center" vertical="center"/>
    </xf>
    <xf numFmtId="0" fontId="27" fillId="0" borderId="37" xfId="0" applyFont="1" applyBorder="1" applyAlignment="1">
      <alignment horizontal="center" vertical="center"/>
    </xf>
    <xf numFmtId="14" fontId="30" fillId="0" borderId="27" xfId="0" applyNumberFormat="1" applyFont="1" applyBorder="1" applyAlignment="1">
      <alignment horizontal="center" vertical="center"/>
    </xf>
    <xf numFmtId="14" fontId="30" fillId="0" borderId="56" xfId="0" applyNumberFormat="1" applyFont="1" applyBorder="1" applyAlignment="1">
      <alignment horizontal="center" vertical="center"/>
    </xf>
    <xf numFmtId="14" fontId="30" fillId="0" borderId="37" xfId="0" applyNumberFormat="1" applyFont="1" applyBorder="1" applyAlignment="1">
      <alignment horizontal="center" vertical="center"/>
    </xf>
    <xf numFmtId="0" fontId="24" fillId="23" borderId="46" xfId="0" applyFont="1" applyFill="1" applyBorder="1" applyAlignment="1">
      <alignment horizontal="center" vertical="center" wrapText="1"/>
    </xf>
    <xf numFmtId="0" fontId="24" fillId="23" borderId="50" xfId="0" applyFont="1" applyFill="1" applyBorder="1" applyAlignment="1">
      <alignment horizontal="center" vertical="center" wrapText="1"/>
    </xf>
    <xf numFmtId="14" fontId="24" fillId="23" borderId="46" xfId="0" applyNumberFormat="1" applyFont="1" applyFill="1" applyBorder="1" applyAlignment="1">
      <alignment horizontal="center" vertical="center" wrapText="1"/>
    </xf>
    <xf numFmtId="14" fontId="24" fillId="23" borderId="50" xfId="0" applyNumberFormat="1" applyFont="1" applyFill="1" applyBorder="1" applyAlignment="1">
      <alignment horizontal="center" vertical="center" wrapText="1"/>
    </xf>
    <xf numFmtId="0" fontId="66" fillId="0" borderId="21" xfId="0" applyFont="1" applyBorder="1" applyAlignment="1">
      <alignment horizontal="center" vertical="center"/>
    </xf>
    <xf numFmtId="0" fontId="66" fillId="0" borderId="60" xfId="0" applyFont="1" applyBorder="1" applyAlignment="1">
      <alignment horizontal="center" vertical="center"/>
    </xf>
    <xf numFmtId="0" fontId="66" fillId="0" borderId="22" xfId="0" applyFont="1" applyBorder="1" applyAlignment="1">
      <alignment horizontal="center" vertical="center"/>
    </xf>
    <xf numFmtId="14" fontId="66" fillId="0" borderId="27" xfId="0" applyNumberFormat="1" applyFont="1" applyBorder="1" applyAlignment="1">
      <alignment horizontal="center" vertical="center"/>
    </xf>
    <xf numFmtId="14" fontId="66" fillId="0" borderId="56" xfId="0" applyNumberFormat="1" applyFont="1" applyBorder="1" applyAlignment="1">
      <alignment horizontal="center" vertical="center"/>
    </xf>
    <xf numFmtId="14" fontId="66" fillId="0" borderId="37" xfId="0" applyNumberFormat="1" applyFont="1" applyBorder="1" applyAlignment="1">
      <alignment horizontal="center" vertical="center"/>
    </xf>
  </cellXfs>
  <cellStyles count="27">
    <cellStyle name="Énfasis3" xfId="5" builtinId="37"/>
    <cellStyle name="Hipervínculo" xfId="15" builtinId="8"/>
    <cellStyle name="Millares" xfId="4" builtinId="3"/>
    <cellStyle name="Millares 2" xfId="3" xr:uid="{DEBCB110-3686-4004-8BF3-AA29BA4C20A6}"/>
    <cellStyle name="Millares 2 2" xfId="10" xr:uid="{CC814D7F-78AF-47AB-8F61-704EFCD2DE7B}"/>
    <cellStyle name="Millares 2 2 2" xfId="22" xr:uid="{99E00B8B-167F-46B6-A153-E8AF4642FC22}"/>
    <cellStyle name="Millares 2 3" xfId="14" xr:uid="{E34EE159-2148-487C-879B-8EEB723B1EA4}"/>
    <cellStyle name="Millares 2 3 2" xfId="26" xr:uid="{9A79BCD0-D3BA-4064-BF83-20B96EC458E5}"/>
    <cellStyle name="Millares 2 4" xfId="18" xr:uid="{C4551E85-5793-45A9-8C29-5C6EE87B8073}"/>
    <cellStyle name="Millares 3" xfId="6" xr:uid="{C68A20C3-AD57-4804-B0F4-0CD0023E855E}"/>
    <cellStyle name="Millares 3 2" xfId="12" xr:uid="{2F4B44CA-C58A-4C5E-B760-3F43BAE2A355}"/>
    <cellStyle name="Millares 3 2 2" xfId="24" xr:uid="{CCE3722B-B838-4270-8F00-CEEDDCE1CE26}"/>
    <cellStyle name="Millares 4" xfId="11" xr:uid="{4B534C27-9A73-4EA9-93E5-2136BF0C637E}"/>
    <cellStyle name="Millares 4 2" xfId="23" xr:uid="{6032127F-5FFE-49FD-BFDE-4C7E165FA4B6}"/>
    <cellStyle name="Millares 5" xfId="19" xr:uid="{C44FC4FA-8E46-49B2-A883-A1CB84EC1070}"/>
    <cellStyle name="Moneda" xfId="2" builtinId="4"/>
    <cellStyle name="Moneda [0]" xfId="1" builtinId="7"/>
    <cellStyle name="Moneda [0] 2" xfId="8" xr:uid="{C5D342DE-64F0-48DC-8504-D165D0456906}"/>
    <cellStyle name="Moneda [0] 2 2" xfId="20" xr:uid="{711966F0-901A-422A-B09D-5AA54DDB2D8A}"/>
    <cellStyle name="Moneda [0] 3" xfId="16" xr:uid="{9C99BB59-8847-4701-98E0-4F86CA45F885}"/>
    <cellStyle name="Moneda 2" xfId="9" xr:uid="{33593DBB-EA1C-40E3-8A66-3FA44EBFEB3B}"/>
    <cellStyle name="Moneda 2 2" xfId="21" xr:uid="{8B260839-26D7-4178-9598-7DB57921E70D}"/>
    <cellStyle name="Moneda 3" xfId="13" xr:uid="{F602DA22-6E56-428A-8780-30DBECEA59B4}"/>
    <cellStyle name="Moneda 3 2" xfId="25" xr:uid="{816D2CBC-96BC-4DB5-BD18-63EDD6488FEB}"/>
    <cellStyle name="Moneda 4" xfId="17" xr:uid="{574F6DB1-4EEF-409E-9D47-3DB80253E563}"/>
    <cellStyle name="Normal" xfId="0" builtinId="0"/>
    <cellStyle name="Porcentaje" xfId="7" builtinId="5"/>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7D678893-F967-4085-A792-FDE765AFA6D7}"/>
  </tableStyles>
  <colors>
    <mruColors>
      <color rgb="FFFF33CC"/>
      <color rgb="FF00FF00"/>
      <color rgb="FF00FFFF"/>
      <color rgb="FF0033CC"/>
      <color rgb="FFFF0000"/>
      <color rgb="FFFF00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1</xdr:row>
      <xdr:rowOff>180975</xdr:rowOff>
    </xdr:from>
    <xdr:to>
      <xdr:col>2</xdr:col>
      <xdr:colOff>292726</xdr:colOff>
      <xdr:row>4</xdr:row>
      <xdr:rowOff>143125</xdr:rowOff>
    </xdr:to>
    <xdr:pic>
      <xdr:nvPicPr>
        <xdr:cNvPr id="2" name="Imagen 1">
          <a:extLst>
            <a:ext uri="{FF2B5EF4-FFF2-40B4-BE49-F238E27FC236}">
              <a16:creationId xmlns:a16="http://schemas.microsoft.com/office/drawing/2014/main" id="{F61D4EE8-E6E4-4266-A18B-37AD6968FD33}"/>
            </a:ext>
          </a:extLst>
        </xdr:cNvPr>
        <xdr:cNvPicPr>
          <a:picLocks noChangeAspect="1"/>
        </xdr:cNvPicPr>
      </xdr:nvPicPr>
      <xdr:blipFill>
        <a:blip xmlns:r="http://schemas.openxmlformats.org/officeDocument/2006/relationships" r:embed="rId1"/>
        <a:stretch>
          <a:fillRect/>
        </a:stretch>
      </xdr:blipFill>
      <xdr:spPr>
        <a:xfrm>
          <a:off x="828675" y="371475"/>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772584</xdr:colOff>
      <xdr:row>2</xdr:row>
      <xdr:rowOff>84667</xdr:rowOff>
    </xdr:from>
    <xdr:to>
      <xdr:col>2</xdr:col>
      <xdr:colOff>925610</xdr:colOff>
      <xdr:row>4</xdr:row>
      <xdr:rowOff>186902</xdr:rowOff>
    </xdr:to>
    <xdr:pic>
      <xdr:nvPicPr>
        <xdr:cNvPr id="2" name="Imagen 1">
          <a:extLst>
            <a:ext uri="{FF2B5EF4-FFF2-40B4-BE49-F238E27FC236}">
              <a16:creationId xmlns:a16="http://schemas.microsoft.com/office/drawing/2014/main" id="{EF6E4642-1B79-4187-9BAF-D6239CA9C917}"/>
            </a:ext>
          </a:extLst>
        </xdr:cNvPr>
        <xdr:cNvPicPr>
          <a:picLocks noChangeAspect="1"/>
        </xdr:cNvPicPr>
      </xdr:nvPicPr>
      <xdr:blipFill>
        <a:blip xmlns:r="http://schemas.openxmlformats.org/officeDocument/2006/relationships" r:embed="rId1"/>
        <a:stretch>
          <a:fillRect/>
        </a:stretch>
      </xdr:blipFill>
      <xdr:spPr>
        <a:xfrm>
          <a:off x="1982259" y="475192"/>
          <a:ext cx="1362701" cy="492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2</xdr:col>
      <xdr:colOff>1047750</xdr:colOff>
      <xdr:row>4</xdr:row>
      <xdr:rowOff>178593</xdr:rowOff>
    </xdr:to>
    <xdr:pic>
      <xdr:nvPicPr>
        <xdr:cNvPr id="2" name="Imagen 1">
          <a:extLst>
            <a:ext uri="{FF2B5EF4-FFF2-40B4-BE49-F238E27FC236}">
              <a16:creationId xmlns:a16="http://schemas.microsoft.com/office/drawing/2014/main" id="{88A36206-93BD-4141-9A40-532404EDF2E4}"/>
            </a:ext>
            <a:ext uri="{147F2762-F138-4A5C-976F-8EAC2B608ADB}">
              <a16:predDERef xmlns:a16="http://schemas.microsoft.com/office/drawing/2014/main" pred="{034EBC8A-D52B-4C1E-A678-EB3D8D6183F9}"/>
            </a:ext>
          </a:extLst>
        </xdr:cNvPr>
        <xdr:cNvPicPr>
          <a:picLocks noChangeAspect="1"/>
        </xdr:cNvPicPr>
      </xdr:nvPicPr>
      <xdr:blipFill>
        <a:blip xmlns:r="http://schemas.openxmlformats.org/officeDocument/2006/relationships" r:embed="rId1"/>
        <a:stretch>
          <a:fillRect/>
        </a:stretch>
      </xdr:blipFill>
      <xdr:spPr>
        <a:xfrm>
          <a:off x="438150" y="304800"/>
          <a:ext cx="2724150" cy="607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371475</xdr:colOff>
      <xdr:row>1</xdr:row>
      <xdr:rowOff>161925</xdr:rowOff>
    </xdr:from>
    <xdr:to>
      <xdr:col>0</xdr:col>
      <xdr:colOff>1731001</xdr:colOff>
      <xdr:row>4</xdr:row>
      <xdr:rowOff>74719</xdr:rowOff>
    </xdr:to>
    <xdr:pic>
      <xdr:nvPicPr>
        <xdr:cNvPr id="2" name="Imagen 1">
          <a:extLst>
            <a:ext uri="{FF2B5EF4-FFF2-40B4-BE49-F238E27FC236}">
              <a16:creationId xmlns:a16="http://schemas.microsoft.com/office/drawing/2014/main" id="{F0C5EB66-1D34-40C2-B3BF-A1FD127BC021}"/>
            </a:ext>
          </a:extLst>
        </xdr:cNvPr>
        <xdr:cNvPicPr>
          <a:picLocks noChangeAspect="1"/>
        </xdr:cNvPicPr>
      </xdr:nvPicPr>
      <xdr:blipFill>
        <a:blip xmlns:r="http://schemas.openxmlformats.org/officeDocument/2006/relationships" r:embed="rId1"/>
        <a:stretch>
          <a:fillRect/>
        </a:stretch>
      </xdr:blipFill>
      <xdr:spPr>
        <a:xfrm>
          <a:off x="371475" y="352425"/>
          <a:ext cx="1359526" cy="493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112888</xdr:colOff>
      <xdr:row>365</xdr:row>
      <xdr:rowOff>78683</xdr:rowOff>
    </xdr:from>
    <xdr:to>
      <xdr:col>3</xdr:col>
      <xdr:colOff>2201333</xdr:colOff>
      <xdr:row>365</xdr:row>
      <xdr:rowOff>858058</xdr:rowOff>
    </xdr:to>
    <xdr:pic>
      <xdr:nvPicPr>
        <xdr:cNvPr id="2" name="Imagen 1">
          <a:extLst>
            <a:ext uri="{FF2B5EF4-FFF2-40B4-BE49-F238E27FC236}">
              <a16:creationId xmlns:a16="http://schemas.microsoft.com/office/drawing/2014/main" id="{D44BD9CD-948A-4D89-9350-E6EB8123B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8938" y="142858433"/>
          <a:ext cx="2088445" cy="779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victimas-my.sharepoint.com/personal/andres_navarro_unidadvictimas_gov_co/Documents/Documentos/Procesos/Operador%20Logistico%20Tequedenama/Estudio%20de%20mercado/Nueva/Respuestas/Consolidado%20E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nidadvictimas-my.sharepoint.com/personal/danilo_comas_unidadvictimas_gov_co1/Documents/Escritorio/fv.xlsx" TargetMode="External"/><Relationship Id="rId1" Type="http://schemas.openxmlformats.org/officeDocument/2006/relationships/externalLinkPath" Target="https://unidadvictimas-my.sharepoint.com/personal/danilo_comas_unidadvictimas_gov_co1/Documents/Escritorio/fv.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unidadvictimas-my.sharepoint.com/personal/yeison_rivera_unidadvictimas_gov_co/Documents/mis%20documentos/2023/Formatos%20OPL/Requerimeinto/FORMATO%20SOLICITUD%20OPERADOR%20V5%20(3).xlsx" TargetMode="External"/><Relationship Id="rId1" Type="http://schemas.openxmlformats.org/officeDocument/2006/relationships/externalLinkPath" Target="https://unidadvictimas-my.sharepoint.com/personal/yeison_rivera_unidadvictimas_gov_co/Documents/mis%20documentos/2023/Formatos%20OPL/Requerimeinto/FORMATO%20SOLICITUD%20OPERADOR%20V5%20(3).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unidadvictimas-my.sharepoint.com/personal/jaime_mora_unidadvictimas_gov_co/Documents/Escritorio/COSAS%20VARIAS%202023/2890-RR%20TOPE%20TOPAIPI.xlsx" TargetMode="External"/><Relationship Id="rId1" Type="http://schemas.openxmlformats.org/officeDocument/2006/relationships/externalLinkPath" Target="https://unidadvictimas-my.sharepoint.com/personal/jaime_mora_unidadvictimas_gov_co/Documents/Escritorio/COSAS%20VARIAS%202023/2890-RR%20TOPE%20TOPAI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MUNICIPIOS"/>
      <sheetName val="Consolidado MUNICIPIOS word"/>
      <sheetName val="Consolidado MUNICIPIOS P Techo"/>
      <sheetName val="Anexo Economico M cipios"/>
      <sheetName val="Consolidado C PRINCIP"/>
      <sheetName val="Consolidado C PRINCIP WORD"/>
      <sheetName val="Consolidado C PRINCIP p techo"/>
      <sheetName val="Anexo Economico C Principales"/>
      <sheetName val="A2 Marketing New"/>
      <sheetName val="DU BRANDS S.A.S."/>
      <sheetName val="QUINTA GENERACION SAS"/>
      <sheetName val="Magín Comunicaciones S.A.S"/>
      <sheetName val="ARDIKO A&amp;S"/>
      <sheetName val="Historico"/>
      <sheetName val="Hoja1"/>
      <sheetName val="Calculo interm"/>
      <sheetName val="Presupuesto"/>
      <sheetName val="TARIFARIO MUNICIPIOS 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MATERIAL APOYO"/>
      <sheetName val="FORMATO INTERNO"/>
      <sheetName val="ALOJAMIENTO Y,O TRANSPORTE"/>
      <sheetName val="OLLA COMUNITARIA"/>
      <sheetName val="Hoja1"/>
      <sheetName val="CONTROL DE CAMBIOS (2)"/>
      <sheetName val="SRC"/>
      <sheetName val="Ciudad Grande"/>
      <sheetName val="TARIFARIO C PRINCIPALES L2 "/>
      <sheetName val="Formato Ciudad Grande"/>
      <sheetName val="Formato Ciudad Pequeña"/>
      <sheetName val="Ciudad Pequeña"/>
      <sheetName val="TARIFARIO MUNICIPIOS L2"/>
      <sheetName val="Items Fuera Tarifario"/>
      <sheetName val="CONTROL DE CAMBIOS"/>
    </sheetNames>
    <sheetDataSet>
      <sheetData sheetId="0" refreshError="1"/>
      <sheetData sheetId="1" refreshError="1"/>
      <sheetData sheetId="2" refreshError="1"/>
      <sheetData sheetId="3" refreshError="1"/>
      <sheetData sheetId="4" refreshError="1"/>
      <sheetData sheetId="5" refreshError="1"/>
      <sheetData sheetId="6" refreshError="1">
        <row r="3">
          <cell r="A3" t="str">
            <v>ID SUJETO DE REPARACIÓN COLECTIVA: 1</v>
          </cell>
          <cell r="B3" t="str">
            <v>RESGUARDO ALTO UNUMA - SIKUANI</v>
          </cell>
        </row>
        <row r="4">
          <cell r="A4" t="str">
            <v>ID SUJETO DE REPARACIÓN COLECTIVA: 6</v>
          </cell>
          <cell r="B4" t="str">
            <v>RESGUARDO CAÑO MOCHUELO: (NUEVE PUEBLOS INDÍGENAS: TSIRIPU, MAIBÉN–MASIWARE, YARURO, YAMALERO, WIPIWI, AMORÚA, SÁLIBA, SIKUANI Y CUIBA–WAMONAE).</v>
          </cell>
        </row>
        <row r="5">
          <cell r="A5" t="str">
            <v>ID SUJETO DE REPARACIÓN COLECTIVA: 7</v>
          </cell>
          <cell r="B5" t="str">
            <v>RESGUARDO CAÑO OVEJAS - SIKUANI</v>
          </cell>
        </row>
        <row r="6">
          <cell r="A6" t="str">
            <v>ID SUJETO DE REPARACIÓN COLECTIVA: 8</v>
          </cell>
          <cell r="B6" t="str">
            <v>COMUNIDAD KANALITOJO (PUEBLOS SIKUANI, AMORUA Y SALIVA)</v>
          </cell>
        </row>
        <row r="7">
          <cell r="A7" t="str">
            <v>ID SUJETO DE REPARACIÓN COLECTIVA: 9</v>
          </cell>
          <cell r="B7" t="str">
            <v>RESGUARDO RIO MUCO Y GUARROJO - SIKUANI</v>
          </cell>
        </row>
        <row r="8">
          <cell r="A8" t="str">
            <v>ID SUJETO DE REPARACIÓN COLECTIVA: 10</v>
          </cell>
          <cell r="B8" t="str">
            <v>CABECERA MUNICIPAL PUERTO CAICEDO</v>
          </cell>
        </row>
        <row r="9">
          <cell r="A9" t="str">
            <v>ID SUJETO DE REPARACIÓN COLECTIVA: 11</v>
          </cell>
          <cell r="B9" t="str">
            <v>CABECERA MUNICIPAL VILLAGARZON</v>
          </cell>
        </row>
        <row r="10">
          <cell r="A10" t="str">
            <v>ID SUJETO DE REPARACIÓN COLECTIVA: 12</v>
          </cell>
          <cell r="B10" t="str">
            <v>LA COMUNIDAD DEL CENTRO POBLADO GUAYABAL DE TOLEDO DEL MUNICIPIO DEL PEÑÓN</v>
          </cell>
        </row>
        <row r="11">
          <cell r="A11" t="str">
            <v>ID SUJETO DE REPARACIÓN COLECTIVA: 13</v>
          </cell>
          <cell r="B11" t="str">
            <v>LA COMUNIDAD DE LA VEREDA HINCHE ALTO Y BAJO DEL MUNICIPIO DE LA PALMA</v>
          </cell>
        </row>
        <row r="12">
          <cell r="A12" t="str">
            <v>ID SUJETO DE REPARACIÓN COLECTIVA: 14</v>
          </cell>
          <cell r="B12" t="str">
            <v>COMUNIDAD DEL MUNICIPIO DE TOPAIPI</v>
          </cell>
        </row>
        <row r="13">
          <cell r="A13" t="str">
            <v>ID SUJETO DE REPARACIÓN COLECTIVA: 15</v>
          </cell>
          <cell r="B13" t="str">
            <v>LA COMUNIDAD DE LA INSPECCIÓN DE LIBERIA (VEREDAS LA BELLA, MOGAMBO, ALTO PALMAS, BAJO PALMAR, LAGUNA LARGA, LAGUNAS, EL SALITRE, LA FLORIDA, BRASIL, SAN MARTÍN, EL PINO, SAN NICOLÁS, PALESTINA, LIBER</v>
          </cell>
        </row>
        <row r="14">
          <cell r="A14" t="str">
            <v>ID SUJETO DE REPARACIÓN COLECTIVA: 16</v>
          </cell>
          <cell r="B14" t="str">
            <v>LA COMUNIDAD DE LA INSPECCIÓN ALTO DE CAÑAS (VEREDAS ABIPAY DE FAJARDO, ALTO DE RAMIREZ, MONTAÑAS DE LINARES, PALMICHALE, CALEÑO, LOMA DE PASCUA Y ALTO DE CAÑAS) DEL MUNICIPIO DE YACOPÍ.</v>
          </cell>
        </row>
        <row r="15">
          <cell r="A15" t="str">
            <v>ID SUJETO DE REPARACIÓN COLECTIVA: 17</v>
          </cell>
          <cell r="B15" t="str">
            <v>CONSEJO COMUNITARIO RENACER NEGRO</v>
          </cell>
        </row>
        <row r="16">
          <cell r="A16" t="str">
            <v>ID SUJETO DE REPARACIÓN COLECTIVA: 18</v>
          </cell>
          <cell r="B16" t="str">
            <v>COMUNIDAD YUKPA IROKA</v>
          </cell>
        </row>
        <row r="17">
          <cell r="A17" t="str">
            <v>ID SUJETO DE REPARACIÓN COLECTIVA: 20</v>
          </cell>
          <cell r="B17" t="str">
            <v>PUEBLO YUKPA MENKUE - SOKORPA</v>
          </cell>
        </row>
        <row r="18">
          <cell r="A18" t="str">
            <v>ID SUJETO DE REPARACIÓN COLECTIVA: 282</v>
          </cell>
          <cell r="B18" t="str">
            <v>AFROMUPAZ</v>
          </cell>
        </row>
        <row r="19">
          <cell r="A19" t="str">
            <v>ID SUJETO DE REPARACIÓN COLECTIVA: 22</v>
          </cell>
          <cell r="B19" t="str">
            <v>CHAMEZA</v>
          </cell>
        </row>
        <row r="20">
          <cell r="A20" t="str">
            <v>ID SUJETO DE REPARACIÓN COLECTIVA: 23</v>
          </cell>
          <cell r="B20" t="str">
            <v>RECETOR</v>
          </cell>
        </row>
        <row r="21">
          <cell r="A21" t="str">
            <v>ID SUJETO DE REPARACIÓN COLECTIVA: 24</v>
          </cell>
          <cell r="B21" t="str">
            <v>COMUNIDAD DE LIBERTAD</v>
          </cell>
        </row>
        <row r="22">
          <cell r="A22" t="str">
            <v>ID SUJETO DE REPARACIÓN COLECTIVA: 25</v>
          </cell>
          <cell r="B22" t="str">
            <v>CORREGIMIENTO DE CHINULITO, CERRO, CEIBA Y VEREDA ARENITA</v>
          </cell>
        </row>
        <row r="23">
          <cell r="A23" t="str">
            <v>ID SUJETO DE REPARACIÓN COLECTIVA: 26</v>
          </cell>
          <cell r="B23" t="str">
            <v>COMUNIDAD DE PICHILIN</v>
          </cell>
        </row>
        <row r="24">
          <cell r="A24" t="str">
            <v>ID SUJETO DE REPARACIÓN COLECTIVA: 163</v>
          </cell>
          <cell r="B24" t="str">
            <v>ANMUCIC NACIONAL</v>
          </cell>
        </row>
        <row r="25">
          <cell r="A25" t="str">
            <v>ID SUJETO DE REPARACIÓN COLECTIVA: 142</v>
          </cell>
          <cell r="B25" t="str">
            <v>COMUNIDADES NEGRAS DEL RIO ARQUÍA</v>
          </cell>
        </row>
        <row r="26">
          <cell r="A26" t="str">
            <v>ID SUJETO DE REPARACIÓN COLECTIVA: 238</v>
          </cell>
          <cell r="B26" t="str">
            <v>ANUC</v>
          </cell>
        </row>
        <row r="27">
          <cell r="A27" t="str">
            <v>ID SUJETO DE REPARACIÓN COLECTIVA: 33</v>
          </cell>
          <cell r="B27" t="str">
            <v>AGUSTIN CODAZZI - CORREGIMIENTO CASACARA</v>
          </cell>
        </row>
        <row r="28">
          <cell r="A28" t="str">
            <v>ID SUJETO DE REPARACIÓN COLECTIVA: 36</v>
          </cell>
          <cell r="B28" t="str">
            <v>RESGUARDO CHIDIMA TOLÓ - EMBERA KATIOS</v>
          </cell>
        </row>
        <row r="29">
          <cell r="A29" t="str">
            <v>ID SUJETO DE REPARACIÓN COLECTIVA: 37</v>
          </cell>
          <cell r="B29" t="str">
            <v>RESGUARDO PESCADITO - EMBERA DOBIDA</v>
          </cell>
        </row>
        <row r="30">
          <cell r="A30" t="str">
            <v>ID SUJETO DE REPARACIÓN COLECTIVA: 38</v>
          </cell>
          <cell r="B30" t="str">
            <v>PUEBLO KUNA TULE (RESGUARDO ARQUIA)</v>
          </cell>
        </row>
        <row r="31">
          <cell r="A31" t="str">
            <v>ID SUJETO DE REPARACIÓN COLECTIVA: 39</v>
          </cell>
          <cell r="B31" t="str">
            <v>RESGUARDO CUTI - EMBERA KATIOS</v>
          </cell>
        </row>
        <row r="32">
          <cell r="A32" t="str">
            <v>ID SUJETO DE REPARACIÓN COLECTIVA: 40</v>
          </cell>
          <cell r="B32" t="str">
            <v>RESGUARDO TANELA - EMBERA KATIOS</v>
          </cell>
        </row>
        <row r="33">
          <cell r="A33" t="str">
            <v>ID SUJETO DE REPARACIÓN COLECTIVA: 41</v>
          </cell>
          <cell r="B33" t="str">
            <v>LA COMUNIDAD DEL CORREGIMIENTO DE CIÉNAGA DEL OPÓN</v>
          </cell>
        </row>
        <row r="34">
          <cell r="A34" t="str">
            <v>ID SUJETO DE REPARACIÓN COLECTIVA: 579</v>
          </cell>
          <cell r="B34" t="str">
            <v>ASAFIBU ASOCIACION DE ADMINISTRADORES Y EMPLEADOS DE EMPRESAS BANANERAS DE URABA</v>
          </cell>
        </row>
        <row r="35">
          <cell r="A35" t="str">
            <v>ID SUJETO DE REPARACIÓN COLECTIVA: 44</v>
          </cell>
          <cell r="B35" t="str">
            <v>CONSEJO COMUNITARIO MAYOR DE LA ASOCIACION POPULAR CAMPESINA DEL ALTO ATRATO - COCOMOPOCA (46 COMUNIDADES DE COCOMOPOCA - INCLUIDA VILLA CLARET)</v>
          </cell>
        </row>
        <row r="36">
          <cell r="A36" t="str">
            <v>ID SUJETO DE REPARACIÓN COLECTIVA: 375</v>
          </cell>
          <cell r="B36" t="str">
            <v>ASFADDES</v>
          </cell>
        </row>
        <row r="37">
          <cell r="A37" t="str">
            <v>ID SUJETO DE REPARACIÓN COLECTIVA: 49</v>
          </cell>
          <cell r="B37" t="str">
            <v>LA COMUNIDAD DEL CORREGIMIENTO DE JUAN FRIO</v>
          </cell>
        </row>
        <row r="38">
          <cell r="A38" t="str">
            <v>ID SUJETO DE REPARACIÓN COLECTIVA: 50</v>
          </cell>
          <cell r="B38" t="str">
            <v>LA COMUNIDAD DEL CORREGIMIENTO FILOGRINGO</v>
          </cell>
        </row>
        <row r="39">
          <cell r="A39" t="str">
            <v>ID SUJETO DE REPARACIÓN COLECTIVA: 51</v>
          </cell>
          <cell r="B39" t="str">
            <v>LA COMUNIDAD DEL BARRIO CERRO NORTE</v>
          </cell>
        </row>
        <row r="40">
          <cell r="A40" t="str">
            <v>ID SUJETO DE REPARACIÓN COLECTIVA: 53</v>
          </cell>
          <cell r="B40" t="str">
            <v>LA COMUNIDAD DEL MUNICIPIO DE LA ESPERANZA.</v>
          </cell>
        </row>
        <row r="41">
          <cell r="A41" t="str">
            <v>ID SUJETO DE REPARACIÓN COLECTIVA: 54</v>
          </cell>
          <cell r="B41" t="str">
            <v>LA COMUNIDAD DEL CORREGIMIENTO DE PUEBLO NUEVO</v>
          </cell>
        </row>
        <row r="42">
          <cell r="A42" t="str">
            <v>ID SUJETO DE REPARACIÓN COLECTIVA: 55</v>
          </cell>
          <cell r="B42" t="str">
            <v>CORREGIMIENTO DE VILLA NUEVA MUNICIPIO DE VALENCIA</v>
          </cell>
        </row>
        <row r="43">
          <cell r="A43" t="str">
            <v>ID SUJETO DE REPARACIÓN COLECTIVA: 56</v>
          </cell>
          <cell r="B43" t="str">
            <v>CORREGIMIENTO DE MEJOR ESQUINA</v>
          </cell>
        </row>
        <row r="44">
          <cell r="A44" t="str">
            <v>ID SUJETO DE REPARACIÓN COLECTIVA: 490</v>
          </cell>
          <cell r="B44" t="str">
            <v>ASOCIACIÓN CENTRAL NACIONAL PROVIVIENDA</v>
          </cell>
        </row>
        <row r="45">
          <cell r="A45" t="str">
            <v>ID SUJETO DE REPARACIÓN COLECTIVA: 58</v>
          </cell>
          <cell r="B45" t="str">
            <v>LA DORADA</v>
          </cell>
        </row>
        <row r="46">
          <cell r="A46" t="str">
            <v>ID SUJETO DE REPARACIÓN COLECTIVA: 59</v>
          </cell>
          <cell r="B46" t="str">
            <v>EL PLACER</v>
          </cell>
        </row>
        <row r="47">
          <cell r="A47" t="str">
            <v>ID SUJETO DE REPARACIÓN COLECTIVA: 60</v>
          </cell>
          <cell r="B47" t="str">
            <v>EL TIGRE</v>
          </cell>
        </row>
        <row r="48">
          <cell r="A48" t="str">
            <v>ID SUJETO DE REPARACIÓN COLECTIVA: 63</v>
          </cell>
          <cell r="B48" t="str">
            <v>COMUNIDAD DE LAS PARCELAS LOS CEDROS, LA CAROLINA, LA PAZ DE LA VEREDA SAN ISIDRO DEL MUNICIPIO DE SAN ALBERTO.</v>
          </cell>
        </row>
        <row r="49">
          <cell r="A49" t="str">
            <v>ID SUJETO DE REPARACIÓN COLECTIVA: 64</v>
          </cell>
          <cell r="B49" t="str">
            <v>COMUNIDAD DE LOS CORREGIMIENTO DE MONTERREY, SAN BLAS, SANTA LUCÍA, SAN JOAQUÍN Y EL PARAÍSO, DEL MUNICIPIO DE SIMITÍ.</v>
          </cell>
        </row>
        <row r="50">
          <cell r="A50" t="str">
            <v>ID SUJETO DE REPARACIÓN COLECTIVA: 65</v>
          </cell>
          <cell r="B50" t="str">
            <v>VEREDA LA SECRETA</v>
          </cell>
        </row>
        <row r="51">
          <cell r="A51" t="str">
            <v>ID SUJETO DE REPARACIÓN COLECTIVA: 66</v>
          </cell>
          <cell r="B51" t="str">
            <v>CORREGIMIENTO LA POLA</v>
          </cell>
        </row>
        <row r="52">
          <cell r="A52" t="str">
            <v>ID SUJETO DE REPARACIÓN COLECTIVA: 67</v>
          </cell>
          <cell r="B52" t="str">
            <v>VEREDA LA PALIZÚA (CHIBOLO)</v>
          </cell>
        </row>
        <row r="53">
          <cell r="A53" t="str">
            <v>ID SUJETO DE REPARACIÓN COLECTIVA: 68</v>
          </cell>
          <cell r="B53" t="str">
            <v>VEREDA BEJUCO PRIETO (CHIBOLO)</v>
          </cell>
        </row>
        <row r="54">
          <cell r="A54" t="str">
            <v>ID SUJETO DE REPARACIÓN COLECTIVA: 69</v>
          </cell>
          <cell r="B54" t="str">
            <v>VEREDA CANAÁN (CHIBOLO)</v>
          </cell>
        </row>
        <row r="55">
          <cell r="A55" t="str">
            <v>ID SUJETO DE REPARACIÓN COLECTIVA: 70</v>
          </cell>
          <cell r="B55" t="str">
            <v>PITA - CORREGIMIENTO LAS TABLAS MUN DE REPELON.</v>
          </cell>
        </row>
        <row r="56">
          <cell r="A56" t="str">
            <v>ID SUJETO DE REPARACIÓN COLECTIVA: 71</v>
          </cell>
          <cell r="B56" t="str">
            <v>PUEBLO WIWA</v>
          </cell>
        </row>
        <row r="57">
          <cell r="A57" t="str">
            <v>ID SUJETO DE REPARACIÓN COLECTIVA: 73</v>
          </cell>
          <cell r="B57" t="str">
            <v>HIJOS DEL TABACO, LA COCA Y LA YUCA DULCE DE LA CHORRERA, AMAZONAS. COMO AFINIDAD CULTURAL, PERTENECIENTES A CUATRO PUEBLOS BORA, OKAINE, UITOTO Y MUINANE, AGREMIADOS EN LA ASOCIACIÓN DE CABILDOS Y AUTORIDADES TRADICIONALES DE LA CHORRERA - AZICATCH-</v>
          </cell>
        </row>
        <row r="58">
          <cell r="A58" t="str">
            <v>ID SUJETO DE REPARACIÓN COLECTIVA: 74</v>
          </cell>
          <cell r="B58" t="str">
            <v>PUEBLO NUKAK</v>
          </cell>
        </row>
        <row r="59">
          <cell r="A59" t="str">
            <v>ID SUJETO DE REPARACIÓN COLECTIVA: 75</v>
          </cell>
          <cell r="B59" t="str">
            <v>COMUNIDAD INDIGENA EMBERA DOKERA</v>
          </cell>
        </row>
        <row r="60">
          <cell r="A60" t="str">
            <v>ID SUJETO DE REPARACIÓN COLECTIVA: 78</v>
          </cell>
          <cell r="B60" t="str">
            <v>PUEBLO INDIGENA MAKAGUAN</v>
          </cell>
        </row>
        <row r="61">
          <cell r="A61" t="str">
            <v>ID SUJETO DE REPARACIÓN COLECTIVA: 79</v>
          </cell>
          <cell r="B61" t="str">
            <v>LA COMUNIDAD DEL SECTOR ANTONIA SANTOS BARRIOS ANTONIA SANTOS,LOS OLIVOS,SABANA VERDE , CAROLINAS PRIMAVERA Y ASENTAMIENTOS SUBNORMAL BRISAS.</v>
          </cell>
        </row>
        <row r="62">
          <cell r="A62" t="str">
            <v>ID SUJETO DE REPARACIÓN COLECTIVA: 80</v>
          </cell>
          <cell r="B62" t="str">
            <v>CONSEJO MAYOR DE LA CUENCA DEL RIO CAJAMBRE</v>
          </cell>
        </row>
        <row r="63">
          <cell r="A63" t="str">
            <v>ID SUJETO DE REPARACIÓN COLECTIVA: 81</v>
          </cell>
          <cell r="B63" t="str">
            <v>CONSEJO COMUNITARIO DEL RIO NAYA</v>
          </cell>
        </row>
        <row r="64">
          <cell r="A64" t="str">
            <v>ID SUJETO DE REPARACIÓN COLECTIVA: 82</v>
          </cell>
          <cell r="B64" t="str">
            <v>CONSEJO MAYOR DE LA CUENCA DEL RIO RAPOSO</v>
          </cell>
        </row>
        <row r="65">
          <cell r="A65" t="str">
            <v>ID SUJETO DE REPARACIÓN COLECTIVA: 83</v>
          </cell>
          <cell r="B65" t="str">
            <v>CONSEJO COMUNITARIO DEL RIO YURUMANGUI</v>
          </cell>
        </row>
        <row r="66">
          <cell r="A66" t="str">
            <v>ID SUJETO DE REPARACIÓN COLECTIVA: 84</v>
          </cell>
          <cell r="B66" t="str">
            <v>CONSEJO COMUNITARIO DEL RIO MAYORQUÍN</v>
          </cell>
        </row>
        <row r="67">
          <cell r="A67" t="str">
            <v>ID SUJETO DE REPARACIÓN COLECTIVA: 85</v>
          </cell>
          <cell r="B67" t="str">
            <v>PUEBLO BETOY - RESGUARDOS VELASQUEROS, JULIEROS, ROQUEROS Y GENAGEROS</v>
          </cell>
        </row>
        <row r="68">
          <cell r="A68" t="str">
            <v>ID SUJETO DE REPARACIÓN COLECTIVA: 86</v>
          </cell>
          <cell r="B68" t="str">
            <v>RESGUARDO EMBERA LA LOMA CITABARA</v>
          </cell>
        </row>
        <row r="69">
          <cell r="A69" t="str">
            <v>ID SUJETO DE REPARACIÓN COLECTIVA: 87</v>
          </cell>
          <cell r="B69" t="str">
            <v>RESGUARDO CHAMI UNIFICADO</v>
          </cell>
        </row>
        <row r="70">
          <cell r="A70" t="str">
            <v>ID SUJETO DE REPARACIÓN COLECTIVA: 88</v>
          </cell>
          <cell r="B70" t="str">
            <v>RESGUARDO GITO DOKABU</v>
          </cell>
        </row>
        <row r="71">
          <cell r="A71" t="str">
            <v>ID SUJETO DE REPARACIÓN COLECTIVA: 90</v>
          </cell>
          <cell r="B71" t="str">
            <v>PARCIALIDAD INDIGENA DE QUINCHÍA</v>
          </cell>
        </row>
        <row r="72">
          <cell r="A72" t="str">
            <v>ID SUJETO DE REPARACIÓN COLECTIVA: 91</v>
          </cell>
          <cell r="B72" t="str">
            <v>PLAYON DE OROZCO</v>
          </cell>
        </row>
        <row r="73">
          <cell r="A73" t="str">
            <v>ID SUJETO DE REPARACIÓN COLECTIVA: 92</v>
          </cell>
          <cell r="B73" t="str">
            <v>CERRO AZUL</v>
          </cell>
        </row>
        <row r="74">
          <cell r="A74" t="str">
            <v>ID SUJETO DE REPARACIÓN COLECTIVA: 93</v>
          </cell>
          <cell r="B74" t="str">
            <v>BELLAVISTA</v>
          </cell>
        </row>
        <row r="75">
          <cell r="A75" t="str">
            <v>ID SUJETO DE REPARACIÓN COLECTIVA: 97</v>
          </cell>
          <cell r="B75" t="str">
            <v>RESGUARDO CALLE SANTA ROSA (COMUNIDAD LAS PEÑAS, LA SIERPE, CENTRO CALLE SANTA ROSA - ESPERARA SIAPIDARA)</v>
          </cell>
        </row>
        <row r="76">
          <cell r="A76" t="str">
            <v>ID SUJETO DE REPARACIÓN COLECTIVA: 99</v>
          </cell>
          <cell r="B76" t="str">
            <v>RESGUARDO SAN ANDRES DE PISIMBALÁ</v>
          </cell>
        </row>
        <row r="77">
          <cell r="A77" t="str">
            <v>ID SUJETO DE REPARACIÓN COLECTIVA: 100</v>
          </cell>
          <cell r="B77" t="str">
            <v>CONSEJO COMUNITARIO RIO CAUCA COMUNIDAD SAN MIGUEL</v>
          </cell>
        </row>
        <row r="78">
          <cell r="A78" t="str">
            <v>ID SUJETO DE REPARACIÓN COLECTIVA: 101</v>
          </cell>
          <cell r="B78" t="str">
            <v>CONSEJO COMUNITARIO RIO CAUCA COMUNIDAD LOMITAS</v>
          </cell>
        </row>
        <row r="79">
          <cell r="A79" t="str">
            <v>ID SUJETO DE REPARACIÓN COLECTIVA: 102</v>
          </cell>
          <cell r="B79" t="str">
            <v>ZONA URBANA DEL MUNICIPIO DE ARGELIA</v>
          </cell>
        </row>
        <row r="80">
          <cell r="A80" t="str">
            <v>ID SUJETO DE REPARACIÓN COLECTIVA: 103</v>
          </cell>
          <cell r="B80" t="str">
            <v>CABECERA MUNICIPAL DE COCORNA</v>
          </cell>
        </row>
        <row r="81">
          <cell r="A81" t="str">
            <v>ID SUJETO DE REPARACIÓN COLECTIVA: 104</v>
          </cell>
          <cell r="B81" t="str">
            <v>CENTRO POBLADO LA BALSITA</v>
          </cell>
        </row>
        <row r="82">
          <cell r="A82" t="str">
            <v>ID SUJETO DE REPARACIÓN COLECTIVA: 105</v>
          </cell>
          <cell r="B82" t="str">
            <v>CORREGIMIENTO EL ARO</v>
          </cell>
        </row>
        <row r="83">
          <cell r="A83" t="str">
            <v>ID SUJETO DE REPARACIÓN COLECTIVA: 106</v>
          </cell>
          <cell r="B83" t="str">
            <v>CORREGIMIENTO LA GRANJA</v>
          </cell>
        </row>
        <row r="84">
          <cell r="A84" t="str">
            <v>ID SUJETO DE REPARACIÓN COLECTIVA: 107</v>
          </cell>
          <cell r="B84" t="str">
            <v>CORREGIMIENTO DE PUERTO VENUS Y LAS VEREDAS DE: EL ZAFIRO, LA HERMOSA, LA IGUANA, AGUACATAL, EL PIÑAL, GUADALITO, EL BOSQUE, MONTECRISTO, PEDREGAL, VENECIA, QUEBRADA NEGRA</v>
          </cell>
        </row>
        <row r="85">
          <cell r="A85" t="str">
            <v>ID SUJETO DE REPARACIÓN COLECTIVA: 108</v>
          </cell>
          <cell r="B85" t="str">
            <v>FOCALIZADO MUNICIPIO DE SAN CARLOS</v>
          </cell>
        </row>
        <row r="86">
          <cell r="A86" t="str">
            <v>ID SUJETO DE REPARACIÓN COLECTIVA: 109</v>
          </cell>
          <cell r="B86" t="str">
            <v>CENTRO POBLADO BUENOS AIRES, VEREDAS LA ESTRELLA, VILLA NUEVA, LA MERCED, EL PORVENIR, MANIZALES, SAN FRANCISCO, EL SOCORRO, SOPETRÁN, LA AURORA, SAN ANTONIO, LOS PLANES Y SAN MIGUEL</v>
          </cell>
        </row>
        <row r="87">
          <cell r="A87" t="str">
            <v>ID SUJETO DE REPARACIÓN COLECTIVA: 110</v>
          </cell>
          <cell r="B87" t="str">
            <v>COMUNIDAD DEL ÁREA URBANA DEL MUNICIPIO DE SAN RAFAEL</v>
          </cell>
        </row>
        <row r="88">
          <cell r="A88" t="str">
            <v>ID SUJETO DE REPARACIÓN COLECTIVA: 111</v>
          </cell>
          <cell r="B88" t="str">
            <v>FRAGUAS</v>
          </cell>
        </row>
        <row r="89">
          <cell r="A89" t="str">
            <v>ID SUJETO DE REPARACIÓN COLECTIVA: 112</v>
          </cell>
          <cell r="B89" t="str">
            <v>COMUNIDAD DE LA ENCARNACIÓN, LA CLARA Y EL MARAVILLO</v>
          </cell>
        </row>
        <row r="90">
          <cell r="A90" t="str">
            <v>ID SUJETO DE REPARACIÓN COLECTIVA: 113</v>
          </cell>
          <cell r="B90" t="str">
            <v>CORREGIMIENTO OCHALÍ</v>
          </cell>
        </row>
        <row r="91">
          <cell r="A91" t="str">
            <v>ID SUJETO DE REPARACIÓN COLECTIVA: 114</v>
          </cell>
          <cell r="B91" t="str">
            <v>VEREDA LA INMACULADA</v>
          </cell>
        </row>
        <row r="92">
          <cell r="A92" t="str">
            <v>ID SUJETO DE REPARACIÓN COLECTIVA: 115</v>
          </cell>
          <cell r="B92" t="str">
            <v>CORREGIMIENTO ALTAMIRA</v>
          </cell>
        </row>
        <row r="93">
          <cell r="A93" t="str">
            <v>ID SUJETO DE REPARACIÓN COLECTIVA: 233</v>
          </cell>
          <cell r="B93" t="str">
            <v>LÍBANO</v>
          </cell>
        </row>
        <row r="94">
          <cell r="A94" t="str">
            <v>ID SUJETO DE REPARACIÓN COLECTIVA: 117</v>
          </cell>
          <cell r="B94" t="str">
            <v>LA COMUNIDAD DE SIMACOTA SECTOR BAJO</v>
          </cell>
        </row>
        <row r="95">
          <cell r="A95" t="str">
            <v>ID SUJETO DE REPARACIÓN COLECTIVA: 118</v>
          </cell>
          <cell r="B95" t="str">
            <v>LA COMUNIDAD DE SIMACOTA SECTOR ALTO</v>
          </cell>
        </row>
        <row r="96">
          <cell r="A96" t="str">
            <v>ID SUJETO DE REPARACIÓN COLECTIVA: 119</v>
          </cell>
          <cell r="B96" t="str">
            <v>LA COMUNIDAD DE LOS CORREGIMIENTOS DE TURBAY Y EL MOHÁN</v>
          </cell>
        </row>
        <row r="97">
          <cell r="A97" t="str">
            <v>ID SUJETO DE REPARACIÓN COLECTIVA: 120</v>
          </cell>
          <cell r="B97" t="str">
            <v>LA COMUNIDAD DEL MUNICIPIO DE MÁLAGA</v>
          </cell>
        </row>
        <row r="98">
          <cell r="A98" t="str">
            <v>ID SUJETO DE REPARACIÓN COLECTIVA: 116</v>
          </cell>
          <cell r="B98" t="str">
            <v>COMUNIDADES AFROCOLOMBIANAS DE LAS VEREDAS EL CENIZO, EL CRISTO, MATA Y CASCO URBANO DE MACHUCA</v>
          </cell>
        </row>
        <row r="99">
          <cell r="A99" t="str">
            <v>ID SUJETO DE REPARACIÓN COLECTIVA: 124</v>
          </cell>
          <cell r="B99" t="str">
            <v>CORREGIMIENTO ARBOLEDA</v>
          </cell>
        </row>
        <row r="100">
          <cell r="A100" t="str">
            <v>ID SUJETO DE REPARACIÓN COLECTIVA: 125</v>
          </cell>
          <cell r="B100" t="str">
            <v>PALENQUE DE SAN BASILIO - LA BONGA</v>
          </cell>
        </row>
        <row r="101">
          <cell r="A101" t="str">
            <v>ID SUJETO DE REPARACIÓN COLECTIVA: 126</v>
          </cell>
          <cell r="B101" t="str">
            <v>ALTA MONTAÑA - ELCARMEN DE BOLÍVAR</v>
          </cell>
        </row>
        <row r="102">
          <cell r="A102" t="str">
            <v>ID SUJETO DE REPARACIÓN COLECTIVA: 127</v>
          </cell>
          <cell r="B102" t="str">
            <v>EL PALMAR</v>
          </cell>
        </row>
        <row r="103">
          <cell r="A103" t="str">
            <v>ID SUJETO DE REPARACIÓN COLECTIVA: 128</v>
          </cell>
          <cell r="B103" t="str">
            <v>COMUNIDAD CAMPESINA DE SANTA ROSA</v>
          </cell>
        </row>
        <row r="104">
          <cell r="A104" t="str">
            <v>ID SUJETO DE REPARACIÓN COLECTIVA: 129</v>
          </cell>
          <cell r="B104" t="str">
            <v>CABECERA MUNICIPAL DE SAN JOSE DE ALBAN</v>
          </cell>
        </row>
        <row r="105">
          <cell r="A105" t="str">
            <v>ID SUJETO DE REPARACIÓN COLECTIVA: 131</v>
          </cell>
          <cell r="B105" t="str">
            <v>LA CRUZ</v>
          </cell>
        </row>
        <row r="106">
          <cell r="A106" t="str">
            <v>ID SUJETO DE REPARACIÓN COLECTIVA: 132</v>
          </cell>
          <cell r="B106" t="str">
            <v>CABECERA MUNICIPAL DE MISTRATÓ</v>
          </cell>
        </row>
        <row r="107">
          <cell r="A107" t="str">
            <v>ID SUJETO DE REPARACIÓN COLECTIVA: 134</v>
          </cell>
          <cell r="B107" t="str">
            <v>LA CHINITA</v>
          </cell>
        </row>
        <row r="108">
          <cell r="A108" t="str">
            <v>ID SUJETO DE REPARACIÓN COLECTIVA: 135</v>
          </cell>
          <cell r="B108" t="str">
            <v>TULAPAS</v>
          </cell>
        </row>
        <row r="109">
          <cell r="A109" t="str">
            <v>ID SUJETO DE REPARACIÓN COLECTIVA: 136</v>
          </cell>
          <cell r="B109" t="str">
            <v>EL TRES</v>
          </cell>
        </row>
        <row r="110">
          <cell r="A110" t="str">
            <v>ID SUJETO DE REPARACIÓN COLECTIVA: 137</v>
          </cell>
          <cell r="B110" t="str">
            <v>PAQUEMÁS</v>
          </cell>
        </row>
        <row r="111">
          <cell r="A111" t="str">
            <v>ID SUJETO DE REPARACIÓN COLECTIVA: 138</v>
          </cell>
          <cell r="B111" t="str">
            <v>NUEVA COLONIA (TODAS VEREDAS EXCEPTO NUEVA UNIÓN Y ASOTECA)</v>
          </cell>
        </row>
        <row r="112">
          <cell r="A112" t="str">
            <v>ID SUJETO DE REPARACIÓN COLECTIVA: 139</v>
          </cell>
          <cell r="B112" t="str">
            <v>BARRIO EL BOSQUE</v>
          </cell>
        </row>
        <row r="113">
          <cell r="A113" t="str">
            <v>ID SUJETO DE REPARACIÓN COLECTIVA: 140</v>
          </cell>
          <cell r="B113" t="str">
            <v>VEREDA CAUCHERAS</v>
          </cell>
        </row>
        <row r="114">
          <cell r="A114" t="str">
            <v>ID SUJETO DE REPARACIÓN COLECTIVA: 141</v>
          </cell>
          <cell r="B114" t="str">
            <v>COMUNIDAD VEREDA PUNTA DE OCAIDÓ (CONSEJO COMUNITARIO)</v>
          </cell>
        </row>
        <row r="115">
          <cell r="A115" t="str">
            <v>ID SUJETO DE REPARACIÓN COLECTIVA: 28</v>
          </cell>
          <cell r="B115" t="str">
            <v>RESGUARDO INDIGENA COMUNIDAD RIO PURRICHA</v>
          </cell>
        </row>
        <row r="116">
          <cell r="A116" t="str">
            <v>ID SUJETO DE REPARACIÓN COLECTIVA: 143</v>
          </cell>
          <cell r="B116" t="str">
            <v>CABILDO MAYOR FRONTINO</v>
          </cell>
        </row>
        <row r="117">
          <cell r="A117" t="str">
            <v>ID SUJETO DE REPARACIÓN COLECTIVA: 145</v>
          </cell>
          <cell r="B117" t="str">
            <v>CUENCAS DE JIGUAMIANDO</v>
          </cell>
        </row>
        <row r="118">
          <cell r="A118" t="str">
            <v>ID SUJETO DE REPARACIÓN COLECTIVA: 146</v>
          </cell>
          <cell r="B118" t="str">
            <v>CONSEJO COMUNITARIO MAYOR DEL BAJO ATRATO - COCOMAUNGUIA</v>
          </cell>
        </row>
        <row r="119">
          <cell r="A119" t="str">
            <v>ID SUJETO DE REPARACIÓN COLECTIVA: 147</v>
          </cell>
          <cell r="B119" t="str">
            <v>CONSEJO COMUNITARIO DE CACARICA</v>
          </cell>
        </row>
        <row r="120">
          <cell r="A120" t="str">
            <v>ID SUJETO DE REPARACIÓN COLECTIVA: 148</v>
          </cell>
          <cell r="B120" t="str">
            <v>CONSEJO COMUNITARIO DE LA CUENCA DEL RÍO CURVARADÓ</v>
          </cell>
        </row>
        <row r="121">
          <cell r="A121" t="str">
            <v>ID SUJETO DE REPARACIÓN COLECTIVA: 149</v>
          </cell>
          <cell r="B121" t="str">
            <v>COMUNIDAD WAYUU - PORTETE</v>
          </cell>
        </row>
        <row r="122">
          <cell r="A122" t="str">
            <v>ID SUJETO DE REPARACIÓN COLECTIVA: 150</v>
          </cell>
          <cell r="B122" t="str">
            <v>PUEBLO ARHUACO - ATIGUMAKE</v>
          </cell>
        </row>
        <row r="123">
          <cell r="A123" t="str">
            <v>ID SUJETO DE REPARACIÓN COLECTIVA: 151</v>
          </cell>
          <cell r="B123" t="str">
            <v>WAYUU FINCA LA ESPERANZA</v>
          </cell>
        </row>
        <row r="124">
          <cell r="A124" t="str">
            <v>ID SUJETO DE REPARACIÓN COLECTIVA: 152</v>
          </cell>
          <cell r="B124" t="str">
            <v>NUEVO ESPINAL - BARRANCAS INDIGENAS WAYUU</v>
          </cell>
        </row>
        <row r="125">
          <cell r="A125" t="str">
            <v>ID SUJETO DE REPARACIÓN COLECTIVA: 694</v>
          </cell>
          <cell r="B125" t="str">
            <v>ASOCIACION DE DESPLAZADOS PARA UN FUTURO MEJOR</v>
          </cell>
        </row>
        <row r="126">
          <cell r="A126" t="str">
            <v>ID SUJETO DE REPARACIÓN COLECTIVA: 157</v>
          </cell>
          <cell r="B126" t="str">
            <v>PIÑALITO</v>
          </cell>
        </row>
        <row r="127">
          <cell r="A127" t="str">
            <v>ID SUJETO DE REPARACIÓN COLECTIVA: 158</v>
          </cell>
          <cell r="B127" t="str">
            <v>PUERTO LUCAS, LA ALBANIA, BUENOS AIRES Y LA PALESTINA</v>
          </cell>
        </row>
        <row r="128">
          <cell r="A128" t="str">
            <v>ID SUJETO DE REPARACIÓN COLECTIVA: 159</v>
          </cell>
          <cell r="B128" t="str">
            <v>MAPIRIPAN</v>
          </cell>
        </row>
        <row r="129">
          <cell r="A129" t="str">
            <v>ID SUJETO DE REPARACIÓN COLECTIVA: 160</v>
          </cell>
          <cell r="B129" t="str">
            <v>EL SALADO - EL CARMEN DE BOLIVAR</v>
          </cell>
        </row>
        <row r="130">
          <cell r="A130" t="str">
            <v>ID SUJETO DE REPARACIÓN COLECTIVA: 162</v>
          </cell>
          <cell r="B130" t="str">
            <v>ASOCIACIÓN DE CAMPESINOS DE BUENOS AIRES - ASOCAB</v>
          </cell>
        </row>
        <row r="131">
          <cell r="A131" t="str">
            <v>ID SUJETO DE REPARACIÓN COLECTIVA: 617</v>
          </cell>
          <cell r="B131" t="str">
            <v>ASOCIACION DE PESCADORES DE CHIMICHAGUA</v>
          </cell>
        </row>
        <row r="132">
          <cell r="A132" t="str">
            <v>ID SUJETO DE REPARACIÓN COLECTIVA: 306</v>
          </cell>
          <cell r="B132" t="str">
            <v>ASOCIACIÓN DE TRABAJADORES CAMPESINOS DEL CARARE - ATCC</v>
          </cell>
        </row>
        <row r="133">
          <cell r="A133" t="str">
            <v>ID SUJETO DE REPARACIÓN COLECTIVA: 165</v>
          </cell>
          <cell r="B133" t="str">
            <v>FOCALIZADO MUNICIPIO DE SAN FRANCISCO</v>
          </cell>
        </row>
        <row r="134">
          <cell r="A134" t="str">
            <v>ID SUJETO DE REPARACIÓN COLECTIVA: 166</v>
          </cell>
          <cell r="B134" t="str">
            <v>CONSEJO COMUNITARIO AFRODESCENDIENTES DE AYAPEL</v>
          </cell>
        </row>
        <row r="135">
          <cell r="A135" t="str">
            <v>ID SUJETO DE REPARACIÓN COLECTIVA: 167</v>
          </cell>
          <cell r="B135" t="str">
            <v>COMUNIDAD AFRO DEL MUNICIPIO DE MONTELIBANO</v>
          </cell>
        </row>
        <row r="136">
          <cell r="A136" t="str">
            <v>ID SUJETO DE REPARACIÓN COLECTIVA: 168</v>
          </cell>
          <cell r="B136" t="str">
            <v>COMUNIDAD EMBERA KATIO DEL ALTO SINU</v>
          </cell>
        </row>
        <row r="137">
          <cell r="A137" t="str">
            <v>ID SUJETO DE REPARACIÓN COLECTIVA: 169</v>
          </cell>
          <cell r="B137" t="str">
            <v>FOCALIZADO MUNICIPIO DE GRANADA</v>
          </cell>
        </row>
        <row r="138">
          <cell r="A138" t="str">
            <v>ID SUJETO DE REPARACIÓN COLECTIVA: 170</v>
          </cell>
          <cell r="B138" t="str">
            <v>COMUNIDAD DE LA VEREDA EL NEME DEL MUNICIPIO DE VALLE DE SAN JUAN - TOLIMA</v>
          </cell>
        </row>
        <row r="139">
          <cell r="A139" t="str">
            <v>ID SUJETO DE REPARACIÓN COLECTIVA: 171</v>
          </cell>
          <cell r="B139" t="str">
            <v>COMUNIDAD DE LA ZONA URBANA Y VEREDAS, POTRERITO, SANTA RITA LA MINA, BELTRAN, CANOAS LA VAGA, CANOAS COPETE, CANOAS SAN ROQUE, Y BALSILLAS - MUNICIPIO DE ATACO, TOLIMA</v>
          </cell>
        </row>
        <row r="140">
          <cell r="A140" t="str">
            <v>ID SUJETO DE REPARACIÓN COLECTIVA: 172</v>
          </cell>
          <cell r="B140" t="str">
            <v>CORREGIMIENTO SANTA CECILIA</v>
          </cell>
        </row>
        <row r="141">
          <cell r="A141" t="str">
            <v>ID SUJETO DE REPARACIÓN COLECTIVA: 173</v>
          </cell>
          <cell r="B141" t="str">
            <v>CABILDO KITEK KIWE</v>
          </cell>
        </row>
        <row r="142">
          <cell r="A142" t="str">
            <v>ID SUJETO DE REPARACIÓN COLECTIVA: 174</v>
          </cell>
          <cell r="B142" t="str">
            <v>CORREGIMIENTO MINAS DE IRAKAL</v>
          </cell>
        </row>
        <row r="143">
          <cell r="A143" t="str">
            <v>ID SUJETO DE REPARACIÓN COLECTIVA: 175</v>
          </cell>
          <cell r="B143" t="str">
            <v>CORREGIMIENTO LOS BRASILES -VEREDA EL TOCO -PREDIO EL TOCO</v>
          </cell>
        </row>
        <row r="144">
          <cell r="A144" t="str">
            <v>ID SUJETO DE REPARACIÓN COLECTIVA: 177</v>
          </cell>
          <cell r="B144" t="str">
            <v>COMUNIDAD PELAYA (CORREGIMIENTO SEIS DE MAYO)</v>
          </cell>
        </row>
        <row r="145">
          <cell r="A145" t="str">
            <v>ID SUJETO DE REPARACIÓN COLECTIVA: 178</v>
          </cell>
          <cell r="B145" t="str">
            <v>PAILITAS</v>
          </cell>
        </row>
        <row r="146">
          <cell r="A146" t="str">
            <v>ID SUJETO DE REPARACIÓN COLECTIVA: 179</v>
          </cell>
          <cell r="B146" t="str">
            <v>CORREGIMIENTO CHIMILA</v>
          </cell>
        </row>
        <row r="147">
          <cell r="A147" t="str">
            <v>ID SUJETO DE REPARACIÓN COLECTIVA: 180</v>
          </cell>
          <cell r="B147" t="str">
            <v>POPONTE -CHIRIGUANA</v>
          </cell>
        </row>
        <row r="148">
          <cell r="A148" t="str">
            <v>ID SUJETO DE REPARACIÓN COLECTIVA: 181</v>
          </cell>
          <cell r="B148" t="str">
            <v>CABECERA MUNICIPAL DE PUEBLO RICO</v>
          </cell>
        </row>
        <row r="149">
          <cell r="A149" t="str">
            <v>ID SUJETO DE REPARACIÓN COLECTIVA: 182</v>
          </cell>
          <cell r="B149" t="str">
            <v>MUNICIPIO DE GÉNOVA (CABECERA MUNICIPAL)</v>
          </cell>
        </row>
        <row r="150">
          <cell r="A150" t="str">
            <v>ID SUJETO DE REPARACIÓN COLECTIVA: 183</v>
          </cell>
          <cell r="B150" t="str">
            <v>RESGUARDO INDIGENA TAHAMI DEL ALTO ANDÁGUEDA</v>
          </cell>
        </row>
        <row r="151">
          <cell r="A151" t="str">
            <v>ID SUJETO DE REPARACIÓN COLECTIVA: 186</v>
          </cell>
          <cell r="B151" t="str">
            <v>COMUNIDAD AFRO DE BELLAVISTA</v>
          </cell>
        </row>
        <row r="152">
          <cell r="A152" t="str">
            <v>ID SUJETO DE REPARACIÓN COLECTIVA: 187</v>
          </cell>
          <cell r="B152" t="str">
            <v>COMUNIDAD DE SAN JOSE DEL PALMAR</v>
          </cell>
        </row>
        <row r="153">
          <cell r="A153" t="str">
            <v>ID SUJETO DE REPARACIÓN COLECTIVA: 189</v>
          </cell>
          <cell r="B153" t="str">
            <v>PUEBLO BELLO</v>
          </cell>
        </row>
        <row r="154">
          <cell r="A154" t="str">
            <v>ID SUJETO DE REPARACIÓN COLECTIVA: 190</v>
          </cell>
          <cell r="B154" t="str">
            <v>COMUNIDAD EL SIETE Y VEREDAS ALEDAÑAS</v>
          </cell>
        </row>
        <row r="155">
          <cell r="A155" t="str">
            <v>ID SUJETO DE REPARACIÓN COLECTIVA: 191</v>
          </cell>
          <cell r="B155" t="str">
            <v>COMUNIDAD LA TROCHA (VEREDAS: EL ONCE, DOCE, VEINTE, DIEZ, QUINCE, EL LAMENTO, EL PIÑON, CARE PERRO, EL DIECIOCHO AFRO)</v>
          </cell>
        </row>
        <row r="156">
          <cell r="A156" t="str">
            <v>ID SUJETO DE REPARACIÓN COLECTIVA: 192</v>
          </cell>
          <cell r="B156" t="str">
            <v>COMUNIDADES DEL CABILDO MAYOR INDÍGENA DEL CARMEN DE ATRATO - CAMAICA</v>
          </cell>
        </row>
        <row r="157">
          <cell r="A157" t="str">
            <v>ID SUJETO DE REPARACIÓN COLECTIVA: 193</v>
          </cell>
          <cell r="B157" t="str">
            <v>COMUNIDAD INDIGENA DE LA PURIA</v>
          </cell>
        </row>
        <row r="158">
          <cell r="A158" t="str">
            <v>ID SUJETO DE REPARACIÓN COLECTIVA: 194</v>
          </cell>
          <cell r="B158" t="str">
            <v>RESGUARDO SABALETA</v>
          </cell>
        </row>
        <row r="159">
          <cell r="A159" t="str">
            <v>ID SUJETO DE REPARACIÓN COLECTIVA: 195</v>
          </cell>
          <cell r="B159" t="str">
            <v>CONSEJO COMUNITARIO MENOR RÍO JURADÓ</v>
          </cell>
        </row>
        <row r="160">
          <cell r="A160" t="str">
            <v>ID SUJETO DE REPARACIÓN COLECTIVA: 197</v>
          </cell>
          <cell r="B160" t="str">
            <v>CONSEJO COMUNITARIO LOCAL DE TANGUÍ</v>
          </cell>
        </row>
        <row r="161">
          <cell r="A161" t="str">
            <v>ID SUJETO DE REPARACIÓN COLECTIVA: 319</v>
          </cell>
          <cell r="B161" t="str">
            <v>LA COMUNIDAD DE GUADUAS UBICADA EN EL MUNICIPIO DE CARMEN DE ATRATO</v>
          </cell>
        </row>
        <row r="162">
          <cell r="A162" t="str">
            <v>ID SUJETO DE REPARACIÓN COLECTIVA: 199</v>
          </cell>
          <cell r="B162" t="str">
            <v>VEREDA EL CINCUENTA</v>
          </cell>
        </row>
        <row r="163">
          <cell r="A163" t="str">
            <v>ID SUJETO DE REPARACIÓN COLECTIVA: 200</v>
          </cell>
          <cell r="B163" t="str">
            <v>VEREDA LA CRISTALINA BAJA</v>
          </cell>
        </row>
        <row r="164">
          <cell r="A164" t="str">
            <v>ID SUJETO DE REPARACIÓN COLECTIVA: 201</v>
          </cell>
          <cell r="B164" t="str">
            <v>CORREGIMIENTO DE SACRAMENTO</v>
          </cell>
        </row>
        <row r="165">
          <cell r="A165" t="str">
            <v>ID SUJETO DE REPARACIÓN COLECTIVA: 202</v>
          </cell>
          <cell r="B165" t="str">
            <v>CORREGIMIENTO LA AVIANCA (PIVIJAY)</v>
          </cell>
        </row>
        <row r="166">
          <cell r="A166" t="str">
            <v>ID SUJETO DE REPARACIÓN COLECTIVA: 204</v>
          </cell>
          <cell r="B166" t="str">
            <v>EL DORADO</v>
          </cell>
        </row>
        <row r="167">
          <cell r="A167" t="str">
            <v>ID SUJETO DE REPARACIÓN COLECTIVA: 205</v>
          </cell>
          <cell r="B167" t="str">
            <v>PUEBLO EMBERA CHAMI DEL RESGUARDO DE HONDURAS</v>
          </cell>
        </row>
        <row r="168">
          <cell r="A168" t="str">
            <v>ID SUJETO DE REPARACIÓN COLECTIVA: 207</v>
          </cell>
          <cell r="B168" t="str">
            <v>CONSEJO MENOR DE SIDON</v>
          </cell>
        </row>
        <row r="169">
          <cell r="A169" t="str">
            <v>ID SUJETO DE REPARACIÓN COLECTIVA: 208</v>
          </cell>
          <cell r="B169" t="str">
            <v>COMUNIDAD DE JUANCHILLO DEL CONSEJO COMUNITARIO ESFUERZO PESCADOR</v>
          </cell>
        </row>
        <row r="170">
          <cell r="A170" t="str">
            <v>ID SUJETO DE REPARACIÓN COLECTIVA: 209</v>
          </cell>
          <cell r="B170" t="str">
            <v>CONSEJO COMUNITARIO ALTO MIRA Y FRONTERA</v>
          </cell>
        </row>
        <row r="171">
          <cell r="A171" t="str">
            <v>ID SUJETO DE REPARACIÓN COLECTIVA: 210</v>
          </cell>
          <cell r="B171" t="str">
            <v>CONSEJO COMUNITARIO BAJO MIRA Y FRONTERA</v>
          </cell>
        </row>
        <row r="172">
          <cell r="A172" t="str">
            <v>ID SUJETO DE REPARACIÓN COLECTIVA: 211</v>
          </cell>
          <cell r="B172" t="str">
            <v>CONSEJO COMUNITARIO RIO ROSARIO</v>
          </cell>
        </row>
        <row r="173">
          <cell r="A173" t="str">
            <v>ID SUJETO DE REPARACIÓN COLECTIVA: 213</v>
          </cell>
          <cell r="B173" t="str">
            <v>PUEBLO AWA ZONA TELEMBI (TORTUGAÑA, PIEDRAS VERDES, PLANADAS, TORQUERIA PUGANDE, PIPALTA PALVI, WALSAPI)</v>
          </cell>
        </row>
        <row r="174">
          <cell r="A174" t="str">
            <v>ID SUJETO DE REPARACIÓN COLECTIVA: 214</v>
          </cell>
          <cell r="B174" t="str">
            <v>RESGUARDO NULPE MEDIO - AWA</v>
          </cell>
        </row>
        <row r="175">
          <cell r="A175" t="str">
            <v>ID SUJETO DE REPARACIÓN COLECTIVA: 215</v>
          </cell>
          <cell r="B175" t="str">
            <v>COMUNIDAD DE BUENAVISTA DEL CONSEJO COMUINITARIO NUEVA ESPERANZA</v>
          </cell>
        </row>
        <row r="176">
          <cell r="A176" t="str">
            <v>ID SUJETO DE REPARACIÓN COLECTIVA: 216</v>
          </cell>
          <cell r="B176" t="str">
            <v>CABILDO MAYOR ZENU EL PANDO</v>
          </cell>
        </row>
        <row r="177">
          <cell r="A177" t="str">
            <v>ID SUJETO DE REPARACIÓN COLECTIVA: 217</v>
          </cell>
          <cell r="B177" t="str">
            <v>CONSEJO COMUNITARIO MANDÉ</v>
          </cell>
        </row>
        <row r="178">
          <cell r="A178" t="str">
            <v>ID SUJETO DE REPARACIÓN COLECTIVA: 218</v>
          </cell>
          <cell r="B178" t="str">
            <v>BOCAS DE CANÁ</v>
          </cell>
        </row>
        <row r="179">
          <cell r="A179" t="str">
            <v>ID SUJETO DE REPARACIÓN COLECTIVA: 219</v>
          </cell>
          <cell r="B179" t="str">
            <v>PUEBLO NUEVO</v>
          </cell>
        </row>
        <row r="180">
          <cell r="A180" t="str">
            <v>ID SUJETO DE REPARACIÓN COLECTIVA: 220</v>
          </cell>
          <cell r="B180" t="str">
            <v>LAS COMUNIDADES AFRODESCENDIENTES DE MARGENTO, VILLA DEL SOCORRO Y LOS MEDIOS</v>
          </cell>
        </row>
        <row r="181">
          <cell r="A181" t="str">
            <v>ID SUJETO DE REPARACIÓN COLECTIVA: 221</v>
          </cell>
          <cell r="B181" t="str">
            <v>CORREGIMIENTO DE NUEVA VENECIA Y CORREGIMIENTO DE BUENAVISTA (MUNICIPIO DE SITIO NUEVO)</v>
          </cell>
        </row>
        <row r="182">
          <cell r="A182" t="str">
            <v>ID SUJETO DE REPARACIÓN COLECTIVA: 222</v>
          </cell>
          <cell r="B182" t="str">
            <v>CORREGIMIENTO DE SANTA RITA</v>
          </cell>
        </row>
        <row r="183">
          <cell r="A183" t="str">
            <v>ID SUJETO DE REPARACIÓN COLECTIVA: 223</v>
          </cell>
          <cell r="B183" t="str">
            <v>CORREGIMIENTO DE BOCAS DE ARACATACA (MUNICIPIO DE PUEBLO VIEJO)</v>
          </cell>
        </row>
        <row r="184">
          <cell r="A184" t="str">
            <v>ID SUJETO DE REPARACIÓN COLECTIVA: 224</v>
          </cell>
          <cell r="B184" t="str">
            <v>CORREGIMIENTO PUERTO LÓPEZ</v>
          </cell>
        </row>
        <row r="185">
          <cell r="A185" t="str">
            <v>ID SUJETO DE REPARACIÓN COLECTIVA: 225</v>
          </cell>
          <cell r="B185" t="str">
            <v>COMUNIDAD ZENÚ DE PUERTO LÓPEZ - VEREDAS LOS ALMENDROS Y EL NOVENTA</v>
          </cell>
        </row>
        <row r="186">
          <cell r="A186" t="str">
            <v>ID SUJETO DE REPARACIÓN COLECTIVA: 226</v>
          </cell>
          <cell r="B186" t="str">
            <v>CORREGIMIENTO PUERTO LÓPEZ: CONSEJOS COMUNITARIOS DE VILLAGRANDE, CHAPARROSA Y NUEVA ESPERANZA</v>
          </cell>
        </row>
        <row r="187">
          <cell r="A187" t="str">
            <v>ID SUJETO DE REPARACIÓN COLECTIVA: 227</v>
          </cell>
          <cell r="B187" t="str">
            <v>ZIPACOA</v>
          </cell>
        </row>
        <row r="188">
          <cell r="A188" t="str">
            <v>ID SUJETO DE REPARACIÓN COLECTIVA: 228</v>
          </cell>
          <cell r="B188" t="str">
            <v>LA HABANA</v>
          </cell>
        </row>
        <row r="189">
          <cell r="A189" t="str">
            <v>ID SUJETO DE REPARACIÓN COLECTIVA: 229</v>
          </cell>
          <cell r="B189" t="str">
            <v>COMUNIDAD DEL CORREGIMIENTO EL QUEREMAL UBICADO EN EL MUNICIPIO DE DAGUA</v>
          </cell>
        </row>
        <row r="190">
          <cell r="A190" t="str">
            <v>ID SUJETO DE REPARACIÓN COLECTIVA: 230</v>
          </cell>
          <cell r="B190" t="str">
            <v>ARENILLO</v>
          </cell>
        </row>
        <row r="191">
          <cell r="A191" t="str">
            <v>ID SUJETO DE REPARACIÓN COLECTIVA: 231</v>
          </cell>
          <cell r="B191" t="str">
            <v>ARENILLO - PRADERA</v>
          </cell>
        </row>
        <row r="192">
          <cell r="A192" t="str">
            <v>ID SUJETO DE REPARACIÓN COLECTIVA: 232</v>
          </cell>
          <cell r="B192" t="str">
            <v>COMUNIDAD DE BUENOS AIRES - SAN PEDRO</v>
          </cell>
        </row>
        <row r="193">
          <cell r="A193" t="str">
            <v>ID SUJETO DE REPARACIÓN COLECTIVA: 858</v>
          </cell>
          <cell r="B193" t="str">
            <v>GRUPO CHIMBORAZO</v>
          </cell>
        </row>
        <row r="194">
          <cell r="A194" t="str">
            <v>ID SUJETO DE REPARACIÓN COLECTIVA: 234</v>
          </cell>
          <cell r="B194" t="str">
            <v>CORREGIMIENTOS DE LA SONORA, EL TABOR Y VEREDAS BETULIA Y MARACAIBO</v>
          </cell>
        </row>
        <row r="195">
          <cell r="A195" t="str">
            <v>ID SUJETO DE REPARACIÓN COLECTIVA: 235</v>
          </cell>
          <cell r="B195" t="str">
            <v>CABILDO LAS PALMERAS - EMBERA</v>
          </cell>
        </row>
        <row r="196">
          <cell r="A196" t="str">
            <v>ID SUJETO DE REPARACIÓN COLECTIVA: 236</v>
          </cell>
          <cell r="B196" t="str">
            <v>CONSEJO COMUNITARIO VILLA ARBOLEDA</v>
          </cell>
        </row>
        <row r="197">
          <cell r="A197" t="str">
            <v>ID SUJETO DE REPARACIÓN COLECTIVA: 308</v>
          </cell>
          <cell r="B197" t="str">
            <v>ASOCIACIÓN NACIONAL DE MUJERES CAMPESINAS E INDÍGENAS DE COLOMBIA –ANMUCIC (EL ZULIA NORTE DE SANTANDER)</v>
          </cell>
        </row>
        <row r="198">
          <cell r="A198" t="str">
            <v>ID SUJETO DE REPARACIÓN COLECTIVA: 240</v>
          </cell>
          <cell r="B198" t="str">
            <v>LA GABARRA</v>
          </cell>
        </row>
        <row r="199">
          <cell r="A199" t="str">
            <v>ID SUJETO DE REPARACIÓN COLECTIVA: 243</v>
          </cell>
          <cell r="B199" t="str">
            <v>PUEBLO KANKUAMO</v>
          </cell>
        </row>
        <row r="200">
          <cell r="A200" t="str">
            <v>ID SUJETO DE REPARACIÓN COLECTIVA: 245</v>
          </cell>
          <cell r="B200" t="str">
            <v>CONSEJO COMUNITARIO LAS PALMITAS</v>
          </cell>
        </row>
        <row r="201">
          <cell r="A201" t="str">
            <v>ID SUJETO DE REPARACIÓN COLECTIVA: 246</v>
          </cell>
          <cell r="B201" t="str">
            <v>CONSEJO COMUNITARIO LA VICTORIA DE SAN ISIDRO</v>
          </cell>
        </row>
        <row r="202">
          <cell r="A202" t="str">
            <v>ID SUJETO DE REPARACIÓN COLECTIVA: 247</v>
          </cell>
          <cell r="B202" t="str">
            <v>CONSEJO COMUNITARIO LA JAGUA DE IBIRICO</v>
          </cell>
        </row>
        <row r="203">
          <cell r="A203" t="str">
            <v>ID SUJETO DE REPARACIÓN COLECTIVA: 249</v>
          </cell>
          <cell r="B203" t="str">
            <v>COMUNIDAD DE SAN BERNARDO - COMUNIDAD AFRO DE PELAYA</v>
          </cell>
        </row>
        <row r="204">
          <cell r="A204" t="str">
            <v>ID SUJETO DE REPARACIÓN COLECTIVA: 251</v>
          </cell>
          <cell r="B204" t="str">
            <v>CONSEJO COMUNIARIO TRUANDO</v>
          </cell>
        </row>
        <row r="205">
          <cell r="A205" t="str">
            <v>ID SUJETO DE REPARACIÓN COLECTIVA: 252</v>
          </cell>
          <cell r="B205" t="str">
            <v>CONSEJO COMUNITARIO DE LOS RÍOS DE LA LARGA Y TUMARADÓ</v>
          </cell>
        </row>
        <row r="206">
          <cell r="A206" t="str">
            <v>ID SUJETO DE REPARACIÓN COLECTIVA: 253</v>
          </cell>
          <cell r="B206" t="str">
            <v>CONSEJO COMUNITARIO PEDEGUITA MANCILLA</v>
          </cell>
        </row>
        <row r="207">
          <cell r="A207" t="str">
            <v>ID SUJETO DE REPARACIÓN COLECTIVA: 254</v>
          </cell>
          <cell r="B207" t="str">
            <v>CONSEJO COMUNITARIO DE LA CUENCA DEL RÍO SALAQUÍ</v>
          </cell>
        </row>
        <row r="208">
          <cell r="A208" t="str">
            <v>ID SUJETO DE REPARACIÓN COLECTIVA: 255</v>
          </cell>
          <cell r="B208" t="str">
            <v>LA REJOYA</v>
          </cell>
        </row>
        <row r="209">
          <cell r="A209" t="str">
            <v>ID SUJETO DE REPARACIÓN COLECTIVA: 256</v>
          </cell>
          <cell r="B209" t="str">
            <v>VEREDA GUATEMALA</v>
          </cell>
        </row>
        <row r="210">
          <cell r="A210" t="str">
            <v>ID SUJETO DE REPARACIÓN COLECTIVA: 258</v>
          </cell>
          <cell r="B210" t="str">
            <v>EL CASTILLO</v>
          </cell>
        </row>
        <row r="211">
          <cell r="A211" t="str">
            <v>ID SUJETO DE REPARACIÓN COLECTIVA: 416</v>
          </cell>
          <cell r="B211" t="str">
            <v>ASOCIACIÓN NACIONAL DE USUARIOS CAMPESINOS UNIDAD Y RECONSTRUCCIÓN – ANUC UR</v>
          </cell>
        </row>
        <row r="212">
          <cell r="A212" t="str">
            <v>ID SUJETO DE REPARACIÓN COLECTIVA: 260</v>
          </cell>
          <cell r="B212" t="str">
            <v>CABILDO TSENNENNE LA PAILA - PUEBLO KOFAN</v>
          </cell>
        </row>
        <row r="213">
          <cell r="A213" t="str">
            <v>ID SUJETO DE REPARACIÓN COLECTIVA: 261</v>
          </cell>
          <cell r="B213" t="str">
            <v>RESGUARDO BUENAVISTA - PUEBLO SIONA</v>
          </cell>
        </row>
        <row r="214">
          <cell r="A214" t="str">
            <v>ID SUJETO DE REPARACIÓN COLECTIVA: 262</v>
          </cell>
          <cell r="B214" t="str">
            <v>CABILDO AWA LA CABAÑA</v>
          </cell>
        </row>
        <row r="215">
          <cell r="A215" t="str">
            <v>ID SUJETO DE REPARACIÓN COLECTIVA: 263</v>
          </cell>
          <cell r="B215" t="str">
            <v>RESGUARDO VEGAS DE SANTA ANA - PUEBLO SIONA</v>
          </cell>
        </row>
        <row r="216">
          <cell r="A216" t="str">
            <v>ID SUJETO DE REPARACIÓN COLECTIVA: 264</v>
          </cell>
          <cell r="B216" t="str">
            <v>RESGUARDO YARINAL SAN MARCELINO – PUEBLO INDIGENA KICHWA</v>
          </cell>
        </row>
        <row r="217">
          <cell r="A217" t="str">
            <v>ID SUJETO DE REPARACIÓN COLECTIVA: 265</v>
          </cell>
          <cell r="B217" t="str">
            <v>MOVIMIENTO DE NEGRITUDES DEL MUNICIPIO DE SAN MIGUEL</v>
          </cell>
        </row>
        <row r="218">
          <cell r="A218" t="str">
            <v>ID SUJETO DE REPARACIÓN COLECTIVA: 266</v>
          </cell>
          <cell r="B218" t="str">
            <v>SAN ANDRÉS DE PISIMBALÁ (CAMPESINO)</v>
          </cell>
        </row>
        <row r="219">
          <cell r="A219" t="str">
            <v>ID SUJETO DE REPARACIÓN COLECTIVA: 268</v>
          </cell>
          <cell r="B219" t="str">
            <v>CONSEJO COMUNITARIO GUAPI ABAJO</v>
          </cell>
        </row>
        <row r="220">
          <cell r="A220" t="str">
            <v>ID SUJETO DE REPARACIÓN COLECTIVA: 269</v>
          </cell>
          <cell r="B220" t="str">
            <v>CONSEJO COMUNITARIO LA TOMA</v>
          </cell>
        </row>
        <row r="221">
          <cell r="A221" t="str">
            <v>ID SUJETO DE REPARACIÓN COLECTIVA: 270</v>
          </cell>
          <cell r="B221" t="str">
            <v>CONSEJO COMUNITARIO DE LA CUENCA BAJA DEL RIO CALIMA</v>
          </cell>
        </row>
        <row r="222">
          <cell r="A222" t="str">
            <v>ID SUJETO DE REPARACIÓN COLECTIVA: 271</v>
          </cell>
          <cell r="B222" t="str">
            <v>CONSEJO COMUNITARIO MAYOR DE ANCHICAYÁ</v>
          </cell>
        </row>
        <row r="223">
          <cell r="A223" t="str">
            <v>ID SUJETO DE REPARACIÓN COLECTIVA: 272</v>
          </cell>
          <cell r="B223" t="str">
            <v>CONSEJO COMUNITARIO DE CÓRDOBA SAN CIPRIANO</v>
          </cell>
        </row>
        <row r="224">
          <cell r="A224" t="str">
            <v>ID SUJETO DE REPARACIÓN COLECTIVA: 275</v>
          </cell>
          <cell r="B224" t="str">
            <v>CONSEJO COMUNITARIO DE ALTO Y MEDIO DAGUA</v>
          </cell>
        </row>
        <row r="225">
          <cell r="A225" t="str">
            <v>ID SUJETO DE REPARACIÓN COLECTIVA: 277</v>
          </cell>
          <cell r="B225" t="str">
            <v>CONSEJO COMUNITARIO LA GLORIA</v>
          </cell>
        </row>
        <row r="226">
          <cell r="A226" t="str">
            <v>ID SUJETO DE REPARACIÓN COLECTIVA: 278</v>
          </cell>
          <cell r="B226" t="str">
            <v>CONSEJO COMUNITARIO DE LA PLATA BAHÍA MALAGA</v>
          </cell>
        </row>
        <row r="227">
          <cell r="A227" t="str">
            <v>ID SUJETO DE REPARACIÓN COLECTIVA: 634</v>
          </cell>
          <cell r="B227" t="str">
            <v>ASOCIACION POPULAR COOPERATIVA INTEGRAL DE OTARE LTDA APCOOPINOT LTDA</v>
          </cell>
        </row>
        <row r="228">
          <cell r="A228" t="str">
            <v>ID SUJETO DE REPARACIÓN COLECTIVA: 654</v>
          </cell>
          <cell r="B228" t="str">
            <v>ASOFRUTAS LA CEJA</v>
          </cell>
        </row>
        <row r="229">
          <cell r="A229" t="str">
            <v>ID SUJETO DE REPARACIÓN COLECTIVA: 284</v>
          </cell>
          <cell r="B229" t="str">
            <v>ASOMUPROCA</v>
          </cell>
        </row>
        <row r="230">
          <cell r="A230" t="str">
            <v>ID SUJETO DE REPARACIÓN COLECTIVA: 285</v>
          </cell>
          <cell r="B230" t="str">
            <v>RESGUARDOS DE TORIBIO, TACUEYÓ Y SAN FRANCISCO - PROYECTO NASA</v>
          </cell>
        </row>
        <row r="231">
          <cell r="A231" t="str">
            <v>ID SUJETO DE REPARACIÓN COLECTIVA: 287</v>
          </cell>
          <cell r="B231" t="str">
            <v>CONSEJO COMUNITARIO DE GUACOCHE</v>
          </cell>
        </row>
        <row r="232">
          <cell r="A232" t="str">
            <v>ID SUJETO DE REPARACIÓN COLECTIVA: 290</v>
          </cell>
          <cell r="B232" t="str">
            <v>RESGUARDO SAN JOSÉ DE BACAO (TROTOLA, CASA GRANDE, ROBLES, SAN MIGUEL Y BOCAS DE VIBORA ) - EPERARA SIAPIDARA</v>
          </cell>
        </row>
        <row r="233">
          <cell r="A233" t="str">
            <v>ID SUJETO DE REPARACIÓN COLECTIVA: 292</v>
          </cell>
          <cell r="B233" t="str">
            <v>SAN JOAQUIN</v>
          </cell>
        </row>
        <row r="234">
          <cell r="A234" t="str">
            <v>ID SUJETO DE REPARACIÓN COLECTIVA: 295</v>
          </cell>
          <cell r="B234" t="str">
            <v>RESGUARDO DE PITAYO</v>
          </cell>
        </row>
        <row r="235">
          <cell r="A235" t="str">
            <v>ID SUJETO DE REPARACIÓN COLECTIVA: 296</v>
          </cell>
          <cell r="B235" t="str">
            <v>ESMERALDA</v>
          </cell>
        </row>
        <row r="236">
          <cell r="A236" t="str">
            <v>ID SUJETO DE REPARACIÓN COLECTIVA: 300</v>
          </cell>
          <cell r="B236" t="str">
            <v>CORREGIMIENTO SANTA ISABEL</v>
          </cell>
        </row>
        <row r="237">
          <cell r="A237" t="str">
            <v>ID SUJETO DE REPARACIÓN COLECTIVA: 527</v>
          </cell>
          <cell r="B237" t="str">
            <v>COLECTIVO DE MUJERES DE AFRODES</v>
          </cell>
        </row>
        <row r="238">
          <cell r="A238" t="str">
            <v>ID SUJETO DE REPARACIÓN COLECTIVA: 309</v>
          </cell>
          <cell r="B238" t="str">
            <v>COMUNIDAD DE SANTA ROSA DEL CONSEJO MAYOR DE COPDICONC</v>
          </cell>
        </row>
        <row r="239">
          <cell r="A239" t="str">
            <v>ID SUJETO DE REPARACIÓN COLECTIVA: 311</v>
          </cell>
          <cell r="B239" t="str">
            <v>CORREGIMIENTO DE LETICIA Y SUS VEREDAS</v>
          </cell>
        </row>
        <row r="240">
          <cell r="A240" t="str">
            <v>ID SUJETO DE REPARACIÓN COLECTIVA: 312</v>
          </cell>
          <cell r="B240" t="str">
            <v>CORREGIMIENTO LAS PALMAS - SAN JACINTO, BOLÍVAR</v>
          </cell>
        </row>
        <row r="241">
          <cell r="A241" t="str">
            <v>ID SUJETO DE REPARACIÓN COLECTIVA: 314</v>
          </cell>
          <cell r="B241" t="str">
            <v>COMUNIDAD EMBERA KATIOS - EYÁQUERA - DOGIBI</v>
          </cell>
        </row>
        <row r="242">
          <cell r="A242" t="str">
            <v>ID SUJETO DE REPARACIÓN COLECTIVA: 641</v>
          </cell>
          <cell r="B242" t="str">
            <v>COMITE CIVICO POR LOS DERECHOS HUMANOS DEL META</v>
          </cell>
        </row>
        <row r="243">
          <cell r="A243" t="str">
            <v>ID SUJETO DE REPARACIÓN COLECTIVA: 442</v>
          </cell>
          <cell r="B243" t="str">
            <v>RESGUARDO EMBERA DOBIDA CHIGORODO MEMBA</v>
          </cell>
        </row>
        <row r="244">
          <cell r="A244" t="str">
            <v>ID SUJETO DE REPARACIÓN COLECTIVA: 318</v>
          </cell>
          <cell r="B244" t="str">
            <v>LA COMUNIDAD DEL SECTOR MALLA DEL AEROPUERTO BARRIOS BUENOS AIRES LA HERMITA Y CAMILO DAZA</v>
          </cell>
        </row>
        <row r="245">
          <cell r="A245" t="str">
            <v>ID SUJETO DE REPARACIÓN COLECTIVA: 198</v>
          </cell>
          <cell r="B245" t="str">
            <v>CONSEJO COMUNITARIO MAYOR DEL ALTO SAN JUAN - ASOCASAN (TABOR, MUMBÚ, GUARATO, GINGARABÁ)</v>
          </cell>
        </row>
        <row r="246">
          <cell r="A246" t="str">
            <v>ID SUJETO DE REPARACIÓN COLECTIVA: 321</v>
          </cell>
          <cell r="B246" t="str">
            <v>CONSEJOS MENORES DE LAS COMUNIDADES DE CAÑAVERAL, SANTA ROSA, TANANDO Y TETINO</v>
          </cell>
        </row>
        <row r="247">
          <cell r="A247" t="str">
            <v>ID SUJETO DE REPARACIÓN COLECTIVA: 156</v>
          </cell>
          <cell r="B247" t="str">
            <v>CONCEJALES Y DIPUTADOS</v>
          </cell>
        </row>
        <row r="248">
          <cell r="A248" t="str">
            <v>ID SUJETO DE REPARACIÓN COLECTIVA: 323</v>
          </cell>
          <cell r="B248" t="str">
            <v>CONSEJO COMUNITARIO BOQUERON</v>
          </cell>
        </row>
        <row r="249">
          <cell r="A249" t="str">
            <v>ID SUJETO DE REPARACIÓN COLECTIVA: 326</v>
          </cell>
          <cell r="B249" t="str">
            <v>VEREDA LA ESPERANZA</v>
          </cell>
        </row>
        <row r="250">
          <cell r="A250" t="str">
            <v>ID SUJETO DE REPARACIÓN COLECTIVA: 328</v>
          </cell>
          <cell r="B250" t="str">
            <v>PUEBLO EMBERA (EMBERA, KATIO, CHAMI, DOBIDA) MUNICIPIO DE RIOSUCIO, RESGUARDOS : JAGUAL RIO CHINTADÓ, RIO LA RAYA, PERANCHITO, PERANCHO, PEÑAS BLANCAS, RIO DOMINGODÓ, RIO QUIPARADO, SALAQUÍ - PAVARANDÓ, YARUMAL Y EL BARRANCO</v>
          </cell>
        </row>
        <row r="251">
          <cell r="A251" t="str">
            <v>ID SUJETO DE REPARACIÓN COLECTIVA: 330</v>
          </cell>
          <cell r="B251" t="str">
            <v>LA COMUNIDAD DEL AREA URBANA DEL MUNICIPIO DE TIBU</v>
          </cell>
        </row>
        <row r="252">
          <cell r="A252" t="str">
            <v>ID SUJETO DE REPARACIÓN COLECTIVA: 331</v>
          </cell>
          <cell r="B252" t="str">
            <v>COMUNIDAD INDIGENA NASA DEL RESGUARDO JAMBALO</v>
          </cell>
        </row>
        <row r="253">
          <cell r="A253" t="str">
            <v>ID SUJETO DE REPARACIÓN COLECTIVA: 332</v>
          </cell>
          <cell r="B253" t="str">
            <v>CABECERA MUNICIPAL DE SAMANÁ</v>
          </cell>
        </row>
        <row r="254">
          <cell r="A254" t="str">
            <v>ID SUJETO DE REPARACIÓN COLECTIVA: 333</v>
          </cell>
          <cell r="B254" t="str">
            <v>SUDAN</v>
          </cell>
        </row>
        <row r="255">
          <cell r="A255" t="str">
            <v>ID SUJETO DE REPARACIÓN COLECTIVA: 334</v>
          </cell>
          <cell r="B255" t="str">
            <v>SAN JOSE DE PLAYON</v>
          </cell>
        </row>
        <row r="256">
          <cell r="A256" t="str">
            <v>ID SUJETO DE REPARACIÓN COLECTIVA: 335</v>
          </cell>
          <cell r="B256" t="str">
            <v>ZONA RURAL DE OVEJAS (SEIS VEREDAS: MEDELLÍN, LO COQUERA, BORRACHERA, NUEVA COLOMBIA, EL PALMAR, SAN FRANCISCO)</v>
          </cell>
        </row>
        <row r="257">
          <cell r="A257" t="str">
            <v>ID SUJETO DE REPARACIÓN COLECTIVA: 336</v>
          </cell>
          <cell r="B257" t="str">
            <v>COMUNIDAD DE LOS CORREGIMIENTOS FLOR DEL MONTE Y LA PEÑA</v>
          </cell>
        </row>
        <row r="258">
          <cell r="A258" t="str">
            <v>ID SUJETO DE REPARACIÓN COLECTIVA: 337</v>
          </cell>
          <cell r="B258" t="str">
            <v>COMUNIDAD GUAIMARO</v>
          </cell>
        </row>
        <row r="259">
          <cell r="A259" t="str">
            <v>ID SUJETO DE REPARACIÓN COLECTIVA: 339</v>
          </cell>
          <cell r="B259" t="str">
            <v>AFROS DE MACAYEPO VERRUGUITA</v>
          </cell>
        </row>
        <row r="260">
          <cell r="A260" t="str">
            <v>ID SUJETO DE REPARACIÓN COLECTIVA: 340</v>
          </cell>
          <cell r="B260" t="str">
            <v>CONSEJO COMUNITARIO ELADIO ARIZA</v>
          </cell>
        </row>
        <row r="261">
          <cell r="A261" t="str">
            <v>ID SUJETO DE REPARACIÓN COLECTIVA: 341</v>
          </cell>
          <cell r="B261" t="str">
            <v>CONSEJO COMUNITARIO LOS OLIVOS (COMUNIDAD DE HATO VIEJO)</v>
          </cell>
        </row>
        <row r="262">
          <cell r="A262" t="str">
            <v>ID SUJETO DE REPARACIÓN COLECTIVA: 344</v>
          </cell>
          <cell r="B262" t="str">
            <v>COMUNIDAD DEL PUEBLO INDÍGENA ETTE ENNAKA</v>
          </cell>
        </row>
        <row r="263">
          <cell r="A263" t="str">
            <v>ID SUJETO DE REPARACIÓN COLECTIVA: 345</v>
          </cell>
          <cell r="B263" t="str">
            <v>PUEBLO KOGUI</v>
          </cell>
        </row>
        <row r="264">
          <cell r="A264" t="str">
            <v>ID SUJETO DE REPARACIÓN COLECTIVA: 347</v>
          </cell>
          <cell r="B264" t="str">
            <v>CONSEJO COMUNITARIO DE SANTO MADERO</v>
          </cell>
        </row>
        <row r="265">
          <cell r="A265" t="str">
            <v>ID SUJETO DE REPARACIÓN COLECTIVA: 349</v>
          </cell>
          <cell r="B265" t="str">
            <v>CONSEJO COMUNITARIO SAN JOSE DE URE</v>
          </cell>
        </row>
        <row r="266">
          <cell r="A266" t="str">
            <v>ID SUJETO DE REPARACIÓN COLECTIVA: 350</v>
          </cell>
          <cell r="B266" t="str">
            <v>PUEBLO RROM</v>
          </cell>
        </row>
        <row r="267">
          <cell r="A267" t="str">
            <v>ID SUJETO DE REPARACIÓN COLECTIVA: 354</v>
          </cell>
          <cell r="B267" t="str">
            <v>CONSEJO COMUNITARIO DE ARACATACA "JACOBO PEREZ ESCOBAR"</v>
          </cell>
        </row>
        <row r="268">
          <cell r="A268" t="str">
            <v>ID SUJETO DE REPARACIÓN COLECTIVA: 355</v>
          </cell>
          <cell r="B268" t="str">
            <v>CONSEJO COMUNITARIO DE COMUNIDADES NEGRAS DE RINCON GUAPO</v>
          </cell>
        </row>
        <row r="269">
          <cell r="A269" t="str">
            <v>ID SUJETO DE REPARACIÓN COLECTIVA: 358</v>
          </cell>
          <cell r="B269" t="str">
            <v>PUEBLO MISAK - NU NACHAK</v>
          </cell>
        </row>
        <row r="270">
          <cell r="A270" t="str">
            <v>ID SUJETO DE REPARACIÓN COLECTIVA: 359</v>
          </cell>
          <cell r="B270" t="str">
            <v>PUEBLO U'WA - RESGUARDOS LAGUNAS Y SABANA DE CURIPAO</v>
          </cell>
        </row>
        <row r="271">
          <cell r="A271" t="str">
            <v>ID SUJETO DE REPARACIÓN COLECTIVA: 886</v>
          </cell>
          <cell r="B271" t="str">
            <v>RESGUARDO INDIGENA DE MIRANDA LA CILIA L CALERA</v>
          </cell>
        </row>
        <row r="272">
          <cell r="A272" t="str">
            <v>ID SUJETO DE REPARACIÓN COLECTIVA: 362</v>
          </cell>
          <cell r="B272" t="str">
            <v>CABILDO NASA WE'SX LA GAITANA</v>
          </cell>
        </row>
        <row r="273">
          <cell r="A273" t="str">
            <v>ID SUJETO DE REPARACIÓN COLECTIVA: 363</v>
          </cell>
          <cell r="B273" t="str">
            <v>INDIGENAS UITOTO FERRAIRA: ASENTAMIENTO RURAL EN ALTA GRACIA</v>
          </cell>
        </row>
        <row r="274">
          <cell r="A274" t="str">
            <v>ID SUJETO DE REPARACIÓN COLECTIVA: 364</v>
          </cell>
          <cell r="B274" t="str">
            <v>PUEBLO COREGUAJE</v>
          </cell>
        </row>
        <row r="275">
          <cell r="A275" t="str">
            <v>ID SUJETO DE REPARACIÓN COLECTIVA: 367</v>
          </cell>
          <cell r="B275" t="str">
            <v>PUEBLO INDIGENA MOTILON BARI DE LOS MUNICIPIOS DE TIBU, EL CARMEN, CONVENCION, TEORAMA, EL TARRA</v>
          </cell>
        </row>
        <row r="276">
          <cell r="A276" t="str">
            <v>ID SUJETO DE REPARACIÓN COLECTIVA: 368</v>
          </cell>
          <cell r="B276" t="str">
            <v>PUEBLO PIJAO DE ATACO</v>
          </cell>
        </row>
        <row r="277">
          <cell r="A277" t="str">
            <v>ID SUJETO DE REPARACIÓN COLECTIVA: 370</v>
          </cell>
          <cell r="B277" t="str">
            <v>COMUNIDAD CORREGIMIENTO PUEBLITO MEJIA</v>
          </cell>
        </row>
        <row r="278">
          <cell r="A278" t="str">
            <v>ID SUJETO DE REPARACIÓN COLECTIVA: 371</v>
          </cell>
          <cell r="B278" t="str">
            <v>PARCIALIDAD INDIGENA DE KARANMBÁ</v>
          </cell>
        </row>
        <row r="279">
          <cell r="A279" t="str">
            <v>ID SUJETO DE REPARACIÓN COLECTIVA: 372</v>
          </cell>
          <cell r="B279" t="str">
            <v>CONSEJO COMUNITARIO DE LA CUENCA DEL RÍO QUIPARADO</v>
          </cell>
        </row>
        <row r="280">
          <cell r="A280" t="str">
            <v>ID SUJETO DE REPARACIÓN COLECTIVA: 373</v>
          </cell>
          <cell r="B280" t="str">
            <v>CHENGUE</v>
          </cell>
        </row>
        <row r="281">
          <cell r="A281" t="str">
            <v>ID SUJETO DE REPARACIÓN COLECTIVA: 635</v>
          </cell>
          <cell r="B281" t="str">
            <v>CORPORACION ACCION HUMANITARIA POR LA CONVIVENCIA Y PAZ DEL NORDESTE ANTIOQUEÑO "CAHUCOPANA"</v>
          </cell>
        </row>
        <row r="282">
          <cell r="A282" t="str">
            <v>ID SUJETO DE REPARACIÓN COLECTIVA: 567</v>
          </cell>
          <cell r="B282" t="str">
            <v>CORPORACIÓN NUEVO ARCO IRIS</v>
          </cell>
        </row>
        <row r="283">
          <cell r="A283" t="str">
            <v>ID SUJETO DE REPARACIÓN COLECTIVA: 376</v>
          </cell>
          <cell r="B283" t="str">
            <v>COMUNIDAD DEL BARRIO BELLAVISTA</v>
          </cell>
        </row>
        <row r="284">
          <cell r="A284" t="str">
            <v>ID SUJETO DE REPARACIÓN COLECTIVA: 566</v>
          </cell>
          <cell r="B284" t="str">
            <v>CORPORACION REGIONAL PARA LA DEFENSA DE LOS DERECHOS HUMANOS CREDHOS</v>
          </cell>
        </row>
        <row r="285">
          <cell r="A285" t="str">
            <v>ID SUJETO DE REPARACIÓN COLECTIVA: 381</v>
          </cell>
          <cell r="B285" t="str">
            <v>COMUNIDAD DE PUERTO TORRES</v>
          </cell>
        </row>
        <row r="286">
          <cell r="A286" t="str">
            <v>ID SUJETO DE REPARACIÓN COLECTIVA: 382</v>
          </cell>
          <cell r="B286" t="str">
            <v>COMUNIDAD EL PORTAL LA MONO</v>
          </cell>
        </row>
        <row r="287">
          <cell r="A287" t="str">
            <v>ID SUJETO DE REPARACIÓN COLECTIVA: 383</v>
          </cell>
          <cell r="B287" t="str">
            <v>COMUNIDAD DE UNION PENEYA</v>
          </cell>
        </row>
        <row r="288">
          <cell r="A288" t="str">
            <v>ID SUJETO DE REPARACIÓN COLECTIVA: 384</v>
          </cell>
          <cell r="B288" t="str">
            <v>COMUNIDAD DE PEÑAS COLORADAS</v>
          </cell>
        </row>
        <row r="289">
          <cell r="A289" t="str">
            <v>ID SUJETO DE REPARACIÓN COLECTIVA: 385</v>
          </cell>
          <cell r="B289" t="str">
            <v>COMUNIDAD DEL BAJO RIONEGRO</v>
          </cell>
        </row>
        <row r="290">
          <cell r="A290" t="str">
            <v>ID SUJETO DE REPARACIÓN COLECTIVA: 386</v>
          </cell>
          <cell r="B290" t="str">
            <v>COMUNIDAD DE NOROSI</v>
          </cell>
        </row>
        <row r="291">
          <cell r="A291" t="str">
            <v>ID SUJETO DE REPARACIÓN COLECTIVA: 387</v>
          </cell>
          <cell r="B291" t="str">
            <v>COMUNIDAD DE SANTA HELENA DEL OPON</v>
          </cell>
        </row>
        <row r="292">
          <cell r="A292" t="str">
            <v>ID SUJETO DE REPARACIÓN COLECTIVA: 388</v>
          </cell>
          <cell r="B292" t="str">
            <v>VEREDA ALTO TILLAVA</v>
          </cell>
        </row>
        <row r="293">
          <cell r="A293" t="str">
            <v>ID SUJETO DE REPARACIÓN COLECTIVA: 389</v>
          </cell>
          <cell r="B293" t="str">
            <v>CABILDO INDIGENA TENTEYA</v>
          </cell>
        </row>
        <row r="294">
          <cell r="A294" t="str">
            <v>ID SUJETO DE REPARACIÓN COLECTIVA: 391</v>
          </cell>
          <cell r="B294" t="str">
            <v>MONDO-MONDOCITO</v>
          </cell>
        </row>
        <row r="295">
          <cell r="A295" t="str">
            <v>ID SUJETO DE REPARACIÓN COLECTIVA: 394</v>
          </cell>
          <cell r="B295" t="str">
            <v>TRIUNFO CRISTAL</v>
          </cell>
        </row>
        <row r="296">
          <cell r="A296" t="str">
            <v>ID SUJETO DE REPARACIÓN COLECTIVA: 395</v>
          </cell>
          <cell r="B296" t="str">
            <v>KWET WALA (PIEDRA GRANDE)</v>
          </cell>
        </row>
        <row r="297">
          <cell r="A297" t="str">
            <v>ID SUJETO DE REPARACIÓN COLECTIVA: 399</v>
          </cell>
          <cell r="B297" t="str">
            <v>CAÑAMOMO Y LOMA PRIETA</v>
          </cell>
        </row>
        <row r="298">
          <cell r="A298" t="str">
            <v>ID SUJETO DE REPARACIÓN COLECTIVA: 400</v>
          </cell>
          <cell r="B298" t="str">
            <v>SAN LORENZO</v>
          </cell>
        </row>
        <row r="299">
          <cell r="A299" t="str">
            <v>ID SUJETO DE REPARACIÓN COLECTIVA: 404</v>
          </cell>
          <cell r="B299" t="str">
            <v>CONSEJO COMUNITARIO AIRES DE GARRAPATERO</v>
          </cell>
        </row>
        <row r="300">
          <cell r="A300" t="str">
            <v>ID SUJETO DE REPARACIÓN COLECTIVA: 405</v>
          </cell>
          <cell r="B300" t="str">
            <v>CONSEJO COMUNITARIO ZANJÓN DE GARRAPATERO</v>
          </cell>
        </row>
        <row r="301">
          <cell r="A301" t="str">
            <v>ID SUJETO DE REPARACIÓN COLECTIVA: 406</v>
          </cell>
          <cell r="B301" t="str">
            <v>CONSEJO COMUNITARIO LA NUEVA ESPERANZA DEL HOYO</v>
          </cell>
        </row>
        <row r="302">
          <cell r="A302" t="str">
            <v>ID SUJETO DE REPARACIÓN COLECTIVA: 414</v>
          </cell>
          <cell r="B302" t="str">
            <v>COMUNIDAD INDÍGENA EMBERA DÓBIDA DE BOJAYÁ</v>
          </cell>
        </row>
        <row r="303">
          <cell r="A303" t="str">
            <v>ID SUJETO DE REPARACIÓN COLECTIVA: 415</v>
          </cell>
          <cell r="B303" t="str">
            <v>CONSEJOS COMUNITARIOS DE BOJAYÁ</v>
          </cell>
        </row>
        <row r="304">
          <cell r="A304" t="str">
            <v>ID SUJETO DE REPARACIÓN COLECTIVA: 581</v>
          </cell>
          <cell r="B304" t="str">
            <v>DIOCESIS DE ARAUCA</v>
          </cell>
        </row>
        <row r="305">
          <cell r="A305" t="str">
            <v>ID SUJETO DE REPARACIÓN COLECTIVA: 418</v>
          </cell>
          <cell r="B305" t="str">
            <v>CONSEJO COMUNITARIO MAMAJARI DEL NISPERO</v>
          </cell>
        </row>
        <row r="306">
          <cell r="A306" t="str">
            <v>ID SUJETO DE REPARACIÓN COLECTIVA: 419</v>
          </cell>
          <cell r="B306" t="str">
            <v>FAMILIA IGUARAN DEL CLAN EPIEYU DEL CORREGIMIENTO DE PUERTO ESTRELLA (URIBIA) ALTA GUAJIRA</v>
          </cell>
        </row>
        <row r="307">
          <cell r="A307" t="str">
            <v>ID SUJETO DE REPARACIÓN COLECTIVA: 420</v>
          </cell>
          <cell r="B307" t="str">
            <v>RESGUARDO MUNGODO CORIBI BEDADO</v>
          </cell>
        </row>
        <row r="308">
          <cell r="A308" t="str">
            <v>ID SUJETO DE REPARACIÓN COLECTIVA: 421</v>
          </cell>
          <cell r="B308" t="str">
            <v>COMUNIDAD DE PARTADO</v>
          </cell>
        </row>
        <row r="309">
          <cell r="A309" t="str">
            <v>ID SUJETO DE REPARACIÓN COLECTIVA: 422</v>
          </cell>
          <cell r="B309" t="str">
            <v>COMUNIDAD 13 DE JUNIO</v>
          </cell>
        </row>
        <row r="310">
          <cell r="A310" t="str">
            <v>ID SUJETO DE REPARACIÓN COLECTIVA: 423</v>
          </cell>
          <cell r="B310" t="str">
            <v>COMUNIDAD SAN FRANCISCO</v>
          </cell>
        </row>
        <row r="311">
          <cell r="A311" t="str">
            <v>ID SUJETO DE REPARACIÓN COLECTIVA: 424</v>
          </cell>
          <cell r="B311" t="str">
            <v>COMUNIDAD DE LA LIBERTAD</v>
          </cell>
        </row>
        <row r="312">
          <cell r="A312" t="str">
            <v>ID SUJETO DE REPARACIÓN COLECTIVA: 425</v>
          </cell>
          <cell r="B312" t="str">
            <v>COMUNIDAD DE PUERTO PIZARIO</v>
          </cell>
        </row>
        <row r="313">
          <cell r="A313" t="str">
            <v>ID SUJETO DE REPARACIÓN COLECTIVA: 426</v>
          </cell>
          <cell r="B313" t="str">
            <v>RESGUARDO URADA - COMUNIDAD JIGUAMIANDO PARADO-APARTADOCITO</v>
          </cell>
        </row>
        <row r="314">
          <cell r="A314" t="str">
            <v>ID SUJETO DE REPARACIÓN COLECTIVA: 427</v>
          </cell>
          <cell r="B314" t="str">
            <v>COMUNIDAD DEL CORREGIMIENTO DE VALENCIA</v>
          </cell>
        </row>
        <row r="315">
          <cell r="A315" t="str">
            <v>ID SUJETO DE REPARACIÓN COLECTIVA: 428</v>
          </cell>
          <cell r="B315" t="str">
            <v>CONSEJO COMUNITARIO BODEGA GUALI</v>
          </cell>
        </row>
        <row r="316">
          <cell r="A316" t="str">
            <v>ID SUJETO DE REPARACIÓN COLECTIVA: 429</v>
          </cell>
          <cell r="B316" t="str">
            <v>COMUNIDAD SANTAFRO REPRESENTADA POR EL CONSEJO COMUNITARIO SANTAFRO</v>
          </cell>
        </row>
        <row r="317">
          <cell r="A317" t="str">
            <v>ID SUJETO DE REPARACIÓN COLECTIVA: 430</v>
          </cell>
          <cell r="B317" t="str">
            <v>COMUNIDAD DE LA CUENCA DEL RIO QUEBRADA, REPRESENTADA POR EL CONSEJO COMUNITARIO DE LA CUENCA DEL RIO LA QUEBRADA</v>
          </cell>
        </row>
        <row r="318">
          <cell r="A318" t="str">
            <v>ID SUJETO DE REPARACIÓN COLECTIVA: 431</v>
          </cell>
          <cell r="B318" t="str">
            <v>CONSEJO COMUNITARIO DE NEGRITUDES DE YARUMITO</v>
          </cell>
        </row>
        <row r="319">
          <cell r="A319" t="str">
            <v>ID SUJETO DE REPARACIÓN COLECTIVA: 432</v>
          </cell>
          <cell r="B319" t="str">
            <v>COMUNIDAD INDIGENA JUIN PHUBUUR DE LA ETNIA WOUNAAN</v>
          </cell>
        </row>
        <row r="320">
          <cell r="A320" t="str">
            <v>ID SUJETO DE REPARACIÓN COLECTIVA: 434</v>
          </cell>
          <cell r="B320" t="str">
            <v>COMUNIDAD DE LAS BRISAS</v>
          </cell>
        </row>
        <row r="321">
          <cell r="A321" t="str">
            <v>ID SUJETO DE REPARACIÓN COLECTIVA: 435</v>
          </cell>
          <cell r="B321" t="str">
            <v>COMUNIDAD DE BELLAVISTA REPRESENTADA POR EL CONSEJO COMUNITARIO BELLAVISTA</v>
          </cell>
        </row>
        <row r="322">
          <cell r="A322" t="str">
            <v>ID SUJETO DE REPARACIÓN COLECTIVA: 436</v>
          </cell>
          <cell r="B322" t="str">
            <v>FAMILIA EPIEYU DEL CLAN URIANA</v>
          </cell>
        </row>
        <row r="323">
          <cell r="A323" t="str">
            <v>ID SUJETO DE REPARACIÓN COLECTIVA: 437</v>
          </cell>
          <cell r="B323" t="str">
            <v>CONSEJO COMUNITARIO AFROCOLOMBIANO QUEBRADA QUITACALZON</v>
          </cell>
        </row>
        <row r="324">
          <cell r="A324" t="str">
            <v>ID SUJETO DE REPARACIÓN COLECTIVA: 438</v>
          </cell>
          <cell r="B324" t="str">
            <v>COMUNIDAD DEL MUNICIPIO DE ALMAGUER</v>
          </cell>
        </row>
        <row r="325">
          <cell r="A325" t="str">
            <v>ID SUJETO DE REPARACIÓN COLECTIVA: 439</v>
          </cell>
          <cell r="B325" t="str">
            <v>CONSEJO COMUNITARIO DE JUAN JOSE NIETO</v>
          </cell>
        </row>
        <row r="326">
          <cell r="A326" t="str">
            <v>ID SUJETO DE REPARACIÓN COLECTIVA: 440</v>
          </cell>
          <cell r="B326" t="str">
            <v>CABILDO INDIGENA EMBERA DRUA</v>
          </cell>
        </row>
        <row r="327">
          <cell r="A327" t="str">
            <v>ID SUJETO DE REPARACIÓN COLECTIVA: 441</v>
          </cell>
          <cell r="B327" t="str">
            <v>CABILDO INDIGENA MUIDOMENI (NACEDA INENA)</v>
          </cell>
        </row>
        <row r="328">
          <cell r="A328" t="str">
            <v>ID SUJETO DE REPARACIÓN COLECTIVA: 443</v>
          </cell>
          <cell r="B328" t="str">
            <v>CABILDO WOUNAAN DE PUERTO GUADALITO</v>
          </cell>
        </row>
        <row r="329">
          <cell r="A329" t="str">
            <v>ID SUJETO DE REPARACIÓN COLECTIVA: 481</v>
          </cell>
          <cell r="B329" t="str">
            <v>CONSEJO COMUNITARIO LA ALSACIA, CUENCA DEL RÍO TIMBA Y MARILOPEZ EN REPRESENTACION DE LAS COMUNIDADES AFRODESCENDIENTES DE LOS CORREGIMIENTOS EL PORVENIR, EL CERAL, TIMBA Y LAS VEREDAS EL AGUA BLANCA, LA PEÑA Y ALSACIA, LA UNION LLANITO, EL BOSQUE, MATERO</v>
          </cell>
        </row>
        <row r="330">
          <cell r="A330" t="str">
            <v>ID SUJETO DE REPARACIÓN COLECTIVA: 444</v>
          </cell>
          <cell r="B330" t="str">
            <v>CABILDO MENOR INDIGENA ZENU DEL RESGUARDO DE SAN ANDRES DE SOTAVENTO</v>
          </cell>
        </row>
        <row r="331">
          <cell r="A331" t="str">
            <v>ID SUJETO DE REPARACIÓN COLECTIVA: 445</v>
          </cell>
          <cell r="B331" t="str">
            <v>CONSEJO COMUNITARIO JAGUAL LA MARIA</v>
          </cell>
        </row>
        <row r="332">
          <cell r="A332" t="str">
            <v>ID SUJETO DE REPARACIÓN COLECTIVA: 446</v>
          </cell>
          <cell r="B332" t="str">
            <v>COMUNIDAD DE SEVERO MULATO</v>
          </cell>
        </row>
        <row r="333">
          <cell r="A333" t="str">
            <v>ID SUJETO DE REPARACIÓN COLECTIVA: 447</v>
          </cell>
          <cell r="B333" t="str">
            <v>CONSEJO COMUNITARIO RIVERAS DEL RIO PALO EN REPRESENTACIÒN DE LA COMUNIDAD AFROCOLOMBIANA DE RIVERAS DEL RIO PALO</v>
          </cell>
        </row>
        <row r="334">
          <cell r="A334" t="str">
            <v>ID SUJETO DE REPARACIÓN COLECTIVA: 448</v>
          </cell>
          <cell r="B334" t="str">
            <v>COMUNIDAD NEGRA MINDALA</v>
          </cell>
        </row>
        <row r="335">
          <cell r="A335" t="str">
            <v>ID SUJETO DE REPARACIÓN COLECTIVA: 449</v>
          </cell>
          <cell r="B335" t="str">
            <v>CONSEJO COMUNITARIO VEREDA LA PAILA Y BARRIOS DEL MUNICIPIO DE CORINTO EN REPRESENTACIÓN DE LA COMUNIDAD NEGRA DE LA PAILA</v>
          </cell>
        </row>
        <row r="336">
          <cell r="A336" t="str">
            <v>ID SUJETO DE REPARACIÓN COLECTIVA: 450</v>
          </cell>
          <cell r="B336" t="str">
            <v>CONSEJO COMUNITARIO TERRITORIO Y PAZ EN REPRESENTACIÒN DE LAS COMUNIDADES AFRODESCENDIENTES ASENTADAS EN EL CORREGIMIENTO JUAN IGNACIO Y LAS VEREDAS CANTARITO, PRIMAVERA Y QUIEBRA PATA</v>
          </cell>
        </row>
        <row r="337">
          <cell r="A337" t="str">
            <v>ID SUJETO DE REPARACIÓN COLECTIVA: 451</v>
          </cell>
          <cell r="B337" t="str">
            <v>CONSEJO COMUNITARIO BRISAS DEL RIO PALO EN REPRESENTACIÓN DE LA COMUNIDAD NEGRA DE BRISAS DEL RIO PALO</v>
          </cell>
        </row>
        <row r="338">
          <cell r="A338" t="str">
            <v>ID SUJETO DE REPARACIÓN COLECTIVA: 452</v>
          </cell>
          <cell r="B338" t="str">
            <v>CONSEJO COMUNITARIO CORREGIMIENTO DE CENTRO DE CALOTO EN REPRESENTACION DE LA COMUNIDAD DEL CORREGIMIENTO DE CENTRO DE CALOTO, ASENTADA EN LAS VEREDAS DE LA ARROBLEDA, CRUCERO DE GUALI, BODEGA ARRIBA, SAN JACINTO, LA DOMINGA, CIENAGA HONDA</v>
          </cell>
        </row>
        <row r="339">
          <cell r="A339" t="str">
            <v>ID SUJETO DE REPARACIÓN COLECTIVA: 453</v>
          </cell>
          <cell r="B339" t="str">
            <v>CONSEJO COMUNITARIO DE COMUNIDADES NEGRAS DEL CORREGIMIENTO DE ASNAZU EN REPRESENTACION DE LA COMUNIDAD NEGRA DEL CORREGIMIENTO DE ASNAZU</v>
          </cell>
        </row>
        <row r="340">
          <cell r="A340" t="str">
            <v>ID SUJETO DE REPARACIÓN COLECTIVA: 454</v>
          </cell>
          <cell r="B340" t="str">
            <v>CONSEJO COMUNITARIO DE NEGRITUDES ZONA PLANA (COMZOPLAN) EN REPRESENTACION DE LAS COMUNIDADES NEGRAS ASENTADAS EN LAS VEREDAS DE SANTA ANA, SAN ANDRES, EL CAÑON, TIERRADURA Y LA MUNDA</v>
          </cell>
        </row>
        <row r="341">
          <cell r="A341" t="str">
            <v>ID SUJETO DE REPARACIÓN COLECTIVA: 455</v>
          </cell>
          <cell r="B341" t="str">
            <v>CONSEJO COMUNITARIO LA MESETA EN REPRESENTACION DE LA COMUNIDAD NEGRA LA MESETA</v>
          </cell>
        </row>
        <row r="342">
          <cell r="A342" t="str">
            <v>ID SUJETO DE REPARACIÓN COLECTIVA: 456</v>
          </cell>
          <cell r="B342" t="str">
            <v>CABILDO INDÍGENA JAIENI DIONA PORTAL LA FRAGUITA</v>
          </cell>
        </row>
        <row r="343">
          <cell r="A343" t="str">
            <v>ID SUJETO DE REPARACIÓN COLECTIVA: 542</v>
          </cell>
          <cell r="B343" t="str">
            <v>RESGUARDO INDIGENA EL PEÑON SOTARA</v>
          </cell>
        </row>
        <row r="344">
          <cell r="A344" t="str">
            <v>ID SUJETO DE REPARACIÓN COLECTIVA: 458</v>
          </cell>
          <cell r="B344" t="str">
            <v>COMUNIDAD SÁLIBA DE OROCUE</v>
          </cell>
        </row>
        <row r="345">
          <cell r="A345" t="str">
            <v>ID SUJETO DE REPARACIÓN COLECTIVA: 459</v>
          </cell>
          <cell r="B345" t="str">
            <v>FAMILIA HERNÁNDEZ POLANCO DEL CLAN IPUANA</v>
          </cell>
        </row>
        <row r="346">
          <cell r="A346" t="str">
            <v>ID SUJETO DE REPARACIÓN COLECTIVA: 460</v>
          </cell>
          <cell r="B346" t="str">
            <v>CLAN URIANA E IPUANA DE HOULUY</v>
          </cell>
        </row>
        <row r="347">
          <cell r="A347" t="str">
            <v>ID SUJETO DE REPARACIÓN COLECTIVA: 461</v>
          </cell>
          <cell r="B347" t="str">
            <v>COMUNIDAD CONSEJO COMUNITARIO ORTULIN</v>
          </cell>
        </row>
        <row r="348">
          <cell r="A348" t="str">
            <v>ID SUJETO DE REPARACIÓN COLECTIVA: 462</v>
          </cell>
          <cell r="B348" t="str">
            <v>COMUNIDAD CONSEJO COMUNITARIO RIO GUENGUE BARRANCO EN REPRESENTACION DE LA COMUNIDAD AFROCOLOMBIANA RIO GUENGUE BARRANCO</v>
          </cell>
        </row>
        <row r="349">
          <cell r="A349" t="str">
            <v>ID SUJETO DE REPARACIÓN COLECTIVA: 463</v>
          </cell>
          <cell r="B349" t="str">
            <v>CONSEJO COMUNITARIO DE LA CUENCA DEL RÍO PAEZ - QUINAMAYO EN REPRESENTACION DE LA COMUNIDAD AFORCOLOMBIANA DE LA CUENCA DEL RIO PAEZ, QUINAMAYO</v>
          </cell>
        </row>
        <row r="350">
          <cell r="A350" t="str">
            <v>ID SUJETO DE REPARACIÓN COLECTIVA: 464</v>
          </cell>
          <cell r="B350" t="str">
            <v>COMUNIDAD INDIGENA DEL RESGUARDO PISKWE THA FXJW</v>
          </cell>
        </row>
        <row r="351">
          <cell r="A351" t="str">
            <v>ID SUJETO DE REPARACIÓN COLECTIVA: 465</v>
          </cell>
          <cell r="B351" t="str">
            <v>COMUNIDAD CORREGIMIENTO DEL PAUJIL</v>
          </cell>
        </row>
        <row r="352">
          <cell r="A352" t="str">
            <v>ID SUJETO DE REPARACIÓN COLECTIVA: 466</v>
          </cell>
          <cell r="B352" t="str">
            <v>COMUNIDAD CORREGIMIENTO SANTA CRUZ DE LA COLINA</v>
          </cell>
        </row>
        <row r="353">
          <cell r="A353" t="str">
            <v>ID SUJETO DE REPARACIÓN COLECTIVA: 467</v>
          </cell>
          <cell r="B353" t="str">
            <v>COMUNIDAD CORREGIMIENTO DE SAN DANIEL Y SUS 22 VEREDAS</v>
          </cell>
        </row>
        <row r="354">
          <cell r="A354" t="str">
            <v>ID SUJETO DE REPARACIÓN COLECTIVA: 468</v>
          </cell>
          <cell r="B354" t="str">
            <v>COMUNIDAD CORREGIMIENTO DE BOLIVIA Y SUS 18 VEREDAS</v>
          </cell>
        </row>
        <row r="355">
          <cell r="A355" t="str">
            <v>ID SUJETO DE REPARACIÓN COLECTIVA: 469</v>
          </cell>
          <cell r="B355" t="str">
            <v>COMUNIDAD CORREGIMIENTO DE PUEBLO NUEVO Y SUS 11 VEREDAS</v>
          </cell>
        </row>
        <row r="356">
          <cell r="A356" t="str">
            <v>ID SUJETO DE REPARACIÓN COLECTIVA: 470</v>
          </cell>
          <cell r="B356" t="str">
            <v>RESGUARDO INGA DE APONTE</v>
          </cell>
        </row>
        <row r="357">
          <cell r="A357" t="str">
            <v>ID SUJETO DE REPARACIÓN COLECTIVA: 683</v>
          </cell>
          <cell r="B357" t="str">
            <v>PUEBLO WOUNAAN DEL LITORAL DE SAN JUAN</v>
          </cell>
        </row>
        <row r="358">
          <cell r="A358" t="str">
            <v>ID SUJETO DE REPARACIÓN COLECTIVA: 472</v>
          </cell>
          <cell r="B358" t="str">
            <v>RESGUARDO INDÍGENA ONDAS DEL CAFRE</v>
          </cell>
        </row>
        <row r="359">
          <cell r="A359" t="str">
            <v>ID SUJETO DE REPARACIÓN COLECTIVA: 473</v>
          </cell>
          <cell r="B359" t="str">
            <v>CONSEJO COMUNITARIO PURETO EN REPRESENTACION DE LAS COMUNIDADES AFRODESCENDIENTES DE LA VEREDA PURETO DEL CORREGIMIENTO AGUA CLARA</v>
          </cell>
        </row>
        <row r="360">
          <cell r="A360" t="str">
            <v>ID SUJETO DE REPARACIÓN COLECTIVA: 474</v>
          </cell>
          <cell r="B360" t="str">
            <v>CABILDO EMBERA CHAMI LA PRADERA</v>
          </cell>
        </row>
        <row r="361">
          <cell r="A361" t="str">
            <v>ID SUJETO DE REPARACIÓN COLECTIVA: 475</v>
          </cell>
          <cell r="B361" t="str">
            <v>COMUNIDAD DE LA ZONA URBANA DE SILVIA</v>
          </cell>
        </row>
        <row r="362">
          <cell r="A362" t="str">
            <v>ID SUJETO DE REPARACIÓN COLECTIVA: 476</v>
          </cell>
          <cell r="B362" t="str">
            <v>CONSEJO COMUNITARIO DE CUPICA EN REPRESENTACION DE LA COMUNIDAD AFORCOLOMBIANA DE CUPICA</v>
          </cell>
        </row>
        <row r="363">
          <cell r="A363" t="str">
            <v>ID SUJETO DE REPARACIÓN COLECTIVA: 477</v>
          </cell>
          <cell r="B363" t="str">
            <v>RESGUARDO INDÍGENA UWA DE CHAPARRAL Y BARRO NEGRO</v>
          </cell>
        </row>
        <row r="364">
          <cell r="A364" t="str">
            <v>ID SUJETO DE REPARACIÓN COLECTIVA: 478</v>
          </cell>
          <cell r="B364" t="str">
            <v>COMUNIDAD DEL CABILDO INDÍGENA MONAYA BUINAIMA</v>
          </cell>
        </row>
        <row r="365">
          <cell r="A365" t="str">
            <v>ID SUJETO DE REPARACIÓN COLECTIVA: 479</v>
          </cell>
          <cell r="B365" t="str">
            <v>CONSEJO COMUNITARIO DE COMUNIDADES NEGRAS AGANCHES, REPRESENTADA POR LA CONUMIDAD NEGRA DE AGANCHES</v>
          </cell>
        </row>
        <row r="366">
          <cell r="A366" t="str">
            <v>ID SUJETO DE REPARACIÓN COLECTIVA: 480</v>
          </cell>
          <cell r="B366" t="str">
            <v>CONSEJO COMUNITARIO CERRO TETA</v>
          </cell>
        </row>
        <row r="367">
          <cell r="A367" t="str">
            <v>ID SUJETO DE REPARACIÓN COLECTIVA: 748</v>
          </cell>
          <cell r="B367" t="str">
            <v>RESGUARDO INDIGENA LA AGUADA</v>
          </cell>
        </row>
        <row r="368">
          <cell r="A368" t="str">
            <v>ID SUJETO DE REPARACIÓN COLECTIVA: 482</v>
          </cell>
          <cell r="B368" t="str">
            <v>RESGUARDO INDÍGENA MIASA DE PARTADÓ</v>
          </cell>
        </row>
        <row r="369">
          <cell r="A369" t="str">
            <v>ID SUJETO DE REPARACIÓN COLECTIVA: 483</v>
          </cell>
          <cell r="B369" t="str">
            <v>CONSEJO COMUNITARIO MARQUESA</v>
          </cell>
        </row>
        <row r="370">
          <cell r="A370" t="str">
            <v>ID SUJETO DE REPARACIÓN COLECTIVA: 484</v>
          </cell>
          <cell r="B370" t="str">
            <v>CENTRO POBLADO DE SANTA ROSA Y SUS 10 VEREDAS</v>
          </cell>
        </row>
        <row r="371">
          <cell r="A371" t="str">
            <v>ID SUJETO DE REPARACIÓN COLECTIVA: 485</v>
          </cell>
          <cell r="B371" t="str">
            <v>CONSEJO COMUNITARIO DE LA COMUNIDAD NEGRA RIO DAGUA PACÍFICO CIMARRONES DE CISNEROS EN REPRESENTACION POR LA COMUNIDAD NEGRA DE RIO DAGUA PACIFICO CIMARRONES DE CISNEROS</v>
          </cell>
        </row>
        <row r="372">
          <cell r="A372" t="str">
            <v>ID SUJETO DE REPARACIÓN COLECTIVA: 486</v>
          </cell>
          <cell r="B372" t="str">
            <v>CONSEJO COMUNITARIO DE LA COMUNIDAD NEGRA DE PILAMO EL PALENQUE</v>
          </cell>
        </row>
        <row r="373">
          <cell r="A373" t="str">
            <v>ID SUJETO DE REPARACIÓN COLECTIVA: 487</v>
          </cell>
          <cell r="B373" t="str">
            <v>RESGUARDO EMBERA EPERARA DEL RÍO NAYA JOAQUINCITO</v>
          </cell>
        </row>
        <row r="374">
          <cell r="A374" t="str">
            <v>ID SUJETO DE REPARACIÓN COLECTIVA: 488</v>
          </cell>
          <cell r="B374" t="str">
            <v>CABILDO SAN JUAN PAEZ</v>
          </cell>
        </row>
        <row r="375">
          <cell r="A375" t="str">
            <v>ID SUJETO DE REPARACIÓN COLECTIVA: 489</v>
          </cell>
          <cell r="B375" t="str">
            <v>COMUNIDAD DEL CABILDO INDÍGENA PAEZ ALTO NAYA</v>
          </cell>
        </row>
        <row r="376">
          <cell r="A376" t="str">
            <v>ID SUJETO DE REPARACIÓN COLECTIVA: 283</v>
          </cell>
          <cell r="B376" t="str">
            <v>GRUPO DISTRITAL DE SEGUIMIENTO E INCIDENCIA AL AUTO 092 “MUJER Y DESPLAZAMIENTO FORZADO”</v>
          </cell>
        </row>
        <row r="377">
          <cell r="A377" t="str">
            <v>ID SUJETO DE REPARACIÓN COLECTIVA: 491</v>
          </cell>
          <cell r="B377" t="str">
            <v>COMUNIDAD DE SANTIAGO DE LA SELVA</v>
          </cell>
        </row>
        <row r="378">
          <cell r="A378" t="str">
            <v>ID SUJETO DE REPARACIÓN COLECTIVA: 492</v>
          </cell>
          <cell r="B378" t="str">
            <v>CABILDO INDIGENA SINAI ALTO NAYA</v>
          </cell>
        </row>
        <row r="379">
          <cell r="A379" t="str">
            <v>ID SUJETO DE REPARACIÓN COLECTIVA: 493</v>
          </cell>
          <cell r="B379" t="str">
            <v>CABILDO INDIGENA PAEZ PUEBLO NUEVO CERAL</v>
          </cell>
        </row>
        <row r="380">
          <cell r="A380" t="str">
            <v>ID SUJETO DE REPARACIÓN COLECTIVA: 494</v>
          </cell>
          <cell r="B380" t="str">
            <v>CABILDO CENTRAL DE ASENTAMIENTOS INDIGENAS KWE SX YU KIWE</v>
          </cell>
        </row>
        <row r="381">
          <cell r="A381" t="str">
            <v>ID SUJETO DE REPARACIÓN COLECTIVA: 495</v>
          </cell>
          <cell r="B381" t="str">
            <v>COMUNIDAD NEGRA ANTONIO SAJON</v>
          </cell>
        </row>
        <row r="382">
          <cell r="A382" t="str">
            <v>ID SUJETO DE REPARACIÓN COLECTIVA: 496</v>
          </cell>
          <cell r="B382" t="str">
            <v>COMUNIDAD INDIGENA ZENU DE GALAPA</v>
          </cell>
        </row>
        <row r="383">
          <cell r="A383" t="str">
            <v>ID SUJETO DE REPARACIÓN COLECTIVA: 497</v>
          </cell>
          <cell r="B383" t="str">
            <v>COMUNIDAD INDIGENA ZENU BERRUGAS SAN ONOFRE</v>
          </cell>
        </row>
        <row r="384">
          <cell r="A384" t="str">
            <v>ID SUJETO DE REPARACIÓN COLECTIVA: 498</v>
          </cell>
          <cell r="B384" t="str">
            <v>RESGUARDO INDIGENA NASA VILLA LUCIA</v>
          </cell>
        </row>
        <row r="385">
          <cell r="A385" t="str">
            <v>ID SUJETO DE REPARACIÓN COLECTIVA: 499</v>
          </cell>
          <cell r="B385" t="str">
            <v>COMUNIDAD AFROCOLOMBIANA DE BEBEDO</v>
          </cell>
        </row>
        <row r="386">
          <cell r="A386" t="str">
            <v>ID SUJETO DE REPARACIÓN COLECTIVA: 500</v>
          </cell>
          <cell r="B386" t="str">
            <v>COMUNIDAD INDIGENA EMBERA CHAMI RESGUARDO LA JULIA</v>
          </cell>
        </row>
        <row r="387">
          <cell r="A387" t="str">
            <v>ID SUJETO DE REPARACIÓN COLECTIVA: 501</v>
          </cell>
          <cell r="B387" t="str">
            <v>CONSEJO COMUNITARIO FLAMENCO EN REPRESENTACION DE LA COMUNIDAD AFRODESCENDIENTE FLAMENCO</v>
          </cell>
        </row>
        <row r="388">
          <cell r="A388" t="str">
            <v>ID SUJETO DE REPARACIÓN COLECTIVA: 502</v>
          </cell>
          <cell r="B388" t="str">
            <v>COMUNIDADES ARHUACAS DE LA CUENCA DEL RIO FUNDACION</v>
          </cell>
        </row>
        <row r="389">
          <cell r="A389" t="str">
            <v>ID SUJETO DE REPARACIÓN COLECTIVA: 503</v>
          </cell>
          <cell r="B389" t="str">
            <v>PUEBLO ANCESTRAL DE AMBALO</v>
          </cell>
        </row>
        <row r="390">
          <cell r="A390" t="str">
            <v>ID SUJETO DE REPARACIÓN COLECTIVA: 504</v>
          </cell>
          <cell r="B390" t="str">
            <v>RESGUARDO INDIGENA MAYABANGLOMA</v>
          </cell>
        </row>
        <row r="391">
          <cell r="A391" t="str">
            <v>ID SUJETO DE REPARACIÓN COLECTIVA: 505</v>
          </cell>
          <cell r="B391" t="str">
            <v>COMUNIDAD WAYUU DE EL RODEO</v>
          </cell>
        </row>
        <row r="392">
          <cell r="A392" t="str">
            <v>ID SUJETO DE REPARACIÓN COLECTIVA: 506</v>
          </cell>
          <cell r="B392" t="str">
            <v>COMUNIDAD AFROCOLOMBIANA AGUAS NEGRAS DE SAN ONOFRE</v>
          </cell>
        </row>
        <row r="393">
          <cell r="A393" t="str">
            <v>ID SUJETO DE REPARACIÓN COLECTIVA: 259</v>
          </cell>
          <cell r="B393" t="str">
            <v>IPC</v>
          </cell>
        </row>
        <row r="394">
          <cell r="A394" t="str">
            <v>ID SUJETO DE REPARACIÓN COLECTIVA: 508</v>
          </cell>
          <cell r="B394" t="str">
            <v>COMUNIDAD INDIGENA DESPLAZADA DEL RESGUARDO INDIGENA DE ORTEGA</v>
          </cell>
        </row>
        <row r="395">
          <cell r="A395" t="str">
            <v>ID SUJETO DE REPARACIÓN COLECTIVA: 509</v>
          </cell>
          <cell r="B395" t="str">
            <v>RESGUARDO MESAY DE LA ETNIA MUINA</v>
          </cell>
        </row>
        <row r="396">
          <cell r="A396" t="str">
            <v>ID SUJETO DE REPARACIÓN COLECTIVA: 513</v>
          </cell>
          <cell r="B396" t="str">
            <v>COMUNIDAD DE LOS 10 CORREGIMIENTOS DE LA ZONA DEL CORCOVADO DE ACHI</v>
          </cell>
        </row>
        <row r="397">
          <cell r="A397" t="str">
            <v>ID SUJETO DE REPARACIÓN COLECTIVA: 514</v>
          </cell>
          <cell r="B397" t="str">
            <v>COMUNIDAD DE PUEBLO NUEVO (KUBEO, SIRIANO, BARASANA, PIRATAPUYO, KAKUA)</v>
          </cell>
        </row>
        <row r="398">
          <cell r="A398" t="str">
            <v>ID SUJETO DE REPARACIÓN COLECTIVA: 515</v>
          </cell>
          <cell r="B398" t="str">
            <v>COMUNIDADES BOGOTÁ-CACHIVERA, TIMBÓ DE BETANIA, YARARACA, TUCANDIRA, SAN JOAQUÍN DE MURUTINGA Y SAN JUAN DE CUCURA (OZCIMI)</v>
          </cell>
        </row>
        <row r="399">
          <cell r="A399" t="str">
            <v>ID SUJETO DE REPARACIÓN COLECTIVA: 516</v>
          </cell>
          <cell r="B399" t="str">
            <v>COMUNIDAD AFRODESCENDIENTE DE SAN MIGUEL</v>
          </cell>
        </row>
        <row r="400">
          <cell r="A400" t="str">
            <v>ID SUJETO DE REPARACIÓN COLECTIVA: 517</v>
          </cell>
          <cell r="B400" t="str">
            <v>COMUNIDAD AFRODESCENDIENTE DE DIPURDU</v>
          </cell>
        </row>
        <row r="401">
          <cell r="A401" t="str">
            <v>ID SUJETO DE REPARACIÓN COLECTIVA: 518</v>
          </cell>
          <cell r="B401" t="str">
            <v>CONSEJO COMUNITARIO MARIA LA BAJA</v>
          </cell>
        </row>
        <row r="402">
          <cell r="A402" t="str">
            <v>ID SUJETO DE REPARACIÓN COLECTIVA: 519</v>
          </cell>
          <cell r="B402" t="str">
            <v>CABILDO EL PLAYON NAYA NASA</v>
          </cell>
        </row>
        <row r="403">
          <cell r="A403" t="str">
            <v>ID SUJETO DE REPARACIÓN COLECTIVA: 520</v>
          </cell>
          <cell r="B403" t="str">
            <v>COMUNIDAD INDIGENA ZENU DE PAJONAL</v>
          </cell>
        </row>
        <row r="404">
          <cell r="A404" t="str">
            <v>ID SUJETO DE REPARACIÓN COLECTIVA: 521</v>
          </cell>
          <cell r="B404" t="str">
            <v>COMUNIDAD INDIGENA YURUPARI</v>
          </cell>
        </row>
        <row r="405">
          <cell r="A405" t="str">
            <v>ID SUJETO DE REPARACIÓN COLECTIVA: 522</v>
          </cell>
          <cell r="B405" t="str">
            <v>CONSEJO COMUNITARIO DE ROBLES ALMIRANTE PADILLA</v>
          </cell>
        </row>
        <row r="406">
          <cell r="A406" t="str">
            <v>ID SUJETO DE REPARACIÓN COLECTIVA: 523</v>
          </cell>
          <cell r="B406" t="str">
            <v>COMUNIDAD EL VIENTO SARACURE MEREYAL</v>
          </cell>
        </row>
        <row r="407">
          <cell r="A407" t="str">
            <v>ID SUJETO DE REPARACIÓN COLECTIVA: 524</v>
          </cell>
          <cell r="B407" t="str">
            <v>RESGUARDO JURIBIDA CHORI ALTO BAUDO</v>
          </cell>
        </row>
        <row r="408">
          <cell r="A408" t="str">
            <v>ID SUJETO DE REPARACIÓN COLECTIVA: 525</v>
          </cell>
          <cell r="B408" t="str">
            <v>COMUNIDAD INDIGENA YACAYAKA</v>
          </cell>
        </row>
        <row r="409">
          <cell r="A409" t="str">
            <v>ID SUJETO DE REPARACIÓN COLECTIVA: 584</v>
          </cell>
          <cell r="B409" t="str">
            <v>JUNTA DE ACCION COMUNAL VEREDA EL TIGRE</v>
          </cell>
        </row>
        <row r="410">
          <cell r="A410" t="str">
            <v>ID SUJETO DE REPARACIÓN COLECTIVA: 528</v>
          </cell>
          <cell r="B410" t="str">
            <v>CABECERA MUNICIPAL DE SAN MARTIN DE LOBA</v>
          </cell>
        </row>
        <row r="411">
          <cell r="A411" t="str">
            <v>ID SUJETO DE REPARACIÓN COLECTIVA: 529</v>
          </cell>
          <cell r="B411" t="str">
            <v>REGION DEL BRAZUELO DE PAPAYAL DEL MUNICIPIO DE SAN MARTIN DE LOBA</v>
          </cell>
        </row>
        <row r="412">
          <cell r="A412" t="str">
            <v>ID SUJETO DE REPARACIÓN COLECTIVA: 530</v>
          </cell>
          <cell r="B412" t="str">
            <v>COMUNIDAD CHOROMANDO</v>
          </cell>
        </row>
        <row r="413">
          <cell r="A413" t="str">
            <v>ID SUJETO DE REPARACIÓN COLECTIVA: 822</v>
          </cell>
          <cell r="B413" t="str">
            <v>FUNDACION HUMANITARIA NUEVO AMANECER</v>
          </cell>
        </row>
        <row r="414">
          <cell r="A414" t="str">
            <v>ID SUJETO DE REPARACIÓN COLECTIVA: 532</v>
          </cell>
          <cell r="B414" t="str">
            <v>CORREGIMIENTO DE EL PALO</v>
          </cell>
        </row>
        <row r="415">
          <cell r="A415" t="str">
            <v>ID SUJETO DE REPARACIÓN COLECTIVA: 533</v>
          </cell>
          <cell r="B415" t="str">
            <v>CONSEJO COMUNITARIO NUEVO MAJA</v>
          </cell>
        </row>
        <row r="416">
          <cell r="A416" t="str">
            <v>ID SUJETO DE REPARACIÓN COLECTIVA: 534</v>
          </cell>
          <cell r="B416" t="str">
            <v>RESGUARDO PAEZ DE CORINTO LOPEZ ADENTRO</v>
          </cell>
        </row>
        <row r="417">
          <cell r="A417" t="str">
            <v>ID SUJETO DE REPARACIÓN COLECTIVA: 535</v>
          </cell>
          <cell r="B417" t="str">
            <v>RESGUARDO INDIGENA CATALAURA</v>
          </cell>
        </row>
        <row r="418">
          <cell r="A418" t="str">
            <v>ID SUJETO DE REPARACIÓN COLECTIVA: 536</v>
          </cell>
          <cell r="B418" t="str">
            <v>COMUNIDADES INDÍGENAS PUERTO VAUPÉS, MITÚ- CACHIVERA, EL RECUERDO, GUAMAL DEL GRAN RESGUARDO DEL VAUPÉS DE LOS PUEBLOS GUANANO, CUBEO Y DESANO.</v>
          </cell>
        </row>
        <row r="419">
          <cell r="A419" t="str">
            <v>ID SUJETO DE REPARACIÓN COLECTIVA: 537</v>
          </cell>
          <cell r="B419" t="str">
            <v>PUEBLO YANACONA</v>
          </cell>
        </row>
        <row r="420">
          <cell r="A420" t="str">
            <v>ID SUJETO DE REPARACIÓN COLECTIVA: 538</v>
          </cell>
          <cell r="B420" t="str">
            <v>CONSEJO COMUNITARIO MAYOR DE RÍO PEPE</v>
          </cell>
        </row>
        <row r="421">
          <cell r="A421" t="str">
            <v>ID SUJETO DE REPARACIÓN COLECTIVA: 539</v>
          </cell>
          <cell r="B421" t="str">
            <v>CONSEJO COMUNITARIO DE COMUNIDADES NEGRAS CURAZAO GEOVANNY VEGA</v>
          </cell>
        </row>
        <row r="422">
          <cell r="A422" t="str">
            <v>ID SUJETO DE REPARACIÓN COLECTIVA: 540</v>
          </cell>
          <cell r="B422" t="str">
            <v>RESGUARDO ARARA, BACATI, CARURU Y LAGOS DE JAMAICURU</v>
          </cell>
        </row>
        <row r="423">
          <cell r="A423" t="str">
            <v>ID SUJETO DE REPARACIÓN COLECTIVA: 541</v>
          </cell>
          <cell r="B423" t="str">
            <v>CONSEJO COMUNITARIO ANCESTRAL DE LA COMUNIDAD DE LA PEÑA AFROPEÑA</v>
          </cell>
        </row>
        <row r="424">
          <cell r="A424" t="str">
            <v>ID SUJETO DE REPARACIÓN COLECTIVA: 121</v>
          </cell>
          <cell r="B424" t="str">
            <v>LA COMUNIDAD DEL CORREGIMIENTO DE RIACHUELO</v>
          </cell>
        </row>
        <row r="425">
          <cell r="A425" t="str">
            <v>ID SUJETO DE REPARACIÓN COLECTIVA: 543</v>
          </cell>
          <cell r="B425" t="str">
            <v>CONSEJO COMUNITARIO DE LA CUENCA DEL RIOS ATRATO DEL MUNICIPIO CARMEN DEL DARIEN</v>
          </cell>
        </row>
        <row r="426">
          <cell r="A426" t="str">
            <v>ID SUJETO DE REPARACIÓN COLECTIVA: 749</v>
          </cell>
          <cell r="B426" t="str">
            <v>RESGUARDO PIOYA</v>
          </cell>
        </row>
        <row r="427">
          <cell r="A427" t="str">
            <v>ID SUJETO DE REPARACIÓN COLECTIVA: 545</v>
          </cell>
          <cell r="B427" t="str">
            <v>CONSEJO COMUNITARIO CUENCA DEL RIO CAUCA Y MICROCUENCAS DE LOS RÍOS TETAS Y MAZAMORRERO</v>
          </cell>
        </row>
        <row r="428">
          <cell r="A428" t="str">
            <v>ID SUJETO DE REPARACIÓN COLECTIVA: 546</v>
          </cell>
          <cell r="B428" t="str">
            <v>CONSEJO COMUNITARIO DE LA COMUNIDAD NEGRA DE CITRONELA</v>
          </cell>
        </row>
        <row r="429">
          <cell r="A429" t="str">
            <v>ID SUJETO DE REPARACIÓN COLECTIVA: 547</v>
          </cell>
          <cell r="B429" t="str">
            <v>RESGUARDO GUANGUI</v>
          </cell>
        </row>
        <row r="430">
          <cell r="A430" t="str">
            <v>ID SUJETO DE REPARACIÓN COLECTIVA: 548</v>
          </cell>
          <cell r="B430" t="str">
            <v>CABILDO INDIGENA NASSA USS</v>
          </cell>
        </row>
        <row r="431">
          <cell r="A431" t="str">
            <v>ID SUJETO DE REPARACIÓN COLECTIVA: 549</v>
          </cell>
          <cell r="B431" t="str">
            <v>PUEBLO TOTORO</v>
          </cell>
        </row>
        <row r="432">
          <cell r="A432" t="str">
            <v>ID SUJETO DE REPARACIÓN COLECTIVA: 550</v>
          </cell>
          <cell r="B432" t="str">
            <v>RESGUARDO INDIGENA EMBERA DEL RIO BEBARA</v>
          </cell>
        </row>
        <row r="433">
          <cell r="A433" t="str">
            <v>ID SUJETO DE REPARACIÓN COLECTIVA: 551</v>
          </cell>
          <cell r="B433" t="str">
            <v>COMUNIDAD WAYUU DEL CLAN PAUSAYU DE ISIJOU</v>
          </cell>
        </row>
        <row r="434">
          <cell r="A434" t="str">
            <v>ID SUJETO DE REPARACIÓN COLECTIVA: 552</v>
          </cell>
          <cell r="B434" t="str">
            <v>COMUNIDADES ARHUACAS DE LA CUENCA DEL RIO DON DIEGO</v>
          </cell>
        </row>
        <row r="435">
          <cell r="A435" t="str">
            <v>ID SUJETO DE REPARACIÓN COLECTIVA: 553</v>
          </cell>
          <cell r="B435" t="str">
            <v>COMUNIDADES ARHUACAS DE LA CUENCA DEL RIO ARACATACA</v>
          </cell>
        </row>
        <row r="436">
          <cell r="A436" t="str">
            <v>ID SUJETO DE REPARACIÓN COLECTIVA: 554</v>
          </cell>
          <cell r="B436" t="str">
            <v>CONSEJO COMUNITARIO ANCESTRAL CARMELO BANQUET</v>
          </cell>
        </row>
        <row r="437">
          <cell r="A437" t="str">
            <v>ID SUJETO DE REPARACIÓN COLECTIVA: 555</v>
          </cell>
          <cell r="B437" t="str">
            <v>COMUNIDAD INDIGENA WAYUU TAWAIRA</v>
          </cell>
        </row>
        <row r="438">
          <cell r="A438" t="str">
            <v>ID SUJETO DE REPARACIÓN COLECTIVA: 556</v>
          </cell>
          <cell r="B438" t="str">
            <v>COMUNIDAD INDIGENA WAYUU ZAHINO</v>
          </cell>
        </row>
        <row r="439">
          <cell r="A439" t="str">
            <v>ID SUJETO DE REPARACIÓN COLECTIVA: 557</v>
          </cell>
          <cell r="B439" t="str">
            <v>CONSEJO COMUNITARIO RIO TABLON DULCE</v>
          </cell>
        </row>
        <row r="440">
          <cell r="A440" t="str">
            <v>ID SUJETO DE REPARACIÓN COLECTIVA: 558</v>
          </cell>
          <cell r="B440" t="str">
            <v>CONSEJO COMUNITARIO TABLON SALADO</v>
          </cell>
        </row>
        <row r="441">
          <cell r="A441" t="str">
            <v>ID SUJETO DE REPARACIÓN COLECTIVA: 559</v>
          </cell>
          <cell r="B441" t="str">
            <v>CONSEJO COMUNITARIO DE COMUNIDADES NEGRAS DE ROCHA</v>
          </cell>
        </row>
        <row r="442">
          <cell r="A442" t="str">
            <v>ID SUJETO DE REPARACIÓN COLECTIVA: 560</v>
          </cell>
          <cell r="B442" t="str">
            <v>CONSEJO COMUNITARIO DE COMUNIDADES NEGRAS DE PUERTO BABEL</v>
          </cell>
        </row>
        <row r="443">
          <cell r="A443" t="str">
            <v>ID SUJETO DE REPARACIÓN COLECTIVA: 561</v>
          </cell>
          <cell r="B443" t="str">
            <v>CONSEJO COMUNITARIO DE LA CUENCA DEL RIO DOMINGODO</v>
          </cell>
        </row>
        <row r="444">
          <cell r="A444" t="str">
            <v>ID SUJETO DE REPARACIÓN COLECTIVA: 562</v>
          </cell>
          <cell r="B444" t="str">
            <v>CONSEJO COMUNITARIO COCOAFROCO COLORADO</v>
          </cell>
        </row>
        <row r="445">
          <cell r="A445" t="str">
            <v>ID SUJETO DE REPARACIÓN COLECTIVA: 564</v>
          </cell>
          <cell r="B445" t="str">
            <v>CONSEJO COMUNITARIO DE COMUNIDADES NEGRAS DE LOMAS DE MATUNILLA</v>
          </cell>
        </row>
        <row r="446">
          <cell r="A446" t="str">
            <v>ID SUJETO DE REPARACIÓN COLECTIVA: 565</v>
          </cell>
          <cell r="B446" t="str">
            <v>RESGUARDO PUADO, MATARE, LA LERMA Y TERDO, SAN CRISTOBAL Y UNION WOUNNAN</v>
          </cell>
        </row>
        <row r="447">
          <cell r="A447" t="str">
            <v>ID SUJETO DE REPARACIÓN COLECTIVA: 316</v>
          </cell>
          <cell r="B447" t="str">
            <v>LA FEDERACIÓN DE JUNTAS DE ACCIÓN COMUNAL DE SAN JOSÉ DE CÚCUTA.</v>
          </cell>
        </row>
        <row r="448">
          <cell r="A448" t="str">
            <v>ID SUJETO DE REPARACIÓN COLECTIVA: 164</v>
          </cell>
          <cell r="B448" t="str">
            <v>LIGA DE MUJERES DESPLAZADAS</v>
          </cell>
        </row>
        <row r="449">
          <cell r="A449" t="str">
            <v>ID SUJETO DE REPARACIÓN COLECTIVA: 568</v>
          </cell>
          <cell r="B449" t="str">
            <v>CABILDO INDIGENA UITOTO ETNIE GITOMA</v>
          </cell>
        </row>
        <row r="450">
          <cell r="A450" t="str">
            <v>ID SUJETO DE REPARACIÓN COLECTIVA: 569</v>
          </cell>
          <cell r="B450" t="str">
            <v>COMUNIDADES INDIGENAS EMBERA EYABIDA DE ARCUA, ERENERA, VOLCAN, DOKERA Y RIO TURBO</v>
          </cell>
        </row>
        <row r="451">
          <cell r="A451" t="str">
            <v>ID SUJETO DE REPARACIÓN COLECTIVA: 570</v>
          </cell>
          <cell r="B451" t="str">
            <v>WOUNAAN - ASAIBA</v>
          </cell>
        </row>
        <row r="452">
          <cell r="A452" t="str">
            <v>ID SUJETO DE REPARACIÓN COLECTIVA: 571</v>
          </cell>
          <cell r="B452" t="str">
            <v>CABILDO INDIGENA DE TERRITORIO ANCESTRAL DE PUEBLO NUEVO SXAB USE MU LUX</v>
          </cell>
        </row>
        <row r="453">
          <cell r="A453" t="str">
            <v>ID SUJETO DE REPARACIÓN COLECTIVA: 572</v>
          </cell>
          <cell r="B453" t="str">
            <v>CABILDO NASA USE NUEVO DESPERTAR</v>
          </cell>
        </row>
        <row r="454">
          <cell r="A454" t="str">
            <v>ID SUJETO DE REPARACIÓN COLECTIVA: 573</v>
          </cell>
          <cell r="B454" t="str">
            <v>LA PEDREGOSA MUNICIPIO DE CAJIBIO</v>
          </cell>
        </row>
        <row r="455">
          <cell r="A455" t="str">
            <v>ID SUJETO DE REPARACIÓN COLECTIVA: 574</v>
          </cell>
          <cell r="B455" t="str">
            <v>CONSEJO COMUNITARIO RIO CAUCA</v>
          </cell>
        </row>
        <row r="456">
          <cell r="A456" t="str">
            <v>ID SUJETO DE REPARACIÓN COLECTIVA: 577</v>
          </cell>
          <cell r="B456" t="str">
            <v>CASCO URBANO DEL MUNICIPIO DE TOTORO CAUCA</v>
          </cell>
        </row>
        <row r="457">
          <cell r="A457" t="str">
            <v>ID SUJETO DE REPARACIÓN COLECTIVA: 578</v>
          </cell>
          <cell r="B457" t="str">
            <v>CORREGIMIENTO ESTADOS UNIDOS Y SUS VEREDAS</v>
          </cell>
        </row>
        <row r="458">
          <cell r="A458" t="str">
            <v>ID SUJETO DE REPARACIÓN COLECTIVA: 507</v>
          </cell>
          <cell r="B458" t="str">
            <v>MESA LGBT COMUNA 8</v>
          </cell>
        </row>
        <row r="459">
          <cell r="A459" t="str">
            <v>ID SUJETO DE REPARACIÓN COLECTIVA: 580</v>
          </cell>
          <cell r="B459" t="str">
            <v>VEREDAS MONSERRATE ALTO Y MONSERRATE BAJO</v>
          </cell>
        </row>
        <row r="460">
          <cell r="A460" t="str">
            <v>ID SUJETO DE REPARACIÓN COLECTIVA: 583</v>
          </cell>
          <cell r="B460" t="str">
            <v>CORREGIMIENTO SALAMINITA</v>
          </cell>
        </row>
        <row r="461">
          <cell r="A461" t="str">
            <v>ID SUJETO DE REPARACIÓN COLECTIVA: 691</v>
          </cell>
          <cell r="B461" t="str">
            <v>MUJERES CAMINANDO POR LA VERDAD</v>
          </cell>
        </row>
        <row r="462">
          <cell r="A462" t="str">
            <v>ID SUJETO DE REPARACIÓN COLECTIVA: 585</v>
          </cell>
          <cell r="B462" t="str">
            <v>CORREGIMIENTO LUCIANO RESTREPO</v>
          </cell>
        </row>
        <row r="463">
          <cell r="A463" t="str">
            <v>ID SUJETO DE REPARACIÓN COLECTIVA: 587</v>
          </cell>
          <cell r="B463" t="str">
            <v>CORREGIMIENTO BAJO GRANDE</v>
          </cell>
        </row>
        <row r="464">
          <cell r="A464" t="str">
            <v>ID SUJETO DE REPARACIÓN COLECTIVA: 589</v>
          </cell>
          <cell r="B464" t="str">
            <v>RESGUARDO ESCOPETERA Y PIRZA</v>
          </cell>
        </row>
        <row r="465">
          <cell r="A465" t="str">
            <v>ID SUJETO DE REPARACIÓN COLECTIVA: 590</v>
          </cell>
          <cell r="B465" t="str">
            <v>RESGUARDO SAN PABLO EL PARA</v>
          </cell>
        </row>
        <row r="466">
          <cell r="A466" t="str">
            <v>ID SUJETO DE REPARACIÓN COLECTIVA: 591</v>
          </cell>
          <cell r="B466" t="str">
            <v>CONSEJO COMUNITARIO DE COMUNIDADES NEGRAS DE SAN PABLO</v>
          </cell>
        </row>
        <row r="467">
          <cell r="A467" t="str">
            <v>ID SUJETO DE REPARACIÓN COLECTIVA: 592</v>
          </cell>
          <cell r="B467" t="str">
            <v>RESGUARDO INDIGENA INGAS CALENTURA</v>
          </cell>
        </row>
        <row r="468">
          <cell r="A468" t="str">
            <v>ID SUJETO DE REPARACIÓN COLECTIVA: 594</v>
          </cell>
          <cell r="B468" t="str">
            <v>CABILDO DACHIDANA LA DORADA</v>
          </cell>
        </row>
        <row r="469">
          <cell r="A469" t="str">
            <v>ID SUJETO DE REPARACIÓN COLECTIVA: 595</v>
          </cell>
          <cell r="B469" t="str">
            <v>CAMPO ALEGRE Y ROSARIO</v>
          </cell>
        </row>
        <row r="470">
          <cell r="A470" t="str">
            <v>ID SUJETO DE REPARACIÓN COLECTIVA: 596</v>
          </cell>
          <cell r="B470" t="str">
            <v>VEREDA LA CHARRASQUERA</v>
          </cell>
        </row>
        <row r="471">
          <cell r="A471" t="str">
            <v>ID SUJETO DE REPARACIÓN COLECTIVA: 597</v>
          </cell>
          <cell r="B471" t="str">
            <v>VEREDA PUERTO ESPERANZA</v>
          </cell>
        </row>
        <row r="472">
          <cell r="A472" t="str">
            <v>ID SUJETO DE REPARACIÓN COLECTIVA: 686</v>
          </cell>
          <cell r="B472" t="str">
            <v>COMUNIDAD UNIVERSIDAD POPULAR DEL CESAR</v>
          </cell>
        </row>
        <row r="473">
          <cell r="A473" t="str">
            <v>ID SUJETO DE REPARACIÓN COLECTIVA: 600</v>
          </cell>
          <cell r="B473" t="str">
            <v>CORREGIMIENTO DE CERRO DE BURGOS</v>
          </cell>
        </row>
        <row r="474">
          <cell r="A474" t="str">
            <v>ID SUJETO DE REPARACIÓN COLECTIVA: 609</v>
          </cell>
          <cell r="B474" t="str">
            <v>COMUNIDAD CASCO URBANO DE MITÚ</v>
          </cell>
        </row>
        <row r="475">
          <cell r="A475" t="str">
            <v>ID SUJETO DE REPARACIÓN COLECTIVA: 610</v>
          </cell>
          <cell r="B475" t="str">
            <v>RESGUARDO AWA DE MAGUI</v>
          </cell>
        </row>
        <row r="476">
          <cell r="A476" t="str">
            <v>ID SUJETO DE REPARACIÓN COLECTIVA: 611</v>
          </cell>
          <cell r="B476" t="str">
            <v>CABILDO QUEBRADA CAÑAVERAL</v>
          </cell>
        </row>
        <row r="477">
          <cell r="A477" t="str">
            <v>ID SUJETO DE REPARACIÓN COLECTIVA: 612</v>
          </cell>
          <cell r="B477" t="str">
            <v>23 RESGUARDOS DEL PUEBLO AWA ASOCIADOS A LA UNIPA</v>
          </cell>
        </row>
        <row r="478">
          <cell r="A478" t="str">
            <v>ID SUJETO DE REPARACIÓN COLECTIVA: 613</v>
          </cell>
          <cell r="B478" t="str">
            <v>CONSEJO COMUNITARIO RENACIENTE DE LA COMUNIDAD NEGRA DE LOS MONTES DE MARIA</v>
          </cell>
        </row>
        <row r="479">
          <cell r="A479" t="str">
            <v>ID SUJETO DE REPARACIÓN COLECTIVA: 614</v>
          </cell>
          <cell r="B479" t="str">
            <v>UMANDAMIA</v>
          </cell>
        </row>
        <row r="480">
          <cell r="A480" t="str">
            <v>ID SUJETO DE REPARACIÓN COLECTIVA: 615</v>
          </cell>
          <cell r="B480" t="str">
            <v>CONSEJO COMUNITARIO PUERTO GIRON</v>
          </cell>
        </row>
        <row r="481">
          <cell r="A481" t="str">
            <v>ID SUJETO DE REPARACIÓN COLECTIVA: 21</v>
          </cell>
          <cell r="B481" t="str">
            <v>NARRAR PARA VIVIR</v>
          </cell>
        </row>
        <row r="482">
          <cell r="A482" t="str">
            <v>ID SUJETO DE REPARACIÓN COLECTIVA: 619</v>
          </cell>
          <cell r="B482" t="str">
            <v>COMUNIDAD AFROCOLOMBIANA DE GUACOCHITO</v>
          </cell>
        </row>
        <row r="483">
          <cell r="A483" t="str">
            <v>ID SUJETO DE REPARACIÓN COLECTIVA: 620</v>
          </cell>
          <cell r="B483" t="str">
            <v>COMUNIDAD AFROCOLOMBIANA EL PERRO</v>
          </cell>
        </row>
        <row r="484">
          <cell r="A484" t="str">
            <v>ID SUJETO DE REPARACIÓN COLECTIVA: 621</v>
          </cell>
          <cell r="B484" t="str">
            <v>COMUNIDAD AFROCOLOMBIANA EL ALTO DE LA VUELTA</v>
          </cell>
        </row>
        <row r="485">
          <cell r="A485" t="str">
            <v>ID SUJETO DE REPARACIÓN COLECTIVA: 622</v>
          </cell>
          <cell r="B485" t="str">
            <v>COMUNIDAD AFROCOLOMBIANA LOS VENADOS</v>
          </cell>
        </row>
        <row r="486">
          <cell r="A486" t="str">
            <v>ID SUJETO DE REPARACIÓN COLECTIVA: 623</v>
          </cell>
          <cell r="B486" t="str">
            <v>COMUNIDAD AFROCOLOMBIANA DE CARACOLÍ</v>
          </cell>
        </row>
        <row r="487">
          <cell r="A487" t="str">
            <v>ID SUJETO DE REPARACIÓN COLECTIVA: 624</v>
          </cell>
          <cell r="B487" t="str">
            <v>COMUNIDAD AFROCOLOMBIANA DE GUAIMARAL</v>
          </cell>
        </row>
        <row r="488">
          <cell r="A488" t="str">
            <v>ID SUJETO DE REPARACIÓN COLECTIVA: 625</v>
          </cell>
          <cell r="B488" t="str">
            <v>COMUNIDAD AFROCOLOMBIANA DE VALENCIA DE JESUS</v>
          </cell>
        </row>
        <row r="489">
          <cell r="A489" t="str">
            <v>ID SUJETO DE REPARACIÓN COLECTIVA: 626</v>
          </cell>
          <cell r="B489" t="str">
            <v>COMUNIDAD AFROCOLOMBIANA DE BADILLO</v>
          </cell>
        </row>
        <row r="490">
          <cell r="A490" t="str">
            <v>ID SUJETO DE REPARACIÓN COLECTIVA: 627</v>
          </cell>
          <cell r="B490" t="str">
            <v>PUEBLO JIW</v>
          </cell>
        </row>
        <row r="491">
          <cell r="A491" t="str">
            <v>ID SUJETO DE REPARACIÓN COLECTIVA: 628</v>
          </cell>
          <cell r="B491" t="str">
            <v>CONSEJO COMUNITARIO ZANJON DE POTOCO DE GUACHENE</v>
          </cell>
        </row>
        <row r="492">
          <cell r="A492" t="str">
            <v>ID SUJETO DE REPARACIÓN COLECTIVA: 629</v>
          </cell>
          <cell r="B492" t="str">
            <v>SIKUANI RESGUARDO INDIGENA PUNTA BANDERA</v>
          </cell>
        </row>
        <row r="493">
          <cell r="A493" t="str">
            <v>ID SUJETO DE REPARACIÓN COLECTIVA: 630</v>
          </cell>
          <cell r="B493" t="str">
            <v>CONSEJO COMUNITARIO PACIFICO NORTE</v>
          </cell>
        </row>
        <row r="494">
          <cell r="A494" t="str">
            <v>ID SUJETO DE REPARACIÓN COLECTIVA: 631</v>
          </cell>
          <cell r="B494" t="str">
            <v>PUEBLO INDIGENA WOUNAAN DE JURADO</v>
          </cell>
        </row>
        <row r="495">
          <cell r="A495" t="str">
            <v>ID SUJETO DE REPARACIÓN COLECTIVA: 632</v>
          </cell>
          <cell r="B495" t="str">
            <v>CABILDO INDIGENA ISMUINA</v>
          </cell>
        </row>
        <row r="496">
          <cell r="A496" t="str">
            <v>ID SUJETO DE REPARACIÓN COLECTIVA: 633</v>
          </cell>
          <cell r="B496" t="str">
            <v>CONSEJO COMUNITARIO DE LA CUENCA DEL RIO ACANDI Y ZONA COSTERA NORTE-COCOMANORTE</v>
          </cell>
        </row>
        <row r="497">
          <cell r="A497" t="str">
            <v>ID SUJETO DE REPARACIÓN COLECTIVA: 42</v>
          </cell>
          <cell r="B497" t="str">
            <v>NIÑOS, NIÑAS Y ADOLESCENTES, DEL HOGAR JUVENIL DE MONTERREY</v>
          </cell>
        </row>
        <row r="498">
          <cell r="A498" t="str">
            <v>ID SUJETO DE REPARACIÓN COLECTIVA: 374</v>
          </cell>
          <cell r="B498" t="str">
            <v>ORGANISMOS DE ACCION COMUNAL</v>
          </cell>
        </row>
        <row r="499">
          <cell r="A499" t="str">
            <v>ID SUJETO DE REPARACIÓN COLECTIVA: 636</v>
          </cell>
          <cell r="B499" t="str">
            <v>COMUNIDAD DE LA UNIDAD DE PLANEACION ZONAL 11 CONFORMADA POR LOS BARRIOS ARAUQUITA PRIMER SECTOR, LA PERLA ORIENTAL, SANTA CECILIA NORTE PARTE ALTA, SANTA CECILIA BAJA, CERRO NORTE, VILLANIDIA, BARRANCA ORIENTAL, SORATAMA Y ARAUQUITA SEGUNDO SECTOR DE LA</v>
          </cell>
        </row>
        <row r="500">
          <cell r="A500" t="str">
            <v>ID SUJETO DE REPARACIÓN COLECTIVA: 637</v>
          </cell>
          <cell r="B500" t="str">
            <v>COMUNIDAD DEL MUNICIPIO DE MIRAFLORES-GUAVIARE</v>
          </cell>
        </row>
        <row r="501">
          <cell r="A501" t="str">
            <v>ID SUJETO DE REPARACIÓN COLECTIVA: 638</v>
          </cell>
          <cell r="B501" t="str">
            <v>RESGUARDO SAN MIGUEL DE LA CASTELLANA</v>
          </cell>
        </row>
        <row r="502">
          <cell r="A502" t="str">
            <v>ID SUJETO DE REPARACIÓN COLECTIVA: 31</v>
          </cell>
          <cell r="B502" t="str">
            <v>ORGANIZACIÓN FEMENINA POPULAR</v>
          </cell>
        </row>
        <row r="503">
          <cell r="A503" t="str">
            <v>ID SUJETO DE REPARACIÓN COLECTIVA: 642</v>
          </cell>
          <cell r="B503" t="str">
            <v>COMUNIDAD DEL CORREGIMIENTO JOSE CONCEPCION CAMPO URDIALES</v>
          </cell>
        </row>
        <row r="504">
          <cell r="A504" t="str">
            <v>ID SUJETO DE REPARACIÓN COLECTIVA: 643</v>
          </cell>
          <cell r="B504" t="str">
            <v>COMUNIDAD DEL CORREGIMIENTO EL LLANO</v>
          </cell>
        </row>
        <row r="505">
          <cell r="A505" t="str">
            <v>ID SUJETO DE REPARACIÓN COLECTIVA: 644</v>
          </cell>
          <cell r="B505" t="str">
            <v>COMUNIDAD DEL CORREGIMIENTO EL MANGO ARGELIA-CAUCA</v>
          </cell>
        </row>
        <row r="506">
          <cell r="A506" t="str">
            <v>ID SUJETO DE REPARACIÓN COLECTIVA: 645</v>
          </cell>
          <cell r="B506" t="str">
            <v>COMUNIDAD DEL CORREGIMIENTO CARABALLO MUNICIPIO PIVIJAY-MAGDALENA</v>
          </cell>
        </row>
        <row r="507">
          <cell r="A507" t="str">
            <v>ID SUJETO DE REPARACIÓN COLECTIVA: 646</v>
          </cell>
          <cell r="B507" t="str">
            <v>COMUNIDAD DE LA VEREDA CHARRAS</v>
          </cell>
        </row>
        <row r="508">
          <cell r="A508" t="str">
            <v>ID SUJETO DE REPARACIÓN COLECTIVA: 647</v>
          </cell>
          <cell r="B508" t="str">
            <v>COMUNIDAD DEL CORREGIMIENTO SAN RAFAEL</v>
          </cell>
        </row>
        <row r="509">
          <cell r="A509" t="str">
            <v>ID SUJETO DE REPARACIÓN COLECTIVA: 649</v>
          </cell>
          <cell r="B509" t="str">
            <v>CABILDO INGA SELVAS DEL PUTUMAYO</v>
          </cell>
        </row>
        <row r="510">
          <cell r="A510" t="str">
            <v>ID SUJETO DE REPARACIÓN COLECTIVA: 650</v>
          </cell>
          <cell r="B510" t="str">
            <v>RESGUARDO ARGELIA</v>
          </cell>
        </row>
        <row r="511">
          <cell r="A511" t="str">
            <v>ID SUJETO DE REPARACIÓN COLECTIVA: 651</v>
          </cell>
          <cell r="B511" t="str">
            <v>CABILDO INDIGENA CHAIBAJU</v>
          </cell>
        </row>
        <row r="512">
          <cell r="A512" t="str">
            <v>ID SUJETO DE REPARACIÓN COLECTIVA: 687</v>
          </cell>
          <cell r="B512" t="str">
            <v>PARTIDO COMUNISTA COLOMBIANO</v>
          </cell>
        </row>
        <row r="513">
          <cell r="A513" t="str">
            <v>ID SUJETO DE REPARACIÓN COLECTIVA: 655</v>
          </cell>
          <cell r="B513" t="str">
            <v>COMUNIDAD DEL CORREGIMIENTO LAS PIEDRAS</v>
          </cell>
        </row>
        <row r="514">
          <cell r="A514" t="str">
            <v>ID SUJETO DE REPARACIÓN COLECTIVA: 657</v>
          </cell>
          <cell r="B514" t="str">
            <v>COMUNIDAD DE LA VEREDA SANTA LUCIA</v>
          </cell>
        </row>
        <row r="515">
          <cell r="A515" t="str">
            <v>ID SUJETO DE REPARACIÓN COLECTIVA: 661</v>
          </cell>
          <cell r="B515" t="str">
            <v>RESGUARDO INDIGENA TOTUMAL</v>
          </cell>
        </row>
        <row r="516">
          <cell r="A516" t="str">
            <v>ID SUJETO DE REPARACIÓN COLECTIVA: 662</v>
          </cell>
          <cell r="B516" t="str">
            <v>RESGUARDO NUESTRA SEÑORA CANDELARIA DE LA MONTAÑA</v>
          </cell>
        </row>
        <row r="517">
          <cell r="A517" t="str">
            <v>ID SUJETO DE REPARACIÓN COLECTIVA: 663</v>
          </cell>
          <cell r="B517" t="str">
            <v>CONSEJO COMUNITARIO GENERAL DEL SAN JUAN ACADESAN</v>
          </cell>
        </row>
        <row r="518">
          <cell r="A518" t="str">
            <v>ID SUJETO DE REPARACIÓN COLECTIVA: 664</v>
          </cell>
          <cell r="B518" t="str">
            <v>CABILDO INDIGENA INGA DE SAN ANDRES</v>
          </cell>
        </row>
        <row r="519">
          <cell r="A519" t="str">
            <v>ID SUJETO DE REPARACIÓN COLECTIVA: 665</v>
          </cell>
          <cell r="B519" t="str">
            <v>COMUNIDAD DEL CORREGIMIENTO LA LOMA</v>
          </cell>
        </row>
        <row r="520">
          <cell r="A520" t="str">
            <v>ID SUJETO DE REPARACIÓN COLECTIVA: 668</v>
          </cell>
          <cell r="B520" t="str">
            <v>COMUNIDAD DEL MUNICIPIO DE LEJANIAS</v>
          </cell>
        </row>
        <row r="521">
          <cell r="A521" t="str">
            <v>ID SUJETO DE REPARACIÓN COLECTIVA: 669</v>
          </cell>
          <cell r="B521" t="str">
            <v>RESGURDO INDIGENA CARIJONA</v>
          </cell>
        </row>
        <row r="522">
          <cell r="A522" t="str">
            <v>ID SUJETO DE REPARACIÓN COLECTIVA: 670</v>
          </cell>
          <cell r="B522" t="str">
            <v>CONSEJO COMUNITARIO PASO EL TIEMPO DE LAS COMUNIDADES NEGRAS Y AFROCOLOMBIANAS DE LA VEREDA EL SENA</v>
          </cell>
        </row>
        <row r="523">
          <cell r="A523" t="str">
            <v>ID SUJETO DE REPARACIÓN COLECTIVA: 671</v>
          </cell>
          <cell r="B523" t="str">
            <v>RESGUARDO BELEN DE IGUANA</v>
          </cell>
        </row>
        <row r="524">
          <cell r="A524" t="str">
            <v>ID SUJETO DE REPARACIÓN COLECTIVA: 672</v>
          </cell>
          <cell r="B524" t="str">
            <v>COMUNIDAD DEL CORREGIMIENTO SAN JOSE</v>
          </cell>
        </row>
        <row r="525">
          <cell r="A525" t="str">
            <v>ID SUJETO DE REPARACIÓN COLECTIVA: 675</v>
          </cell>
          <cell r="B525" t="str">
            <v>CONSEJO COMUNITARIO DE COMUNIDADES NEGRAS Y AFROCOLOMBIANAS DE CORREA</v>
          </cell>
        </row>
        <row r="526">
          <cell r="A526" t="str">
            <v>ID SUJETO DE REPARACIÓN COLECTIVA: 676</v>
          </cell>
          <cell r="B526" t="str">
            <v>CONSEJO COMUNITARIO DE COMUNIDADES NEGRAS DE MATUYA</v>
          </cell>
        </row>
        <row r="527">
          <cell r="A527" t="str">
            <v>ID SUJETO DE REPARACIÓN COLECTIVA: 678</v>
          </cell>
          <cell r="B527" t="str">
            <v>CABILDO INDIGENA COREGUAJE TAMA CHAIBAJU</v>
          </cell>
        </row>
        <row r="528">
          <cell r="A528" t="str">
            <v>ID SUJETO DE REPARACIÓN COLECTIVA: 471</v>
          </cell>
          <cell r="B528" t="str">
            <v>CABECERA MUNICIPAL DE MORALES CAUCA</v>
          </cell>
        </row>
        <row r="529">
          <cell r="A529" t="str">
            <v>ID SUJETO DE REPARACIÓN COLECTIVA: 680</v>
          </cell>
          <cell r="B529" t="str">
            <v>PUEBLO EMBERA DE JURADO</v>
          </cell>
        </row>
        <row r="530">
          <cell r="A530" t="str">
            <v>ID SUJETO DE REPARACIÓN COLECTIVA: 681</v>
          </cell>
          <cell r="B530" t="str">
            <v>RESGUARDO DE AGUA NEGRA</v>
          </cell>
        </row>
        <row r="531">
          <cell r="A531" t="str">
            <v>ID SUJETO DE REPARACIÓN COLECTIVA: 682</v>
          </cell>
          <cell r="B531" t="str">
            <v>PUEBLO KOKONUKO</v>
          </cell>
        </row>
        <row r="532">
          <cell r="A532" t="str">
            <v>ID SUJETO DE REPARACIÓN COLECTIVA: 599</v>
          </cell>
          <cell r="B532" t="str">
            <v>VEREDA GUADUALITO Y VEREDA CAÑO VEINTE</v>
          </cell>
        </row>
        <row r="533">
          <cell r="A533" t="str">
            <v>ID SUJETO DE REPARACIÓN COLECTIVA: 684</v>
          </cell>
          <cell r="B533" t="str">
            <v>RESGUARDO INDIGENA KAMENTSA BIYA DE SIBUNDOY</v>
          </cell>
        </row>
        <row r="534">
          <cell r="A534" t="str">
            <v>ID SUJETO DE REPARACIÓN COLECTIVA: 685</v>
          </cell>
          <cell r="B534" t="str">
            <v>RESGUARDO INDIGENA AGUA NEGRA DEL MUNICIPIO DE MILAN</v>
          </cell>
        </row>
        <row r="535">
          <cell r="A535" t="str">
            <v>ID SUJETO DE REPARACIÓN COLECTIVA: 317</v>
          </cell>
          <cell r="B535" t="str">
            <v>PERIODISTAS</v>
          </cell>
        </row>
        <row r="536">
          <cell r="A536" t="str">
            <v>ID SUJETO DE REPARACIÓN COLECTIVA: 27</v>
          </cell>
          <cell r="B536" t="str">
            <v>REDEPAZ</v>
          </cell>
        </row>
        <row r="537">
          <cell r="A537" t="str">
            <v>ID SUJETO DE REPARACIÓN COLECTIVA: 688</v>
          </cell>
          <cell r="B537" t="str">
            <v>VEREDA AGUA BLANCA</v>
          </cell>
        </row>
        <row r="538">
          <cell r="A538" t="str">
            <v>ID SUJETO DE REPARACIÓN COLECTIVA: 690</v>
          </cell>
          <cell r="B538" t="str">
            <v>CABILDO INGA DE SAN PEDRO</v>
          </cell>
        </row>
        <row r="539">
          <cell r="A539" t="str">
            <v>ID SUJETO DE REPARACIÓN COLECTIVA: 692</v>
          </cell>
          <cell r="B539" t="str">
            <v>CABILDO INDIGENA CUENCA DEL RIO GUABAS</v>
          </cell>
        </row>
        <row r="540">
          <cell r="A540" t="str">
            <v>ID SUJETO DE REPARACIÓN COLECTIVA: 322</v>
          </cell>
          <cell r="B540" t="str">
            <v>UNIVERSIDAD DE CORDOBA</v>
          </cell>
        </row>
        <row r="541">
          <cell r="A541" t="str">
            <v>ID SUJETO DE REPARACIÓN COLECTIVA: 695</v>
          </cell>
          <cell r="B541" t="str">
            <v>CABILDO INDIGENA NULPE ALTO</v>
          </cell>
        </row>
        <row r="542">
          <cell r="A542" t="str">
            <v>ID SUJETO DE REPARACIÓN COLECTIVA: 696</v>
          </cell>
          <cell r="B542" t="str">
            <v>CONSEJO COMUNITARIO DEL RIO PARTADO</v>
          </cell>
        </row>
        <row r="543">
          <cell r="A543" t="str">
            <v>ID SUJETO DE REPARACIÓN COLECTIVA: 697</v>
          </cell>
          <cell r="B543" t="str">
            <v>PUEBLO KAMENTSA BIYA E INGA</v>
          </cell>
        </row>
        <row r="544">
          <cell r="A544" t="str">
            <v>ID SUJETO DE REPARACIÓN COLECTIVA: 699</v>
          </cell>
          <cell r="B544" t="str">
            <v>COMUNIDAD DE LA INSPECCION CHUPAVE (VEREDAS LA REFORMA, CAÑO CADA, CAÑO CHUPAVE Y CENTRO POBLADOS)</v>
          </cell>
        </row>
        <row r="545">
          <cell r="A545" t="str">
            <v>ID SUJETO DE REPARACIÓN COLECTIVA: 700</v>
          </cell>
          <cell r="B545" t="str">
            <v>CONSEJO COMUNITARIO QUIPARADO PLATANILLO</v>
          </cell>
        </row>
        <row r="546">
          <cell r="A546" t="str">
            <v>ID SUJETO DE REPARACIÓN COLECTIVA: 701</v>
          </cell>
          <cell r="B546" t="str">
            <v>CABILDO MENOR INDIGENA TRIZENU</v>
          </cell>
        </row>
        <row r="547">
          <cell r="A547" t="str">
            <v>ID SUJETO DE REPARACIÓN COLECTIVA: 703</v>
          </cell>
          <cell r="B547" t="str">
            <v>CABILDO MAYOR REGIONAL PIEDRA PADILLA</v>
          </cell>
        </row>
        <row r="548">
          <cell r="A548" t="str">
            <v>ID SUJETO DE REPARACIÓN COLECTIVA: 704</v>
          </cell>
          <cell r="B548" t="str">
            <v>RESGUARDO INDIGENA EL GRAN CUMBAL TERRITORIO DE LOS PASTOS</v>
          </cell>
        </row>
        <row r="549">
          <cell r="A549" t="str">
            <v>ID SUJETO DE REPARACIÓN COLECTIVA: 705</v>
          </cell>
          <cell r="B549" t="str">
            <v>CABILDO INDIGENA NUTABE OROBAJO</v>
          </cell>
        </row>
        <row r="550">
          <cell r="A550" t="str">
            <v>ID SUJETO DE REPARACIÓN COLECTIVA: 706</v>
          </cell>
          <cell r="B550" t="str">
            <v>CABILDO INDIGENA TELAR LUZ DEL AMANECER</v>
          </cell>
        </row>
        <row r="551">
          <cell r="A551" t="str">
            <v>ID SUJETO DE REPARACIÓN COLECTIVA: 707</v>
          </cell>
          <cell r="B551" t="str">
            <v>CONSEJO COMUNITARIO LOS ANDES</v>
          </cell>
        </row>
        <row r="552">
          <cell r="A552" t="str">
            <v>ID SUJETO DE REPARACIÓN COLECTIVA: 708</v>
          </cell>
          <cell r="B552" t="str">
            <v>RESGUARDO INDIGENA AWA DAMASCO VIDES</v>
          </cell>
        </row>
        <row r="553">
          <cell r="A553" t="str">
            <v>ID SUJETO DE REPARACIÓN COLECTIVA: 380</v>
          </cell>
          <cell r="B553" t="str">
            <v>UNIVERSIDAD DEL ATLANTICO</v>
          </cell>
        </row>
        <row r="554">
          <cell r="A554" t="str">
            <v>ID SUJETO DE REPARACIÓN COLECTIVA: 710</v>
          </cell>
          <cell r="B554" t="str">
            <v>RESGUARDO INDIGENA DE MAYASQUER DEL PUEBLO DE LOS PASTOS</v>
          </cell>
        </row>
        <row r="555">
          <cell r="A555" t="str">
            <v>ID SUJETO DE REPARACIÓN COLECTIVA: 711</v>
          </cell>
          <cell r="B555" t="str">
            <v>CONSEJO COMUNITARIO DE COMUNIDADES NEGRAS DE LOS BELLOS</v>
          </cell>
        </row>
        <row r="556">
          <cell r="A556" t="str">
            <v>ID SUJETO DE REPARACIÓN COLECTIVA: 712</v>
          </cell>
          <cell r="B556" t="str">
            <v>COMUNIDAD LA PELONA</v>
          </cell>
        </row>
        <row r="557">
          <cell r="A557" t="str">
            <v>ID SUJETO DE REPARACIÓN COLECTIVA: 713</v>
          </cell>
          <cell r="B557" t="str">
            <v>CONSEJO COMUNITARIO CELINDA AREVALO - MATITAS</v>
          </cell>
        </row>
        <row r="558">
          <cell r="A558" t="str">
            <v>ID SUJETO DE REPARACIÓN COLECTIVA: 714</v>
          </cell>
          <cell r="B558" t="str">
            <v>RESGUARDO SAN LORENZO DE CALDONO</v>
          </cell>
        </row>
        <row r="559">
          <cell r="A559" t="str">
            <v>ID SUJETO DE REPARACIÓN COLECTIVA: 679</v>
          </cell>
          <cell r="B559" t="str">
            <v>RESGUARDO INDIGENA DE HUELLAS</v>
          </cell>
        </row>
        <row r="560">
          <cell r="A560" t="str">
            <v>ID SUJETO DE REPARACIÓN COLECTIVA: 716</v>
          </cell>
          <cell r="B560" t="str">
            <v>RESGUARDO INDÍGENA LLANOS DEL YARI-YAGUARA</v>
          </cell>
        </row>
        <row r="561">
          <cell r="A561" t="str">
            <v>ID SUJETO DE REPARACIÓN COLECTIVA: 717</v>
          </cell>
          <cell r="B561" t="str">
            <v>RESGUARDO NASA KWES KIWE</v>
          </cell>
        </row>
        <row r="562">
          <cell r="A562" t="str">
            <v>ID SUJETO DE REPARACIÓN COLECTIVA: 718</v>
          </cell>
          <cell r="B562" t="str">
            <v>CABILDO INDIGENA SABANABLANCA KWEX'S KIWE WALA</v>
          </cell>
        </row>
        <row r="563">
          <cell r="A563" t="str">
            <v>ID SUJETO DE REPARACIÓN COLECTIVA: 719</v>
          </cell>
          <cell r="B563" t="str">
            <v>RESGUARDO INDIGENA COMUNIDAD EMBERA CHAMI-KATIO DEL RIO SAN QUININI</v>
          </cell>
        </row>
        <row r="564">
          <cell r="A564" t="str">
            <v>ID SUJETO DE REPARACIÓN COLECTIVA: 721</v>
          </cell>
          <cell r="B564" t="str">
            <v>RESGUARDO INDIGENA MAJORE</v>
          </cell>
        </row>
        <row r="565">
          <cell r="A565" t="str">
            <v>ID SUJETO DE REPARACIÓN COLECTIVA: 722</v>
          </cell>
          <cell r="B565" t="str">
            <v>RESGUARDO INDIGENA LA CRISTALINA</v>
          </cell>
        </row>
        <row r="566">
          <cell r="A566" t="str">
            <v>ID SUJETO DE REPARACIÓN COLECTIVA: 723</v>
          </cell>
          <cell r="B566" t="str">
            <v>COMUNIDAD DE LA VEREDA VILLANUEVA CARACOL</v>
          </cell>
        </row>
        <row r="567">
          <cell r="A567" t="str">
            <v>ID SUJETO DE REPARACIÓN COLECTIVA: 725</v>
          </cell>
          <cell r="B567" t="str">
            <v>COMUNIDAD DE LA VEREDA EL CONGAL</v>
          </cell>
        </row>
        <row r="568">
          <cell r="A568" t="str">
            <v>ID SUJETO DE REPARACIÓN COLECTIVA: 728</v>
          </cell>
          <cell r="B568" t="str">
            <v>CABILDO INDÍGENA SINCELEJITO</v>
          </cell>
        </row>
        <row r="569">
          <cell r="A569" t="str">
            <v>ID SUJETO DE REPARACIÓN COLECTIVA: 730</v>
          </cell>
          <cell r="B569" t="str">
            <v>CONSEJO COMUNITARIO DE NEGRITUDES DEL CORREGIMIENTO DE BERRUGAS</v>
          </cell>
        </row>
        <row r="570">
          <cell r="A570" t="str">
            <v>ID SUJETO DE REPARACIÓN COLECTIVA: 731</v>
          </cell>
          <cell r="B570" t="str">
            <v>RESGUARDO INDIGENA NASA THA</v>
          </cell>
        </row>
        <row r="571">
          <cell r="A571" t="str">
            <v>ID SUJETO DE REPARACIÓN COLECTIVA: 715</v>
          </cell>
          <cell r="B571" t="str">
            <v>RESGUARDO LA LAGUNA SIBERIA</v>
          </cell>
        </row>
        <row r="572">
          <cell r="A572" t="str">
            <v>ID SUJETO DE REPARACIÓN COLECTIVA: 735</v>
          </cell>
          <cell r="B572" t="str">
            <v>RESGUARDO INDÍGENA COREGUAJE DE SAN LUIS</v>
          </cell>
        </row>
        <row r="573">
          <cell r="A573" t="str">
            <v>ID SUJETO DE REPARACIÓN COLECTIVA: 736</v>
          </cell>
          <cell r="B573" t="str">
            <v>RESGUARDO INDIGENA NASA EMBERA CHAMI LA DELFINA / CABILDO INDIGENA COMUNIDAD NASA KIWE</v>
          </cell>
        </row>
        <row r="574">
          <cell r="A574" t="str">
            <v>ID SUJETO DE REPARACIÓN COLECTIVA: 738</v>
          </cell>
          <cell r="B574" t="str">
            <v>RESGUARDO INDIGENA UITOTO DE AGUA NEGRA</v>
          </cell>
        </row>
        <row r="575">
          <cell r="A575" t="str">
            <v>ID SUJETO DE REPARACIÓN COLECTIVA: 739</v>
          </cell>
          <cell r="B575" t="str">
            <v>COMUNIDAD INDIGENA SIONA YOCOROBE BAJO SANTA HELENA</v>
          </cell>
        </row>
        <row r="576">
          <cell r="A576" t="str">
            <v>ID SUJETO DE REPARACIÓN COLECTIVA: 740</v>
          </cell>
          <cell r="B576" t="str">
            <v>COMUNIDAD INDIGENA WOUNAAN DE MARCIAL</v>
          </cell>
        </row>
        <row r="577">
          <cell r="A577" t="str">
            <v>ID SUJETO DE REPARACIÓN COLECTIVA: 741</v>
          </cell>
          <cell r="B577" t="str">
            <v>COMUNIDAD INDIGENA WOUNAAN JUIN DUUR</v>
          </cell>
        </row>
        <row r="578">
          <cell r="A578" t="str">
            <v>ID SUJETO DE REPARACIÓN COLECTIVA: 743</v>
          </cell>
          <cell r="B578" t="str">
            <v>RESGUARDO BAJO CASERES (KIPARA)</v>
          </cell>
        </row>
        <row r="579">
          <cell r="A579" t="str">
            <v>ID SUJETO DE REPARACIÓN COLECTIVA: 744</v>
          </cell>
          <cell r="B579" t="str">
            <v>COMUNIDAD INDIGENA MINITAS-MIROLINDO</v>
          </cell>
        </row>
        <row r="580">
          <cell r="A580" t="str">
            <v>ID SUJETO DE REPARACIÓN COLECTIVA: 732</v>
          </cell>
          <cell r="B580" t="str">
            <v>RESGUARDO INDIGENA PUEBLO NUEVO</v>
          </cell>
        </row>
        <row r="581">
          <cell r="A581" t="str">
            <v>ID SUJETO DE REPARACIÓN COLECTIVA: 457</v>
          </cell>
          <cell r="B581" t="str">
            <v>RESGUARDO INDÍGENA PAEZ EL LIBANO</v>
          </cell>
        </row>
        <row r="582">
          <cell r="A582" t="str">
            <v>ID SUJETO DE REPARACIÓN COLECTIVA: 750</v>
          </cell>
          <cell r="B582" t="str">
            <v>RESGUARDO AWA CUASCUABI PALDUBI</v>
          </cell>
        </row>
        <row r="583">
          <cell r="A583" t="str">
            <v>ID SUJETO DE REPARACIÓN COLECTIVA: 752</v>
          </cell>
          <cell r="B583" t="str">
            <v>MOVIMIENTO CÍVICO "RAMON EMILIO ARCILA" DEL ORIENTE ANTIOQUEÑO VÍCTIMA DEL CONFLICTO ARMADO</v>
          </cell>
        </row>
        <row r="584">
          <cell r="A584" t="str">
            <v>ID SUJETO DE REPARACIÓN COLECTIVA: 753</v>
          </cell>
          <cell r="B584" t="str">
            <v>COMUNIDAD EL CARRIZAL</v>
          </cell>
        </row>
        <row r="585">
          <cell r="A585" t="str">
            <v>ID SUJETO DE REPARACIÓN COLECTIVA: 756</v>
          </cell>
          <cell r="B585" t="str">
            <v>COMUNIDAD DE CENTRO POBLADO URIBE URIBE</v>
          </cell>
        </row>
        <row r="586">
          <cell r="A586" t="str">
            <v>ID SUJETO DE REPARACIÓN COLECTIVA: 757</v>
          </cell>
          <cell r="B586" t="str">
            <v>COMUNIDAD AREA URBANA DEL MUNICIPIO DE CAICEDO</v>
          </cell>
        </row>
        <row r="587">
          <cell r="A587" t="str">
            <v>ID SUJETO DE REPARACIÓN COLECTIVA: 758</v>
          </cell>
          <cell r="B587" t="str">
            <v>COMUNIDAD DEL CORREGIMIENTO GILGAL</v>
          </cell>
        </row>
        <row r="588">
          <cell r="A588" t="str">
            <v>ID SUJETO DE REPARACIÓN COLECTIVA: 759</v>
          </cell>
          <cell r="B588" t="str">
            <v>COMUNIDAD DEL CORREGIMIENTO DE GALICIA</v>
          </cell>
        </row>
        <row r="589">
          <cell r="A589" t="str">
            <v>ID SUJETO DE REPARACIÓN COLECTIVA: 761</v>
          </cell>
          <cell r="B589" t="str">
            <v>PUEBLO KISGO</v>
          </cell>
        </row>
        <row r="590">
          <cell r="A590" t="str">
            <v>ID SUJETO DE REPARACIÓN COLECTIVA: 762</v>
          </cell>
          <cell r="B590" t="str">
            <v>COMUNIDAD DE LA VEREDA EL PORVENIR - PUERTO GAITÁN</v>
          </cell>
        </row>
        <row r="591">
          <cell r="A591" t="str">
            <v>ID SUJETO DE REPARACIÓN COLECTIVA: 763</v>
          </cell>
          <cell r="B591" t="str">
            <v>PUEBLO ZENU BOLIVAR</v>
          </cell>
        </row>
        <row r="592">
          <cell r="A592" t="str">
            <v>ID SUJETO DE REPARACIÓN COLECTIVA: 727</v>
          </cell>
          <cell r="B592" t="str">
            <v>COMUNIDAD DE LA PLANADA</v>
          </cell>
        </row>
        <row r="593">
          <cell r="A593" t="str">
            <v>ID SUJETO DE REPARACIÓN COLECTIVA: 764</v>
          </cell>
          <cell r="B593" t="str">
            <v>CONSEJO COMUNITARIO GUAYABAL</v>
          </cell>
        </row>
        <row r="594">
          <cell r="A594" t="str">
            <v>ID SUJETO DE REPARACIÓN COLECTIVA: 765</v>
          </cell>
          <cell r="B594" t="str">
            <v>LA COMUNIDAD DEL CABILDO INDIGENA MAYOR DE TARAPACA- CIMTAR</v>
          </cell>
        </row>
        <row r="595">
          <cell r="A595" t="str">
            <v>ID SUJETO DE REPARACIÓN COLECTIVA: 766</v>
          </cell>
          <cell r="B595" t="str">
            <v>LA COMUNIDAD DE LA ASOCIACIÓN DE AUTORIDADES INDÍGENAS DE LA PEDRERA AMAZONAS-AIPEA</v>
          </cell>
        </row>
        <row r="596">
          <cell r="A596" t="str">
            <v>ID SUJETO DE REPARACIÓN COLECTIVA: 767</v>
          </cell>
          <cell r="B596" t="str">
            <v>LA COMUNIDAD DEL CONCEJO INDÍGENA MAYOR DEL PUEBLO MURUI - CIMPUM</v>
          </cell>
        </row>
        <row r="597">
          <cell r="A597" t="str">
            <v>ID SUJETO DE REPARACIÓN COLECTIVA: 768</v>
          </cell>
          <cell r="B597" t="str">
            <v>COMUNIDAD DE LA ASOCIACIÓN DE AUTORIDADES TRADICIONALES INDIGENAS DE LA ZONA DE PUERTO ARICA -AIZA</v>
          </cell>
        </row>
        <row r="598">
          <cell r="A598" t="str">
            <v>ID SUJETO DE REPARACIÓN COLECTIVA: 769</v>
          </cell>
          <cell r="B598" t="str">
            <v>COMUNIDAD DE LA ASOCIACIÓN DE CABILDOS INDÍGENAS DEL TRAPECIO AMAZÓNICO ACITAM</v>
          </cell>
        </row>
        <row r="599">
          <cell r="A599" t="str">
            <v>ID SUJETO DE REPARACIÓN COLECTIVA: 770</v>
          </cell>
          <cell r="B599" t="str">
            <v>ASOCIACION DE CAPITANES INDIGENAS DEL YAIGOJÉ APAPORIS- ACIYA</v>
          </cell>
        </row>
        <row r="600">
          <cell r="A600" t="str">
            <v>ID SUJETO DE REPARACIÓN COLECTIVA: 771</v>
          </cell>
          <cell r="B600" t="str">
            <v>COMUNIDAD INDIGENA DE LOS PUEBLOS TICUNA COCAMA Y YAGUA -TICOYA-</v>
          </cell>
        </row>
        <row r="601">
          <cell r="A601" t="str">
            <v>ID SUJETO DE REPARACIÓN COLECTIVA: 772</v>
          </cell>
          <cell r="B601" t="str">
            <v>LA COMUNIDAD DE LA ASOCIACIÓN DE CAPITANES INDÍGENAS DEL RESGUARDO MIRITÍ-PARANÁ ACIMA</v>
          </cell>
        </row>
        <row r="602">
          <cell r="A602" t="str">
            <v>ID SUJETO DE REPARACIÓN COLECTIVA: 773</v>
          </cell>
          <cell r="B602" t="str">
            <v>COMUNIDAD DEL CABILDO DE LOS PUEBLOS INDIGENAS URBANOS DE LETICIA CAPIUL</v>
          </cell>
        </row>
        <row r="603">
          <cell r="A603" t="str">
            <v>ID SUJETO DE REPARACIÓN COLECTIVA: 774</v>
          </cell>
          <cell r="B603" t="str">
            <v>COMUNIDAD DEL CABILDO INDÍGENA HEREDEROS DEL TABACO, COCA Y YUCA DULCE CIHTACOYD</v>
          </cell>
        </row>
        <row r="604">
          <cell r="A604" t="str">
            <v>ID SUJETO DE REPARACIÓN COLECTIVA: 775</v>
          </cell>
          <cell r="B604" t="str">
            <v>LA COMUNIDAD DE LA ASOCIACIÓN DE AUTORIDADES INDÍGENAS DEL PUEBLO MIRAÑA Y BORA DEL MEDIO AMAZONAS PANI</v>
          </cell>
        </row>
        <row r="605">
          <cell r="A605" t="str">
            <v>ID SUJETO DE REPARACIÓN COLECTIVA: 776</v>
          </cell>
          <cell r="B605" t="str">
            <v>CONSEJO INDÍGENA DE PUERTO ALEGRÍA COINPA</v>
          </cell>
        </row>
        <row r="606">
          <cell r="A606" t="str">
            <v>ID SUJETO DE REPARACIÓN COLECTIVA: 777</v>
          </cell>
          <cell r="B606" t="str">
            <v>LA COMUNIDAD LA ASOCIACIÓN ZONAL DE CONSEJO DE AUTORIDADES INDÍGENAS DE TRADICIÓN AUTÓCTONA -AZCAITA</v>
          </cell>
        </row>
        <row r="607">
          <cell r="A607" t="str">
            <v>ID SUJETO DE REPARACIÓN COLECTIVA: 778</v>
          </cell>
          <cell r="B607" t="str">
            <v>COMUNIDAD DEL CONSEJO REGIONAL DEL MEDIO AMAZONAS CRIMA</v>
          </cell>
        </row>
        <row r="608">
          <cell r="A608" t="str">
            <v>ID SUJETO DE REPARACIÓN COLECTIVA: 779</v>
          </cell>
          <cell r="B608" t="str">
            <v>LA COMUNIDAD DE ASOAINTAM ASOCIACION DE AUTORIDADES TRADICIONALES DE TARAPACA</v>
          </cell>
        </row>
        <row r="609">
          <cell r="A609" t="str">
            <v>ID SUJETO DE REPARACIÓN COLECTIVA: 726</v>
          </cell>
          <cell r="B609" t="str">
            <v>COMUNIDAD DE LA VEREDA EL GUAYABAL</v>
          </cell>
        </row>
        <row r="610">
          <cell r="A610" t="str">
            <v>ID SUJETO DE REPARACIÓN COLECTIVA: 780</v>
          </cell>
          <cell r="B610" t="str">
            <v>CONSEJO COMUNITARIO ACABA</v>
          </cell>
        </row>
        <row r="611">
          <cell r="A611" t="str">
            <v>ID SUJETO DE REPARACIÓN COLECTIVA: 659</v>
          </cell>
          <cell r="B611" t="str">
            <v>ORGANIZACION DE MUJERES LA ESMERALDA</v>
          </cell>
        </row>
        <row r="612">
          <cell r="A612" t="str">
            <v>ID SUJETO DE REPARACIÓN COLECTIVA: 693</v>
          </cell>
          <cell r="B612" t="str">
            <v>COMUNIDAD DEL CORREGIMIENTO TRES PIEDRAS VEREDA COSTA DE ORO</v>
          </cell>
        </row>
        <row r="613">
          <cell r="A613" t="str">
            <v>ID SUJETO DE REPARACIÓN COLECTIVA: 786</v>
          </cell>
          <cell r="B613" t="str">
            <v>RESGUARDO TALAGA</v>
          </cell>
        </row>
        <row r="614">
          <cell r="A614" t="str">
            <v>ID SUJETO DE REPARACIÓN COLECTIVA: 787</v>
          </cell>
          <cell r="B614" t="str">
            <v>RESGUARDO NASA DE AVIRAMA</v>
          </cell>
        </row>
        <row r="615">
          <cell r="A615" t="str">
            <v>ID SUJETO DE REPARACIÓN COLECTIVA: 782</v>
          </cell>
          <cell r="B615" t="str">
            <v>RESGUARDO INDIGENA DE LAME</v>
          </cell>
        </row>
        <row r="616">
          <cell r="A616" t="str">
            <v>ID SUJETO DE REPARACIÓN COLECTIVA: 783</v>
          </cell>
          <cell r="B616" t="str">
            <v>RESGUARDO INDIGENA DE HUILA</v>
          </cell>
        </row>
        <row r="617">
          <cell r="A617" t="str">
            <v>ID SUJETO DE REPARACIÓN COLECTIVA: 784</v>
          </cell>
          <cell r="B617" t="str">
            <v>RESGUARDO DE RICAUTE</v>
          </cell>
        </row>
        <row r="618">
          <cell r="A618" t="str">
            <v>ID SUJETO DE REPARACIÓN COLECTIVA: 785</v>
          </cell>
          <cell r="B618" t="str">
            <v>RESGUARDO INDIGENA NASA DE BELALCAZAR</v>
          </cell>
        </row>
        <row r="619">
          <cell r="A619" t="str">
            <v>ID SUJETO DE REPARACIÓN COLECTIVA: 788</v>
          </cell>
          <cell r="B619" t="str">
            <v>CABILDO MENOR INDIGENA LA ARENA</v>
          </cell>
        </row>
        <row r="620">
          <cell r="A620" t="str">
            <v>ID SUJETO DE REPARACIÓN COLECTIVA: 789</v>
          </cell>
          <cell r="B620" t="str">
            <v>CABILDO MAYOR DEL RESGUARDO KARAGABY</v>
          </cell>
        </row>
        <row r="621">
          <cell r="A621" t="str">
            <v>ID SUJETO DE REPARACIÓN COLECTIVA: 742</v>
          </cell>
          <cell r="B621" t="str">
            <v>COMUNIDAD DE LA VEREDA LAS COLINAS</v>
          </cell>
        </row>
        <row r="622">
          <cell r="A622" t="str">
            <v>ID SUJETO DE REPARACIÓN COLECTIVA: 746</v>
          </cell>
          <cell r="B622" t="str">
            <v>RESGUARDO INDIGENA EL CEDRITO</v>
          </cell>
        </row>
        <row r="623">
          <cell r="A623" t="str">
            <v>ID SUJETO DE REPARACIÓN COLECTIVA: 790</v>
          </cell>
          <cell r="B623" t="str">
            <v>COMUNIDAD DEL CORREGIMIENTO DE LA VICTORIA</v>
          </cell>
        </row>
        <row r="624">
          <cell r="A624" t="str">
            <v>ID SUJETO DE REPARACIÓN COLECTIVA: 781</v>
          </cell>
          <cell r="B624" t="str">
            <v>COMUNIDAD DEL CORREGIMIENTO DE CEILAN</v>
          </cell>
        </row>
        <row r="625">
          <cell r="A625" t="str">
            <v>ID SUJETO DE REPARACIÓN COLECTIVA: 791</v>
          </cell>
          <cell r="B625" t="str">
            <v>RESGUARDO INDIGENA QUILLASINGA REFUGIO DEL SOL EL ENCANO</v>
          </cell>
        </row>
        <row r="626">
          <cell r="A626" t="str">
            <v>ID SUJETO DE REPARACIÓN COLECTIVA: 792</v>
          </cell>
          <cell r="B626" t="str">
            <v>COMUNIDAD DE LA VEREDA SAN ISIDRO</v>
          </cell>
        </row>
        <row r="627">
          <cell r="A627" t="str">
            <v>ID SUJETO DE REPARACIÓN COLECTIVA: 793</v>
          </cell>
          <cell r="B627" t="str">
            <v>COMUNIDAD DE LA VEREDA CHONTADURO</v>
          </cell>
        </row>
        <row r="628">
          <cell r="A628" t="str">
            <v>ID SUJETO DE REPARACIÓN COLECTIVA: 794</v>
          </cell>
          <cell r="B628" t="str">
            <v>COMUNIDAD DE LA INSPECCION LA LIBERTAD</v>
          </cell>
        </row>
        <row r="629">
          <cell r="A629" t="str">
            <v>ID SUJETO DE REPARACIÓN COLECTIVA: 795</v>
          </cell>
          <cell r="B629" t="str">
            <v>RESGUARDO INDIGENA BANDERAS DEL RECAIBO</v>
          </cell>
        </row>
        <row r="630">
          <cell r="A630" t="str">
            <v>ID SUJETO DE REPARACIÓN COLECTIVA: 796</v>
          </cell>
          <cell r="B630" t="str">
            <v>COMUNIDAD DEL CORREGIMIENTO DE FLORENCIA</v>
          </cell>
        </row>
        <row r="631">
          <cell r="A631" t="str">
            <v>ID SUJETO DE REPARACIÓN COLECTIVA: 797</v>
          </cell>
          <cell r="B631" t="str">
            <v>COMUNIDAD DE LA VEREDA LA ALEMANIA, EL CIELO Y RANCHO ROJO</v>
          </cell>
        </row>
        <row r="632">
          <cell r="A632" t="str">
            <v>ID SUJETO DE REPARACIÓN COLECTIVA: 798</v>
          </cell>
          <cell r="B632" t="str">
            <v>RESGUARDO RUMIYACO LOS PASTOS</v>
          </cell>
        </row>
        <row r="633">
          <cell r="A633" t="str">
            <v>ID SUJETO DE REPARACIÓN COLECTIVA: 799</v>
          </cell>
          <cell r="B633" t="str">
            <v>RESGUARDO NASA UH</v>
          </cell>
        </row>
        <row r="634">
          <cell r="A634" t="str">
            <v>ID SUJETO DE REPARACIÓN COLECTIVA: 800</v>
          </cell>
          <cell r="B634" t="str">
            <v>RESGUARDO ISHU AWA</v>
          </cell>
        </row>
        <row r="635">
          <cell r="A635" t="str">
            <v>ID SUJETO DE REPARACIÓN COLECTIVA: 801</v>
          </cell>
          <cell r="B635" t="str">
            <v>RESGUARDO INDIGENA PUINAVE Y PIAPOCO DE EL PAUJIL</v>
          </cell>
        </row>
        <row r="636">
          <cell r="A636" t="str">
            <v>ID SUJETO DE REPARACIÓN COLECTIVA: 802</v>
          </cell>
          <cell r="B636" t="str">
            <v>CONSEJO COMUNITARIO BOCAS DEL PALO</v>
          </cell>
        </row>
        <row r="637">
          <cell r="A637" t="str">
            <v>ID SUJETO DE REPARACIÓN COLECTIVA: 803</v>
          </cell>
          <cell r="B637" t="str">
            <v>COMUNIDAD AFRODESCENDIENTE LA ALEMANIA</v>
          </cell>
        </row>
        <row r="638">
          <cell r="A638" t="str">
            <v>ID SUJETO DE REPARACIÓN COLECTIVA: 804</v>
          </cell>
          <cell r="B638" t="str">
            <v>COMUNIDAD AFRODESCENDIENTE DE MACAJAN</v>
          </cell>
        </row>
        <row r="639">
          <cell r="A639" t="str">
            <v>ID SUJETO DE REPARACIÓN COLECTIVA: 806</v>
          </cell>
          <cell r="B639" t="str">
            <v>RESGUARDO INDIGENA RIOS CATRU, DUBASA Y ANCOSO</v>
          </cell>
        </row>
        <row r="640">
          <cell r="A640" t="str">
            <v>ID SUJETO DE REPARACIÓN COLECTIVA: 807</v>
          </cell>
          <cell r="B640" t="str">
            <v>CONSEJO COMUNITARIO DE TUTUNENDO Y NEGUA</v>
          </cell>
        </row>
        <row r="641">
          <cell r="A641" t="str">
            <v>ID SUJETO DE REPARACIÓN COLECTIVA: 808</v>
          </cell>
          <cell r="B641" t="str">
            <v>CONSEJO COMUNITARIO DE COMUNIDADES NEGRAS JOSE ANTONIO MANJARREZ</v>
          </cell>
        </row>
        <row r="642">
          <cell r="A642" t="str">
            <v>ID SUJETO DE REPARACIÓN COLECTIVA: 809</v>
          </cell>
          <cell r="B642" t="str">
            <v>CABILDOS UNIDOS DEL ALTO SINU</v>
          </cell>
        </row>
        <row r="643">
          <cell r="A643" t="str">
            <v>ID SUJETO DE REPARACIÓN COLECTIVA: 810</v>
          </cell>
          <cell r="B643" t="str">
            <v>ASOCIACION DE CABILDOS MAYORES EMBERA KATIO DEL ALTO SINU</v>
          </cell>
        </row>
        <row r="644">
          <cell r="A644" t="str">
            <v>ID SUJETO DE REPARACIÓN COLECTIVA: 811</v>
          </cell>
          <cell r="B644" t="str">
            <v>COMUNIDAD DE LA VEREDA LA CARPA</v>
          </cell>
        </row>
        <row r="645">
          <cell r="A645" t="str">
            <v>ID SUJETO DE REPARACIÓN COLECTIVA: 812</v>
          </cell>
          <cell r="B645" t="str">
            <v>RESGUARDO MAMEY DIPURDU</v>
          </cell>
        </row>
        <row r="646">
          <cell r="A646" t="str">
            <v>ID SUJETO DE REPARACIÓN COLECTIVA: 813</v>
          </cell>
          <cell r="B646" t="str">
            <v>RESGUARDO AWA CUAIQUER INTEGRADO LA MILAGROSA</v>
          </cell>
        </row>
        <row r="647">
          <cell r="A647" t="str">
            <v>ID SUJETO DE REPARACIÓN COLECTIVA: 814</v>
          </cell>
          <cell r="B647" t="str">
            <v>PARCIALIDAD INDIGENA LA TRINA</v>
          </cell>
        </row>
        <row r="648">
          <cell r="A648" t="str">
            <v>ID SUJETO DE REPARACIÓN COLECTIVA: 815</v>
          </cell>
          <cell r="B648" t="str">
            <v>CONSEJO COMUNITARIO MAYOR DE LA ASOCIACION CAMPESINA INTEGRAL DEL ATRATO COCOMACIA</v>
          </cell>
        </row>
        <row r="649">
          <cell r="A649" t="str">
            <v>ID SUJETO DE REPARACIÓN COLECTIVA: 817</v>
          </cell>
          <cell r="B649" t="str">
            <v>CORREGIMIENTO MUNDO NUEVO- NUEVA ESPERANZA</v>
          </cell>
        </row>
        <row r="650">
          <cell r="A650" t="str">
            <v>ID SUJETO DE REPARACIÓN COLECTIVA: 819</v>
          </cell>
          <cell r="B650" t="str">
            <v>PUEBLO INDIGENA POLINDARA</v>
          </cell>
        </row>
        <row r="651">
          <cell r="A651" t="str">
            <v>ID SUJETO DE REPARACIÓN COLECTIVA: 820</v>
          </cell>
          <cell r="B651" t="str">
            <v>RESGUARDO INDIGENA GUACHAVES</v>
          </cell>
        </row>
        <row r="652">
          <cell r="A652" t="str">
            <v>ID SUJETO DE REPARACIÓN COLECTIVA: 729</v>
          </cell>
          <cell r="B652" t="str">
            <v>CONSEJO COMUNITARIO AFRODESCENDIENTE REBELION</v>
          </cell>
        </row>
        <row r="653">
          <cell r="A653" t="str">
            <v>ID SUJETO DE REPARACIÓN COLECTIVA: 821</v>
          </cell>
          <cell r="B653" t="str">
            <v>COMUNIDAD DEL CORREGIMIENTO LA MARÍA</v>
          </cell>
        </row>
        <row r="654">
          <cell r="A654" t="str">
            <v>ID SUJETO DE REPARACIÓN COLECTIVA: 531</v>
          </cell>
          <cell r="B654" t="str">
            <v>CORREGIMIENTO LA CHAPA</v>
          </cell>
        </row>
        <row r="655">
          <cell r="A655" t="str">
            <v>ID SUJETO DE REPARACIÓN COLECTIVA: 823</v>
          </cell>
          <cell r="B655" t="str">
            <v>COMUNIDAD DEL CORREGIMIENTO DE CHORRERAS</v>
          </cell>
        </row>
        <row r="656">
          <cell r="A656" t="str">
            <v>ID SUJETO DE REPARACIÓN COLECTIVA: 824</v>
          </cell>
          <cell r="B656" t="str">
            <v>COMUNIDAD DE LA VEREDA EL MESON</v>
          </cell>
        </row>
        <row r="657">
          <cell r="A657" t="str">
            <v>ID SUJETO DE REPARACIÓN COLECTIVA: 825</v>
          </cell>
          <cell r="B657" t="str">
            <v>ASOCIACION ECOLOGICA DE CAÑO CLARIN VIEJO</v>
          </cell>
        </row>
        <row r="658">
          <cell r="A658" t="str">
            <v>ID SUJETO DE REPARACIÓN COLECTIVA: 826</v>
          </cell>
          <cell r="B658" t="str">
            <v>RESGUARDO INDIGENA LA ALBANIA</v>
          </cell>
        </row>
        <row r="659">
          <cell r="A659" t="str">
            <v>ID SUJETO DE REPARACIÓN COLECTIVA: 827</v>
          </cell>
          <cell r="B659" t="str">
            <v>CONSEJO COMUNITARIO EL NEGRO DE MINGUEO</v>
          </cell>
        </row>
        <row r="660">
          <cell r="A660" t="str">
            <v>ID SUJETO DE REPARACIÓN COLECTIVA: 828</v>
          </cell>
          <cell r="B660" t="str">
            <v>CABILDO INDIGENA EMBERA DIOSA DEL CHAIRA</v>
          </cell>
        </row>
        <row r="661">
          <cell r="A661" t="str">
            <v>ID SUJETO DE REPARACIÓN COLECTIVA: 829</v>
          </cell>
          <cell r="B661" t="str">
            <v>COOPERATIVA DE TRANSPORTES DE VILLANUEVA, LA GUAJIRA COOTRANSVIG</v>
          </cell>
        </row>
        <row r="662">
          <cell r="A662" t="str">
            <v>ID SUJETO DE REPARACIÓN COLECTIVA: 830</v>
          </cell>
          <cell r="B662" t="str">
            <v>RESGUARDO INDIGENA CAÑO JABON</v>
          </cell>
        </row>
        <row r="663">
          <cell r="A663" t="str">
            <v>ID SUJETO DE REPARACIÓN COLECTIVA: 831</v>
          </cell>
          <cell r="B663" t="str">
            <v>PUEBLO INDIGENA AWA DE PUTUMAYO</v>
          </cell>
        </row>
        <row r="664">
          <cell r="A664" t="str">
            <v>ID SUJETO DE REPARACIÓN COLECTIVA: 832</v>
          </cell>
          <cell r="B664" t="str">
            <v>PUEBLO INDIGENA COFAN</v>
          </cell>
        </row>
        <row r="665">
          <cell r="A665" t="str">
            <v>ID SUJETO DE REPARACIÓN COLECTIVA: 833</v>
          </cell>
          <cell r="B665" t="str">
            <v>RESGUARDO PIALAPI PUEBLO VIEJO</v>
          </cell>
        </row>
        <row r="666">
          <cell r="A666" t="str">
            <v>ID SUJETO DE REPARACIÓN COLECTIVA: 834</v>
          </cell>
          <cell r="B666" t="str">
            <v>RESGUARDO INDIGENA NASSA KIWE</v>
          </cell>
        </row>
        <row r="667">
          <cell r="A667" t="str">
            <v>ID SUJETO DE REPARACIÓN COLECTIVA: 835</v>
          </cell>
          <cell r="B667" t="str">
            <v>CONSEJO COMUNITARIO TIMBA</v>
          </cell>
        </row>
        <row r="668">
          <cell r="A668" t="str">
            <v>ID SUJETO DE REPARACIÓN COLECTIVA: 836</v>
          </cell>
          <cell r="B668" t="str">
            <v>RESGUARDO INDIGENA SEK DXI DEL QUECAL</v>
          </cell>
        </row>
        <row r="669">
          <cell r="A669" t="str">
            <v>ID SUJETO DE REPARACIÓN COLECTIVA: 837</v>
          </cell>
          <cell r="B669" t="str">
            <v>RESGUARDO CHINAS</v>
          </cell>
        </row>
        <row r="670">
          <cell r="A670" t="str">
            <v>ID SUJETO DE REPARACIÓN COLECTIVA: 838</v>
          </cell>
          <cell r="B670" t="str">
            <v>RESGUARDO INDIGENA NASA DE TOGOIMA</v>
          </cell>
        </row>
        <row r="671">
          <cell r="A671" t="str">
            <v>ID SUJETO DE REPARACIÓN COLECTIVA: 839</v>
          </cell>
          <cell r="B671" t="str">
            <v>RESGUARDO INDIGENA DE MOSOCO</v>
          </cell>
        </row>
        <row r="672">
          <cell r="A672" t="str">
            <v>ID SUJETO DE REPARACIÓN COLECTIVA: 840</v>
          </cell>
          <cell r="B672" t="str">
            <v>CABILDO INDIGENA PIJAO CANALI VENTAQUEMADA</v>
          </cell>
        </row>
        <row r="673">
          <cell r="A673" t="str">
            <v>ID SUJETO DE REPARACIÓN COLECTIVA: 841</v>
          </cell>
          <cell r="B673" t="str">
            <v>RESGUARDO INDIGENA CAMPO ALEGRE</v>
          </cell>
        </row>
        <row r="674">
          <cell r="A674" t="str">
            <v>ID SUJETO DE REPARACIÓN COLECTIVA: 842</v>
          </cell>
          <cell r="B674" t="str">
            <v>ASENTAMIENTO INDIGENA CHAPARRAL "MAKUWAJA"</v>
          </cell>
        </row>
        <row r="675">
          <cell r="A675" t="str">
            <v>ID SUJETO DE REPARACIÓN COLECTIVA: 843</v>
          </cell>
          <cell r="B675" t="str">
            <v>CONSEJO COMUNITARIO LOCAL UNION BERRECUI</v>
          </cell>
        </row>
        <row r="676">
          <cell r="A676" t="str">
            <v>ID SUJETO DE REPARACIÓN COLECTIVA: 844</v>
          </cell>
          <cell r="B676" t="str">
            <v>RESGUARDO PUEBLO NUEVO LAGUNA COLORADA</v>
          </cell>
        </row>
        <row r="677">
          <cell r="A677" t="str">
            <v>ID SUJETO DE REPARACIÓN COLECTIVA: 845</v>
          </cell>
          <cell r="B677" t="str">
            <v>RESGUARDO INDIGENA DE VITONCO</v>
          </cell>
        </row>
        <row r="678">
          <cell r="A678" t="str">
            <v>ID SUJETO DE REPARACIÓN COLECTIVA: 846</v>
          </cell>
          <cell r="B678" t="str">
            <v>COMUNIDAD DE MUNICIPIO DE PIJAO CASCO URBANO - RURAL</v>
          </cell>
        </row>
        <row r="679">
          <cell r="A679" t="str">
            <v>ID SUJETO DE REPARACIÓN COLECTIVA: 847</v>
          </cell>
          <cell r="B679" t="str">
            <v>CONSEJO COMUNITARIO DEL CORREGIMIENTO DE ROBLES</v>
          </cell>
        </row>
        <row r="680">
          <cell r="A680" t="str">
            <v>ID SUJETO DE REPARACIÓN COLECTIVA: 848</v>
          </cell>
          <cell r="B680" t="str">
            <v>RESGUARDO INDIGENA NASA DE SAN JOSE</v>
          </cell>
        </row>
        <row r="681">
          <cell r="A681" t="str">
            <v>ID SUJETO DE REPARACIÓN COLECTIVA: 849</v>
          </cell>
          <cell r="B681" t="str">
            <v>COMUNIDAD DEL CORREGIMIENTO DE MICOAHUMADO</v>
          </cell>
        </row>
        <row r="682">
          <cell r="A682" t="str">
            <v>ID SUJETO DE REPARACIÓN COLECTIVA: 850</v>
          </cell>
          <cell r="B682" t="str">
            <v>COMUNIDAD DEL CORREGIMIENTO SANTA LETICIA PURACE</v>
          </cell>
        </row>
        <row r="683">
          <cell r="A683" t="str">
            <v>ID SUJETO DE REPARACIÓN COLECTIVA: 851</v>
          </cell>
          <cell r="B683" t="str">
            <v>COMUNIDAD CASCO URBANO DEL CORREGIMIENTO DE SIBERIA-CAUCA</v>
          </cell>
        </row>
        <row r="684">
          <cell r="A684" t="str">
            <v>ID SUJETO DE REPARACIÓN COLECTIVA: 852</v>
          </cell>
          <cell r="B684" t="str">
            <v>ASOCIACION DE CAMPESINOS AMUC</v>
          </cell>
        </row>
        <row r="685">
          <cell r="A685" t="str">
            <v>ID SUJETO DE REPARACIÓN COLECTIVA: 853</v>
          </cell>
          <cell r="B685" t="str">
            <v>RESGUARDO INDIGENA WITAC KWE</v>
          </cell>
        </row>
        <row r="686">
          <cell r="A686" t="str">
            <v>ID SUJETO DE REPARACIÓN COLECTIVA: 854</v>
          </cell>
          <cell r="B686" t="str">
            <v>RESGUARDO INDIGENA PIAPOCO Y SIKUANI DE CHIGUIRO</v>
          </cell>
        </row>
        <row r="687">
          <cell r="A687" t="str">
            <v>ID SUJETO DE REPARACIÓN COLECTIVA: 855</v>
          </cell>
          <cell r="B687" t="str">
            <v>ASOCIACION COMUNAL DE JUNTAS DEL MUNICIPIO DE CALAMAR</v>
          </cell>
        </row>
        <row r="688">
          <cell r="A688" t="str">
            <v>ID SUJETO DE REPARACIÓN COLECTIVA: 856</v>
          </cell>
          <cell r="B688" t="str">
            <v>ASOCIACION DE CABILDOS INDIGENAS PUEBLO SIONA ACIPS</v>
          </cell>
        </row>
        <row r="689">
          <cell r="A689" t="str">
            <v>ID SUJETO DE REPARACIÓN COLECTIVA: 360</v>
          </cell>
          <cell r="B689" t="str">
            <v>PUEBLO HITNU - RESGUARDOS LA VORAGINE Y SAN JOSE DE LIPA</v>
          </cell>
        </row>
        <row r="690">
          <cell r="A690" t="str">
            <v>ID SUJETO DE REPARACIÓN COLECTIVA: 859</v>
          </cell>
          <cell r="B690" t="str">
            <v>ASOCIACION MUNICIPAL DE COLONOS DEL PATO (AMCOP)</v>
          </cell>
        </row>
        <row r="691">
          <cell r="A691" t="str">
            <v>ID SUJETO DE REPARACIÓN COLECTIVA: 857</v>
          </cell>
          <cell r="B691" t="str">
            <v>RESGUARDO INGA DE YUNGUILLO</v>
          </cell>
        </row>
        <row r="692">
          <cell r="A692" t="str">
            <v>ID SUJETO DE REPARACIÓN COLECTIVA: 860</v>
          </cell>
          <cell r="B692" t="str">
            <v>CONSEJO COMUNITARIO VILLA PAZ</v>
          </cell>
        </row>
        <row r="693">
          <cell r="A693" t="str">
            <v>ID SUJETO DE REPARACIÓN COLECTIVA: 861</v>
          </cell>
          <cell r="B693" t="str">
            <v>RESGUARDO INDIGENA NASA TOEZ</v>
          </cell>
        </row>
        <row r="694">
          <cell r="A694" t="str">
            <v>ID SUJETO DE REPARACIÓN COLECTIVA: 862</v>
          </cell>
          <cell r="B694" t="str">
            <v>RESGUARDO JAIKERASAVI</v>
          </cell>
        </row>
        <row r="695">
          <cell r="A695" t="str">
            <v>ID SUJETO DE REPARACIÓN COLECTIVA: 863</v>
          </cell>
          <cell r="B695" t="str">
            <v>CABILDO INDIGENA DE LA COMUNIDAD INGA DE SANTIAGO</v>
          </cell>
        </row>
        <row r="696">
          <cell r="A696" t="str">
            <v>ID SUJETO DE REPARACIÓN COLECTIVA: 864</v>
          </cell>
          <cell r="B696" t="str">
            <v>CABILDO INDIGENA INGA DE COLON</v>
          </cell>
        </row>
        <row r="697">
          <cell r="A697" t="str">
            <v>ID SUJETO DE REPARACIÓN COLECTIVA: 865</v>
          </cell>
          <cell r="B697" t="str">
            <v>PUEBLO INDIGENA MURUI</v>
          </cell>
        </row>
        <row r="698">
          <cell r="A698" t="str">
            <v>ID SUJETO DE REPARACIÓN COLECTIVA: 593</v>
          </cell>
          <cell r="B698" t="str">
            <v>CABILDO INDIGENA EMBERA CHAMI ASENTAMIENTO LA ESPERANZA</v>
          </cell>
        </row>
        <row r="699">
          <cell r="A699" t="str">
            <v>ID SUJETO DE REPARACIÓN COLECTIVA: 866</v>
          </cell>
          <cell r="B699" t="str">
            <v>CABILDO INDIGENA PIJAO EL TRIUNFO</v>
          </cell>
        </row>
        <row r="700">
          <cell r="A700" t="str">
            <v>ID SUJETO DE REPARACIÓN COLECTIVA: 867</v>
          </cell>
          <cell r="B700" t="str">
            <v>COMUNIDAD AFRO DE MANDINGUILLA</v>
          </cell>
        </row>
        <row r="701">
          <cell r="A701" t="str">
            <v>ID SUJETO DE REPARACIÓN COLECTIVA: 868</v>
          </cell>
          <cell r="B701" t="str">
            <v>CABILDO INDIGENA AMOYA LA VIRGINIA</v>
          </cell>
        </row>
        <row r="702">
          <cell r="A702" t="str">
            <v>ID SUJETO DE REPARACIÓN COLECTIVA: 869</v>
          </cell>
          <cell r="B702" t="str">
            <v>RESGUARDO INDIGENA DE COHETANDO</v>
          </cell>
        </row>
        <row r="703">
          <cell r="A703" t="str">
            <v>ID SUJETO DE REPARACIÓN COLECTIVA: 870</v>
          </cell>
          <cell r="B703" t="str">
            <v>CABILDO INDIGENA MONTEBELLO</v>
          </cell>
        </row>
        <row r="704">
          <cell r="A704" t="str">
            <v>ID SUJETO DE REPARACIÓN COLECTIVA: 871</v>
          </cell>
          <cell r="B704" t="str">
            <v>RESGUARDO EL VOLAO</v>
          </cell>
        </row>
        <row r="705">
          <cell r="A705" t="str">
            <v>ID SUJETO DE REPARACIÓN COLECTIVA: 872</v>
          </cell>
          <cell r="B705" t="str">
            <v>COMUNIDAD PIJAO SAN ANTONIO DE CALARMA</v>
          </cell>
        </row>
        <row r="706">
          <cell r="A706" t="str">
            <v>ID SUJETO DE REPARACIÓN COLECTIVA: 616</v>
          </cell>
          <cell r="B706" t="str">
            <v>SIKUANI RESGUARDO INDIGENA LA ESMERALDA</v>
          </cell>
        </row>
        <row r="707">
          <cell r="A707" t="str">
            <v>ID SUJETO DE REPARACIÓN COLECTIVA: 702</v>
          </cell>
          <cell r="B707" t="str">
            <v>CABILDO MENOR INDIGENA ARROYOS DE MACAJAN</v>
          </cell>
        </row>
        <row r="708">
          <cell r="A708" t="str">
            <v>ID SUJETO DE REPARACIÓN COLECTIVA: 734</v>
          </cell>
          <cell r="B708" t="str">
            <v>RESGUARDO INDIGENA EMBERA-CHAMI LA LIBERTAD II</v>
          </cell>
        </row>
        <row r="709">
          <cell r="A709" t="str">
            <v>ID SUJETO DE REPARACIÓN COLECTIVA: 873</v>
          </cell>
          <cell r="B709" t="str">
            <v>COMUNIDAD DE LA FINCA LA EUROPA</v>
          </cell>
        </row>
        <row r="710">
          <cell r="A710" t="str">
            <v>ID SUJETO DE REPARACIÓN COLECTIVA: 874</v>
          </cell>
          <cell r="B710" t="str">
            <v>CONSEJO COMUNITARIO DE CHAGRES</v>
          </cell>
        </row>
        <row r="711">
          <cell r="A711" t="str">
            <v>ID SUJETO DE REPARACIÓN COLECTIVA: 875</v>
          </cell>
          <cell r="B711" t="str">
            <v>COMUNIDAD INDIGENA WAYUU DE TAMAQUITO 1</v>
          </cell>
        </row>
        <row r="712">
          <cell r="A712" t="str">
            <v>ID SUJETO DE REPARACIÓN COLECTIVA: 876</v>
          </cell>
          <cell r="B712" t="str">
            <v>COMUNIDAD DE LA INSPECCION DE POLICIA PLAYA RICA</v>
          </cell>
        </row>
        <row r="713">
          <cell r="A713" t="str">
            <v>ID SUJETO DE REPARACIÓN COLECTIVA: 877</v>
          </cell>
          <cell r="B713" t="str">
            <v>COMUNIDAD INDIGENA EL PARAISO</v>
          </cell>
        </row>
        <row r="714">
          <cell r="A714" t="str">
            <v>ID SUJETO DE REPARACIÓN COLECTIVA: 878</v>
          </cell>
          <cell r="B714" t="str">
            <v>COMUNIDAD AFROCOLOMBIANA EL CRUCE LA SIERRA Y LA ESTACION</v>
          </cell>
        </row>
        <row r="715">
          <cell r="A715" t="str">
            <v>ID SUJETO DE REPARACIÓN COLECTIVA: 879</v>
          </cell>
          <cell r="B715" t="str">
            <v>RESGUARDO INDIGENA DE IBUDO LAS PLAYAS</v>
          </cell>
        </row>
        <row r="716">
          <cell r="A716" t="str">
            <v>ID SUJETO DE REPARACIÓN COLECTIVA: 880</v>
          </cell>
          <cell r="B716" t="str">
            <v>GRUPO LGBTI SAN RAFAEL</v>
          </cell>
        </row>
        <row r="717">
          <cell r="A717" t="str">
            <v>ID SUJETO DE REPARACIÓN COLECTIVA: 881</v>
          </cell>
          <cell r="B717" t="str">
            <v>COMUNIDAD AFROCOLOMBIANA SALOA</v>
          </cell>
        </row>
        <row r="718">
          <cell r="A718" t="str">
            <v>ID SUJETO DE REPARACIÓN COLECTIVA: 882</v>
          </cell>
          <cell r="B718" t="str">
            <v>RESGUARDO INDIGENA EMBERA CHAMI DOXURA-EL CAIRP</v>
          </cell>
        </row>
        <row r="719">
          <cell r="A719" t="str">
            <v>ID SUJETO DE REPARACIÓN COLECTIVA: 883</v>
          </cell>
          <cell r="B719" t="str">
            <v>RESGUARDO INDIGENA PIAPOCO DE MURCIELAGO ALTAMIRA</v>
          </cell>
        </row>
        <row r="720">
          <cell r="A720" t="str">
            <v>ID SUJETO DE REPARACIÓN COLECTIVA: 884</v>
          </cell>
          <cell r="B720" t="str">
            <v>GRUPO DE COMITÉ DE GANADEROS DE SAN VICENTE DEL CAGUAN</v>
          </cell>
        </row>
        <row r="721">
          <cell r="A721" t="str">
            <v>ID SUJETO DE REPARACIÓN COLECTIVA: 885</v>
          </cell>
          <cell r="B721" t="str">
            <v>COMUNIDAD DEL CORREGIMIENTO DE SAN ADOLFO</v>
          </cell>
        </row>
        <row r="722">
          <cell r="A722" t="str">
            <v>ID SUJETO DE REPARACIÓN COLECTIVA: 544</v>
          </cell>
          <cell r="B722" t="str">
            <v>RESGUARDO SAN MIGUEL</v>
          </cell>
        </row>
        <row r="723">
          <cell r="A723" t="str">
            <v>ID SUJETO DE REPARACIÓN COLECTIVA: 887</v>
          </cell>
          <cell r="B723" t="str">
            <v>RESGUARDO INDIGENA CHAMI TAGUAL LA PO</v>
          </cell>
        </row>
        <row r="724">
          <cell r="A724" t="str">
            <v>ID SUJETO DE REPARACIÓN COLECTIVA: 888</v>
          </cell>
          <cell r="B724" t="str">
            <v>CABILDO MAYOR INDIGENA DE CACERES</v>
          </cell>
        </row>
        <row r="725">
          <cell r="A725" t="str">
            <v>ID SUJETO DE REPARACIÓN COLECTIVA: 889</v>
          </cell>
          <cell r="B725" t="str">
            <v>CONSEJO COMUNITARIO RIO SAN FRANCISCO</v>
          </cell>
        </row>
        <row r="726">
          <cell r="A726" t="str">
            <v>ID SUJETO DE REPARACIÓN COLECTIVA: 890</v>
          </cell>
          <cell r="B726" t="str">
            <v>CONSEJO COMUNITARIO ALTO GUAPI</v>
          </cell>
        </row>
        <row r="727">
          <cell r="A727" t="str">
            <v>ID SUJETO DE REPARACIÓN COLECTIVA: 892</v>
          </cell>
          <cell r="B727" t="str">
            <v>RESGUARDO INDIGENA LAS PALMAS</v>
          </cell>
        </row>
        <row r="728">
          <cell r="A728" t="str">
            <v>ID SUJETO DE REPARACIÓN COLECTIVA: 891</v>
          </cell>
          <cell r="B728" t="str">
            <v>RESGUARDO SALAQUI PAVARANDO</v>
          </cell>
        </row>
        <row r="729">
          <cell r="A729" t="str">
            <v>ID SUJETO DE REPARACIÓN COLECTIVA: 893</v>
          </cell>
          <cell r="B729" t="str">
            <v>RESGUARDO INDIGENA COREGUAJE DE CONSARA-MECAYA</v>
          </cell>
        </row>
        <row r="730">
          <cell r="A730" t="str">
            <v>ID SUJETO DE REPARACIÓN COLECTIVA: 894</v>
          </cell>
          <cell r="B730" t="str">
            <v>CONSEJO COMUNITARIO AURELIO JOSE DIAZ</v>
          </cell>
        </row>
        <row r="731">
          <cell r="A731" t="str">
            <v>ID SUJETO DE REPARACIÓN COLECTIVA: 895</v>
          </cell>
          <cell r="B731" t="str">
            <v>CONSEJO COMUNITARIO DEL CORREGIMIENTO DE QUINAMAYO</v>
          </cell>
        </row>
        <row r="732">
          <cell r="A732" t="str">
            <v>ID SUJETO DE REPARACIÓN COLECTIVA: 896</v>
          </cell>
          <cell r="B732" t="str">
            <v>CONGRESO NACIONAL DE DESPLAZADOS</v>
          </cell>
        </row>
        <row r="733">
          <cell r="A733" t="str">
            <v>ID SUJETO DE REPARACIÓN COLECTIVA: 897</v>
          </cell>
          <cell r="B733" t="str">
            <v>RESGUARDO TURPIAL HUMAPO ACHAGUA</v>
          </cell>
        </row>
        <row r="734">
          <cell r="A734" t="str">
            <v>ID SUJETO DE REPARACIÓN COLECTIVA: 898</v>
          </cell>
          <cell r="B734" t="str">
            <v>CONSEJO COMUNITARIO DE CASCAJALITO</v>
          </cell>
        </row>
        <row r="735">
          <cell r="A735" t="str">
            <v>ID SUJETO DE REPARACIÓN COLECTIVA: 745</v>
          </cell>
          <cell r="B735" t="str">
            <v>RESGUARDO INDIGENA CHAGUI, CHIMBUZA, VEGAS, SAN ANTONIO, QUELBI, CHANUL, CANDILLAS, NALBU, BAJO NEMBI, CHAPIRAL, CIMARRON</v>
          </cell>
        </row>
        <row r="736">
          <cell r="A736" t="str">
            <v>ID SUJETO DE REPARACIÓN COLECTIVA: 899</v>
          </cell>
          <cell r="B736" t="str">
            <v>RESGUARDO CUCHILLA DEL PALMAR</v>
          </cell>
        </row>
        <row r="737">
          <cell r="A737" t="str">
            <v>ID SUJETO DE REPARACIÓN COLECTIVA: 900</v>
          </cell>
          <cell r="B737" t="str">
            <v>LA COMUNIDAD DE CAMPESINOS DE VILLA CLARET</v>
          </cell>
        </row>
        <row r="738">
          <cell r="A738" t="str">
            <v>ID SUJETO DE REPARACIÓN COLECTIVA: 901</v>
          </cell>
          <cell r="B738" t="str">
            <v>CONSEJO COMUNITARIO DE COMUNIDADES NEGRAS, RAIZALES Y PALENQUERAS LAS AMERICAS</v>
          </cell>
        </row>
        <row r="739">
          <cell r="A739" t="str">
            <v>ID SUJETO DE REPARACIÓN COLECTIVA: 902</v>
          </cell>
          <cell r="B739" t="str">
            <v>RESGUARDO GARRAPATAS BATATAL</v>
          </cell>
        </row>
        <row r="740">
          <cell r="A740" t="str">
            <v>ID SUJETO DE REPARACIÓN COLECTIVA: 903</v>
          </cell>
          <cell r="B740" t="str">
            <v>COMUNIDAD DE LA VEREDA RENACER SAN GABRIELUNO</v>
          </cell>
        </row>
        <row r="741">
          <cell r="A741" t="str">
            <v>ID SUJETO DE REPARACIÓN COLECTIVA: 904</v>
          </cell>
          <cell r="B741" t="str">
            <v>COMUNIDAD INDIGENA WOUNAAN DE CHACHAJO</v>
          </cell>
        </row>
        <row r="742">
          <cell r="A742" t="str">
            <v>ID SUJETO DE REPARACIÓN COLECTIVA: 905</v>
          </cell>
          <cell r="B742" t="str">
            <v>CONSEJO COMUNITARIO VILLA-CONTO</v>
          </cell>
        </row>
        <row r="743">
          <cell r="A743" t="str">
            <v>ID SUJETO DE REPARACIÓN COLECTIVA: 906</v>
          </cell>
          <cell r="B743" t="str">
            <v>ASOCIACIÓN CAMPESINA DEL VALLE DEL RIO CIMITARRA</v>
          </cell>
        </row>
        <row r="744">
          <cell r="A744" t="str">
            <v>ID SUJETO DE REPARACIÓN COLECTIVA: 907</v>
          </cell>
          <cell r="B744" t="str">
            <v>ASOCIACIÓN DE CABILDOS INGA ANDINO -AMAZONICO KAUSAI</v>
          </cell>
        </row>
        <row r="745">
          <cell r="A745" t="str">
            <v>ID SUJETO DE REPARACIÓN COLECTIVA: 698</v>
          </cell>
          <cell r="B745" t="str">
            <v>CABILDO INDIGENA MONTERREY</v>
          </cell>
        </row>
        <row r="746">
          <cell r="A746" t="str">
            <v>ID SUJETO DE REPARACIÓN COLECTIVA: 908</v>
          </cell>
          <cell r="B746" t="str">
            <v>COMUNIDAD INDIGENA YAMOJOLI</v>
          </cell>
        </row>
        <row r="747">
          <cell r="A747" t="str">
            <v>ID SUJETO DE REPARACIÓN COLECTIVA: 909</v>
          </cell>
          <cell r="B747" t="str">
            <v>CONSEJO COMUNITARIO DE AFRODECENSIENTES VICTORIA TORRES</v>
          </cell>
        </row>
        <row r="748">
          <cell r="A748" t="str">
            <v>ID SUJETO DE REPARACIÓN COLECTIVA: 910</v>
          </cell>
          <cell r="B748" t="str">
            <v>CONSEJO COMUNITARIO PUERTO COLOMBIA</v>
          </cell>
        </row>
        <row r="749">
          <cell r="A749" t="str">
            <v>ID SUJETO DE REPARACIÓN COLECTIVA: 911</v>
          </cell>
          <cell r="B749" t="str">
            <v>CONSEJO COMUNITARIO TUCURINCA</v>
          </cell>
        </row>
        <row r="750">
          <cell r="A750" t="str">
            <v>ID SUJETO DE REPARACIÓN COLECTIVA: 912</v>
          </cell>
          <cell r="B750" t="str">
            <v>CONSEJO COMUNITARIO BOCAS DE CHICAO</v>
          </cell>
        </row>
        <row r="751">
          <cell r="A751" t="str">
            <v>ID SUJETO DE REPARACIÓN COLECTIVA: 913</v>
          </cell>
          <cell r="B751" t="str">
            <v>PUEBLO YAPOROGOS TAIRA</v>
          </cell>
        </row>
        <row r="752">
          <cell r="A752" t="str">
            <v>ID SUJETO DE REPARACIÓN COLECTIVA: 914</v>
          </cell>
          <cell r="B752" t="str">
            <v>RESGUARDO KWESX KIWE NASA</v>
          </cell>
        </row>
        <row r="753">
          <cell r="A753" t="str">
            <v>ID SUJETO DE REPARACIÓN COLECTIVA: 915</v>
          </cell>
          <cell r="B753" t="str">
            <v>PUEBLO SIKUANI RESGUARDO CACHIVERAS DEL NARE</v>
          </cell>
        </row>
        <row r="754">
          <cell r="A754" t="str">
            <v>ID SUJETO DE REPARACIÓN COLECTIVA: 916</v>
          </cell>
          <cell r="B754" t="str">
            <v>PUEBLO INDIGENA SIKUANI RESGUARDO CAÑO NEGRO</v>
          </cell>
        </row>
        <row r="755">
          <cell r="A755" t="str">
            <v>ID SUJETO DE REPARACIÓN COLECTIVA: 917</v>
          </cell>
          <cell r="B755" t="str">
            <v>COMUNIDAD LGBTI</v>
          </cell>
        </row>
        <row r="756">
          <cell r="A756" t="str">
            <v>ID SUJETO DE REPARACIÓN COLECTIVA: 918</v>
          </cell>
          <cell r="B756" t="str">
            <v>CONSEJO COMUNITARIO COMUNIDADES NEGRAS DEL CASRERÍO DE GUARÍSMO</v>
          </cell>
        </row>
        <row r="757">
          <cell r="A757" t="str">
            <v>ID SUJETO DE REPARACIÓN COLECTIVA: 919</v>
          </cell>
          <cell r="B757" t="str">
            <v>COMUNIDAD DE RESGUARDO TIMBICHUCUE</v>
          </cell>
        </row>
        <row r="758">
          <cell r="A758" t="str">
            <v>ID SUJETO DE REPARACIÓN COLECTIVA: 920</v>
          </cell>
          <cell r="B758" t="str">
            <v>CONCEJO COMUNITARIO COCOMASUR</v>
          </cell>
        </row>
        <row r="759">
          <cell r="A759" t="str">
            <v>ID SUJETO DE REPARACIÓN COLECTIVA: 921</v>
          </cell>
          <cell r="B759" t="str">
            <v>PUEBLO INDIGENA KICHWA DE PUERTO LEGUIZAMO</v>
          </cell>
        </row>
        <row r="760">
          <cell r="A760" t="str">
            <v>ID SUJETO DE REPARACIÓN COLECTIVA: 922</v>
          </cell>
          <cell r="B760" t="str">
            <v>RESGUARDO INDIGENA PAEZ ALTAMIRA</v>
          </cell>
        </row>
        <row r="761">
          <cell r="A761" t="str">
            <v>ID SUJETO DE REPARACIÓN COLECTIVA: 923</v>
          </cell>
          <cell r="B761" t="str">
            <v>CABILDO INDIGENA DE LA COMUNIDAD GRAN TESCUAL</v>
          </cell>
        </row>
        <row r="762">
          <cell r="A762" t="str">
            <v>ID SUJETO DE REPARACIÓN COLECTIVA: 924</v>
          </cell>
          <cell r="B762" t="str">
            <v>CONSEJO COMUNITARIO DE LA COMUNIDAD NEGRA DE SANJOC</v>
          </cell>
        </row>
        <row r="763">
          <cell r="A763" t="str">
            <v>ID SUJETO DE REPARACIÓN COLECTIVA: 925</v>
          </cell>
          <cell r="B763" t="str">
            <v>CABILDO INDIGENA PIJAO-CALARCA</v>
          </cell>
        </row>
        <row r="764">
          <cell r="A764" t="str">
            <v>ID SUJETO DE REPARACIÓN COLECTIVA: 926</v>
          </cell>
          <cell r="B764" t="str">
            <v>RESGUARDO INDIGENA NUEVO HORIZONTE</v>
          </cell>
        </row>
        <row r="765">
          <cell r="A765" t="str">
            <v>ID SUJETO DE REPARACIÓN COLECTIVA: 927</v>
          </cell>
          <cell r="B765" t="str">
            <v>RESGUARDO INDIGENA SIKUANI DOMO PLANAS</v>
          </cell>
        </row>
        <row r="766">
          <cell r="A766" t="str">
            <v>ID SUJETO DE REPARACIÓN COLECTIVA: 928</v>
          </cell>
          <cell r="B766" t="str">
            <v>RESGUARDO INDIGENA RIO ORPUA</v>
          </cell>
        </row>
        <row r="767">
          <cell r="A767" t="str">
            <v>ID SUJETO DE REPARACIÓN COLECTIVA: 929</v>
          </cell>
          <cell r="B767" t="str">
            <v>RESGUARDO INDIGENA JAIDUKAMA</v>
          </cell>
        </row>
        <row r="768">
          <cell r="A768" t="str">
            <v>ID SUJETO DE REPARACIÓN COLECTIVA: 930</v>
          </cell>
          <cell r="B768" t="str">
            <v>RESGUARDO INDIGENA LOS NIAZA</v>
          </cell>
        </row>
        <row r="769">
          <cell r="A769" t="str">
            <v>ID SUJETO DE REPARACIÓN COLECTIVA: 931</v>
          </cell>
          <cell r="B769" t="str">
            <v>RESGUARDO INDIGENA DACHI DURA</v>
          </cell>
        </row>
        <row r="770">
          <cell r="A770" t="str">
            <v>ID SUJETO DE REPARACIÓN COLECTIVA: 932</v>
          </cell>
          <cell r="B770" t="str">
            <v>RESGUARDO INDIGENA DE SANTA ROSA CAPISISCO</v>
          </cell>
        </row>
        <row r="771">
          <cell r="A771" t="str">
            <v>ID SUJETO DE REPARACIÓN COLECTIVA: 933</v>
          </cell>
          <cell r="B771" t="str">
            <v>COMUNIDAD AFRODESENDIENTE COVEÑAS</v>
          </cell>
        </row>
        <row r="772">
          <cell r="A772" t="str">
            <v>ID SUJETO DE REPARACIÓN COLECTIVA: 934</v>
          </cell>
          <cell r="B772" t="str">
            <v>RESGUARDO INDIGENA JAIDEZABI</v>
          </cell>
        </row>
        <row r="773">
          <cell r="A773" t="str">
            <v>ID SUJETO DE REPARACIÓN COLECTIVA: 935</v>
          </cell>
          <cell r="B773" t="str">
            <v>RESGUARDO DE PANIQUITA</v>
          </cell>
        </row>
        <row r="774">
          <cell r="A774" t="str">
            <v>ID SUJETO DE REPARACIÓN COLECTIVA: 936</v>
          </cell>
          <cell r="B774" t="str">
            <v>FEDERACION NACIONAL SINDICAL UNITARIA AGROPECUARIA (FENSUAGRO)</v>
          </cell>
        </row>
        <row r="775">
          <cell r="A775" t="str">
            <v>ID SUJETO DE REPARACIÓN COLECTIVA: 937</v>
          </cell>
          <cell r="B775" t="str">
            <v>RESGUARDO INDIGENA DE YAQUIVA</v>
          </cell>
        </row>
        <row r="776">
          <cell r="A776" t="str">
            <v>ID SUJETO DE REPARACIÓN COLECTIVA: 938</v>
          </cell>
          <cell r="B776" t="str">
            <v>RESGUARDO INDIGENA LA GAITANA</v>
          </cell>
        </row>
        <row r="777">
          <cell r="A777" t="str">
            <v>ID SUJETO DE REPARACIÓN COLECTIVA: 939</v>
          </cell>
          <cell r="B777" t="str">
            <v>RESGUARDO INDIGENA DE CALDERAS</v>
          </cell>
        </row>
        <row r="778">
          <cell r="A778" t="str">
            <v>ID SUJETO DE REPARACIÓN COLECTIVA: 940</v>
          </cell>
          <cell r="B778" t="str">
            <v>RESGUARDO INDIGENA RIO DOMINGODO-UNION CHIGORODO</v>
          </cell>
        </row>
        <row r="779">
          <cell r="A779" t="str">
            <v>ID SUJETO DE REPARACIÓN COLECTIVA: 941</v>
          </cell>
          <cell r="B779" t="str">
            <v>COMUNIDAD INDIGENA WOUNAAN DE AGUA CLARA</v>
          </cell>
        </row>
        <row r="780">
          <cell r="A780" t="str">
            <v>ID SUJETO DE REPARACIÓN COLECTIVA: 942</v>
          </cell>
          <cell r="B780" t="str">
            <v>RESGUARDO INDIGENA EL CANIME</v>
          </cell>
        </row>
        <row r="781">
          <cell r="A781" t="str">
            <v>ID SUJETO DE REPARACIÓN COLECTIVA: 751</v>
          </cell>
          <cell r="B781" t="str">
            <v>RESGUARDO INDIGENA EMBERA CHAMI DEL CAÑON DEL RIO GARRAPATAS</v>
          </cell>
        </row>
        <row r="782">
          <cell r="A782" t="str">
            <v>ID SUJETO DE REPARACIÓN COLECTIVA: 943</v>
          </cell>
          <cell r="B782" t="str">
            <v>CABILDO DE LA COMUNIDAD INDIGENA BEKOCHA GUAJIRA</v>
          </cell>
        </row>
        <row r="783">
          <cell r="A783" t="str">
            <v>ID SUJETO DE REPARACIÓN COLECTIVA: 944</v>
          </cell>
          <cell r="B783" t="str">
            <v>MONOPAMBA Y MUNICIO DE PUERRES</v>
          </cell>
        </row>
        <row r="784">
          <cell r="A784" t="str">
            <v>ID SUJETO DE REPARACIÓN COLECTIVA: 945</v>
          </cell>
          <cell r="B784" t="str">
            <v>CONSEJO COMUNITARIO PIZARRO</v>
          </cell>
        </row>
        <row r="785">
          <cell r="A785" t="str">
            <v>ID SUJETO DE REPARACIÓN COLECTIVA: 946</v>
          </cell>
          <cell r="B785" t="str">
            <v>CABILDO INDIGENA ARAWAK</v>
          </cell>
        </row>
        <row r="786">
          <cell r="A786" t="str">
            <v>ID SUJETO DE REPARACIÓN COLECTIVA: 563</v>
          </cell>
          <cell r="B786" t="str">
            <v>COMUNIDADES INDIGENAS ZENU EL MANGO Y SANTA CRUZ DEL MUNICIPIO DE TURBO</v>
          </cell>
        </row>
        <row r="787">
          <cell r="A787" t="str">
            <v>ID SUJETO DE REPARACIÓN COLECTIVA: 947</v>
          </cell>
          <cell r="B787" t="str">
            <v>ORGANIZACIÓN INDIGENA DEL ALTO DE SAN JORGE</v>
          </cell>
        </row>
        <row r="788">
          <cell r="A788" t="str">
            <v>ID SUJETO DE REPARACIÓN COLECTIVA: 948</v>
          </cell>
          <cell r="B788" t="str">
            <v>ORGANIZACION OPEK EMBERA KATIO DEL ALTO SINU</v>
          </cell>
        </row>
        <row r="789">
          <cell r="A789" t="str">
            <v>ID SUJETO DE REPARACIÓN COLECTIVA: 949</v>
          </cell>
          <cell r="B789" t="str">
            <v>COMUNIDAD INDIGENA CACAO</v>
          </cell>
        </row>
        <row r="790">
          <cell r="A790" t="str">
            <v>ID SUJETO DE REPARACIÓN COLECTIVA: 950</v>
          </cell>
          <cell r="B790" t="str">
            <v>CONSEJO COMUNITARIO SIVIRU</v>
          </cell>
        </row>
        <row r="791">
          <cell r="A791" t="str">
            <v>ID SUJETO DE REPARACIÓN COLECTIVA: 951</v>
          </cell>
          <cell r="B791" t="str">
            <v>CONSEJO COMUNITARIO DE LA COMUNIDAD NEGRA DE PUEBLO RICO SANTA CECILIA</v>
          </cell>
        </row>
        <row r="792">
          <cell r="A792" t="str">
            <v>ID SUJETO DE REPARACIÓN COLECTIVA: 952</v>
          </cell>
          <cell r="B792" t="str">
            <v>CABILDO INDIGENA LOMAS DE PALITO</v>
          </cell>
        </row>
        <row r="793">
          <cell r="A793" t="str">
            <v>ID SUJETO DE REPARACIÓN COLECTIVA: 954</v>
          </cell>
          <cell r="B793" t="str">
            <v>RESGUARDO INDIGENA PIAPOCO DE LA VICTORIA</v>
          </cell>
        </row>
        <row r="794">
          <cell r="A794" t="str">
            <v>ID SUJETO DE REPARACIÓN COLECTIVA: 953</v>
          </cell>
          <cell r="B794" t="str">
            <v>CONSEJO COMUNITARIO SOPLADOR</v>
          </cell>
        </row>
        <row r="795">
          <cell r="A795" t="str">
            <v>ID SUJETO DE REPARACIÓN COLECTIVA: 955</v>
          </cell>
          <cell r="B795" t="str">
            <v>RESGUARDO INDIGENA YU´YISXKWE DEL RIO SAN CRISTOBAL</v>
          </cell>
        </row>
        <row r="796">
          <cell r="A796" t="str">
            <v>ID SUJETO DE REPARACIÓN COLECTIVA: 956</v>
          </cell>
          <cell r="B796" t="str">
            <v>CONSEJO COMUNITARIO VILLA MARIA PURRICHA</v>
          </cell>
        </row>
        <row r="797">
          <cell r="A797" t="str">
            <v>ID SUJETO DE REPARACIÓN COLECTIVA: 957</v>
          </cell>
          <cell r="B797" t="str">
            <v>RESGUARDO INDIGENA PUEBLITO DE LA QUEBRADA RIO QUERA</v>
          </cell>
        </row>
        <row r="798">
          <cell r="A798" t="str">
            <v>ID SUJETO DE REPARACIÓN COLECTIVA: 958</v>
          </cell>
          <cell r="B798" t="str">
            <v>RENACER AWA</v>
          </cell>
        </row>
        <row r="799">
          <cell r="A799" t="str">
            <v>ID SUJETO DE REPARACIÓN COLECTIVA: 959</v>
          </cell>
          <cell r="B799" t="str">
            <v>RESGUARDO INDIGENA PAEZ EL GUAYABAL</v>
          </cell>
        </row>
        <row r="800">
          <cell r="A800" t="str">
            <v>ID SUJETO DE REPARACIÓN COLECTIVA: 960</v>
          </cell>
          <cell r="B800" t="str">
            <v>CABILDO INDIGENA DACHIDANA (LA ALDANA)</v>
          </cell>
        </row>
        <row r="801">
          <cell r="A801" t="str">
            <v>ID SUJETO DE REPARACIÓN COLECTIVA: 961</v>
          </cell>
          <cell r="B801" t="str">
            <v>CONSEJO COMUNITARIO COCOMASECO</v>
          </cell>
        </row>
        <row r="802">
          <cell r="A802" t="str">
            <v>ID SUJETO DE REPARACIÓN COLECTIVA: 962</v>
          </cell>
          <cell r="B802" t="str">
            <v>PUEBLO SI KUANI COMUNIDAD ALTA GRACIA</v>
          </cell>
        </row>
        <row r="803">
          <cell r="A803" t="str">
            <v>ID SUJETO DE REPARACIÓN COLECTIVA: 963</v>
          </cell>
          <cell r="B803" t="str">
            <v>COMUNIDAD INDIGENA PIJAO DE GUAYAQUIL</v>
          </cell>
        </row>
        <row r="804">
          <cell r="A804" t="str">
            <v>ID SUJETO DE REPARACIÓN COLECTIVA: 964</v>
          </cell>
          <cell r="B804" t="str">
            <v>COMUNIDAD INDIGENA NASA CHXACHXA</v>
          </cell>
        </row>
        <row r="805">
          <cell r="A805" t="str">
            <v>ID SUJETO DE REPARACIÓN COLECTIVA: 965</v>
          </cell>
          <cell r="B805" t="str">
            <v>RESGUARDO INDIGENA AWA EL SANDE</v>
          </cell>
        </row>
        <row r="806">
          <cell r="A806" t="str">
            <v>ID SUJETO DE REPARACIÓN COLECTIVA: 966</v>
          </cell>
          <cell r="B806" t="str">
            <v>CONSEJO COMUNITARIO APARTADO BUENAVISTA</v>
          </cell>
        </row>
        <row r="807">
          <cell r="A807" t="str">
            <v>ID SUJETO DE REPARACIÓN COLECTIVA: 967</v>
          </cell>
          <cell r="B807" t="str">
            <v>CABILDO SOL NACIENTE</v>
          </cell>
        </row>
        <row r="808">
          <cell r="A808" t="str">
            <v>ID SUJETO DE REPARACIÓN COLECTIVA: 968</v>
          </cell>
          <cell r="B808" t="str">
            <v>CONSEJO COMUNITARIO DE COMUNIDADES NEGRAS DE ZACARIAS</v>
          </cell>
        </row>
        <row r="809">
          <cell r="A809" t="str">
            <v>ID SUJETO DE REPARACIÓN COLECTIVA: 969</v>
          </cell>
          <cell r="B809" t="str">
            <v>CONSEJO COMUNITARIO DE LA COMUNIDAD NEGRA DE INTEGRACION DEL RIO CUARE</v>
          </cell>
        </row>
        <row r="810">
          <cell r="A810" t="str">
            <v>ID SUJETO DE REPARACIÓN COLECTIVA: 970</v>
          </cell>
          <cell r="B810" t="str">
            <v>RESGUARDO VANIA CHAMI</v>
          </cell>
        </row>
        <row r="811">
          <cell r="A811" t="str">
            <v>ID SUJETO DE REPARACIÓN COLECTIVA: 971</v>
          </cell>
          <cell r="B811" t="str">
            <v>PARCIALIDAD INDIGENA GUAZAPANA DAGUA</v>
          </cell>
        </row>
        <row r="812">
          <cell r="A812" t="str">
            <v>ID SUJETO DE REPARACIÓN COLECTIVA: 972</v>
          </cell>
          <cell r="B812" t="str">
            <v>PARCIALIDAD INDIGENA LA MAYERA</v>
          </cell>
        </row>
        <row r="813">
          <cell r="A813" t="str">
            <v>ID SUJETO DE REPARACIÓN COLECTIVA: 973</v>
          </cell>
          <cell r="B813" t="str">
            <v>CABILDO MENOR INDIGENA TACASUAN</v>
          </cell>
        </row>
        <row r="814">
          <cell r="A814" t="str">
            <v>ID SUJETO DE REPARACIÓN COLECTIVA: 974</v>
          </cell>
          <cell r="B814" t="str">
            <v>ASOCIACION DE TRABAJADORES CAMPESINOS DE LA ZONA DE RESERVA CAMPESINA DEL MUNICIPIO DE TOTORO, (ASOCAT)</v>
          </cell>
        </row>
        <row r="815">
          <cell r="A815" t="str">
            <v>ID SUJETO DE REPARACIÓN COLECTIVA: 975</v>
          </cell>
          <cell r="B815" t="str">
            <v>COMUNIDAD INGA NUKANCHIPA YUYAY</v>
          </cell>
        </row>
        <row r="816">
          <cell r="A816" t="str">
            <v>ID SUJETO DE REPARACIÓN COLECTIVA: 976</v>
          </cell>
          <cell r="B816" t="str">
            <v>CONSEJO COMUNITARIO DE LA COMUNIDAD NEGRA EL CASTILLO</v>
          </cell>
        </row>
        <row r="817">
          <cell r="A817" t="str">
            <v>ID SUJETO DE REPARACIÓN COLECTIVA: 977</v>
          </cell>
          <cell r="B817" t="str">
            <v>CONSEJO COMUNITARIO CORREDOR PANAMERICANO EL PILÓN</v>
          </cell>
        </row>
        <row r="818">
          <cell r="A818" t="str">
            <v>ID SUJETO DE REPARACIÓN COLECTIVA: 978</v>
          </cell>
          <cell r="B818" t="str">
            <v>CONSEJO COMUNITARIO DE LA COMUNIDAD NEGRA RAÍCES AFRODESCENDIENTES CONAFROS</v>
          </cell>
        </row>
        <row r="819">
          <cell r="A819" t="str">
            <v>ID SUJETO DE REPARACIÓN COLECTIVA: 979</v>
          </cell>
          <cell r="B819" t="str">
            <v>RESGUARDO INDIGENA LLANOS DE YARI YAGUARA II</v>
          </cell>
        </row>
        <row r="820">
          <cell r="A820" t="str">
            <v>ID SUJETO DE REPARACIÓN COLECTIVA: 980</v>
          </cell>
          <cell r="B820" t="str">
            <v>COMUNIDAD INDIGENA BARAMOSA</v>
          </cell>
        </row>
        <row r="821">
          <cell r="A821" t="str">
            <v>ID SUJETO DE REPARACIÓN COLECTIVA: 981</v>
          </cell>
          <cell r="B821" t="str">
            <v>RESGUARDO INDIGENA SIRENA BERRECUY</v>
          </cell>
        </row>
        <row r="822">
          <cell r="A822" t="str">
            <v>ID SUJETO DE REPARACIÓN COLECTIVA: 982</v>
          </cell>
          <cell r="B822" t="str">
            <v>RESGUARDO INDIGENA PUERTO LIBRE DEL RIO PEPE</v>
          </cell>
        </row>
        <row r="823">
          <cell r="A823" t="str">
            <v>ID SUJETO DE REPARACIÓN COLECTIVA: 983</v>
          </cell>
          <cell r="B823" t="str">
            <v>CONSEJO COMUNITARIO BELLAVISTA DUBAZA</v>
          </cell>
        </row>
        <row r="824">
          <cell r="A824" t="str">
            <v>ID SUJETO DE REPARACIÓN COLECTIVA: 984</v>
          </cell>
          <cell r="B824" t="str">
            <v>CONSEJO COMUNITARIO SAN FRANCISCO DE CUGUCHO</v>
          </cell>
        </row>
        <row r="825">
          <cell r="A825" t="str">
            <v>ID SUJETO DE REPARACIÓN COLECTIVA: 985</v>
          </cell>
          <cell r="B825" t="str">
            <v>CONSEJO COMUNITARIO DE PUERTO ECHEVERRY</v>
          </cell>
        </row>
        <row r="826">
          <cell r="A826" t="str">
            <v>ID SUJETO DE REPARACIÓN COLECTIVA: 986</v>
          </cell>
          <cell r="B826" t="str">
            <v>RESGUARDO INDIGENA LA SORTIJA</v>
          </cell>
        </row>
        <row r="827">
          <cell r="A827" t="str">
            <v>ID SUJETO DE REPARACIÓN COLECTIVA: 987</v>
          </cell>
          <cell r="B827" t="str">
            <v>CONSEJO COMUNITARIO EL RESCATE</v>
          </cell>
        </row>
        <row r="828">
          <cell r="A828" t="str">
            <v>ID SUJETO DE REPARACIÓN COLECTIVA: 988</v>
          </cell>
          <cell r="B828" t="str">
            <v>COMUNIDAD AFRO DEL CORREGIMIENTO MENDEZ</v>
          </cell>
        </row>
        <row r="829">
          <cell r="A829" t="str">
            <v>ID SUJETO DE REPARACIÓN COLECTIVA: 989</v>
          </cell>
          <cell r="B829" t="str">
            <v>RESGUARDO INDIGENA LAS DELICIAS</v>
          </cell>
        </row>
        <row r="830">
          <cell r="A830" t="str">
            <v>ID SUJETO DE REPARACIÓN COLECTIVA: 990</v>
          </cell>
          <cell r="B830" t="str">
            <v>CONSEJO COMUNITARIO UNION DEL RIO CHAGUI</v>
          </cell>
        </row>
        <row r="831">
          <cell r="A831" t="str">
            <v>ID SUJETO DE REPARACIÓN COLECTIVA: 991</v>
          </cell>
          <cell r="B831" t="str">
            <v>CONSEJO COMUNITARIO VEREDAS UNIDAS UN BIEN COMUN</v>
          </cell>
        </row>
        <row r="832">
          <cell r="A832" t="str">
            <v>ID SUJETO DE REPARACIÓN COLECTIVA: 992</v>
          </cell>
          <cell r="B832" t="str">
            <v>CONSEJO COMUNITARIO PAVASA</v>
          </cell>
        </row>
        <row r="833">
          <cell r="A833" t="str">
            <v>ID SUJETO DE REPARACIÓN COLECTIVA: 993</v>
          </cell>
          <cell r="B833" t="str">
            <v>RESGUARDO INDIGENA LA CONCEPCION</v>
          </cell>
        </row>
        <row r="834">
          <cell r="A834" t="str">
            <v>ID SUJETO DE REPARACIÓN COLECTIVA: 994</v>
          </cell>
          <cell r="B834" t="str">
            <v>CONSEJO COMUNITARIO SAN ANDRES DE USARAGA</v>
          </cell>
        </row>
        <row r="835">
          <cell r="A835" t="str">
            <v>ID SUJETO DE REPARACIÓN COLECTIVA: 995</v>
          </cell>
          <cell r="B835" t="str">
            <v>CONSEJO COMUNITARIO DE LA ESPERANZA</v>
          </cell>
        </row>
        <row r="836">
          <cell r="A836" t="str">
            <v>ID SUJETO DE REPARACIÓN COLECTIVA: 996</v>
          </cell>
          <cell r="B836" t="str">
            <v>CONSEJO COMUNITARIO DE AFROCOLOMBIANOS DE BARULE</v>
          </cell>
        </row>
        <row r="837">
          <cell r="A837" t="str">
            <v>ID SUJETO DE REPARACIÓN COLECTIVA: 997</v>
          </cell>
          <cell r="B837" t="str">
            <v>RESGUARDO INDIGENA BOCHOROMA BOCHOROMACITO</v>
          </cell>
        </row>
        <row r="838">
          <cell r="A838" t="str">
            <v>ID SUJETO DE REPARACIÓN COLECTIVA: 998</v>
          </cell>
          <cell r="B838" t="str">
            <v>RESGUARDO INDIGENA PATIO BONITO</v>
          </cell>
        </row>
        <row r="839">
          <cell r="A839" t="str">
            <v>ID SUJETO DE REPARACIÓN COLECTIVA: 999</v>
          </cell>
          <cell r="B839" t="str">
            <v>ASOCIACION CAMPESINA DEL CATATUMBO - ASCAMCAT</v>
          </cell>
        </row>
        <row r="840">
          <cell r="A840" t="str">
            <v>ID SUJETO DE REPARACIÓN COLECTIVA: 1000</v>
          </cell>
          <cell r="B840" t="str">
            <v>CONSEJO COMUNITARIO LA SOLEDAD</v>
          </cell>
        </row>
        <row r="841">
          <cell r="A841" t="str">
            <v>ID SUJETO DE REPARACIÓN COLECTIVA: 1001</v>
          </cell>
          <cell r="B841" t="str">
            <v>COMUNIDAD INDIGENA SIKUANI CARPINTERO</v>
          </cell>
        </row>
        <row r="842">
          <cell r="A842" t="str">
            <v>ID SUJETO DE REPARACIÓN COLECTIVA: 1002</v>
          </cell>
          <cell r="B842" t="str">
            <v>RESGUARDO INDIGENA PAEZ CANOA</v>
          </cell>
        </row>
        <row r="843">
          <cell r="A843" t="str">
            <v>ID SUJETO DE REPARACIÓN COLECTIVA: 1003</v>
          </cell>
          <cell r="B843" t="str">
            <v>COMUNIDAD RESGUARDO LAS MERCEDES</v>
          </cell>
        </row>
        <row r="844">
          <cell r="A844" t="str">
            <v>ID SUJETO DE REPARACIÓN COLECTIVA: 1006</v>
          </cell>
          <cell r="B844" t="str">
            <v>RESGUARDO INDIGENA OPOGADO DOGUADO</v>
          </cell>
        </row>
        <row r="845">
          <cell r="A845" t="str">
            <v>ID SUJETO DE REPARACIÓN COLECTIVA: 1004</v>
          </cell>
          <cell r="B845" t="str">
            <v>CONSEJO COMUNITARIO PIEDRAS BACHICHI</v>
          </cell>
        </row>
        <row r="846">
          <cell r="A846" t="str">
            <v>ID SUJETO DE REPARACIÓN COLECTIVA: 1005</v>
          </cell>
          <cell r="B846" t="str">
            <v>CONSEJO COMUNITARIO AFROSISO</v>
          </cell>
        </row>
        <row r="847">
          <cell r="A847" t="str">
            <v>ID SUJETO DE REPARACIÓN COLECTIVA: 1007</v>
          </cell>
          <cell r="B847" t="str">
            <v>COMUNIDAD DEL RESGUARDO INDIGENA CHIMBORAZO</v>
          </cell>
        </row>
        <row r="848">
          <cell r="A848" t="str">
            <v>ID SUJETO DE REPARACIÓN COLECTIVA: 1008</v>
          </cell>
          <cell r="B848" t="str">
            <v>COMUNIDAD DEL RESGUARDO INDIGENA HONDURAS</v>
          </cell>
        </row>
        <row r="849">
          <cell r="A849" t="str">
            <v>ID SUJETO DE REPARACIÓN COLECTIVA: 1009</v>
          </cell>
          <cell r="B849" t="str">
            <v>COMUNIDAD DEL CONSEJO COMUNITARIO EL ESTRECHO</v>
          </cell>
        </row>
        <row r="850">
          <cell r="A850" t="str">
            <v>ID SUJETO DE REPARACIÓN COLECTIVA: 1010</v>
          </cell>
          <cell r="B850" t="str">
            <v>COMUNIDAD DEL CONSEJO COMUNITARIO LA FLORIDA</v>
          </cell>
        </row>
        <row r="851">
          <cell r="A851" t="str">
            <v>ID SUJETO DE REPARACIÓN COLECTIVA: 1011</v>
          </cell>
          <cell r="B851" t="str">
            <v>RESGUARDO INDIGENA PALMAR IMBI</v>
          </cell>
        </row>
        <row r="852">
          <cell r="A852" t="str">
            <v>ID SUJETO DE REPARACIÓN COLECTIVA: 1012</v>
          </cell>
          <cell r="B852" t="str">
            <v>RESGUARDO INDIGENA SANTA MARIA DEL CHARCÓN</v>
          </cell>
        </row>
        <row r="853">
          <cell r="A853" t="str">
            <v>ID SUJETO DE REPARACIÓN COLECTIVA: 1013</v>
          </cell>
          <cell r="B853" t="str">
            <v>CONSEJO COMUNITARIO MAYOR DE PAIMADO</v>
          </cell>
        </row>
        <row r="854">
          <cell r="A854" t="str">
            <v>ID SUJETO DE REPARACIÓN COLECTIVA: 1014</v>
          </cell>
          <cell r="B854" t="str">
            <v>COMUNIDAD DEL CONSEJO COMUNITARIO SAN AGUSTIN DE TERRON</v>
          </cell>
        </row>
        <row r="855">
          <cell r="A855" t="str">
            <v>ID SUJETO DE REPARACIÓN COLECTIVA: 1015</v>
          </cell>
          <cell r="B855" t="str">
            <v>COMUNIDAD DEL CONSEJO COMUNITARIO VIRUDO</v>
          </cell>
        </row>
        <row r="856">
          <cell r="A856" t="str">
            <v>ID SUJETO DE REPARACIÓN COLECTIVA: 1016</v>
          </cell>
          <cell r="B856" t="str">
            <v>CONSEJO COMUNITARIO SAN ISIDRO</v>
          </cell>
        </row>
        <row r="857">
          <cell r="A857" t="str">
            <v>ID SUJETO DE REPARACIÓN COLECTIVA: 1017</v>
          </cell>
          <cell r="B857" t="str">
            <v>CONSEJO COMUNITARIO PILIZA</v>
          </cell>
        </row>
        <row r="858">
          <cell r="A858" t="str">
            <v>ID SUJETO DE REPARACIÓN COLECTIVA: 1018</v>
          </cell>
          <cell r="B858" t="str">
            <v>CONSEJO COMUNITARIO DE CUEVITA</v>
          </cell>
        </row>
        <row r="859">
          <cell r="A859" t="str">
            <v>ID SUJETO DE REPARACIÓN COLECTIVA: 1019</v>
          </cell>
          <cell r="B859" t="str">
            <v>FUNDACION DE BASE AFRO UNIDOS DEL PACIFICO FUNBAFROPAC</v>
          </cell>
        </row>
        <row r="860">
          <cell r="A860" t="str">
            <v>ID SUJETO DE REPARACIÓN COLECTIVA: 1020</v>
          </cell>
          <cell r="B860" t="str">
            <v>COMUNIDAD DEL CONSEJO COMUNITARIO AGUAS FRESCAS</v>
          </cell>
        </row>
        <row r="861">
          <cell r="A861" t="str">
            <v>ID SUJETO DE REPARACIÓN COLECTIVA: 1021</v>
          </cell>
          <cell r="B861" t="str">
            <v>CONSEJO COMUNITARIO SAN JOSE LA LAGUNA EL ARADO</v>
          </cell>
        </row>
        <row r="862">
          <cell r="A862" t="str">
            <v>ID SUJETO DE REPARACIÓN COLECTIVA: 1022</v>
          </cell>
          <cell r="B862" t="str">
            <v>COMUNIDAD DEL PUEBLO INGA DE CAQUETA</v>
          </cell>
        </row>
        <row r="863">
          <cell r="A863" t="str">
            <v>ID SUJETO DE REPARACIÓN COLECTIVA: 1023</v>
          </cell>
          <cell r="B863" t="str">
            <v>COMUNIDAD DEL RESGUARDO INDIGENA PIJAO DE LOS PIJAOS</v>
          </cell>
        </row>
        <row r="864">
          <cell r="A864" t="str">
            <v>ID SUJETO DE REPARACIÓN COLECTIVA: 1024</v>
          </cell>
          <cell r="B864" t="str">
            <v>COMUNIDAD DEL CONSEJO COMUNITARIO DE LA COMUNIDAD NEGRA EL SAMAN</v>
          </cell>
        </row>
        <row r="865">
          <cell r="A865" t="str">
            <v>ID SUJETO DE REPARACIÓN COLECTIVA: 1025</v>
          </cell>
          <cell r="B865" t="str">
            <v>GRUPO LOS GALLETEROS</v>
          </cell>
        </row>
        <row r="866">
          <cell r="A866" t="str">
            <v>ID SUJETO DE REPARACIÓN COLECTIVA: 1026</v>
          </cell>
          <cell r="B866" t="str">
            <v>COMUNIDAD RESGUARDO INDIGENA DEARADE BIAKIRUDE</v>
          </cell>
        </row>
        <row r="867">
          <cell r="A867" t="str">
            <v>ID SUJETO DE REPARACIÓN COLECTIVA: 1027</v>
          </cell>
          <cell r="B867" t="str">
            <v>COMUNIDAD DEL RESGUARDO INDÍGENA DOMINICO LONDOÑO Y APARTADÓ</v>
          </cell>
        </row>
        <row r="868">
          <cell r="A868" t="str">
            <v>ID SUJETO DE REPARACIÓN COLECTIVA: 1028</v>
          </cell>
          <cell r="B868" t="str">
            <v>COMUNIDAD DEL RESGUARDO INDÍGENA PUERTO ALEGRE Y LA DIVISA</v>
          </cell>
        </row>
        <row r="869">
          <cell r="A869" t="str">
            <v>ID SUJETO DE REPARACIÓN COLECTIVA: 1029</v>
          </cell>
          <cell r="B869" t="str">
            <v>CONSEJO COMUNITARIO EL DORADO</v>
          </cell>
        </row>
        <row r="870">
          <cell r="A870" t="str">
            <v>ID SUJETO DE REPARACIÓN COLECTIVA: 1030</v>
          </cell>
          <cell r="B870" t="str">
            <v>COMUNIDAD CABILDO MENOR INDIGENA DEL MARTILLO</v>
          </cell>
        </row>
        <row r="871">
          <cell r="A871" t="str">
            <v>ID SUJETO DE REPARACIÓN COLECTIVA: 1031</v>
          </cell>
          <cell r="B871" t="str">
            <v>CABILDO INDIGENA AGUAS FRIAS</v>
          </cell>
        </row>
        <row r="872">
          <cell r="A872" t="str">
            <v>ID SUJETO DE REPARACIÓN COLECTIVA: 1032</v>
          </cell>
          <cell r="B872" t="str">
            <v>COMUNIDAD DE LA VEREDA BANCO PURARE</v>
          </cell>
        </row>
        <row r="873">
          <cell r="A873" t="str">
            <v>ID SUJETO DE REPARACIÓN COLECTIVA: 1033</v>
          </cell>
          <cell r="B873" t="str">
            <v>RESGUARDO INDIGENA SOHIABADO</v>
          </cell>
        </row>
        <row r="874">
          <cell r="A874" t="str">
            <v>ID SUJETO DE REPARACIÓN COLECTIVA: 1034</v>
          </cell>
          <cell r="B874" t="str">
            <v>CONSEJO COMUNITARIO CACERI</v>
          </cell>
        </row>
        <row r="875">
          <cell r="A875" t="str">
            <v>ID SUJETO DE REPARACIÓN COLECTIVA: 1035</v>
          </cell>
          <cell r="B875" t="str">
            <v>RESGUARDO INDIGENA TRAPICHE DEL RIO PEPE</v>
          </cell>
        </row>
        <row r="876">
          <cell r="A876" t="str">
            <v>ID SUJETO DE REPARACIÓN COLECTIVA: 1036</v>
          </cell>
          <cell r="B876" t="str">
            <v>RESGUARDO INDIGENA AGUA CLARA BELLA LUZ</v>
          </cell>
        </row>
        <row r="877">
          <cell r="A877" t="str">
            <v>ID SUJETO DE REPARACIÓN COLECTIVA: 1037</v>
          </cell>
          <cell r="B877" t="str">
            <v>RESGUARDO INDIGENA PUERTO LIBIA TRIPICAY</v>
          </cell>
        </row>
        <row r="878">
          <cell r="A878" t="str">
            <v>ID SUJETO DE REPARACIÓN COLECTIVA: 1038</v>
          </cell>
          <cell r="B878" t="str">
            <v>RESGUARDO INDIGENA NASA GUADUALITO</v>
          </cell>
        </row>
        <row r="879">
          <cell r="A879" t="str">
            <v>ID SUJETO DE REPARACIÓN COLECTIVA: 1039</v>
          </cell>
          <cell r="B879" t="str">
            <v>RESGUARDO INDIGENA NASA MUNCHIQUE LOS TIGRES</v>
          </cell>
        </row>
        <row r="880">
          <cell r="A880" t="str">
            <v>ID SUJETO DE REPARACIÓN COLECTIVA: 1040</v>
          </cell>
          <cell r="B880" t="str">
            <v>COMUNIDAD INDIGENA WOUNAAN DE CHAMAPURO</v>
          </cell>
        </row>
        <row r="881">
          <cell r="A881" t="str">
            <v>ID SUJETO DE REPARACIÓN COLECTIVA: 1041</v>
          </cell>
          <cell r="B881" t="str">
            <v>CONSEJO COMUNITARIO AFROPIENDA</v>
          </cell>
        </row>
        <row r="882">
          <cell r="A882" t="str">
            <v>ID SUJETO DE REPARACIÓN COLECTIVA: 1042</v>
          </cell>
          <cell r="B882" t="str">
            <v>RESGUARDO INDIGENA NASA CERRO TIJERAS</v>
          </cell>
        </row>
        <row r="883">
          <cell r="A883" t="str">
            <v>ID SUJETO DE REPARACIÓN COLECTIVA: 1043</v>
          </cell>
          <cell r="B883" t="str">
            <v>CONSEJO COMUNITARIO AFROVIJAL</v>
          </cell>
        </row>
        <row r="884">
          <cell r="A884" t="str">
            <v>ID SUJETO DE REPARACIÓN COLECTIVA: 1044</v>
          </cell>
          <cell r="B884" t="str">
            <v>CONSEJO COMUNITARIO DEL CORREGIMIENTO DE MOJARRAS</v>
          </cell>
        </row>
        <row r="885">
          <cell r="A885" t="str">
            <v>ID SUJETO DE REPARACIÓN COLECTIVA: 1045</v>
          </cell>
          <cell r="B885" t="str">
            <v>CONSEJO COMUNITARIO DE LA COMUNIDAD NEGRA DE LA MAMUNCIA</v>
          </cell>
        </row>
        <row r="886">
          <cell r="A886" t="str">
            <v>ID SUJETO DE REPARACIÓN COLECTIVA: 1046</v>
          </cell>
          <cell r="B886" t="str">
            <v xml:space="preserve">COMUNIDAD EL RAYO </v>
          </cell>
        </row>
        <row r="887">
          <cell r="A887" t="str">
            <v>ID SUJETO DE REPARACIÓN COLECTIVA: 1047</v>
          </cell>
          <cell r="B887" t="str">
            <v>CONSEJO COMUNITARIO MANOS AMIGAS</v>
          </cell>
        </row>
        <row r="888">
          <cell r="A888" t="str">
            <v>ID SUJETO DE REPARACIÓN COLECTIVA: 1048</v>
          </cell>
          <cell r="B888" t="str">
            <v>CONSEJO COMUNITARIO GUALMAR</v>
          </cell>
        </row>
        <row r="889">
          <cell r="A889" t="str">
            <v>ID SUJETO DE REPARACIÓN COLECTIVA: 1049</v>
          </cell>
          <cell r="B889" t="str">
            <v>CONSEJO COMUNITARIO COMUNIDAD NEGRA DEL RIO DEL GUAJUI</v>
          </cell>
        </row>
        <row r="890">
          <cell r="A890" t="str">
            <v>ID SUJETO DE REPARACIÓN COLECTIVA: 1050</v>
          </cell>
          <cell r="B890" t="str">
            <v>RESGUARDO INDIGENA EMBERA TORREIDO CHIMANI</v>
          </cell>
        </row>
        <row r="891">
          <cell r="A891" t="str">
            <v>ID SUJETO DE REPARACIÓN COLECTIVA: 1051</v>
          </cell>
          <cell r="B891" t="str">
            <v>RESGUARDO INDIGENA SANTA CECILIA DE LA QUEBRADA ORO CHOCO</v>
          </cell>
        </row>
        <row r="892">
          <cell r="A892" t="str">
            <v>ID SUJETO DE REPARACIÓN COLECTIVA: 1052</v>
          </cell>
          <cell r="B892" t="str">
            <v>COMUNIDAD LA FRIA</v>
          </cell>
        </row>
        <row r="893">
          <cell r="A893" t="str">
            <v>ID SUJETO DE REPARACIÓN COLECTIVA: 1053</v>
          </cell>
          <cell r="B893" t="str">
            <v>CONSEJO MAYOR LA CAPITANIA</v>
          </cell>
        </row>
        <row r="894">
          <cell r="A894" t="str">
            <v>ID SUJETO DE REPARACIÓN COLECTIVA: 1054</v>
          </cell>
          <cell r="B894" t="str">
            <v>COMUNIDAD DEL CONSEJO COMUNITARIO OBATALA</v>
          </cell>
        </row>
        <row r="895">
          <cell r="A895" t="str">
            <v>ID SUJETO DE REPARACIÓN COLECTIVA: 1055</v>
          </cell>
          <cell r="B895" t="str">
            <v>CONSEJO COMUNITARIO EL PROGRESO</v>
          </cell>
        </row>
        <row r="896">
          <cell r="A896" t="str">
            <v>ID SUJETO DE REPARACIÓN COLECTIVA: 1056</v>
          </cell>
          <cell r="B896" t="str">
            <v>CABILDO INDIGENA NASA SAT KIWE - DAGUA</v>
          </cell>
        </row>
        <row r="897">
          <cell r="A897" t="str">
            <v>ID SUJETO DE REPARACIÓN COLECTIVA: 1057</v>
          </cell>
          <cell r="B897" t="str">
            <v>CABILDO INDIGENA NASA UKAWESX THA ALTO NAPOLES</v>
          </cell>
        </row>
        <row r="898">
          <cell r="A898" t="str">
            <v>ID SUJETO DE REPARACIÓN COLECTIVA: 1058</v>
          </cell>
          <cell r="B898" t="str">
            <v>RESGUARDO INDIGENA YUMA DE LAS PIEDRAS</v>
          </cell>
        </row>
        <row r="899">
          <cell r="A899" t="str">
            <v>ID SUJETO DE REPARACIÓN COLECTIVA: 1059</v>
          </cell>
          <cell r="B899" t="str">
            <v>CABILDO INDIGENA LA GRANJA</v>
          </cell>
        </row>
        <row r="900">
          <cell r="A900" t="str">
            <v>ID SUJETO DE REPARACIÓN COLECTIVA: 1060</v>
          </cell>
          <cell r="B900" t="str">
            <v>RESGUARDO INDIGENA GUAMBIANO LA MARIA</v>
          </cell>
        </row>
        <row r="901">
          <cell r="A901" t="str">
            <v>ID SUJETO DE REPARACIÓN COLECTIVA: 1061</v>
          </cell>
          <cell r="B901" t="str">
            <v>RESGUADO INDIGENA RAICES DEL ORIENTE</v>
          </cell>
        </row>
        <row r="902">
          <cell r="A902" t="str">
            <v>ID SUJETO DE REPARACIÓN COLECTIVA: 1062</v>
          </cell>
          <cell r="B902" t="str">
            <v>RESGUARDO INDIGENADE QUINCHAYA</v>
          </cell>
        </row>
        <row r="903">
          <cell r="A903" t="str">
            <v>ID SUJETO DE REPARACIÓN COLECTIVA: 1063</v>
          </cell>
          <cell r="B903" t="str">
            <v>RESGUADO INDIGENA TUMBARAO</v>
          </cell>
        </row>
        <row r="904">
          <cell r="A904" t="str">
            <v>ID SUJETO DE REPARACIÓN COLECTIVA: 1064</v>
          </cell>
          <cell r="B904" t="str">
            <v>CONSEJO COMUNITARIO MENOR JURUBIRA</v>
          </cell>
        </row>
        <row r="905">
          <cell r="A905" t="str">
            <v>ID SUJETO DE REPARACIÓN COLECTIVA: 1065</v>
          </cell>
          <cell r="B905" t="str">
            <v>RESGUARDO INDÍGENA GUAYACÁN SANTA ROSA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MATERIAL APOYO"/>
      <sheetName val="FORMATO INTERNO"/>
      <sheetName val="ALOJAMIENTO Y,O TRANSPORTE"/>
      <sheetName val="OLLA COMUNITARIA"/>
      <sheetName val="CONTROL DE CAMBIOS (2)"/>
      <sheetName val="MATERIALES"/>
      <sheetName val="SRC"/>
      <sheetName val="Ciudad Grande"/>
      <sheetName val="Formato Ciudad Grande"/>
      <sheetName val="Formato Ciudad Pequeña"/>
      <sheetName val="Ciudad Pequeña"/>
      <sheetName val="TARIFARIO MUNICIPIOS L2"/>
      <sheetName val="Items Fuera Tarifario"/>
      <sheetName val="TARIFARIO C PRINCIPALES L2 "/>
      <sheetName val="CONTROL DE CAMB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t="str">
            <v>Alojamiento acomodación individual 3 estrellas</v>
          </cell>
          <cell r="C8" t="str">
            <v>Hotel de tres estrellas que incluye desayuno</v>
          </cell>
          <cell r="D8" t="str">
            <v>Noche x una (1) persona</v>
          </cell>
          <cell r="E8">
            <v>293062</v>
          </cell>
          <cell r="F8">
            <v>55681.78</v>
          </cell>
          <cell r="G8">
            <v>348744</v>
          </cell>
          <cell r="H8">
            <v>278409.07563025207</v>
          </cell>
        </row>
        <row r="9">
          <cell r="B9" t="str">
            <v>Alojamiento acomodación individual. 4 estrellas</v>
          </cell>
          <cell r="C9" t="str">
            <v>Hotel de cuatro estrellas que incluye desayuno</v>
          </cell>
          <cell r="D9" t="str">
            <v>Noche x una (1) persona</v>
          </cell>
          <cell r="E9">
            <v>293062</v>
          </cell>
          <cell r="F9">
            <v>55681.78</v>
          </cell>
          <cell r="G9">
            <v>348744</v>
          </cell>
          <cell r="H9">
            <v>278409.07563025207</v>
          </cell>
        </row>
        <row r="10">
          <cell r="B10" t="str">
            <v>Alojamiento acomodación doble. 3 estrellas</v>
          </cell>
          <cell r="C10" t="str">
            <v>Hotel de tres estrellas que incluye desayuno</v>
          </cell>
          <cell r="D10" t="str">
            <v>Noche x dos (2) personas</v>
          </cell>
          <cell r="E10">
            <v>333286</v>
          </cell>
          <cell r="F10">
            <v>63324.340000000004</v>
          </cell>
          <cell r="G10">
            <v>396610</v>
          </cell>
          <cell r="H10">
            <v>316621.42857142858</v>
          </cell>
        </row>
        <row r="11">
          <cell r="B11" t="str">
            <v>Alojamiento acomodación doble. 4 estrellas</v>
          </cell>
          <cell r="C11" t="str">
            <v>Hotel de cuatro estrellas que incluye desayuno</v>
          </cell>
          <cell r="D11" t="str">
            <v>Noche x dos (2) personas</v>
          </cell>
          <cell r="E11">
            <v>333286</v>
          </cell>
          <cell r="F11">
            <v>63324.340000000004</v>
          </cell>
          <cell r="G11">
            <v>396610</v>
          </cell>
          <cell r="H11">
            <v>316621.42857142858</v>
          </cell>
        </row>
        <row r="12">
          <cell r="B12" t="str">
            <v>Alojamiento acomodación  triple.  3 estrellas</v>
          </cell>
          <cell r="C12" t="str">
            <v>Hotel de tres estrellas que incluye desayuno</v>
          </cell>
          <cell r="D12" t="str">
            <v>Noche x tres (3) personas</v>
          </cell>
          <cell r="E12">
            <v>453641</v>
          </cell>
          <cell r="F12">
            <v>86191.790000000008</v>
          </cell>
          <cell r="G12">
            <v>539833</v>
          </cell>
          <cell r="H12">
            <v>430959.1176470588</v>
          </cell>
        </row>
        <row r="13">
          <cell r="B13" t="str">
            <v>Alojamiento acomodación  triple.  4 estrellas</v>
          </cell>
          <cell r="C13" t="str">
            <v>Hotel de cuatro estrellas que incluye desayuno</v>
          </cell>
          <cell r="D13" t="str">
            <v>Noche x tres (3) personas</v>
          </cell>
          <cell r="E13">
            <v>455493</v>
          </cell>
          <cell r="F13">
            <v>86543.67</v>
          </cell>
          <cell r="G13">
            <v>542037</v>
          </cell>
          <cell r="H13">
            <v>432718.6134453782</v>
          </cell>
        </row>
        <row r="14">
          <cell r="B14" t="str">
            <v>Reembolso de alojamiento comunitario</v>
          </cell>
          <cell r="C14" t="str">
            <v xml:space="preserve">Reembolso entregado al participante, comunidad o sujeto. Es solicitado en el caso donde la zona/región no hay servicio de alojamiento hotelero, debido a las largas distancias de los centros urbanos y se recurre a la comunidad para alojar en sus propiedad a los participantes en la jornada </v>
          </cell>
          <cell r="D14" t="str">
            <v>Global</v>
          </cell>
          <cell r="E14" t="str">
            <v>SE REGIRA POR EL PORCENTAJE DE INTERMEDIACION</v>
          </cell>
          <cell r="F14"/>
          <cell r="G14"/>
          <cell r="H14"/>
        </row>
        <row r="15">
          <cell r="B15"/>
          <cell r="C15"/>
          <cell r="D15"/>
          <cell r="E15"/>
          <cell r="F15"/>
          <cell r="G15"/>
          <cell r="H15"/>
        </row>
        <row r="16">
          <cell r="B16" t="str">
            <v>desayuno Empacado</v>
          </cell>
          <cell r="C16" t="str">
            <v>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EMPACADO</v>
          </cell>
          <cell r="D16" t="str">
            <v>Unidad</v>
          </cell>
          <cell r="E16">
            <v>34859</v>
          </cell>
          <cell r="F16">
            <v>6623.21</v>
          </cell>
          <cell r="G16">
            <v>41482</v>
          </cell>
          <cell r="H16">
            <v>34510.23529411765</v>
          </cell>
        </row>
        <row r="17">
          <cell r="B17" t="str">
            <v>desayuno Servido a la Mesa</v>
          </cell>
          <cell r="C17" t="str">
            <v>Jugo, Plato de frutas o Huevos al Gusto, Panes variados, Mantequilla y/o Mermelada, Te o Café con leche o chocolate, o de acuerdo con los usos y costumbres de la población, región, cultura, tradiciones y costumbres las cuales se especificaran en el formato de solicitud del requerimiento.
NOTA. SERVIDO A LA MESA</v>
          </cell>
          <cell r="D17" t="str">
            <v>Unidad</v>
          </cell>
          <cell r="E17">
            <v>34478</v>
          </cell>
          <cell r="F17">
            <v>6550.82</v>
          </cell>
          <cell r="G17">
            <v>41029</v>
          </cell>
          <cell r="H17">
            <v>34133.36974789916</v>
          </cell>
        </row>
        <row r="18">
          <cell r="B18" t="str">
            <v>Almuerzo Empacado</v>
          </cell>
          <cell r="C18" t="str">
            <v>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v>
          </cell>
          <cell r="D18" t="str">
            <v>Unidad</v>
          </cell>
          <cell r="E18">
            <v>44155</v>
          </cell>
          <cell r="F18">
            <v>8389.4500000000007</v>
          </cell>
          <cell r="G18">
            <v>52544</v>
          </cell>
          <cell r="H18">
            <v>43713.075630252104</v>
          </cell>
        </row>
        <row r="19">
          <cell r="B19" t="str">
            <v>Almuerzo Servido a la Mesa</v>
          </cell>
          <cell r="C19" t="str">
            <v>Sopa, plato fuerte y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v>
          </cell>
          <cell r="D19" t="str">
            <v>Unidad</v>
          </cell>
          <cell r="E19">
            <v>43672</v>
          </cell>
          <cell r="F19">
            <v>8297.68</v>
          </cell>
          <cell r="G19">
            <v>51970</v>
          </cell>
          <cell r="H19">
            <v>43235.546218487398</v>
          </cell>
        </row>
        <row r="20">
          <cell r="B20" t="str">
            <v>Cena Empacado</v>
          </cell>
          <cell r="C20" t="str">
            <v>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EMPACADO</v>
          </cell>
          <cell r="D20" t="str">
            <v>Unidad</v>
          </cell>
          <cell r="E20">
            <v>44155</v>
          </cell>
          <cell r="F20">
            <v>8389.4500000000007</v>
          </cell>
          <cell r="G20">
            <v>52544</v>
          </cell>
          <cell r="H20">
            <v>43713.075630252104</v>
          </cell>
        </row>
        <row r="21">
          <cell r="B21" t="str">
            <v>Cena Servido a la Mesa</v>
          </cell>
          <cell r="C21" t="str">
            <v>Plato fuerte, bebida, será seleccionado previamente y de acuerdo con las opciones de menú presentado por el operador o de acuerdo con la población, región, cultura, tradiciones y costumbres las cuales se especificarán en el formato de solicitud puntual del requerimiento. Porción para persona adulta.
NOTA. SERVIDO A LA MESA</v>
          </cell>
          <cell r="D21" t="str">
            <v>Unidad</v>
          </cell>
          <cell r="E21">
            <v>43672</v>
          </cell>
          <cell r="F21">
            <v>8297.68</v>
          </cell>
          <cell r="G21">
            <v>51970</v>
          </cell>
          <cell r="H21">
            <v>43235.546218487398</v>
          </cell>
        </row>
        <row r="22">
          <cell r="B22" t="str">
            <v>Refrigerio EGREG Empacado</v>
          </cell>
          <cell r="C22" t="str">
            <v>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EMPACADO.</v>
          </cell>
          <cell r="D22" t="str">
            <v>Unidad</v>
          </cell>
          <cell r="E22">
            <v>24135</v>
          </cell>
          <cell r="F22">
            <v>4585.6499999999996</v>
          </cell>
          <cell r="G22">
            <v>28721</v>
          </cell>
          <cell r="H22">
            <v>23893.941176470591</v>
          </cell>
        </row>
        <row r="23">
          <cell r="B23" t="str">
            <v>Refrigerio Servido a la Mesa</v>
          </cell>
          <cell r="C23" t="str">
            <v>Refrigerio compuesto por una (1) bebida, un (1) solido y una (1) fruta de temporada. Las opciones de la bebida son: Jugo en Néctar 300 ml, vaso de avena 9 Oz, jugo fruta 100% natural 9Oz, Yogourt o kumis 200 gr. Las opciones de alimento solido son: dedito de queso 150 gr, empanada de carne o pollo 170 gr, flauta de jamon y queso 160 gr, pastel de pollo 170 gr, Hojaldra 160 gr, Mantecada 160 gr. Lo anterior de acuerdo con los usos y costumbres de la población, región, cultura, tradiciones y costumbres las cuales se especificarán en el formato de solicitud del requerimiento.
NOTA. SERVIDO A LA MESA</v>
          </cell>
          <cell r="D23" t="str">
            <v>Unidad</v>
          </cell>
          <cell r="E23">
            <v>24135</v>
          </cell>
          <cell r="F23">
            <v>4585.6499999999996</v>
          </cell>
          <cell r="G23">
            <v>28721</v>
          </cell>
          <cell r="H23">
            <v>23893.941176470591</v>
          </cell>
        </row>
        <row r="24">
          <cell r="B24" t="str">
            <v>Refrigerio EGREG</v>
          </cell>
          <cell r="C24" t="str">
            <v>Consta de un liquido y un solido.
-El liquido debe ser bebida caliente o yogourt producto elborado a partir de leche semidescremada de minimo 200 gr, o los demasliquidos similiares autorizados previamente por el supervisor, según las caracteristicas o cultura de la region respectiva.
-El solido debe ser galletas de haraina de trigo y/o de avena integral contenido neto de minimo 70 gramos o ponque horneado elborado con harina de trigo fortificada con un contenido neto minimode 63 gramos, o los demas solidos similares autorizados previamente por el supervisor, segun las caracteristicas o cultura de la region respectiva que cuente con fecha de vencimiento y registro INVIMA</v>
          </cell>
          <cell r="D24" t="str">
            <v>unidad</v>
          </cell>
          <cell r="E24">
            <v>8885</v>
          </cell>
          <cell r="F24">
            <v>1688.15</v>
          </cell>
          <cell r="G24">
            <v>10573</v>
          </cell>
          <cell r="H24">
            <v>8796.0252100840353</v>
          </cell>
        </row>
        <row r="25">
          <cell r="B25" t="str">
            <v>Olla Comunitaria</v>
          </cell>
          <cell r="C25" t="str">
            <v>Es el Valor a reembolsar a las comUnidades Étnicas y no étnicas por la prestación del servicio. Se entenderá como olla comunitaria,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el traslado del personal asistente a la olla comunitaria y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Unidad para las Víctimas.</v>
          </cell>
          <cell r="D25" t="str">
            <v>Global</v>
          </cell>
          <cell r="E25" t="str">
            <v>SE REGIRA POR EL PORCENTAJE DE INTERMEDIACION</v>
          </cell>
          <cell r="F25"/>
          <cell r="G25"/>
          <cell r="H25"/>
        </row>
        <row r="26">
          <cell r="B26" t="str">
            <v xml:space="preserve">Alimentación de entrelazamiento comunitario. </v>
          </cell>
          <cell r="C26" t="str">
            <v>Se entenderá como Alimentación de Entrelazamiento Comunitario, es el espacio de encuentro y alternativa de organización de la comUnidad que tiene como fin la preparación, por parte de las personas definidas o asignadas por las comUnidades o por sus líderes, de los alimentos que se proveerán tanto a los participantes o a la totalidad de los miembros de la comUnidad durante una jornada, actividad de acuerdo con su cosmovisión y propias formas de actuar (usos y costumbres).
Esta dinámica implica la forma de preparación de los alimentos propios de la zona o de la temporada, su dinámica organizacional, la delegación de quienes intervienen en esta dinámica, la forma de encuentro más apropiada según la comUnidad y la compra de la materia prima o ingredientes; a su vez el traslado de la totalidad del personal comunitario asistente a la participación del desarRollo de la actividad en función de la preparación de su alimentación dentro de la comUnidad asignada, en conjunto con el traslado y suministro de los bienes y servicios requeridos para llevar a cabo la actividad.  Todo lo anterior en el pleno derecho de sus usos y costumbres. En todo caso debe prevalecer la calidad de los productos y el trato digno para con cada uno de los asistentes o participantes, teniendo en cuenta las directrices de enfoque diferencial orientadas por la DAE para las Víctimas.</v>
          </cell>
          <cell r="D26" t="str">
            <v>Global</v>
          </cell>
          <cell r="E26" t="str">
            <v>SE REGIRA POR EL PORCENTAJE DE INTERMEDIACION</v>
          </cell>
          <cell r="F26"/>
          <cell r="G26"/>
          <cell r="H26"/>
        </row>
        <row r="27">
          <cell r="B27" t="str">
            <v>Agua Mineral en bolsa por 360 ml</v>
          </cell>
          <cell r="C27" t="str">
            <v>Agua natural en envase de bosa plástica por 360 ml  y que cuente con Registro Sanitario Invima</v>
          </cell>
          <cell r="D27" t="str">
            <v>Unidad</v>
          </cell>
          <cell r="E27">
            <v>2873</v>
          </cell>
          <cell r="F27">
            <v>545.87</v>
          </cell>
          <cell r="G27">
            <v>3419</v>
          </cell>
          <cell r="H27">
            <v>2844.3781512605042</v>
          </cell>
        </row>
        <row r="28">
          <cell r="B28" t="str">
            <v xml:space="preserve">Agua Natural en botella plástica por 300 ml </v>
          </cell>
          <cell r="C28" t="str">
            <v>Agua natural sin gas en envase no retornable en botella de plástico por 300 ml  y que cuente con Registro Sanitario Invima</v>
          </cell>
          <cell r="D28" t="str">
            <v>Unidad</v>
          </cell>
          <cell r="E28">
            <v>5172</v>
          </cell>
          <cell r="F28">
            <v>982.68000000000006</v>
          </cell>
          <cell r="G28">
            <v>6155</v>
          </cell>
          <cell r="H28">
            <v>5120.546218487395</v>
          </cell>
        </row>
        <row r="29">
          <cell r="B29" t="str">
            <v xml:space="preserve">Agua Natural en botella plástica por 500 ml </v>
          </cell>
          <cell r="C29" t="str">
            <v>Agua natural sin gas en envase no retornable en botella de plástico por 300 ml  y que cuente con Registro Sanitario Invima</v>
          </cell>
          <cell r="D29" t="str">
            <v xml:space="preserve"> Unidad</v>
          </cell>
          <cell r="E29">
            <v>6896</v>
          </cell>
          <cell r="F29">
            <v>1310.24</v>
          </cell>
          <cell r="G29">
            <v>8206</v>
          </cell>
          <cell r="H29">
            <v>6826.8403361344535</v>
          </cell>
        </row>
        <row r="30">
          <cell r="B30" t="str">
            <v>Estación de Café Y Agua (Para 30 Pax)</v>
          </cell>
          <cell r="C30" t="str">
            <v>Cantidades y permanencia ilimitada de: café, agua aromática de sabores variados, agua natural, crema para el café, azúcar normal, mezcladores y vasos 4oz. de acuerdo con la población, región, cultura, tradiciones y costumbres las cuales se especificarán en el formato de solicitud puntual del requerimiento. Incluye personal que atiende la estación</v>
          </cell>
          <cell r="D30" t="str">
            <v>Estación</v>
          </cell>
          <cell r="E30">
            <v>348594</v>
          </cell>
          <cell r="F30">
            <v>66232.86</v>
          </cell>
          <cell r="G30">
            <v>414827</v>
          </cell>
          <cell r="H30">
            <v>345108.17647058825</v>
          </cell>
        </row>
        <row r="31">
          <cell r="B31" t="str">
            <v>Estación de Café Y Agua (Para 50 Pax)</v>
          </cell>
          <cell r="C31" t="str">
            <v>Cantidades y permanencia ilimitada de: café, agua aromática de sabores variados, agua natural, crema para el café, azúcar normal, mezcladores y vasos 4oz. de acuerdo con la población, región, cultura, tradiciones y costumbres las cuales se especificarán en el formato de solicitud puntual del requerimiento. Incluye personal que atiende la estación</v>
          </cell>
          <cell r="D31" t="str">
            <v>Estación</v>
          </cell>
          <cell r="E31">
            <v>578532</v>
          </cell>
          <cell r="F31">
            <v>109921.08</v>
          </cell>
          <cell r="G31">
            <v>688453</v>
          </cell>
          <cell r="H31">
            <v>572746.61344537814</v>
          </cell>
        </row>
        <row r="32">
          <cell r="B32" t="str">
            <v>Estación de Café Y Agua (Para 100 Pax)</v>
          </cell>
          <cell r="C32" t="str">
            <v>Cantidades y permanencia ilimitada de: café, agua aromática de sabores variados, agua natural, crema para el café, azúcar normal, mezcladores y vasos 4oz. de acuerdo con la población, región, cultura, tradiciones y costumbres las cuales se especificarán en el formato de solicitud puntual del requerimiento. Incluye personal que atiende la estación</v>
          </cell>
          <cell r="D32" t="str">
            <v>Estación</v>
          </cell>
          <cell r="E32">
            <v>1161979</v>
          </cell>
          <cell r="F32">
            <v>220776.01</v>
          </cell>
          <cell r="G32">
            <v>1382755</v>
          </cell>
          <cell r="H32">
            <v>1150359.2016806724</v>
          </cell>
        </row>
        <row r="33">
          <cell r="B33"/>
          <cell r="C33"/>
          <cell r="D33"/>
          <cell r="E33"/>
          <cell r="F33"/>
          <cell r="G33"/>
          <cell r="H33"/>
        </row>
        <row r="34">
          <cell r="B34" t="str">
            <v xml:space="preserve">Reembolso por gastos en transporte. </v>
          </cell>
          <cell r="C34" t="str">
            <v>Apoyo de Transporte (Aéreo, fluvial, marítimo y terrestre). Es aquel reconocimiento que permite garantizar los gastos de transporte de las Víctimas y/o integrantes de las mesas de participación de víctimas, quienes participan en los espacios de interlocución con el Estado creados de acuerdo a la Ley 1448 de 2011 o reuniones de articulación. Este apoyo comprende los traslados del lugar de origen al sitio del evento, así como el regreso del sitio del evento al lugar de origen, y los impuestos de salida o entrada cuando haya lugar. En ningún caso, se reconocerán las multas o sobrecostos que sean ocasionados por causas ajenas a la Entidad que convoca.
Cuando no exista empresa formal de transporte, los representantes presentarán recibo de Caja que contenga la siguiente información: Nombre o razón social y Nit o cédula del vendedor o quien presta el servicio, número consecutivo de la transacción, fecha de la operación, descripción del servicio y valot total de la transacción.
Los representantes que cuenten con medidas de protección de la Unidad Nacional de Protección — UNP-, de acuerdo con el artículo 2 del decreto 567 de 2016 que incluyan medidas de movilidad fluvial o marítima, deberán informar al momento de ser convocadoá acerca de las mismas y comunicar su movilización, a fin de garantizar los gastos que la movilización genere. El representante deberá aportar la factura de compraventa de gasolina cuando haya lugar”.</v>
          </cell>
          <cell r="D34" t="str">
            <v>Global</v>
          </cell>
          <cell r="E34" t="str">
            <v>SE REGIRA POR EL PORCENTAJE DE INTERMEDIACION</v>
          </cell>
          <cell r="F34"/>
          <cell r="G34"/>
          <cell r="H34"/>
        </row>
        <row r="35">
          <cell r="B35" t="str">
            <v xml:space="preserve">Reembolso por gastos de alojamiento o alimentación en ruta. </v>
          </cell>
          <cell r="C35" t="str">
            <v xml:space="preserve">En los casos en que los participantes necesiten realizar desplazamientos terrestres y/o fluviales de larga duración (seis horas en adelante), se debe garantizar previa autorización de la Unidad, el costo de desayunos, almuerzos, cenas o refrigerios, según sea el caso, incluso alojamiento. El valor será referido según en el requerimiento operativo y el reconocimiento asociado a estos costos será entregado a los participantes. </v>
          </cell>
          <cell r="D35" t="str">
            <v>Global</v>
          </cell>
          <cell r="E35" t="str">
            <v>SE REGIRA POR EL PORCENTAJE DE INTERMEDIACION</v>
          </cell>
          <cell r="F35"/>
          <cell r="G35"/>
          <cell r="H35"/>
        </row>
        <row r="36">
          <cell r="B36" t="str">
            <v xml:space="preserve">Pago de apoyo compensatorio. </v>
          </cell>
          <cell r="C36" t="str">
            <v xml:space="preserve">Es el reconocimiento de los días que aportan las víctimas del conflicto, al ejercicio democrático de participar en representación de las víctimas en las mesas. Este apoyo -al igual que las sesiones-, es ocasional, no permanente y nunca debe relacionarse con un factor salarial o de honorarios.
El monto compensatorio está reglamentado por el protocolo de participación de víctimas que está entre 1 y 2.5 SMMLV diarios. </v>
          </cell>
          <cell r="D36" t="str">
            <v>Global</v>
          </cell>
          <cell r="E36">
            <v>103889</v>
          </cell>
          <cell r="F36">
            <v>19738.91</v>
          </cell>
          <cell r="G36">
            <v>123628</v>
          </cell>
          <cell r="H36">
            <v>102850.18487394959</v>
          </cell>
        </row>
        <row r="37">
          <cell r="B37" t="str">
            <v>Album</v>
          </cell>
          <cell r="C37" t="str">
            <v>Albun de seguimiento con su debido diseño apartir de los textos construidos y enviados por la UARIV, que contiene impresión a blanco o negro de 18 paginas, hoja blanca de 75 Grs tamalo carta y carpeta carton plastica tipo sobre con broche de hilo tamaño carta (LA UNIDAD ENTREGARA ELARTE)</v>
          </cell>
          <cell r="D37" t="str">
            <v>Unidad</v>
          </cell>
          <cell r="E37">
            <v>9791</v>
          </cell>
          <cell r="F37">
            <v>1860.29</v>
          </cell>
          <cell r="G37">
            <v>11651</v>
          </cell>
          <cell r="H37">
            <v>9692.8487394957992</v>
          </cell>
        </row>
        <row r="38">
          <cell r="B38"/>
          <cell r="C38"/>
          <cell r="D38"/>
          <cell r="E38"/>
          <cell r="F38"/>
          <cell r="G38"/>
          <cell r="H38"/>
        </row>
        <row r="39">
          <cell r="B39" t="str">
            <v>Computador Portátil.</v>
          </cell>
          <cell r="C39" t="str">
            <v>Alquiler Computador Portátil. CPU Procesador min. Intel Core i5 U o AMD PRO, MRAM min. 4GB DDR2, Disco Duro 250 GB (7200 rpm) SATA, Batería duración 3 hrs min, cargador, Mouse, Monitor panel plano 14” - 15”, Unidad DVD+/-RW integrada, Puertos mínimo 3 USB 2.0, puerto de video 1 VGA y 1 puerto HDMI integrado. Conectividad integrada tarjeta de red 1000/100/10 y conexión inalámbrica 802.11 a/b/g/n, punto de red Gigabit Ethernet (RJ-45), Audio interno, Teclado en español, Sistema operativo Microsoft® Windows® 10 Professional o superior, Office 2010 o superior, Antivirus y Anti spam instalados y actualizado a última versión, Compresor de archivos Winzip versión 12 o superior, Acrobat Reader. Todo lo anterior con su respectiva licencia y medios de instalación y configuración que permitan la lectura de archivos y la proyección de los mismos.</v>
          </cell>
          <cell r="D39" t="str">
            <v>Unidad</v>
          </cell>
          <cell r="E39">
            <v>197070</v>
          </cell>
          <cell r="F39">
            <v>37443.300000000003</v>
          </cell>
          <cell r="G39">
            <v>234513</v>
          </cell>
          <cell r="H39">
            <v>195099.05042016806</v>
          </cell>
        </row>
        <row r="40">
          <cell r="B40" t="str">
            <v>Alquiler Modem Wifi</v>
          </cell>
          <cell r="C40" t="str">
            <v>Alquiler Modem Wifi portable, tecnología 4G de velocidad wifi móvil, donde se permita conectar hasta 5 dispositivos al mismo tiempo.</v>
          </cell>
          <cell r="D40" t="str">
            <v>Día</v>
          </cell>
          <cell r="E40">
            <v>220255</v>
          </cell>
          <cell r="F40">
            <v>41848.449999999997</v>
          </cell>
          <cell r="G40">
            <v>262103</v>
          </cell>
          <cell r="H40">
            <v>218052.0756302521</v>
          </cell>
        </row>
        <row r="41">
          <cell r="B41" t="str">
            <v xml:space="preserve">Alquiler Telón Manual Para Proyector </v>
          </cell>
          <cell r="C41" t="str">
            <v>Alquiler de Telon manual  fijación a pared para proyector. Medidas 1.8mt*1.8mt.</v>
          </cell>
          <cell r="D41" t="str">
            <v>Unidad</v>
          </cell>
          <cell r="E41">
            <v>86569</v>
          </cell>
          <cell r="F41">
            <v>16448.11</v>
          </cell>
          <cell r="G41">
            <v>103017</v>
          </cell>
          <cell r="H41">
            <v>85703.218487394959</v>
          </cell>
        </row>
        <row r="42">
          <cell r="B42" t="str">
            <v>Grabacion de Video Hasta 60 Minutos</v>
          </cell>
          <cell r="C42" t="str">
            <v>Grabación de Video de Óptima calidad, incluye personal que realiza el video y todos los accesorios para su correcto funcionamiento.</v>
          </cell>
          <cell r="D42" t="str">
            <v>Unidad</v>
          </cell>
          <cell r="E42">
            <v>1010922</v>
          </cell>
          <cell r="F42">
            <v>192075.18</v>
          </cell>
          <cell r="G42">
            <v>1202997</v>
          </cell>
          <cell r="H42">
            <v>1000812.6302521009</v>
          </cell>
        </row>
        <row r="43">
          <cell r="B43" t="str">
            <v>Sonido Básico</v>
          </cell>
          <cell r="C43" t="str">
            <v>Alquiler Sonido: Dos (2) Cabinas autopotenciadas de 450 Wts cada una, con consola (mixer) de 4 canales, potencia del sonido deberá ser acorde al número de personas (Max. 50 pax). Sonido de óptima calidad que esté acorde a las características del lugar, incluye: cabinas amplificadas, tripodes para las cabinas, dos (2) Micrófono de cable, cableado suficiente, extensiones eléctricas y demás elementos para su correcto funcionamiento.</v>
          </cell>
          <cell r="D43" t="str">
            <v>Global</v>
          </cell>
          <cell r="E43">
            <v>812152</v>
          </cell>
          <cell r="F43">
            <v>154308.88</v>
          </cell>
          <cell r="G43">
            <v>966461</v>
          </cell>
          <cell r="H43">
            <v>771544.49579831935</v>
          </cell>
        </row>
        <row r="44">
          <cell r="B44" t="str">
            <v xml:space="preserve">Sonido Amplio Y Suficiente Para Espacios Abiertos  </v>
          </cell>
          <cell r="C44" t="str">
            <v>Alquiler Sonido: Cabinas de 450 Wts cada una con consola de 16 canales, potencia del sonido deberá ser acorde al número de personas (Max. 100 pax). Sonido de óptima calidad que esté acorde a las características del lugar, incluye: cabinas amplificadas, Micrófonos de cable o inalámbricos, distro de corriente, bases para micrófono y cabinas, retornos, cableado suficiente, extensiones eléctricas, patch bay, bajos, procesador de efectos, EQ y demás elementos para su correcto funcionamiento</v>
          </cell>
          <cell r="D44" t="str">
            <v>Global</v>
          </cell>
          <cell r="E44">
            <v>2017086</v>
          </cell>
          <cell r="F44">
            <v>383246.34</v>
          </cell>
          <cell r="G44">
            <v>2400332</v>
          </cell>
          <cell r="H44">
            <v>1815377.1428571427</v>
          </cell>
        </row>
        <row r="45">
          <cell r="B45" t="str">
            <v>Sonido Amplio Y Suficiente Para Espacios Cerrados</v>
          </cell>
          <cell r="C45" t="str">
            <v>Alquiler Sonido: Cabinas auto potenciadas, potencia del sonido deberá ser acorde al número de personas (Max. 200 pax). Sonido de óptima calidad que esté acorde a las características del lugar, incluye: cabinas amplificadas, Micrófonos de cable o inalámbricos, distro de corriente, bases para micrófono y cabinas, retornos, cableado suficiente, extensiones eléctricas, patch bay y demás elementos para su correcto funcionamiento</v>
          </cell>
          <cell r="D45" t="str">
            <v>Global</v>
          </cell>
          <cell r="E45">
            <v>2260580</v>
          </cell>
          <cell r="F45">
            <v>429510.2</v>
          </cell>
          <cell r="G45">
            <v>2690090</v>
          </cell>
          <cell r="H45">
            <v>2034521.848739496</v>
          </cell>
        </row>
        <row r="46">
          <cell r="B46" t="str">
            <v>Megáfono</v>
          </cell>
          <cell r="C46" t="str">
            <v>Alquiler Megafono o sistema de perifoneo portátil entre 40 - 90 db de alcance), incluye baterias para su funcionamiento.</v>
          </cell>
          <cell r="D46" t="str">
            <v>Día</v>
          </cell>
          <cell r="E46">
            <v>34478</v>
          </cell>
          <cell r="F46">
            <v>6550.82</v>
          </cell>
          <cell r="G46">
            <v>41029</v>
          </cell>
          <cell r="H46">
            <v>34133.36974789916</v>
          </cell>
        </row>
        <row r="47">
          <cell r="B47" t="str">
            <v>Video Beam de 4000 Lummens Ans</v>
          </cell>
          <cell r="C47" t="str">
            <v>Alquiler Video Beam de 4.000 lúmenes con cableado</v>
          </cell>
          <cell r="D47" t="str">
            <v>Unidad</v>
          </cell>
          <cell r="E47">
            <v>348594</v>
          </cell>
          <cell r="F47">
            <v>66232.86</v>
          </cell>
          <cell r="G47">
            <v>414827</v>
          </cell>
          <cell r="H47">
            <v>345108.17647058825</v>
          </cell>
        </row>
        <row r="48">
          <cell r="B48" t="str">
            <v>Planta Electrica 75 Kwa, Media Jornada</v>
          </cell>
          <cell r="C48" t="str">
            <v>Alquiler Planta eléctrica 75KWA, incluye combustible, cableado y demás insumos y/o accesorios para su operación en un periodo de 6 horas continuas.</v>
          </cell>
          <cell r="D48" t="str">
            <v>Unidad</v>
          </cell>
          <cell r="E48">
            <v>976873</v>
          </cell>
          <cell r="F48">
            <v>185605.87</v>
          </cell>
          <cell r="G48">
            <v>1162479</v>
          </cell>
          <cell r="H48">
            <v>928029.45378151268</v>
          </cell>
        </row>
        <row r="49">
          <cell r="B49" t="str">
            <v>Planta Electrica 75 Kwa, Jornada Completa</v>
          </cell>
          <cell r="C49" t="str">
            <v>Alquiler Planta eléctrica 75KWA, incluye combustible, cableado y demás insumos y/o accesorios para su operación en un periodo de 10 horas continuas.</v>
          </cell>
          <cell r="D49" t="str">
            <v>Unidad</v>
          </cell>
          <cell r="E49">
            <v>1206725</v>
          </cell>
          <cell r="F49">
            <v>229277.75</v>
          </cell>
          <cell r="G49">
            <v>1436003</v>
          </cell>
          <cell r="H49">
            <v>1146388.9495798321</v>
          </cell>
        </row>
        <row r="50">
          <cell r="B50" t="str">
            <v>Transmisión En Streamen</v>
          </cell>
          <cell r="C50" t="str">
            <v>Transmisión de audio y video en vivo en 1920x1080 a redes sociales y páginas de internet de forma presencial, virtual o híbrido, conectando con diferentes ciudades o lugares del mundo.
Video , audio multicanal con micrófonos inalámbricos, solapas, diademas, etc.
Mezcla digital de audio y video en vivo, sobre posición de texto, títulos e imágenes.
Fotografía, video y transmisión 360</v>
          </cell>
          <cell r="D50" t="str">
            <v>Hora</v>
          </cell>
          <cell r="E50">
            <v>4443845</v>
          </cell>
          <cell r="F50">
            <v>844330.55</v>
          </cell>
          <cell r="G50">
            <v>5288176</v>
          </cell>
          <cell r="H50">
            <v>3555076.3025210085</v>
          </cell>
        </row>
        <row r="51">
          <cell r="B51"/>
          <cell r="C51"/>
          <cell r="D51"/>
          <cell r="E51"/>
          <cell r="F51"/>
          <cell r="G51"/>
          <cell r="H51"/>
        </row>
        <row r="52">
          <cell r="B52" t="str">
            <v>Tarima 3X3</v>
          </cell>
          <cell r="C52" t="str">
            <v>Alquiler Tarima 3 x 3: 9 m2, incluye estructura, piso, escalera o rampa.</v>
          </cell>
          <cell r="D52" t="str">
            <v>Unidad</v>
          </cell>
          <cell r="E52">
            <v>479742</v>
          </cell>
          <cell r="F52">
            <v>91150.98</v>
          </cell>
          <cell r="G52">
            <v>570893</v>
          </cell>
          <cell r="H52">
            <v>474944.59663865546</v>
          </cell>
        </row>
        <row r="53">
          <cell r="B53" t="str">
            <v>Tarima 3X3 Con Carpa</v>
          </cell>
          <cell r="C53" t="str">
            <v>Alquiler Tarima 3 x 3: 9 m2, incluye estructura, piso, escalera o rampa y carpa del tamaño del área de la tarima</v>
          </cell>
          <cell r="D53" t="str">
            <v>Unidad</v>
          </cell>
          <cell r="E53">
            <v>617575</v>
          </cell>
          <cell r="F53">
            <v>117339.25</v>
          </cell>
          <cell r="G53">
            <v>734914</v>
          </cell>
          <cell r="H53">
            <v>611399.04201680678</v>
          </cell>
        </row>
        <row r="54">
          <cell r="B54" t="str">
            <v>Tarima 4X4</v>
          </cell>
          <cell r="C54" t="str">
            <v>Alquiler Tarima 4 x 4: 16 m2, incluye estructura, piso, escalera o rampa.</v>
          </cell>
          <cell r="D54" t="str">
            <v>Unidad</v>
          </cell>
          <cell r="E54">
            <v>940734</v>
          </cell>
          <cell r="F54">
            <v>178739.46</v>
          </cell>
          <cell r="G54">
            <v>1119473</v>
          </cell>
          <cell r="H54">
            <v>931326.27731092437</v>
          </cell>
        </row>
        <row r="55">
          <cell r="B55" t="str">
            <v>Tarima 4X4 Con Carpa</v>
          </cell>
          <cell r="C55" t="str">
            <v>Alquiler Tarima 4 x 4: 16 m2, incluye estructura, piso, escalera o rampa y carpa del tamaño del área de la tarima</v>
          </cell>
          <cell r="D55" t="str">
            <v>Unidad</v>
          </cell>
          <cell r="E55">
            <v>1045781</v>
          </cell>
          <cell r="F55">
            <v>198698.39</v>
          </cell>
          <cell r="G55">
            <v>1244479</v>
          </cell>
          <cell r="H55">
            <v>1035322.8655462185</v>
          </cell>
        </row>
        <row r="56">
          <cell r="B56" t="str">
            <v>Tarima 5X5</v>
          </cell>
          <cell r="C56" t="str">
            <v>Alquiler Tarima 5 x 5: 25 m2, incluye estructura, piso, escalera o rampa.</v>
          </cell>
          <cell r="D56" t="str">
            <v>Unidad</v>
          </cell>
          <cell r="E56">
            <v>1152582</v>
          </cell>
          <cell r="F56">
            <v>218990.58000000002</v>
          </cell>
          <cell r="G56">
            <v>1371573</v>
          </cell>
          <cell r="H56">
            <v>1141056.5294117648</v>
          </cell>
        </row>
        <row r="57">
          <cell r="B57" t="str">
            <v>Tarima 5X5 Con Carpa</v>
          </cell>
          <cell r="C57" t="str">
            <v>Alquiler Tarima 5 x 5: 25 m2, incluye estructura, piso, escalera o rampa y carpa del tamaño del área de la tarima</v>
          </cell>
          <cell r="D57" t="str">
            <v>Unidad</v>
          </cell>
          <cell r="E57">
            <v>1509264</v>
          </cell>
          <cell r="F57">
            <v>286760.15999999997</v>
          </cell>
          <cell r="G57">
            <v>1796024</v>
          </cell>
          <cell r="H57">
            <v>1282874.2857142857</v>
          </cell>
        </row>
        <row r="58">
          <cell r="B58" t="str">
            <v>Tarima 6X6</v>
          </cell>
          <cell r="C58" t="str">
            <v>Alquiler Tarima 6 x 6: 36 m2, incluye estructura, piso, escalera o rampa.</v>
          </cell>
          <cell r="D58" t="str">
            <v>Unidad</v>
          </cell>
          <cell r="E58">
            <v>1391081</v>
          </cell>
          <cell r="F58">
            <v>264305.39</v>
          </cell>
          <cell r="G58">
            <v>1655386</v>
          </cell>
          <cell r="H58">
            <v>1182418.5714285716</v>
          </cell>
        </row>
        <row r="59">
          <cell r="B59" t="str">
            <v>Tarima 6X6 Con Carpa</v>
          </cell>
          <cell r="C59" t="str">
            <v>Alquiler Tarima 6 x 6: 36 m2, incluye estructura, piso, escalera o rampa y carpa del tamaño del área de la tarima</v>
          </cell>
          <cell r="D59" t="str">
            <v>Unidad</v>
          </cell>
          <cell r="E59">
            <v>1615944</v>
          </cell>
          <cell r="F59">
            <v>307029.36</v>
          </cell>
          <cell r="G59">
            <v>1922973</v>
          </cell>
          <cell r="H59">
            <v>1373552.142857143</v>
          </cell>
        </row>
        <row r="60">
          <cell r="B60" t="str">
            <v>Tarima 8X8</v>
          </cell>
          <cell r="C60" t="str">
            <v>Alquiler Tarima 8 x 8: 64 m2, incluye estructura, piso, escalera o rampa.</v>
          </cell>
          <cell r="D60" t="str">
            <v>Unidad</v>
          </cell>
          <cell r="E60">
            <v>1622928</v>
          </cell>
          <cell r="F60">
            <v>308356.32</v>
          </cell>
          <cell r="G60">
            <v>1931284</v>
          </cell>
          <cell r="H60">
            <v>1379488.5714285714</v>
          </cell>
        </row>
        <row r="61">
          <cell r="B61" t="str">
            <v>Tarima 8X8 Con Carpa</v>
          </cell>
          <cell r="C61" t="str">
            <v>Alquiler Tarima 8 x 8: 64 m2, incluye estructura, piso, escalera o rampa y carpa del tamaño del área de la tarima</v>
          </cell>
          <cell r="D61" t="str">
            <v>Unidad</v>
          </cell>
          <cell r="E61">
            <v>2126753</v>
          </cell>
          <cell r="F61">
            <v>404083.07</v>
          </cell>
          <cell r="G61">
            <v>2530836</v>
          </cell>
          <cell r="H61">
            <v>1807740.0000000002</v>
          </cell>
        </row>
        <row r="62">
          <cell r="B62" t="str">
            <v>Tarima 12X6</v>
          </cell>
          <cell r="C62" t="str">
            <v>Alquiler Tarima 12 x 6: 72 m2, incluye estructura, piso, escalera o rampa.</v>
          </cell>
          <cell r="D62" t="str">
            <v>Unidad</v>
          </cell>
          <cell r="E62">
            <v>2323958</v>
          </cell>
          <cell r="F62">
            <v>441552.02</v>
          </cell>
          <cell r="G62">
            <v>2765510</v>
          </cell>
          <cell r="H62">
            <v>1975364.2857142859</v>
          </cell>
        </row>
        <row r="63">
          <cell r="B63" t="str">
            <v>Tarima 12X6 Con Carpa</v>
          </cell>
          <cell r="C63" t="str">
            <v>Alquiler Tarima 12 x 6: 72 m2, incluye estructura, piso, escalera o rampa y carpa del tamaño del área de la tarima</v>
          </cell>
          <cell r="D63" t="str">
            <v>Unidad</v>
          </cell>
          <cell r="E63">
            <v>2814475</v>
          </cell>
          <cell r="F63">
            <v>534750.25</v>
          </cell>
          <cell r="G63">
            <v>3349225</v>
          </cell>
          <cell r="H63">
            <v>2392303.5714285714</v>
          </cell>
        </row>
        <row r="64">
          <cell r="B64" t="str">
            <v>Tarima 12X12</v>
          </cell>
          <cell r="C64" t="str">
            <v>Alquiler Tarima 12 x 12: 144 m2, incluye estructura, piso, escalera o rampa.</v>
          </cell>
          <cell r="D64" t="str">
            <v>Unidad</v>
          </cell>
          <cell r="E64">
            <v>3485937</v>
          </cell>
          <cell r="F64">
            <v>662328.03</v>
          </cell>
          <cell r="G64">
            <v>4148265</v>
          </cell>
          <cell r="H64">
            <v>2963046.4285714286</v>
          </cell>
        </row>
        <row r="65">
          <cell r="B65" t="str">
            <v>Tarima 12X12 Con Carpa</v>
          </cell>
          <cell r="C65" t="str">
            <v>Alquiler Tarima 12 x 12: 144 m2, incluye estructura, piso, escalera o rampa y carpa del tamaño del área de la tarima</v>
          </cell>
          <cell r="D65" t="str">
            <v>Unidad</v>
          </cell>
          <cell r="E65">
            <v>4617284</v>
          </cell>
          <cell r="F65">
            <v>877283.96</v>
          </cell>
          <cell r="G65">
            <v>5494568</v>
          </cell>
          <cell r="H65">
            <v>3924691.4285714286</v>
          </cell>
        </row>
        <row r="66">
          <cell r="B66" t="str">
            <v>Mesones de 1,80 X 0,80</v>
          </cell>
          <cell r="C66" t="str">
            <v>Alquiler Mesón en madera o plástico de medidas Min. 1,80 X 0,80 MTS (día)</v>
          </cell>
          <cell r="D66" t="str">
            <v>Unidad</v>
          </cell>
          <cell r="E66">
            <v>41374</v>
          </cell>
          <cell r="F66">
            <v>7861.06</v>
          </cell>
          <cell r="G66">
            <v>49235</v>
          </cell>
          <cell r="H66">
            <v>40960.210084033613</v>
          </cell>
        </row>
        <row r="67">
          <cell r="B67" t="str">
            <v>Mesa Plástica Cuadrada</v>
          </cell>
          <cell r="C67" t="str">
            <v>Alquiler Mesa Plástica Cuadrada. Medidas aprox. Ancho: 75,3 cm, Alto: 73,5 cm, Largo: 75,3 cm (día)</v>
          </cell>
          <cell r="D67" t="str">
            <v>Unidad</v>
          </cell>
          <cell r="E67">
            <v>29024</v>
          </cell>
          <cell r="F67">
            <v>5514.56</v>
          </cell>
          <cell r="G67">
            <v>34539</v>
          </cell>
          <cell r="H67">
            <v>28734.126050420171</v>
          </cell>
        </row>
        <row r="68">
          <cell r="B68" t="str">
            <v xml:space="preserve">Mantel </v>
          </cell>
          <cell r="C68" t="str">
            <v>Alquiler Mantel Blanco línea hotelera 170*90 cm</v>
          </cell>
          <cell r="D68" t="str">
            <v>Unidad</v>
          </cell>
          <cell r="E68">
            <v>28981</v>
          </cell>
          <cell r="F68">
            <v>5506.39</v>
          </cell>
          <cell r="G68">
            <v>34487</v>
          </cell>
          <cell r="H68">
            <v>28690.865546218487</v>
          </cell>
        </row>
        <row r="69">
          <cell r="B69" t="str">
            <v>Sillas Plasticas</v>
          </cell>
          <cell r="C69" t="str">
            <v>Alquiler Silla pastica tipo estándar sin brazos</v>
          </cell>
          <cell r="D69" t="str">
            <v>Unidad</v>
          </cell>
          <cell r="E69">
            <v>3462</v>
          </cell>
          <cell r="F69">
            <v>657.78</v>
          </cell>
          <cell r="G69">
            <v>4120</v>
          </cell>
          <cell r="H69">
            <v>3427.5630252100846</v>
          </cell>
        </row>
        <row r="70">
          <cell r="B70" t="str">
            <v>Pantalla</v>
          </cell>
          <cell r="C70" t="str">
            <v>pantallas de secciones LED. Pantallas para interiores (indoor) y exteriores (outdoor) montadas en estructura truss y elevadores.</v>
          </cell>
          <cell r="D70" t="str">
            <v>Metro Cuadrado</v>
          </cell>
          <cell r="E70">
            <v>579617</v>
          </cell>
          <cell r="F70">
            <v>110127.23</v>
          </cell>
          <cell r="G70">
            <v>689744</v>
          </cell>
          <cell r="H70">
            <v>573820.6386554623</v>
          </cell>
        </row>
        <row r="71">
          <cell r="B71"/>
          <cell r="C71"/>
          <cell r="D71"/>
          <cell r="E71"/>
          <cell r="F71"/>
          <cell r="G71"/>
          <cell r="H71"/>
        </row>
        <row r="72">
          <cell r="B72" t="str">
            <v>Salón - Capacidad Hasta 100 Pax</v>
          </cell>
          <cell r="C72" t="str">
            <v>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Un día de servicio.</v>
          </cell>
          <cell r="D72" t="str">
            <v>Unidad</v>
          </cell>
          <cell r="E72">
            <v>1278177</v>
          </cell>
          <cell r="F72">
            <v>242853.63</v>
          </cell>
          <cell r="G72">
            <v>1521031</v>
          </cell>
          <cell r="H72">
            <v>1265395.5378151261</v>
          </cell>
        </row>
        <row r="73">
          <cell r="B73" t="str">
            <v>Salón - Capacidad Hasta 100 Pax</v>
          </cell>
          <cell r="C73" t="str">
            <v>Alquiler Salón amplio con capacidad de hasta 100 personas, con ventilación adecuada, conexiones eléctricas e iluminación adecuada para el desarRollo de actividades tipo taller o seminario. Se debe garantizar el fácil acceso y desplazamiento para personas con movilidad reducida. Mediodía de servicio.</v>
          </cell>
          <cell r="D73" t="str">
            <v>Unidad</v>
          </cell>
          <cell r="E73">
            <v>1276239</v>
          </cell>
          <cell r="F73">
            <v>242485.41</v>
          </cell>
          <cell r="G73">
            <v>1518724</v>
          </cell>
          <cell r="H73">
            <v>1084802.857142857</v>
          </cell>
        </row>
        <row r="74">
          <cell r="B74" t="str">
            <v>Salón - Capacidad Hasta 200 Pax</v>
          </cell>
          <cell r="C74" t="str">
            <v>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Un día de servicio.</v>
          </cell>
          <cell r="D74" t="str">
            <v>Unidad</v>
          </cell>
          <cell r="E74">
            <v>3918909</v>
          </cell>
          <cell r="F74">
            <v>744592.71</v>
          </cell>
          <cell r="G74">
            <v>4663502</v>
          </cell>
          <cell r="H74">
            <v>3331072.8571428573</v>
          </cell>
        </row>
        <row r="75">
          <cell r="B75" t="str">
            <v>Salón - Capacidad Hasta 200 Pax</v>
          </cell>
          <cell r="C75" t="str">
            <v>Alquiler Salón amplio con capacidad de hasta 200 personas, con ventilación adecuada, conexiones eléctricas e iluminación adecuada para el desarRollo de actividades tipo taller o seminario. Se debe garantizar el fácil acceso y desplazamiento para personas con movilidad reducida. Mediodía de servicio.</v>
          </cell>
          <cell r="D75" t="str">
            <v>Unidad</v>
          </cell>
          <cell r="E75">
            <v>3941524</v>
          </cell>
          <cell r="F75">
            <v>748889.56</v>
          </cell>
          <cell r="G75">
            <v>4690414</v>
          </cell>
          <cell r="H75">
            <v>3350295.7142857146</v>
          </cell>
        </row>
        <row r="76">
          <cell r="B76" t="str">
            <v>Salón Dotado Tipo 2 - Capacidad Hasta 10 Pax</v>
          </cell>
          <cell r="C76" t="str">
            <v>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v>
          </cell>
          <cell r="D76" t="str">
            <v>Unidad</v>
          </cell>
          <cell r="E76">
            <v>2413451</v>
          </cell>
          <cell r="F76">
            <v>458555.69</v>
          </cell>
          <cell r="G76">
            <v>2872007</v>
          </cell>
          <cell r="H76">
            <v>2051433.5714285716</v>
          </cell>
        </row>
        <row r="77">
          <cell r="B77" t="str">
            <v>Salón Dotado Tipo 2 - Capacidad Hasta 10 Pax</v>
          </cell>
          <cell r="C77" t="str">
            <v>Alquiler Salón amplio con capacidad de hasta 10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v>
          </cell>
          <cell r="D77" t="str">
            <v>Unidad</v>
          </cell>
          <cell r="E77">
            <v>2413451</v>
          </cell>
          <cell r="F77">
            <v>458555.69</v>
          </cell>
          <cell r="G77">
            <v>2872007</v>
          </cell>
          <cell r="H77">
            <v>2051433.5714285716</v>
          </cell>
        </row>
        <row r="78">
          <cell r="B78" t="str">
            <v>Salón Dotado Tipo 2 - Capacidad Hasta 20 Pax</v>
          </cell>
          <cell r="C78" t="str">
            <v>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Un día de servicio.</v>
          </cell>
          <cell r="D78" t="str">
            <v>Unidad</v>
          </cell>
          <cell r="E78">
            <v>2413451</v>
          </cell>
          <cell r="F78">
            <v>458555.69</v>
          </cell>
          <cell r="G78">
            <v>2872007</v>
          </cell>
          <cell r="H78">
            <v>2051433.5714285716</v>
          </cell>
        </row>
        <row r="79">
          <cell r="B79" t="str">
            <v>Salón Dotado Tipo 2 - Capacidad Hasta 20 Pax</v>
          </cell>
          <cell r="C79" t="str">
            <v>Alquiler Salón amplio con capacidad de hasta 20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Nota: No se acepta habitaciones de hotel adaptadas como sálon. Mediodía de servicio.</v>
          </cell>
          <cell r="D79" t="str">
            <v>Unidad</v>
          </cell>
          <cell r="E79">
            <v>2413451</v>
          </cell>
          <cell r="F79">
            <v>458555.69</v>
          </cell>
          <cell r="G79">
            <v>2872007</v>
          </cell>
          <cell r="H79">
            <v>2051433.5714285716</v>
          </cell>
        </row>
        <row r="80">
          <cell r="B80" t="str">
            <v>Salón Dotado - Capacidad Hasta 30 Pax</v>
          </cell>
          <cell r="C80" t="str">
            <v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 </v>
          </cell>
          <cell r="D80" t="str">
            <v>Unidad</v>
          </cell>
          <cell r="E80">
            <v>2527284</v>
          </cell>
          <cell r="F80">
            <v>480183.96</v>
          </cell>
          <cell r="G80">
            <v>3007468</v>
          </cell>
          <cell r="H80">
            <v>2148191.4285714286</v>
          </cell>
        </row>
        <row r="81">
          <cell r="B81" t="str">
            <v>Salón Dotado - Capacidad Hasta 30 Pax</v>
          </cell>
          <cell r="C81" t="str">
            <v xml:space="preserve">Alquiler Salón amplio con capacidad de hasta 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 </v>
          </cell>
          <cell r="D81" t="str">
            <v>Unidad</v>
          </cell>
          <cell r="E81">
            <v>2556354</v>
          </cell>
          <cell r="F81">
            <v>485707.26</v>
          </cell>
          <cell r="G81">
            <v>3042061</v>
          </cell>
          <cell r="H81">
            <v>2172900.7142857146</v>
          </cell>
        </row>
        <row r="82">
          <cell r="B82" t="str">
            <v>Salón Dotado - Capacidad Hasta 50 Pax</v>
          </cell>
          <cell r="C82" t="str">
            <v>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v>
          </cell>
          <cell r="D82" t="str">
            <v>Unidad</v>
          </cell>
          <cell r="E82">
            <v>2654938</v>
          </cell>
          <cell r="F82">
            <v>504438.22000000003</v>
          </cell>
          <cell r="G82">
            <v>3159376</v>
          </cell>
          <cell r="H82">
            <v>2256697.1428571432</v>
          </cell>
        </row>
        <row r="83">
          <cell r="B83" t="str">
            <v>Salón Dotado - Capacidad Hasta 50 Pax</v>
          </cell>
          <cell r="C83" t="str">
            <v>Alquiler Salón amplio con capacidad de hasta 50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v>
          </cell>
          <cell r="D83" t="str">
            <v>Unidad</v>
          </cell>
          <cell r="E83">
            <v>2650940</v>
          </cell>
          <cell r="F83">
            <v>503678.60000000003</v>
          </cell>
          <cell r="G83">
            <v>3154619</v>
          </cell>
          <cell r="H83">
            <v>2253299.2857142859</v>
          </cell>
        </row>
        <row r="84">
          <cell r="B84" t="str">
            <v>Salón Dotado - Capacidad Hasta 100 Pax</v>
          </cell>
          <cell r="C84" t="str">
            <v>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v>
          </cell>
          <cell r="D84" t="str">
            <v>Unidad</v>
          </cell>
          <cell r="E84">
            <v>3889258</v>
          </cell>
          <cell r="F84">
            <v>738959.02</v>
          </cell>
          <cell r="G84">
            <v>4628217</v>
          </cell>
          <cell r="H84">
            <v>3305869.2857142859</v>
          </cell>
        </row>
        <row r="85">
          <cell r="B85" t="str">
            <v>Salón Dotado - Capacidad Hasta 100 Pax</v>
          </cell>
          <cell r="C85" t="str">
            <v>Alquiler Salón amplio con capacidad de hasta 100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Mediodía de servicio.</v>
          </cell>
          <cell r="D85" t="str">
            <v>Unidad</v>
          </cell>
          <cell r="E85">
            <v>3839122</v>
          </cell>
          <cell r="F85">
            <v>729433.18</v>
          </cell>
          <cell r="G85">
            <v>4568555</v>
          </cell>
          <cell r="H85">
            <v>3455209.6638655462</v>
          </cell>
        </row>
        <row r="86">
          <cell r="B86" t="str">
            <v>Salón Dotado - Capacidad Hasta 200 Pax</v>
          </cell>
          <cell r="C86" t="str">
            <v>Alquiler Salón amplio con capacidad de hasta 200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v>
          </cell>
          <cell r="D86" t="str">
            <v>Unidad</v>
          </cell>
          <cell r="E86">
            <v>5228906</v>
          </cell>
          <cell r="F86">
            <v>993492.14</v>
          </cell>
          <cell r="G86">
            <v>6222398</v>
          </cell>
          <cell r="H86">
            <v>4444570</v>
          </cell>
        </row>
        <row r="87">
          <cell r="B87" t="str">
            <v>Salón Dotado - Capacidad  de 300 Hasta 500 Pax</v>
          </cell>
          <cell r="C87" t="str">
            <v>Alquiler Salón amplio con capacidad de 300 hasta 500 personas, con ventilación adecuada, conexiones eléctricas e iluminación adecuada para el desarRollo de actividades tipo taller o seminario, incluye sonido, sillas, mesas, mantelería y ayudas audiovisuales (pc, video beam, pantalla y tableros acrílicos). Se debe garantizar el fácil acceso y desplazamiento para personas con movilidad reducida. Un día de servicio.</v>
          </cell>
          <cell r="D87" t="str">
            <v>Unidad</v>
          </cell>
          <cell r="E87">
            <v>13943750</v>
          </cell>
          <cell r="F87">
            <v>2649312.5</v>
          </cell>
          <cell r="G87">
            <v>16593063</v>
          </cell>
          <cell r="H87">
            <v>8366250.2521008411</v>
          </cell>
        </row>
        <row r="88">
          <cell r="B88" t="str">
            <v>Carpa 5X5 Mts Estilo Piramide</v>
          </cell>
          <cell r="C88" t="str">
            <v xml:space="preserve">Alquiler carpa 5 metros de ancho por 5 metros de fondo, altura central aprox. de 2, 60M, parales aprox. de 2,20 metros de altura, estilo pirámide o 4 aguas, estructural en tubería cuadrada encerchada y de fácil ensamblaje, Lona plástica con microfibras internas totalmente impermeable para el techo. Capacidad 25 m2. Incluye transporte, instalación antes del inicio de la actividad y retiro al finalizar. </v>
          </cell>
          <cell r="D88" t="str">
            <v>Unidad</v>
          </cell>
          <cell r="E88">
            <v>811464</v>
          </cell>
          <cell r="F88">
            <v>154178.16</v>
          </cell>
          <cell r="G88">
            <v>965642</v>
          </cell>
          <cell r="H88">
            <v>803349.22689075628</v>
          </cell>
        </row>
        <row r="89">
          <cell r="B89" t="str">
            <v>Carpa 6X6 Mts Estilo Piramide</v>
          </cell>
          <cell r="C89" t="str">
            <v>Alquiler carpa 6 metros de ancho por 6 metros de fondo, altura central aprox. de 2, 60M, parales aprox. de 2,20 metros de altura, estilo pirámide o 4 aguas, estructural en tubería cuadrada encerchada y de fácil ensamblaje, Lona plástica con microfibras internas totalmente impermeable para el techo. Capacidad 36 m2. Incluye transporte, instalación antes del inicio de la actividad y retiro al finalizar.</v>
          </cell>
          <cell r="D89" t="str">
            <v>Unidad</v>
          </cell>
          <cell r="E89">
            <v>981109</v>
          </cell>
          <cell r="F89">
            <v>186410.71</v>
          </cell>
          <cell r="G89">
            <v>1167520</v>
          </cell>
          <cell r="H89">
            <v>971298.15126050427</v>
          </cell>
        </row>
        <row r="90">
          <cell r="B90" t="str">
            <v>Carpa 12X6 Tipo Hangar Modular Techo Circular</v>
          </cell>
          <cell r="C90" t="str">
            <v>Alquiler carpa 12 metros de ancho por 6 metros de fondo, altura central Aprox. de 5M,  parales aprox. de 2,40 metros de altura, estilo hangar, circular,  estructural en tubería redonda encerchada y de fácil ensamblaje, Lona plástica con microfibras internas totalmente impermeable para el techo. Capacidad 72 m2. Incluye transporte, instalación antes del inicio de la actividad y retiro al finalizar.</v>
          </cell>
          <cell r="D90" t="str">
            <v>Unidad</v>
          </cell>
          <cell r="E90">
            <v>1208458</v>
          </cell>
          <cell r="F90">
            <v>229607.02</v>
          </cell>
          <cell r="G90">
            <v>1438065</v>
          </cell>
          <cell r="H90">
            <v>1196373.4033613447</v>
          </cell>
        </row>
        <row r="91">
          <cell r="B91" t="str">
            <v>Carpa 12X12 Mts Tipo Hangar Modular Techo Circular</v>
          </cell>
          <cell r="C91" t="str">
            <v>Alquiler carpa 12 metros de ancho por 12 metros de fondo, altura central aprox. de 5M, distribuidos, parales aprox. de 2,40 metros de altura, estilo hangar, circular,  estructural en tubería redonda encerchada y de fácil ensamblaje, Lona plástica con microfibras internas totalmente impermeable para el techo. Capacidad 144 m2. Incluye transporte, instalación antes del inicio de la actividad y retiro al finalizar.</v>
          </cell>
          <cell r="D91" t="str">
            <v>Unidad</v>
          </cell>
          <cell r="E91">
            <v>5104953</v>
          </cell>
          <cell r="F91">
            <v>969941.07000000007</v>
          </cell>
          <cell r="G91">
            <v>6074894</v>
          </cell>
          <cell r="H91">
            <v>5053903.4117647056</v>
          </cell>
        </row>
        <row r="92">
          <cell r="B92" t="str">
            <v>Carpa 12X30 Mts Tipo Hangar Modular Techo Circular</v>
          </cell>
          <cell r="C92" t="str">
            <v>Alquiler carpa 12 metros de ancho por 30 metros de fondo, altura central Aprox. de 5M, distribuidos, parales aprox. de 2,40 metros de altura, estilo hangar, circular, estructural en tubería redonda encerchada y de fácil ensamblaje, Lona plástica con microfibras internas totalmente impermeable para el techo. Capacidad 360 m2. Incluye transporte, instalación antes del inicio de la actividad y retiro al finalizar.</v>
          </cell>
          <cell r="D92" t="str">
            <v>Unidad</v>
          </cell>
          <cell r="E92">
            <v>6915722</v>
          </cell>
          <cell r="F92">
            <v>1313987.18</v>
          </cell>
          <cell r="G92">
            <v>8229709</v>
          </cell>
          <cell r="H92">
            <v>4841005.2941176482</v>
          </cell>
        </row>
        <row r="93">
          <cell r="B93" t="str">
            <v>Carpa 12X42 Mts Tipo Hangar Modular Techo Circular</v>
          </cell>
          <cell r="C93" t="str">
            <v>Alquiler carpa 12 metros de ancho por 42 metros de fondo, altura central de 5M, distribuidos, parales de 2,40 metros de altura y 2,60 metros del inicio de la parábola al punto central del techo, estilo hangar, circular,  estructural en tubería redonda encerchada y de fácil ensamblaje, Lona plástica con microfibras internas totalmente impermeable para el techo. Capacidad 504 m2. Incluye transporte, instalación antes del inicio de la actividad y retiro al finalizar.</v>
          </cell>
          <cell r="D93" t="str">
            <v>Unidad</v>
          </cell>
          <cell r="E93">
            <v>10341614</v>
          </cell>
          <cell r="F93">
            <v>1964906.66</v>
          </cell>
          <cell r="G93">
            <v>12306521</v>
          </cell>
          <cell r="H93">
            <v>7239130</v>
          </cell>
        </row>
        <row r="94">
          <cell r="B94" t="str">
            <v xml:space="preserve">Baños Portátiles </v>
          </cell>
          <cell r="C94" t="str">
            <v>Alquiler baño portátil, construido en polietileno de alta resistencia que soporta cualquier tipo de clima, Unidades con sanitario, orinal o lavamanos de acuerdo a las necesidades de requerimiento</v>
          </cell>
          <cell r="D94" t="str">
            <v>Unidad</v>
          </cell>
          <cell r="E94">
            <v>413923</v>
          </cell>
          <cell r="F94">
            <v>78645.37</v>
          </cell>
          <cell r="G94">
            <v>492568</v>
          </cell>
          <cell r="H94">
            <v>409783.46218487399</v>
          </cell>
        </row>
        <row r="95">
          <cell r="B95" t="str">
            <v>Alquiler Bodega 50 M2 - Semana</v>
          </cell>
          <cell r="C95" t="str">
            <v>Alquiler de Bodega de 50 m2 por una (1) semana, incluye servicios públicos basicos y servicio de seguridad</v>
          </cell>
          <cell r="D95" t="str">
            <v>Unidad</v>
          </cell>
          <cell r="E95">
            <v>845076</v>
          </cell>
          <cell r="F95">
            <v>160564.44</v>
          </cell>
          <cell r="G95">
            <v>1005640</v>
          </cell>
          <cell r="H95">
            <v>836624.87394957989</v>
          </cell>
        </row>
        <row r="96">
          <cell r="B96" t="str">
            <v>Alquiler Bodega 50 M2 - Mes</v>
          </cell>
          <cell r="C96" t="str">
            <v>Alquiler de Bodega de 50 m2 por un (1) mes, incluye servicios públicos basicos y servicio de seguridad</v>
          </cell>
          <cell r="D96" t="str">
            <v>Unidad</v>
          </cell>
          <cell r="E96">
            <v>3372317</v>
          </cell>
          <cell r="F96">
            <v>640740.23</v>
          </cell>
          <cell r="G96">
            <v>4013057</v>
          </cell>
          <cell r="H96">
            <v>2360621.7647058829</v>
          </cell>
        </row>
        <row r="97">
          <cell r="B97" t="str">
            <v>Alquiler Bodega 100 M2 - Semana</v>
          </cell>
          <cell r="C97" t="str">
            <v>Alquiler de Bodega de 100 m2 por una (1) semana, incluye servicios públicos basicos y servicio de seguridad</v>
          </cell>
          <cell r="D97" t="str">
            <v>Unidad</v>
          </cell>
          <cell r="E97">
            <v>1686159</v>
          </cell>
          <cell r="F97">
            <v>320370.21000000002</v>
          </cell>
          <cell r="G97">
            <v>2006529</v>
          </cell>
          <cell r="H97">
            <v>1669297.2352941176</v>
          </cell>
        </row>
        <row r="98">
          <cell r="B98" t="str">
            <v>Alquiler Bodega 100 M2 - Mes</v>
          </cell>
          <cell r="C98" t="str">
            <v>Alquiler de Bodega de 100 m2 por un (1) mes, incluye servicios públicos basicos y servicio de seguridad</v>
          </cell>
          <cell r="D98" t="str">
            <v>Unidad</v>
          </cell>
          <cell r="E98">
            <v>5194104</v>
          </cell>
          <cell r="F98">
            <v>986879.76</v>
          </cell>
          <cell r="G98">
            <v>6180984</v>
          </cell>
          <cell r="H98">
            <v>3635872.9411764704</v>
          </cell>
        </row>
        <row r="99">
          <cell r="B99" t="str">
            <v>Alquiler de La Maloka</v>
          </cell>
          <cell r="C99" t="str">
            <v>Espacio comunitario, para la celebración de rituales de medicina tradicional. Es una infraestructura circular, con paredes en madera y techo en paja, aprox 200m2</v>
          </cell>
          <cell r="D99" t="str">
            <v>Unidad</v>
          </cell>
          <cell r="E99">
            <v>2323958</v>
          </cell>
          <cell r="F99">
            <v>441552.02</v>
          </cell>
          <cell r="G99">
            <v>2765510</v>
          </cell>
          <cell r="H99">
            <v>2300718.4033613447</v>
          </cell>
        </row>
        <row r="100">
          <cell r="B100"/>
          <cell r="C100"/>
          <cell r="D100"/>
          <cell r="E100"/>
          <cell r="F100"/>
          <cell r="G100"/>
          <cell r="H100"/>
        </row>
        <row r="101">
          <cell r="B101" t="str">
            <v>Alquiler Van Min. 10 Pasajeros</v>
          </cell>
          <cell r="C101" t="str">
            <v>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v>
          </cell>
          <cell r="D101" t="str">
            <v>Unidad</v>
          </cell>
          <cell r="E101">
            <v>1275199</v>
          </cell>
          <cell r="F101">
            <v>242287.81</v>
          </cell>
          <cell r="G101">
            <v>1517487</v>
          </cell>
          <cell r="H101">
            <v>1262447.1680672269</v>
          </cell>
        </row>
        <row r="102">
          <cell r="B102" t="str">
            <v>Alquiler Pick Up Doble Cabina</v>
          </cell>
          <cell r="C102" t="str">
            <v>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v>
          </cell>
          <cell r="D102" t="str">
            <v>Unidad</v>
          </cell>
          <cell r="E102">
            <v>1494722</v>
          </cell>
          <cell r="F102">
            <v>283997.18</v>
          </cell>
          <cell r="G102">
            <v>1778719</v>
          </cell>
          <cell r="H102">
            <v>1479774.630252101</v>
          </cell>
        </row>
        <row r="103">
          <cell r="B103" t="str">
            <v>Alquiler Camioneta 4X4 Con Platón</v>
          </cell>
          <cell r="C103" t="str">
            <v>Servicio de transporte terrestre, veinticuatro (24) horas, vehiculo con capacidad de carga entre 900 y 1000 kg, con capacidad de tránsito en condiciones de difícil acceso. Incluye conductor, combustible y demás cargos inherentes para la prestación del servicio.  El servicio debe prestarse con todos los documentos en regla, seguros y revisiones tecnicomecanicas de acuerdo a la normatividad vigente. Vehículos modelo 2020 en adelante.</v>
          </cell>
          <cell r="D103" t="str">
            <v>Unidad</v>
          </cell>
          <cell r="E103">
            <v>1510573</v>
          </cell>
          <cell r="F103">
            <v>287008.87</v>
          </cell>
          <cell r="G103">
            <v>1797582</v>
          </cell>
          <cell r="H103">
            <v>1495467.3781512605</v>
          </cell>
        </row>
        <row r="104">
          <cell r="B104" t="str">
            <v>Alquiler Buseta Cap Min 20 Pasajeros</v>
          </cell>
          <cell r="C104" t="str">
            <v>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v>
          </cell>
          <cell r="D104" t="str">
            <v>Unidad</v>
          </cell>
          <cell r="E104">
            <v>2535681</v>
          </cell>
          <cell r="F104">
            <v>481779.39</v>
          </cell>
          <cell r="G104">
            <v>3017460</v>
          </cell>
          <cell r="H104">
            <v>2510323.8655462186</v>
          </cell>
        </row>
        <row r="105">
          <cell r="B105" t="str">
            <v>Alquiler Bus Cap Min 35 Pasajeros</v>
          </cell>
          <cell r="C105" t="str">
            <v>Servicio de transporte terrestre, doce (12) horas dentro de la ciudad o municipios circundantes a una distancia menor o igual (≤) a 40 km de recorrido, incluye conductor, combustible y demás cargos inherentes para la prestación del servicio.  El servicio debe prestarse con todos los documentos en regla, seguros y revisiones tecnicomecanicas de acuerdo a la normatividad vigente. Vehículos modelo 2020 en adelante.</v>
          </cell>
          <cell r="D105" t="str">
            <v>Unidad</v>
          </cell>
          <cell r="E105">
            <v>3018529</v>
          </cell>
          <cell r="F105">
            <v>573520.51</v>
          </cell>
          <cell r="G105">
            <v>3592050</v>
          </cell>
          <cell r="H105">
            <v>2988344.1176470588</v>
          </cell>
        </row>
        <row r="106">
          <cell r="B106" t="str">
            <v>Alquiler Lancha Carpada</v>
          </cell>
          <cell r="C106" t="str">
            <v>Servicio de trasporte fluvial veinticuatro (24) horas, lancha carpada o cabinada con capacidad mínima de diez (10)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v>
          </cell>
          <cell r="D106" t="str">
            <v>Unidad</v>
          </cell>
          <cell r="E106">
            <v>5014048</v>
          </cell>
          <cell r="F106">
            <v>952669.12</v>
          </cell>
          <cell r="G106">
            <v>5966717</v>
          </cell>
          <cell r="H106">
            <v>4963907.4201680673</v>
          </cell>
        </row>
        <row r="107">
          <cell r="B107" t="str">
            <v>Alquiler de Transporte de Chivas</v>
          </cell>
          <cell r="C107" t="str">
            <v>Servicio de trasporte  (24) horas, chiva con capacidad mínima de treinta (35) pasajeros, tamaño min 29 pies. incluye conductor, combustible, elementos de proteccion y salvamento fluvial y demás cargos inherentes para la prestación del servicio.  El servicio debe prestarse con todos los documentos en regla, seguros y revisiones tecnicomecanicas de acuerdo a la normatividad vigente.</v>
          </cell>
          <cell r="D107" t="str">
            <v>Unidad</v>
          </cell>
          <cell r="E107">
            <v>4636936</v>
          </cell>
          <cell r="F107">
            <v>881017.84</v>
          </cell>
          <cell r="G107">
            <v>5517954</v>
          </cell>
          <cell r="H107">
            <v>4590566.7731092442</v>
          </cell>
        </row>
        <row r="108">
          <cell r="B108" t="str">
            <v>Alquiler de Transporte de Mulas/caballo</v>
          </cell>
          <cell r="C108" t="str">
            <v>Alquiler de mulas/caballos ( Animal)  para realizar  viajes desde las diferentes veredas a un perimetro hasta  100km del lugar del evento</v>
          </cell>
          <cell r="D108" t="str">
            <v>Unidad</v>
          </cell>
          <cell r="E108">
            <v>517168</v>
          </cell>
          <cell r="F108">
            <v>98261.92</v>
          </cell>
          <cell r="G108">
            <v>615430</v>
          </cell>
          <cell r="H108">
            <v>511996.38655462186</v>
          </cell>
        </row>
        <row r="109">
          <cell r="B109" t="str">
            <v>Alquiler de Transporte de Pangas</v>
          </cell>
          <cell r="C109" t="str">
            <v>Servicio de trasporte fluvial veinticuatro (24) horas, pangas con capacidad mínima de diez (10) pasajeros incluye conductor, combustible, elementos de proteccion y salvamento fluvial y demás cargos inherentes para la prestación del servicio.  El servicio debe prestarse con todos los documentos en regla, seguros y revisiones tecnicomecanicas de acuerdo a la normatividad vigente.</v>
          </cell>
          <cell r="D109" t="str">
            <v>Unidad</v>
          </cell>
          <cell r="E109">
            <v>8704176</v>
          </cell>
          <cell r="F109">
            <v>1653793.44</v>
          </cell>
          <cell r="G109">
            <v>10357969</v>
          </cell>
          <cell r="H109">
            <v>8617133.8739495799</v>
          </cell>
        </row>
        <row r="110">
          <cell r="B110"/>
          <cell r="C110"/>
          <cell r="D110"/>
          <cell r="E110"/>
          <cell r="F110"/>
          <cell r="G110"/>
          <cell r="H110"/>
        </row>
        <row r="111">
          <cell r="B111" t="str">
            <v>Agenda Diaria</v>
          </cell>
          <cell r="C111" t="str">
            <v>Agenda rayada de 50 Hojas sin diseño en la portada</v>
          </cell>
          <cell r="D111" t="str">
            <v>Unidad</v>
          </cell>
          <cell r="E111">
            <v>11543</v>
          </cell>
          <cell r="F111">
            <v>2193.17</v>
          </cell>
          <cell r="G111">
            <v>13736</v>
          </cell>
          <cell r="H111">
            <v>11427.428571428571</v>
          </cell>
        </row>
        <row r="112">
          <cell r="B112" t="str">
            <v>Aguja Capotera</v>
          </cell>
          <cell r="C112" t="str">
            <v>Aguja capotera con punta Nº 3. Son agujas más largas que las de coser, gruesas y con el ojo alargado.</v>
          </cell>
          <cell r="D112" t="str">
            <v>Paquete x 10 Unidades</v>
          </cell>
          <cell r="E112">
            <v>5186</v>
          </cell>
          <cell r="F112">
            <v>985.34</v>
          </cell>
          <cell r="G112">
            <v>6171</v>
          </cell>
          <cell r="H112">
            <v>5133.8571428571431</v>
          </cell>
        </row>
        <row r="113">
          <cell r="B113" t="str">
            <v>Aguja Croché</v>
          </cell>
          <cell r="C113" t="str">
            <v>Agujas croché</v>
          </cell>
          <cell r="D113" t="str">
            <v>Paquete x 10 Unidades</v>
          </cell>
          <cell r="E113">
            <v>18576</v>
          </cell>
          <cell r="F113">
            <v>3529.44</v>
          </cell>
          <cell r="G113">
            <v>22105</v>
          </cell>
          <cell r="H113">
            <v>18389.873949579833</v>
          </cell>
        </row>
        <row r="114">
          <cell r="B114" t="str">
            <v>Algodón Purificado Jgb Bolsa</v>
          </cell>
          <cell r="C114" t="str">
            <v>Empaque Con 50 g</v>
          </cell>
          <cell r="D114" t="str">
            <v>Gramos</v>
          </cell>
          <cell r="E114">
            <v>9274</v>
          </cell>
          <cell r="F114">
            <v>1762.06</v>
          </cell>
          <cell r="G114">
            <v>11036</v>
          </cell>
          <cell r="H114">
            <v>9181.2100840336134</v>
          </cell>
        </row>
        <row r="115">
          <cell r="B115" t="str">
            <v>Arcilla Moldeable</v>
          </cell>
          <cell r="C115" t="str">
            <v>bloque de archilla moldeable no toxica</v>
          </cell>
          <cell r="D115" t="str">
            <v>Libra</v>
          </cell>
          <cell r="E115">
            <v>14428</v>
          </cell>
          <cell r="F115">
            <v>2741.32</v>
          </cell>
          <cell r="G115">
            <v>17169</v>
          </cell>
          <cell r="H115">
            <v>14283.453781512606</v>
          </cell>
        </row>
        <row r="116">
          <cell r="B116" t="str">
            <v>Arena</v>
          </cell>
          <cell r="C116" t="str">
            <v>Bulto de arena x 50 kilos, utilizado para la realización de acciones de satisfacción, que requieran el trabajo colectivo de la comUnidad.</v>
          </cell>
          <cell r="D116" t="str">
            <v>Bulto</v>
          </cell>
          <cell r="E116">
            <v>69554</v>
          </cell>
          <cell r="F116">
            <v>13215.26</v>
          </cell>
          <cell r="G116">
            <v>82769</v>
          </cell>
          <cell r="H116">
            <v>68858.243697478989</v>
          </cell>
        </row>
        <row r="117">
          <cell r="B117" t="str">
            <v xml:space="preserve">Arena de Colores </v>
          </cell>
          <cell r="C117" t="str">
            <v>Arena de colores por Libra, colores surtidos.</v>
          </cell>
          <cell r="D117" t="str">
            <v>Libra</v>
          </cell>
          <cell r="E117">
            <v>17930</v>
          </cell>
          <cell r="F117">
            <v>3406.7</v>
          </cell>
          <cell r="G117">
            <v>21337</v>
          </cell>
          <cell r="H117">
            <v>17750.949579831933</v>
          </cell>
        </row>
        <row r="118">
          <cell r="B118" t="str">
            <v xml:space="preserve">Arreglo Floral Para Mesa Principal </v>
          </cell>
          <cell r="C118" t="str">
            <v>Medidas de 40 * 20 cmts Variedad de flores</v>
          </cell>
          <cell r="D118" t="str">
            <v>Unidad</v>
          </cell>
          <cell r="E118">
            <v>115300</v>
          </cell>
          <cell r="F118">
            <v>21907</v>
          </cell>
          <cell r="G118">
            <v>137207</v>
          </cell>
          <cell r="H118">
            <v>114147</v>
          </cell>
        </row>
        <row r="119">
          <cell r="B119" t="str">
            <v>Astas En Aluminio de 3 Metros</v>
          </cell>
          <cell r="C119" t="str">
            <v>Alquiler Astas En Aluminio de 3 Metros</v>
          </cell>
          <cell r="D119" t="str">
            <v>Unidad</v>
          </cell>
          <cell r="E119">
            <v>174297</v>
          </cell>
          <cell r="F119">
            <v>33116.43</v>
          </cell>
          <cell r="G119">
            <v>207413</v>
          </cell>
          <cell r="H119">
            <v>172553.67226890757</v>
          </cell>
        </row>
        <row r="120">
          <cell r="B120" t="str">
            <v xml:space="preserve">Atriles En Madera Color </v>
          </cell>
          <cell r="C120" t="str">
            <v xml:space="preserve">Alquiler Atriles En Madera Color </v>
          </cell>
          <cell r="D120" t="str">
            <v>Unidad</v>
          </cell>
          <cell r="E120">
            <v>336463</v>
          </cell>
          <cell r="F120">
            <v>63927.97</v>
          </cell>
          <cell r="G120">
            <v>400391</v>
          </cell>
          <cell r="H120">
            <v>333098.39495798323</v>
          </cell>
        </row>
        <row r="121">
          <cell r="B121" t="str">
            <v>Balon Baloncesto</v>
          </cell>
          <cell r="C121" t="str">
            <v xml:space="preserve">Balón para uso de superficies duras con circunferencia de 75 cm </v>
          </cell>
          <cell r="D121" t="str">
            <v>Unidad</v>
          </cell>
          <cell r="E121">
            <v>80684</v>
          </cell>
          <cell r="F121">
            <v>15329.960000000001</v>
          </cell>
          <cell r="G121">
            <v>96014</v>
          </cell>
          <cell r="H121">
            <v>79877.193277310929</v>
          </cell>
        </row>
        <row r="122">
          <cell r="B122" t="str">
            <v xml:space="preserve">Balon Fútbol
</v>
          </cell>
          <cell r="C122" t="str">
            <v>Balon de futbol N5</v>
          </cell>
          <cell r="D122" t="str">
            <v>Unidad</v>
          </cell>
          <cell r="E122">
            <v>98538</v>
          </cell>
          <cell r="F122">
            <v>18722.22</v>
          </cell>
          <cell r="G122">
            <v>117260</v>
          </cell>
          <cell r="H122">
            <v>97552.436974789918</v>
          </cell>
        </row>
        <row r="123">
          <cell r="B123" t="str">
            <v xml:space="preserve">Balon Microfútbol
</v>
          </cell>
          <cell r="C123" t="str">
            <v>Balon de futbol N4</v>
          </cell>
          <cell r="D123" t="str">
            <v>Unidad</v>
          </cell>
          <cell r="E123">
            <v>91983</v>
          </cell>
          <cell r="F123">
            <v>17476.77</v>
          </cell>
          <cell r="G123">
            <v>109460</v>
          </cell>
          <cell r="H123">
            <v>91063.361344537814</v>
          </cell>
        </row>
        <row r="124">
          <cell r="B124" t="str">
            <v>Balón Voleibol</v>
          </cell>
          <cell r="C124" t="str">
            <v xml:space="preserve">Balon para uso de superficies duras "Tienen que ser esféricos, estar fabricados con materiales adecuados, tener una circunferencia comprendida entre 68 y 70 cm </v>
          </cell>
          <cell r="D124" t="str">
            <v>Unidad</v>
          </cell>
          <cell r="E124">
            <v>102254</v>
          </cell>
          <cell r="F124">
            <v>19428.260000000002</v>
          </cell>
          <cell r="G124">
            <v>121682</v>
          </cell>
          <cell r="H124">
            <v>101231.24369747899</v>
          </cell>
        </row>
        <row r="125">
          <cell r="B125" t="str">
            <v xml:space="preserve">Bandera de Color Blanco </v>
          </cell>
          <cell r="C125" t="str">
            <v>Suministro bandera blanca en forma rectangular de 1*2 mts</v>
          </cell>
          <cell r="D125" t="str">
            <v>Unidad</v>
          </cell>
          <cell r="E125">
            <v>67804</v>
          </cell>
          <cell r="F125">
            <v>12882.76</v>
          </cell>
          <cell r="G125">
            <v>80687</v>
          </cell>
          <cell r="H125">
            <v>67126.159663865546</v>
          </cell>
        </row>
        <row r="126">
          <cell r="B126" t="str">
            <v>Bandera de Colombia</v>
          </cell>
          <cell r="C126" t="str">
            <v>Suministro de bandera de Colombia en forma rectangular de 1*2 mts.</v>
          </cell>
          <cell r="D126" t="str">
            <v>Unidad</v>
          </cell>
          <cell r="E126">
            <v>91938</v>
          </cell>
          <cell r="F126">
            <v>17468.22</v>
          </cell>
          <cell r="G126">
            <v>109406</v>
          </cell>
          <cell r="H126">
            <v>91018.436974789918</v>
          </cell>
        </row>
        <row r="127">
          <cell r="B127" t="str">
            <v xml:space="preserve">Banderines de Papel </v>
          </cell>
          <cell r="C127" t="str">
            <v>Triangulares de 15 * 18 cmts, en papel silueta de variados colores, con palito de madera</v>
          </cell>
          <cell r="D127" t="str">
            <v>Paquete X 100 Unidades</v>
          </cell>
          <cell r="E127">
            <v>63182</v>
          </cell>
          <cell r="F127">
            <v>12004.58</v>
          </cell>
          <cell r="G127">
            <v>75187</v>
          </cell>
          <cell r="H127">
            <v>62550.529411764714</v>
          </cell>
        </row>
        <row r="128">
          <cell r="B128" t="str">
            <v>Bateria Aa</v>
          </cell>
          <cell r="C128" t="str">
            <v>Paquete de 2 pilas alcalinas AA de larga duración</v>
          </cell>
          <cell r="D128" t="str">
            <v>Paquete x 2 Unidades</v>
          </cell>
          <cell r="E128">
            <v>16268</v>
          </cell>
          <cell r="F128">
            <v>3090.92</v>
          </cell>
          <cell r="G128">
            <v>19359</v>
          </cell>
          <cell r="H128">
            <v>16105.386554621849</v>
          </cell>
        </row>
        <row r="129">
          <cell r="B129" t="str">
            <v>Baterías Aaa</v>
          </cell>
          <cell r="C129" t="str">
            <v>Paquete de 2 pilas alcalinas AAA de larga duración</v>
          </cell>
          <cell r="D129" t="str">
            <v>Paquete x 2 Unidades</v>
          </cell>
          <cell r="E129">
            <v>16853</v>
          </cell>
          <cell r="F129">
            <v>3202.07</v>
          </cell>
          <cell r="G129">
            <v>20055</v>
          </cell>
          <cell r="H129">
            <v>16684.411764705885</v>
          </cell>
        </row>
        <row r="130">
          <cell r="B130" t="str">
            <v>Block Papel Bond Tamaño Carta Por 35 Hojas (Docena)</v>
          </cell>
          <cell r="C130" t="str">
            <v>Block en papel Bond 75g, tamaño carta por 35 Hojas (Blanco, rayado o cuadriculado)</v>
          </cell>
          <cell r="D130" t="str">
            <v>Docena</v>
          </cell>
          <cell r="E130">
            <v>42645</v>
          </cell>
          <cell r="F130">
            <v>8102.55</v>
          </cell>
          <cell r="G130">
            <v>50748</v>
          </cell>
          <cell r="H130">
            <v>42218.924369747896</v>
          </cell>
        </row>
        <row r="131">
          <cell r="B131" t="str">
            <v>Block Papel Bond Tamaño Carta Por 35 Hojas (Media Docena)</v>
          </cell>
          <cell r="C131" t="str">
            <v>Block en papel Bond 75g, tamaño carta por 35 Hojas (Blanco, rayado o cuadriculado)</v>
          </cell>
          <cell r="D131" t="str">
            <v>Media Docena</v>
          </cell>
          <cell r="E131">
            <v>34829</v>
          </cell>
          <cell r="F131">
            <v>6617.51</v>
          </cell>
          <cell r="G131">
            <v>41447</v>
          </cell>
          <cell r="H131">
            <v>34481.117647058825</v>
          </cell>
        </row>
        <row r="132">
          <cell r="B132" t="str">
            <v>Block Papel Bond Tamaño Media Carta Por 50 Hojas</v>
          </cell>
          <cell r="C132" t="str">
            <v>Block en papel Bond 75g, tamaño Media carta por 50 Hojas (Blanco, rayado o cuadriculado)</v>
          </cell>
          <cell r="D132" t="str">
            <v>Docena</v>
          </cell>
          <cell r="E132">
            <v>40487</v>
          </cell>
          <cell r="F132">
            <v>7692.53</v>
          </cell>
          <cell r="G132">
            <v>48180</v>
          </cell>
          <cell r="H132">
            <v>40082.521008403361</v>
          </cell>
        </row>
        <row r="133">
          <cell r="B133" t="str">
            <v>Block Papel Iris (Tamaño Carta Por 40 Hojas)</v>
          </cell>
          <cell r="C133" t="str">
            <v>Block en papel Iris, tamaño carta por 40 Hojas</v>
          </cell>
          <cell r="D133" t="str">
            <v>Docena</v>
          </cell>
          <cell r="E133">
            <v>57839</v>
          </cell>
          <cell r="F133">
            <v>10989.41</v>
          </cell>
          <cell r="G133">
            <v>68828</v>
          </cell>
          <cell r="H133">
            <v>57260.268907563026</v>
          </cell>
        </row>
        <row r="134">
          <cell r="B134" t="str">
            <v>Bloque Nº 5</v>
          </cell>
          <cell r="C134" t="str">
            <v>Bloque No 5 de construcción en arcilla de 12 cm*20 cm*30 (Ancho*Alto*Largo) Es para la construcción de muros utilizados en medidas de satisfacción que son realizados por los mismos sujetos, y hace parte de la estrategia metodológica de la acción.</v>
          </cell>
          <cell r="D134" t="str">
            <v>Unidad</v>
          </cell>
          <cell r="E134">
            <v>1391</v>
          </cell>
          <cell r="F134">
            <v>264.29000000000002</v>
          </cell>
          <cell r="G134">
            <v>1655</v>
          </cell>
          <cell r="H134">
            <v>1376.8487394957983</v>
          </cell>
        </row>
        <row r="135">
          <cell r="B135" t="str">
            <v>Bolsa Blanca</v>
          </cell>
          <cell r="C135" t="str">
            <v>Bolsa blanca de 90 * 115cm</v>
          </cell>
          <cell r="D135" t="str">
            <v>Paquete x 12 Unidades</v>
          </cell>
          <cell r="E135">
            <v>12752</v>
          </cell>
          <cell r="F135">
            <v>2422.88</v>
          </cell>
          <cell r="G135">
            <v>15175</v>
          </cell>
          <cell r="H135">
            <v>12624.579831932773</v>
          </cell>
        </row>
        <row r="136">
          <cell r="B136" t="str">
            <v>Bolsa de Basura</v>
          </cell>
          <cell r="C136" t="str">
            <v>Bolsa de Basura grande</v>
          </cell>
          <cell r="D136" t="str">
            <v>Paquete x 10 Unidades</v>
          </cell>
          <cell r="E136">
            <v>4848</v>
          </cell>
          <cell r="F136">
            <v>921.12</v>
          </cell>
          <cell r="G136">
            <v>5769</v>
          </cell>
          <cell r="H136">
            <v>4799.4201680672277</v>
          </cell>
        </row>
        <row r="137">
          <cell r="B137" t="str">
            <v>Bolsa Plástica Ziploc</v>
          </cell>
          <cell r="C137" t="str">
            <v>Bolsa plástica hermetica Ziploc, tamaño oficio</v>
          </cell>
          <cell r="D137" t="str">
            <v>Paquete x 10 Unidades</v>
          </cell>
          <cell r="E137">
            <v>13363</v>
          </cell>
          <cell r="F137">
            <v>2538.9700000000003</v>
          </cell>
          <cell r="G137">
            <v>15902</v>
          </cell>
          <cell r="H137">
            <v>13229.394957983193</v>
          </cell>
        </row>
        <row r="138">
          <cell r="B138" t="str">
            <v>Borrador de Nata</v>
          </cell>
          <cell r="C138" t="str">
            <v xml:space="preserve">Caja por 20 borradores de nata </v>
          </cell>
          <cell r="D138" t="str">
            <v xml:space="preserve">Caja </v>
          </cell>
          <cell r="E138">
            <v>13922</v>
          </cell>
          <cell r="F138">
            <v>2645.18</v>
          </cell>
          <cell r="G138">
            <v>16567</v>
          </cell>
          <cell r="H138">
            <v>13782.630252100842</v>
          </cell>
        </row>
        <row r="139">
          <cell r="B139" t="str">
            <v>Brocha 3"</v>
          </cell>
          <cell r="C139" t="str">
            <v>Cerdas 100% naturales de 3" con mango en madera o plástico ergonómico</v>
          </cell>
          <cell r="D139" t="str">
            <v>Unidad</v>
          </cell>
          <cell r="E139">
            <v>10028</v>
          </cell>
          <cell r="F139">
            <v>1905.32</v>
          </cell>
          <cell r="G139">
            <v>11933</v>
          </cell>
          <cell r="H139">
            <v>9927.4537815126059</v>
          </cell>
        </row>
        <row r="140">
          <cell r="B140" t="str">
            <v>Brocha 4"</v>
          </cell>
          <cell r="C140" t="str">
            <v>Cerdas 100% naturales de 4" con mango en madera o plástico ergonómico</v>
          </cell>
          <cell r="D140" t="str">
            <v>Unidad</v>
          </cell>
          <cell r="E140">
            <v>17389</v>
          </cell>
          <cell r="F140">
            <v>3303.91</v>
          </cell>
          <cell r="G140">
            <v>20693</v>
          </cell>
          <cell r="H140">
            <v>17215.18487394958</v>
          </cell>
        </row>
        <row r="141">
          <cell r="B141" t="str">
            <v>Brocha 5"</v>
          </cell>
          <cell r="C141" t="str">
            <v>Cerdas 100% naturales de 5" con mango en madera o plástico ergonómico</v>
          </cell>
          <cell r="D141" t="str">
            <v>Unidad</v>
          </cell>
          <cell r="E141">
            <v>19201</v>
          </cell>
          <cell r="F141">
            <v>3648.19</v>
          </cell>
          <cell r="G141">
            <v>22849</v>
          </cell>
          <cell r="H141">
            <v>19008.831932773108</v>
          </cell>
        </row>
        <row r="142">
          <cell r="B142" t="str">
            <v>Bulto Cemento Blanco</v>
          </cell>
          <cell r="C142" t="str">
            <v>Bulto de cemento blanco, utilizado para la realización de acciones de satisfacción, que requieran el trabajo colectivo de la comUnidad.</v>
          </cell>
          <cell r="D142" t="str">
            <v>Unidad</v>
          </cell>
          <cell r="E142">
            <v>98768</v>
          </cell>
          <cell r="F142">
            <v>18765.920000000002</v>
          </cell>
          <cell r="G142">
            <v>117534</v>
          </cell>
          <cell r="H142">
            <v>97780.386554621859</v>
          </cell>
        </row>
        <row r="143">
          <cell r="B143" t="str">
            <v>Bulto Cemento Gris</v>
          </cell>
          <cell r="C143" t="str">
            <v>Bulto de cemento gris, utilizado para la realización de acciones de satisfacción, que requieran el trabajo colectivo de la comUnidad.</v>
          </cell>
          <cell r="D143" t="str">
            <v>Unidad</v>
          </cell>
          <cell r="E143">
            <v>40573</v>
          </cell>
          <cell r="F143">
            <v>7708.87</v>
          </cell>
          <cell r="G143">
            <v>48282</v>
          </cell>
          <cell r="H143">
            <v>40167.378151260506</v>
          </cell>
        </row>
        <row r="144">
          <cell r="B144" t="str">
            <v>Bulto de Alambre de Puas X 100Mts</v>
          </cell>
          <cell r="C144" t="str">
            <v>Bulto de Alambre de Puas X 100Mts</v>
          </cell>
          <cell r="D144" t="str">
            <v>Bulto</v>
          </cell>
          <cell r="E144">
            <v>173885</v>
          </cell>
          <cell r="F144">
            <v>33038.15</v>
          </cell>
          <cell r="G144">
            <v>206923</v>
          </cell>
          <cell r="H144">
            <v>172146.02521008404</v>
          </cell>
        </row>
        <row r="145">
          <cell r="B145" t="str">
            <v>Cabuya Fique</v>
          </cell>
          <cell r="C145" t="str">
            <v xml:space="preserve">Rollo Cabuya tipo fique x 40 mts </v>
          </cell>
          <cell r="D145" t="str">
            <v>Rollo</v>
          </cell>
          <cell r="E145">
            <v>19622</v>
          </cell>
          <cell r="F145">
            <v>3728.18</v>
          </cell>
          <cell r="G145">
            <v>23350</v>
          </cell>
          <cell r="H145">
            <v>19425.63025210084</v>
          </cell>
        </row>
        <row r="146">
          <cell r="B146" t="str">
            <v>Caja de Colores</v>
          </cell>
          <cell r="C146" t="str">
            <v>Caja de colores x 12 Unidades, variedad de colores</v>
          </cell>
          <cell r="D146" t="str">
            <v>Caja X 12 Unidades</v>
          </cell>
          <cell r="E146">
            <v>24402</v>
          </cell>
          <cell r="F146">
            <v>4636.38</v>
          </cell>
          <cell r="G146">
            <v>29038</v>
          </cell>
          <cell r="H146">
            <v>24157.663865546219</v>
          </cell>
        </row>
        <row r="147">
          <cell r="B147" t="str">
            <v>Caja de Crayones</v>
          </cell>
          <cell r="C147" t="str">
            <v>Variedad de colores</v>
          </cell>
          <cell r="D147" t="str">
            <v>Caja X 12 Unidades</v>
          </cell>
          <cell r="E147">
            <v>12183</v>
          </cell>
          <cell r="F147">
            <v>2314.77</v>
          </cell>
          <cell r="G147">
            <v>14498</v>
          </cell>
          <cell r="H147">
            <v>12061.361344537816</v>
          </cell>
        </row>
        <row r="148">
          <cell r="B148" t="str">
            <v>Caja de Tizas</v>
          </cell>
          <cell r="C148" t="str">
            <v>Caja de tizas por 12 Unidades</v>
          </cell>
          <cell r="D148" t="str">
            <v>Caja x 12 und</v>
          </cell>
          <cell r="E148">
            <v>21323</v>
          </cell>
          <cell r="F148">
            <v>4051.37</v>
          </cell>
          <cell r="G148">
            <v>25374</v>
          </cell>
          <cell r="H148">
            <v>21109.462184873948</v>
          </cell>
        </row>
        <row r="149">
          <cell r="B149" t="str">
            <v>Carpetas</v>
          </cell>
          <cell r="C149" t="str">
            <v>Carpeta plastica tamaño carta</v>
          </cell>
          <cell r="D149" t="str">
            <v>Unidad</v>
          </cell>
          <cell r="E149">
            <v>7535</v>
          </cell>
          <cell r="F149">
            <v>1431.65</v>
          </cell>
          <cell r="G149">
            <v>8967</v>
          </cell>
          <cell r="H149">
            <v>7459.9411764705883</v>
          </cell>
        </row>
        <row r="150">
          <cell r="B150" t="str">
            <v>Carton Cartulina</v>
          </cell>
          <cell r="C150" t="str">
            <v>Pliego de cartón cartulina, calibre 16,  70x100cm</v>
          </cell>
          <cell r="D150" t="str">
            <v>Pliego</v>
          </cell>
          <cell r="E150">
            <v>4024</v>
          </cell>
          <cell r="F150">
            <v>764.56000000000006</v>
          </cell>
          <cell r="G150">
            <v>4789</v>
          </cell>
          <cell r="H150">
            <v>3984.1260504201678</v>
          </cell>
        </row>
        <row r="151">
          <cell r="B151" t="str">
            <v xml:space="preserve">Cartón Paja En 1/8 </v>
          </cell>
          <cell r="C151" t="str">
            <v xml:space="preserve">Cartón Paja en 1/8. Color crema </v>
          </cell>
          <cell r="D151" t="str">
            <v xml:space="preserve">Paquete por 10 Unidades </v>
          </cell>
          <cell r="E151">
            <v>15106</v>
          </cell>
          <cell r="F151">
            <v>2870.14</v>
          </cell>
          <cell r="G151">
            <v>17976</v>
          </cell>
          <cell r="H151">
            <v>14954.823529411768</v>
          </cell>
        </row>
        <row r="152">
          <cell r="B152" t="str">
            <v xml:space="preserve">Cartón Paja En Pliego </v>
          </cell>
          <cell r="C152" t="str">
            <v xml:space="preserve">Cartón paja en Pliego. Color crema </v>
          </cell>
          <cell r="D152" t="str">
            <v>Unidad</v>
          </cell>
          <cell r="E152">
            <v>6916</v>
          </cell>
          <cell r="F152">
            <v>1314.04</v>
          </cell>
          <cell r="G152">
            <v>8230</v>
          </cell>
          <cell r="H152">
            <v>6846.8067226890762</v>
          </cell>
        </row>
        <row r="153">
          <cell r="B153" t="str">
            <v>Carton Piedra</v>
          </cell>
          <cell r="C153" t="str">
            <v>Pliego de cartón piedra,  77 x 110 cm ( 2,5 mm)</v>
          </cell>
          <cell r="D153" t="str">
            <v>Pliego</v>
          </cell>
          <cell r="E153">
            <v>15092</v>
          </cell>
          <cell r="F153">
            <v>2867.48</v>
          </cell>
          <cell r="G153">
            <v>17959</v>
          </cell>
          <cell r="H153">
            <v>14940.680672268909</v>
          </cell>
        </row>
        <row r="154">
          <cell r="B154" t="str">
            <v>Cartulina</v>
          </cell>
          <cell r="C154" t="str">
            <v>Pliego 100 cm *70 cm  de 150 a 165 g/m2, variedad de colores.</v>
          </cell>
          <cell r="D154" t="str">
            <v>Docena</v>
          </cell>
          <cell r="E154">
            <v>21446</v>
          </cell>
          <cell r="F154">
            <v>4074.7400000000002</v>
          </cell>
          <cell r="G154">
            <v>25521</v>
          </cell>
          <cell r="H154">
            <v>21231.756302521011</v>
          </cell>
        </row>
        <row r="155">
          <cell r="B155" t="str">
            <v>Cerramiento de Seguridad</v>
          </cell>
          <cell r="C155" t="str">
            <v>Alquiler de vallas</v>
          </cell>
          <cell r="D155" t="str">
            <v>Unidad</v>
          </cell>
          <cell r="E155">
            <v>51941</v>
          </cell>
          <cell r="F155">
            <v>9868.7900000000009</v>
          </cell>
          <cell r="G155">
            <v>61810</v>
          </cell>
          <cell r="H155">
            <v>51421.764705882357</v>
          </cell>
        </row>
        <row r="156">
          <cell r="B156" t="str">
            <v>Chaquira Checa, Calibre # 10</v>
          </cell>
          <cell r="C156" t="str">
            <v>Chaquira checa, colores varios calibre # 10</v>
          </cell>
          <cell r="D156" t="str">
            <v>Libra</v>
          </cell>
          <cell r="E156">
            <v>69554</v>
          </cell>
          <cell r="F156">
            <v>13215.26</v>
          </cell>
          <cell r="G156">
            <v>82769</v>
          </cell>
          <cell r="H156">
            <v>68858.243697478989</v>
          </cell>
        </row>
        <row r="157">
          <cell r="B157" t="str">
            <v>Chaquira Checa, Calibre # 6</v>
          </cell>
          <cell r="C157" t="str">
            <v>Chaquiron jumbo, colores varios calibre # 6</v>
          </cell>
          <cell r="D157" t="str">
            <v>Libra</v>
          </cell>
          <cell r="E157">
            <v>86980</v>
          </cell>
          <cell r="F157">
            <v>16526.2</v>
          </cell>
          <cell r="G157">
            <v>103506</v>
          </cell>
          <cell r="H157">
            <v>86110.033613445383</v>
          </cell>
        </row>
        <row r="158">
          <cell r="B158" t="str">
            <v>Chaquira Checa, Calibre # 8</v>
          </cell>
          <cell r="C158" t="str">
            <v>Chaquira checa, colores varios calibre # 8</v>
          </cell>
          <cell r="D158" t="str">
            <v>Libra</v>
          </cell>
          <cell r="E158">
            <v>68851</v>
          </cell>
          <cell r="F158">
            <v>13081.69</v>
          </cell>
          <cell r="G158">
            <v>81933</v>
          </cell>
          <cell r="H158">
            <v>68162.747899159673</v>
          </cell>
        </row>
        <row r="159">
          <cell r="B159" t="str">
            <v>Chaquira Checa, Calibre # 9</v>
          </cell>
          <cell r="C159" t="str">
            <v>Chaquira checa, colores varios calibre # 9</v>
          </cell>
          <cell r="D159" t="str">
            <v>Libra</v>
          </cell>
          <cell r="E159">
            <v>68926</v>
          </cell>
          <cell r="F159">
            <v>13095.94</v>
          </cell>
          <cell r="G159">
            <v>82022</v>
          </cell>
          <cell r="H159">
            <v>68236.789915966394</v>
          </cell>
        </row>
        <row r="160">
          <cell r="B160" t="str">
            <v>Chinches</v>
          </cell>
          <cell r="C160" t="str">
            <v>Chinches de tamaño estándar de colores surtidos</v>
          </cell>
          <cell r="D160" t="str">
            <v>Caja x 100 Unidades</v>
          </cell>
          <cell r="E160">
            <v>5229</v>
          </cell>
          <cell r="F160">
            <v>993.51</v>
          </cell>
          <cell r="G160">
            <v>6223</v>
          </cell>
          <cell r="H160">
            <v>5177.1176470588243</v>
          </cell>
        </row>
        <row r="161">
          <cell r="B161" t="str">
            <v>Cinta Adhesiva Grande (55Mm X 33M)</v>
          </cell>
          <cell r="C161" t="str">
            <v>55 mm * 33 m</v>
          </cell>
          <cell r="D161" t="str">
            <v>Docena</v>
          </cell>
          <cell r="E161">
            <v>91191</v>
          </cell>
          <cell r="F161">
            <v>17326.29</v>
          </cell>
          <cell r="G161">
            <v>108517</v>
          </cell>
          <cell r="H161">
            <v>90278.848739495807</v>
          </cell>
        </row>
        <row r="162">
          <cell r="B162" t="str">
            <v>Cinta Adhesiva Pequeña (12Mm X 33M) Paquete X 3 Unidades</v>
          </cell>
          <cell r="C162" t="str">
            <v>12 mm * 33 m</v>
          </cell>
          <cell r="D162" t="str">
            <v>Paquetex 3 Unidades</v>
          </cell>
          <cell r="E162">
            <v>17289</v>
          </cell>
          <cell r="F162">
            <v>3284.91</v>
          </cell>
          <cell r="G162">
            <v>20574</v>
          </cell>
          <cell r="H162">
            <v>17116.18487394958</v>
          </cell>
        </row>
        <row r="163">
          <cell r="B163" t="str">
            <v>Cinta de Enmascarar Mediana (18Mm X 40M)</v>
          </cell>
          <cell r="C163" t="str">
            <v>Cinta de enmascarar. Tamaño de 18 mm x 40 metros</v>
          </cell>
          <cell r="D163" t="str">
            <v>Paquetex 3 Unidades</v>
          </cell>
          <cell r="E163">
            <v>25541</v>
          </cell>
          <cell r="F163">
            <v>4852.79</v>
          </cell>
          <cell r="G163">
            <v>30394</v>
          </cell>
          <cell r="H163">
            <v>25285.764705882357</v>
          </cell>
        </row>
        <row r="164">
          <cell r="B164" t="str">
            <v>Cinta de Enmascarar Mediana (18Mm X 40M)</v>
          </cell>
          <cell r="C164" t="str">
            <v>Cinta de enmascarar. Tamaño de 18 mm x 40 metros</v>
          </cell>
          <cell r="D164" t="str">
            <v>Paquete x 6 Unidades</v>
          </cell>
          <cell r="E164">
            <v>25503</v>
          </cell>
          <cell r="F164">
            <v>4845.57</v>
          </cell>
          <cell r="G164">
            <v>30349</v>
          </cell>
          <cell r="H164">
            <v>25248.327731092435</v>
          </cell>
        </row>
        <row r="165">
          <cell r="B165" t="str">
            <v>Cinta de Raso 13 Mm</v>
          </cell>
          <cell r="C165" t="str">
            <v>Cinta de raso de 13mm, Rollo x 50m (Colores surtidos)</v>
          </cell>
          <cell r="D165" t="str">
            <v>Rollo</v>
          </cell>
          <cell r="E165">
            <v>41553</v>
          </cell>
          <cell r="F165">
            <v>7895.07</v>
          </cell>
          <cell r="G165">
            <v>49448</v>
          </cell>
          <cell r="H165">
            <v>41137.411764705881</v>
          </cell>
        </row>
        <row r="166">
          <cell r="B166" t="str">
            <v>Cinta de Raso 3,5 Cm</v>
          </cell>
          <cell r="C166" t="str">
            <v>Cinta de raso de 3.5cm, Rollo x 25m (Colores surtidos)</v>
          </cell>
          <cell r="D166" t="str">
            <v>Rollo</v>
          </cell>
          <cell r="E166">
            <v>37095</v>
          </cell>
          <cell r="F166">
            <v>7048.05</v>
          </cell>
          <cell r="G166">
            <v>44143</v>
          </cell>
          <cell r="H166">
            <v>36724.008403361346</v>
          </cell>
        </row>
        <row r="167">
          <cell r="B167" t="str">
            <v>Cinta Trasparente Grande</v>
          </cell>
          <cell r="C167" t="str">
            <v xml:space="preserve">Cinta Trasparente 24 mm x 40 metros </v>
          </cell>
          <cell r="D167" t="str">
            <v>Paquete x 3 Unidades</v>
          </cell>
          <cell r="E167">
            <v>38345</v>
          </cell>
          <cell r="F167">
            <v>7285.55</v>
          </cell>
          <cell r="G167">
            <v>45631</v>
          </cell>
          <cell r="H167">
            <v>37961.924369747903</v>
          </cell>
        </row>
        <row r="168">
          <cell r="B168" t="str">
            <v>Cinta Trasparente Mediana</v>
          </cell>
          <cell r="C168" t="str">
            <v xml:space="preserve">Cinta Trasparente 12 mm x 40 metros </v>
          </cell>
          <cell r="D168" t="str">
            <v>Paquetex 3 Unidades</v>
          </cell>
          <cell r="E168">
            <v>20915</v>
          </cell>
          <cell r="F168">
            <v>3973.85</v>
          </cell>
          <cell r="G168">
            <v>24889</v>
          </cell>
          <cell r="H168">
            <v>20705.974789915967</v>
          </cell>
        </row>
        <row r="169">
          <cell r="B169" t="str">
            <v>Cintas de Papel 12 Mm</v>
          </cell>
          <cell r="C169" t="str">
            <v>Rollo de Cinta de Papel 12 mm x 100 mts (Colores variados)</v>
          </cell>
          <cell r="D169" t="str">
            <v>Rollo</v>
          </cell>
          <cell r="E169">
            <v>20915</v>
          </cell>
          <cell r="F169">
            <v>3973.85</v>
          </cell>
          <cell r="G169">
            <v>24889</v>
          </cell>
          <cell r="H169">
            <v>20705.974789915967</v>
          </cell>
        </row>
        <row r="170">
          <cell r="B170" t="str">
            <v>Cintas de Papel 19 Mm</v>
          </cell>
          <cell r="C170" t="str">
            <v>Rollo de Cinta de Papel 19 mm x 100 mts (Colores variados)</v>
          </cell>
          <cell r="D170" t="str">
            <v>Rollo</v>
          </cell>
          <cell r="E170">
            <v>23204</v>
          </cell>
          <cell r="F170">
            <v>4408.76</v>
          </cell>
          <cell r="G170">
            <v>27613</v>
          </cell>
          <cell r="H170">
            <v>22972.159663865546</v>
          </cell>
        </row>
        <row r="171">
          <cell r="B171" t="str">
            <v>Clip Estándar</v>
          </cell>
          <cell r="C171" t="str">
            <v>Clip Alambre metálico galvanizado tamaño estándar</v>
          </cell>
          <cell r="D171" t="str">
            <v>Caja x 100 Unidades</v>
          </cell>
          <cell r="E171">
            <v>2075</v>
          </cell>
          <cell r="F171">
            <v>394.25</v>
          </cell>
          <cell r="G171">
            <v>2469</v>
          </cell>
          <cell r="H171">
            <v>2054.0420168067226</v>
          </cell>
        </row>
        <row r="172">
          <cell r="B172" t="str">
            <v>Clip Tipo Mariposa</v>
          </cell>
          <cell r="C172" t="str">
            <v>Clip Alambre metálico galvanizado tipo mariposa</v>
          </cell>
          <cell r="D172" t="str">
            <v>Caja x 100 Unidades</v>
          </cell>
          <cell r="E172">
            <v>4869</v>
          </cell>
          <cell r="F172">
            <v>925.11</v>
          </cell>
          <cell r="G172">
            <v>5794</v>
          </cell>
          <cell r="H172">
            <v>4820.2184873949582</v>
          </cell>
        </row>
        <row r="173">
          <cell r="B173" t="str">
            <v>Cobijas</v>
          </cell>
          <cell r="C173" t="str">
            <v xml:space="preserve">Cobija termica sencilla </v>
          </cell>
          <cell r="D173" t="str">
            <v>Unidad</v>
          </cell>
          <cell r="E173">
            <v>114979</v>
          </cell>
          <cell r="F173">
            <v>21846.010000000002</v>
          </cell>
          <cell r="G173">
            <v>136825</v>
          </cell>
          <cell r="H173">
            <v>113829.20168067227</v>
          </cell>
        </row>
        <row r="174">
          <cell r="B174" t="str">
            <v>Colchonetas</v>
          </cell>
          <cell r="C174" t="str">
            <v>Colchonetas 180*70</v>
          </cell>
          <cell r="D174" t="str">
            <v>Unidad</v>
          </cell>
          <cell r="E174">
            <v>244016</v>
          </cell>
          <cell r="F174">
            <v>46363.040000000001</v>
          </cell>
          <cell r="G174">
            <v>290379</v>
          </cell>
          <cell r="H174">
            <v>241575.8067226891</v>
          </cell>
        </row>
        <row r="175">
          <cell r="B175" t="str">
            <v>Correctivos Paz del Rio X 40Kg</v>
          </cell>
          <cell r="C175" t="str">
            <v>Correctivos Paz del Rio X 40Kg</v>
          </cell>
          <cell r="D175" t="str">
            <v>Unidad</v>
          </cell>
          <cell r="E175">
            <v>84824</v>
          </cell>
          <cell r="F175">
            <v>16116.56</v>
          </cell>
          <cell r="G175">
            <v>100941</v>
          </cell>
          <cell r="H175">
            <v>83976.126050420164</v>
          </cell>
        </row>
        <row r="176">
          <cell r="B176" t="str">
            <v>Cuaderno (Docena)</v>
          </cell>
          <cell r="C176" t="str">
            <v>Cuaderno cuadriculado o rayado de 50 Hojas sin diseño en la portada</v>
          </cell>
          <cell r="D176" t="str">
            <v>Paquete x 12 Unidades</v>
          </cell>
          <cell r="E176">
            <v>37183</v>
          </cell>
          <cell r="F176">
            <v>7064.77</v>
          </cell>
          <cell r="G176">
            <v>44248</v>
          </cell>
          <cell r="H176">
            <v>36811.361344537814</v>
          </cell>
        </row>
        <row r="177">
          <cell r="B177" t="str">
            <v>Cuaderno (Media Docena)</v>
          </cell>
          <cell r="C177" t="str">
            <v>Cuaderno cuadriculado o rayado de 50 Hojas sin diseño en la portada</v>
          </cell>
          <cell r="D177" t="str">
            <v>Paquete x 6 Unidades</v>
          </cell>
          <cell r="E177">
            <v>22975</v>
          </cell>
          <cell r="F177">
            <v>4365.25</v>
          </cell>
          <cell r="G177">
            <v>27340</v>
          </cell>
          <cell r="H177">
            <v>22745.042016806721</v>
          </cell>
        </row>
        <row r="178">
          <cell r="B178" t="str">
            <v>Cuaderno Argollado</v>
          </cell>
          <cell r="C178" t="str">
            <v>Cuaderno cuadriculado o rayado de 50 Hojas sin diseño en la portada</v>
          </cell>
          <cell r="D178" t="str">
            <v>Unidad</v>
          </cell>
          <cell r="E178">
            <v>8715</v>
          </cell>
          <cell r="F178">
            <v>1655.85</v>
          </cell>
          <cell r="G178">
            <v>10371</v>
          </cell>
          <cell r="H178">
            <v>8627.9747899159684</v>
          </cell>
        </row>
        <row r="179">
          <cell r="B179" t="str">
            <v xml:space="preserve">Cucharas desechables Grandes </v>
          </cell>
          <cell r="C179" t="str">
            <v>Paquete cucharas desechables biodegradable grandes x 100 Unidades</v>
          </cell>
          <cell r="D179" t="str">
            <v>Paquete x 100 Unidades</v>
          </cell>
          <cell r="E179">
            <v>12121</v>
          </cell>
          <cell r="F179">
            <v>2302.9900000000002</v>
          </cell>
          <cell r="G179">
            <v>14424</v>
          </cell>
          <cell r="H179">
            <v>11999.798319327732</v>
          </cell>
        </row>
        <row r="180">
          <cell r="B180" t="str">
            <v xml:space="preserve">Cucharas Soperas desechables </v>
          </cell>
          <cell r="C180" t="str">
            <v>Paquete cucharas soperas desechables x 100 Unidades</v>
          </cell>
          <cell r="D180" t="str">
            <v>Paquete x 100 Unidades</v>
          </cell>
          <cell r="E180">
            <v>9682</v>
          </cell>
          <cell r="F180">
            <v>1839.58</v>
          </cell>
          <cell r="G180">
            <v>11522</v>
          </cell>
          <cell r="H180">
            <v>9585.5294117647063</v>
          </cell>
        </row>
        <row r="181">
          <cell r="B181" t="str">
            <v>Escarapela Y Porta Escarapela</v>
          </cell>
          <cell r="C181" t="str">
            <v>Escarapela a color con logo de la Unidad, tamaño (10 x 15cm) con porta escarapela plástica y cinta reta porta escarapela.</v>
          </cell>
          <cell r="D181" t="str">
            <v>Docena</v>
          </cell>
          <cell r="E181">
            <v>110293</v>
          </cell>
          <cell r="F181">
            <v>20955.670000000002</v>
          </cell>
          <cell r="G181">
            <v>131249</v>
          </cell>
          <cell r="H181">
            <v>109190.34453781512</v>
          </cell>
        </row>
        <row r="182">
          <cell r="B182" t="str">
            <v xml:space="preserve">Escarcha Brillantina </v>
          </cell>
          <cell r="C182" t="str">
            <v>Paquete Tubo X 10 Unidades (Colores surtidos)</v>
          </cell>
          <cell r="D182" t="str">
            <v xml:space="preserve">Paquete </v>
          </cell>
          <cell r="E182">
            <v>16268</v>
          </cell>
          <cell r="F182">
            <v>3090.92</v>
          </cell>
          <cell r="G182">
            <v>19359</v>
          </cell>
          <cell r="H182">
            <v>16105.386554621849</v>
          </cell>
        </row>
        <row r="183">
          <cell r="B183" t="str">
            <v>Esferos (Negro O Azul) X 12 Unidades</v>
          </cell>
          <cell r="C183" t="str">
            <v>Tinta negra o azul, resistente, buena calidad</v>
          </cell>
          <cell r="D183" t="str">
            <v>Paquete x 12 Unidades</v>
          </cell>
          <cell r="E183">
            <v>20915</v>
          </cell>
          <cell r="F183">
            <v>3973.85</v>
          </cell>
          <cell r="G183">
            <v>24889</v>
          </cell>
          <cell r="H183">
            <v>20705.974789915967</v>
          </cell>
        </row>
        <row r="184">
          <cell r="B184" t="str">
            <v>Esferos (Negro O Azul) X 50 Unidades</v>
          </cell>
          <cell r="C184" t="str">
            <v>Tinta negra o azul, resistente, buena calidad</v>
          </cell>
          <cell r="D184" t="str">
            <v>Caja x 50 Unidades</v>
          </cell>
          <cell r="E184">
            <v>83465</v>
          </cell>
          <cell r="F184">
            <v>15858.35</v>
          </cell>
          <cell r="G184">
            <v>99323</v>
          </cell>
          <cell r="H184">
            <v>82630.058823529413</v>
          </cell>
        </row>
        <row r="185">
          <cell r="B185" t="str">
            <v>Esferos (Negro O Azul) X 6 Unidades</v>
          </cell>
          <cell r="C185" t="str">
            <v>Tinta negra o azul, resistente, buena calidad</v>
          </cell>
          <cell r="D185" t="str">
            <v>Paquete x 6 Unidades</v>
          </cell>
          <cell r="E185">
            <v>12172</v>
          </cell>
          <cell r="F185">
            <v>2312.6799999999998</v>
          </cell>
          <cell r="G185">
            <v>14485</v>
          </cell>
          <cell r="H185">
            <v>12050.546218487396</v>
          </cell>
        </row>
        <row r="186">
          <cell r="B186" t="str">
            <v>Esferos Colores Varios</v>
          </cell>
          <cell r="C186" t="str">
            <v>Tinta varias, resistente, buena calidad</v>
          </cell>
          <cell r="D186" t="str">
            <v>Paquete x 6 Unidades</v>
          </cell>
          <cell r="E186">
            <v>15236</v>
          </cell>
          <cell r="F186">
            <v>2894.84</v>
          </cell>
          <cell r="G186">
            <v>18131</v>
          </cell>
          <cell r="H186">
            <v>15083.773109243697</v>
          </cell>
        </row>
        <row r="187">
          <cell r="B187" t="str">
            <v>Estuco Plástico (Bolsa)</v>
          </cell>
          <cell r="C187" t="str">
            <v>Estuco plástico, bolsa x 1 kilo</v>
          </cell>
          <cell r="D187" t="str">
            <v>bolsa</v>
          </cell>
          <cell r="E187">
            <v>12782</v>
          </cell>
          <cell r="F187">
            <v>2428.58</v>
          </cell>
          <cell r="G187">
            <v>15211</v>
          </cell>
          <cell r="H187">
            <v>12654.529411764706</v>
          </cell>
        </row>
        <row r="188">
          <cell r="B188" t="str">
            <v>Estuco Plástico (Cuñete)</v>
          </cell>
          <cell r="C188" t="str">
            <v>Estuco plástico, cuñete</v>
          </cell>
          <cell r="D188" t="str">
            <v>Cuñete</v>
          </cell>
          <cell r="E188">
            <v>150828</v>
          </cell>
          <cell r="F188">
            <v>28657.32</v>
          </cell>
          <cell r="G188">
            <v>179485</v>
          </cell>
          <cell r="H188">
            <v>149319.4537815126</v>
          </cell>
        </row>
        <row r="189">
          <cell r="B189" t="str">
            <v xml:space="preserve">Extensión Eléctrica </v>
          </cell>
          <cell r="C189" t="str">
            <v>Extensión Eléctrica Encauchetada de 10 Metros Calibre 14 Awg</v>
          </cell>
          <cell r="D189" t="str">
            <v>Unidad</v>
          </cell>
          <cell r="E189">
            <v>118720</v>
          </cell>
          <cell r="F189">
            <v>22556.799999999999</v>
          </cell>
          <cell r="G189">
            <v>141277</v>
          </cell>
          <cell r="H189">
            <v>117532.96638655463</v>
          </cell>
        </row>
        <row r="190">
          <cell r="B190" t="str">
            <v>Fertilizantes 10-30-10 X 40Kg</v>
          </cell>
          <cell r="C190" t="str">
            <v>Fertilizantes 10-30-10 X 40Kg</v>
          </cell>
          <cell r="D190" t="str">
            <v>Galon</v>
          </cell>
          <cell r="E190">
            <v>162298</v>
          </cell>
          <cell r="F190">
            <v>30836.62</v>
          </cell>
          <cell r="G190">
            <v>193135</v>
          </cell>
          <cell r="H190">
            <v>160675.33613445377</v>
          </cell>
        </row>
        <row r="191">
          <cell r="B191" t="str">
            <v>Fichas Bibliograficas (Tamaño 10 X 15 Cm)</v>
          </cell>
          <cell r="C191" t="str">
            <v>Variedad de colores, tamaño 10*15, Paquete * 100 Unidades</v>
          </cell>
          <cell r="D191" t="str">
            <v>Paquete X 100 UnidadeS</v>
          </cell>
          <cell r="E191">
            <v>9773</v>
          </cell>
          <cell r="F191">
            <v>1856.8700000000001</v>
          </cell>
          <cell r="G191">
            <v>11630</v>
          </cell>
          <cell r="H191">
            <v>9675.3781512605055</v>
          </cell>
        </row>
        <row r="192">
          <cell r="B192" t="str">
            <v>Flores - Claveles X 12 Unidades</v>
          </cell>
          <cell r="C192" t="str">
            <v>Claveles variedad de colores</v>
          </cell>
          <cell r="D192" t="str">
            <v>Paquete x 12 Unidades</v>
          </cell>
          <cell r="E192">
            <v>9877</v>
          </cell>
          <cell r="F192">
            <v>1876.63</v>
          </cell>
          <cell r="G192">
            <v>11754</v>
          </cell>
          <cell r="H192">
            <v>9778.5378151260502</v>
          </cell>
        </row>
        <row r="193">
          <cell r="B193" t="str">
            <v>Flores - Claveles X 24 Unidades</v>
          </cell>
          <cell r="C193" t="str">
            <v>claveles variedad de colores</v>
          </cell>
          <cell r="D193" t="str">
            <v>Paquete x 24 Unidades</v>
          </cell>
          <cell r="E193">
            <v>18548</v>
          </cell>
          <cell r="F193">
            <v>3524.12</v>
          </cell>
          <cell r="G193">
            <v>22072</v>
          </cell>
          <cell r="H193">
            <v>18362.420168067227</v>
          </cell>
        </row>
        <row r="194">
          <cell r="B194" t="str">
            <v>Flores - Margaritas X 12 Unidades</v>
          </cell>
          <cell r="C194" t="str">
            <v>margaritas variedad de colores</v>
          </cell>
          <cell r="D194" t="str">
            <v>Paquete x 12 Unidades</v>
          </cell>
          <cell r="E194">
            <v>9853</v>
          </cell>
          <cell r="F194">
            <v>1872.07</v>
          </cell>
          <cell r="G194">
            <v>11725</v>
          </cell>
          <cell r="H194">
            <v>9754.4117647058829</v>
          </cell>
        </row>
        <row r="195">
          <cell r="B195" t="str">
            <v>Flores - Margaritas X 24 Unidades</v>
          </cell>
          <cell r="C195" t="str">
            <v>margaritas variedad de colores</v>
          </cell>
          <cell r="D195" t="str">
            <v>Paquete x 24 Unidades</v>
          </cell>
          <cell r="E195">
            <v>19622</v>
          </cell>
          <cell r="F195">
            <v>3728.18</v>
          </cell>
          <cell r="G195">
            <v>23350</v>
          </cell>
          <cell r="H195">
            <v>19425.63025210084</v>
          </cell>
        </row>
        <row r="196">
          <cell r="B196" t="str">
            <v>Ganchos de Ropa</v>
          </cell>
          <cell r="C196" t="str">
            <v>Set de 50 ganchos de ropa</v>
          </cell>
          <cell r="D196" t="str">
            <v>Paquete x 50 Und</v>
          </cell>
          <cell r="E196">
            <v>40669</v>
          </cell>
          <cell r="F196">
            <v>7727.11</v>
          </cell>
          <cell r="G196">
            <v>48396</v>
          </cell>
          <cell r="H196">
            <v>40262.218487394959</v>
          </cell>
        </row>
        <row r="197">
          <cell r="B197" t="str">
            <v>Globos R12 Sempertex Color Azul Oscuro</v>
          </cell>
          <cell r="C197" t="str">
            <v>Globos R12 Sempertex Color Azul Oscuro</v>
          </cell>
          <cell r="D197" t="str">
            <v>Paquete x 12</v>
          </cell>
          <cell r="E197">
            <v>18564</v>
          </cell>
          <cell r="F197">
            <v>3527.16</v>
          </cell>
          <cell r="G197">
            <v>22091</v>
          </cell>
          <cell r="H197">
            <v>18378.226890756305</v>
          </cell>
        </row>
        <row r="198">
          <cell r="B198" t="str">
            <v>Globos R12 Sempertex Color Blanco</v>
          </cell>
          <cell r="C198" t="str">
            <v>Globos R12 Sempertex Color Blanco</v>
          </cell>
          <cell r="D198" t="str">
            <v>Paquete x 12</v>
          </cell>
          <cell r="E198">
            <v>18442</v>
          </cell>
          <cell r="F198">
            <v>3503.98</v>
          </cell>
          <cell r="G198">
            <v>21946</v>
          </cell>
          <cell r="H198">
            <v>18257.596638655465</v>
          </cell>
        </row>
        <row r="199">
          <cell r="B199" t="str">
            <v>Globos R12 Sempertex Color Negro</v>
          </cell>
          <cell r="C199" t="str">
            <v>Globos R12 Sempertex Color Negro</v>
          </cell>
          <cell r="D199" t="str">
            <v>Paquete x 12</v>
          </cell>
          <cell r="E199">
            <v>18549</v>
          </cell>
          <cell r="F199">
            <v>3524.31</v>
          </cell>
          <cell r="G199">
            <v>22073</v>
          </cell>
          <cell r="H199">
            <v>18363.252100840338</v>
          </cell>
        </row>
        <row r="200">
          <cell r="B200" t="str">
            <v>Gorros desechables Tipo Cofia</v>
          </cell>
          <cell r="C200" t="str">
            <v>Cofia elaborada en tela no tejida (Polipropileno), con elástica suave, para no maltratar la cabeza, fácil uso, totalmente desechable para mayor higiene. Ideal para evitar la contaminación con cabellos durante los procesos en áreas de alimentos,</v>
          </cell>
          <cell r="D200" t="str">
            <v>Unidad</v>
          </cell>
          <cell r="E200">
            <v>2300</v>
          </cell>
          <cell r="F200">
            <v>437</v>
          </cell>
          <cell r="G200">
            <v>2737</v>
          </cell>
          <cell r="H200">
            <v>2277</v>
          </cell>
        </row>
        <row r="201">
          <cell r="B201" t="str">
            <v>Grabadoras</v>
          </cell>
          <cell r="C201" t="str">
            <v>Suministro de Grabadora periodistica</v>
          </cell>
          <cell r="D201" t="str">
            <v>Unidad</v>
          </cell>
          <cell r="E201">
            <v>325354</v>
          </cell>
          <cell r="F201">
            <v>61817.26</v>
          </cell>
          <cell r="G201">
            <v>387171</v>
          </cell>
          <cell r="H201">
            <v>322100.24369747896</v>
          </cell>
        </row>
        <row r="202">
          <cell r="B202" t="str">
            <v>Gravilla</v>
          </cell>
          <cell r="C202" t="str">
            <v>Gravilla. Bulto x 50 kilos, utilizado para la realización de acciones de satisfacción, que requieran el trabajo colectivo de la comUnidad.</v>
          </cell>
          <cell r="D202" t="str">
            <v>Bulto</v>
          </cell>
          <cell r="E202">
            <v>57629</v>
          </cell>
          <cell r="F202">
            <v>10949.51</v>
          </cell>
          <cell r="G202">
            <v>68579</v>
          </cell>
          <cell r="H202">
            <v>57053.117647058833</v>
          </cell>
        </row>
        <row r="203">
          <cell r="B203" t="str">
            <v>Grupos Musicales Locales</v>
          </cell>
          <cell r="C203" t="str">
            <v xml:space="preserve">Grupo musical autóctono en línea con el idioma, usos y costumbres del territorio.  </v>
          </cell>
          <cell r="D203" t="str">
            <v>Unidad</v>
          </cell>
          <cell r="E203">
            <v>4063404</v>
          </cell>
          <cell r="F203">
            <v>772046.76</v>
          </cell>
          <cell r="G203">
            <v>4835451</v>
          </cell>
          <cell r="H203">
            <v>4022770.1596638658</v>
          </cell>
        </row>
        <row r="204">
          <cell r="B204" t="str">
            <v>Guantes Quirurgicos</v>
          </cell>
          <cell r="C204" t="str">
            <v>Guantes Quirúrgicos, Caja por 50 Unidades, diferentes tallas</v>
          </cell>
          <cell r="D204" t="str">
            <v>Caja x 50 Unidades</v>
          </cell>
          <cell r="E204">
            <v>39414</v>
          </cell>
          <cell r="F204">
            <v>7488.66</v>
          </cell>
          <cell r="G204">
            <v>46903</v>
          </cell>
          <cell r="H204">
            <v>39020.142857142862</v>
          </cell>
        </row>
        <row r="205">
          <cell r="B205" t="str">
            <v>Herramientas (5% de La Mo)- Palines.</v>
          </cell>
          <cell r="C205" t="str">
            <v>Herramientas (5% de La Mo)- Palines.</v>
          </cell>
          <cell r="D205"/>
          <cell r="E205">
            <v>75026</v>
          </cell>
          <cell r="F205">
            <v>14254.94</v>
          </cell>
          <cell r="G205">
            <v>89281</v>
          </cell>
          <cell r="H205">
            <v>74275.789915966394</v>
          </cell>
        </row>
        <row r="206">
          <cell r="B206" t="str">
            <v>Hilo de Coser</v>
          </cell>
          <cell r="C206" t="str">
            <v>Hilos de Coser de Poliéster Tamaño T70, 1500 yard para Multi-Propósito Colores surtidos</v>
          </cell>
          <cell r="D206" t="str">
            <v>Rollo</v>
          </cell>
          <cell r="E206">
            <v>13911</v>
          </cell>
          <cell r="F206">
            <v>2643.09</v>
          </cell>
          <cell r="G206">
            <v>16554</v>
          </cell>
          <cell r="H206">
            <v>13771.81512605042</v>
          </cell>
        </row>
        <row r="207">
          <cell r="B207" t="str">
            <v xml:space="preserve">Hilo de Crochet </v>
          </cell>
          <cell r="C207" t="str">
            <v>Ovillos (Rollos) de 50 gramos, 100% algodón mercerizado, variedad de colores</v>
          </cell>
          <cell r="D207" t="str">
            <v>Ovillo</v>
          </cell>
          <cell r="E207">
            <v>25514</v>
          </cell>
          <cell r="F207">
            <v>4847.66</v>
          </cell>
          <cell r="G207">
            <v>30362</v>
          </cell>
          <cell r="H207">
            <v>25259.142857142859</v>
          </cell>
        </row>
        <row r="208">
          <cell r="B208" t="str">
            <v>Hoja de Lija</v>
          </cell>
          <cell r="C208" t="str">
            <v>Hoja de lija 1/8, grano No. 220</v>
          </cell>
          <cell r="D208" t="str">
            <v>Unidad</v>
          </cell>
          <cell r="E208">
            <v>2905</v>
          </cell>
          <cell r="F208">
            <v>551.95000000000005</v>
          </cell>
          <cell r="G208">
            <v>3457</v>
          </cell>
          <cell r="H208">
            <v>2875.9915966386557</v>
          </cell>
        </row>
        <row r="209">
          <cell r="B209" t="str">
            <v xml:space="preserve">Hojas Foami </v>
          </cell>
          <cell r="C209" t="str">
            <v>Hojas Foami de 25 * 35 cmts. Variedad de colores</v>
          </cell>
          <cell r="D209" t="str">
            <v>Paquete x 10 Unidades</v>
          </cell>
          <cell r="E209">
            <v>14934</v>
          </cell>
          <cell r="F209">
            <v>2837.46</v>
          </cell>
          <cell r="G209">
            <v>17771</v>
          </cell>
          <cell r="H209">
            <v>14784.277310924372</v>
          </cell>
        </row>
        <row r="210">
          <cell r="B210" t="str">
            <v>Huellero</v>
          </cell>
          <cell r="C210" t="str">
            <v>Almohadilla dactilar portatil de tinta pigmentada negra de alto contraste con el papel, definida y resistente al calor.</v>
          </cell>
          <cell r="D210" t="str">
            <v>Unidad</v>
          </cell>
          <cell r="E210">
            <v>14525</v>
          </cell>
          <cell r="F210">
            <v>2759.75</v>
          </cell>
          <cell r="G210">
            <v>17285</v>
          </cell>
          <cell r="H210">
            <v>14379.957983193279</v>
          </cell>
        </row>
        <row r="211">
          <cell r="B211" t="str">
            <v>Impresión En Ploter - Carta</v>
          </cell>
          <cell r="C211" t="str">
            <v>Impresión en Ploter full color hoja carta</v>
          </cell>
          <cell r="D211" t="str">
            <v>Unidad</v>
          </cell>
          <cell r="E211">
            <v>8657</v>
          </cell>
          <cell r="F211">
            <v>1644.83</v>
          </cell>
          <cell r="G211">
            <v>10302</v>
          </cell>
          <cell r="H211">
            <v>8570.5714285714294</v>
          </cell>
        </row>
        <row r="212">
          <cell r="B212" t="str">
            <v>Impresión En Ploter - Medio Pliego</v>
          </cell>
          <cell r="C212" t="str">
            <v>Impresión en Ploter full color medio Pliego</v>
          </cell>
          <cell r="D212" t="str">
            <v>Unidad</v>
          </cell>
          <cell r="E212">
            <v>28815</v>
          </cell>
          <cell r="F212">
            <v>5474.85</v>
          </cell>
          <cell r="G212">
            <v>34290</v>
          </cell>
          <cell r="H212">
            <v>28526.974789915967</v>
          </cell>
        </row>
        <row r="213">
          <cell r="B213" t="str">
            <v>Impresión En Ploter - Oficio</v>
          </cell>
          <cell r="C213" t="str">
            <v>Impresión en Ploter full color hoja oficio</v>
          </cell>
          <cell r="D213" t="str">
            <v>Unidad</v>
          </cell>
          <cell r="E213">
            <v>10681</v>
          </cell>
          <cell r="F213">
            <v>2029.39</v>
          </cell>
          <cell r="G213">
            <v>12710</v>
          </cell>
          <cell r="H213">
            <v>10573.865546218487</v>
          </cell>
        </row>
        <row r="214">
          <cell r="B214" t="str">
            <v>Impresión En Ploter - Pliego</v>
          </cell>
          <cell r="C214" t="str">
            <v>Impresión en Ploter full color Pliego</v>
          </cell>
          <cell r="D214" t="str">
            <v>Unidad</v>
          </cell>
          <cell r="E214">
            <v>57961</v>
          </cell>
          <cell r="F214">
            <v>11012.59</v>
          </cell>
          <cell r="G214">
            <v>68974</v>
          </cell>
          <cell r="H214">
            <v>57381.731092436974</v>
          </cell>
        </row>
        <row r="215">
          <cell r="B215" t="str">
            <v xml:space="preserve">Impresión Fotografías O Imágenes </v>
          </cell>
          <cell r="C215" t="str">
            <v xml:space="preserve">Impresión en tela tipo banner. Medidas 1m * 75 cmts, Full Color </v>
          </cell>
          <cell r="D215" t="str">
            <v>Unidad</v>
          </cell>
          <cell r="E215">
            <v>80797</v>
          </cell>
          <cell r="F215">
            <v>15351.43</v>
          </cell>
          <cell r="G215">
            <v>96148</v>
          </cell>
          <cell r="H215">
            <v>79988.672268907569</v>
          </cell>
        </row>
        <row r="216">
          <cell r="B216" t="str">
            <v>Impresión Fotografíca 1/2 Pliego</v>
          </cell>
          <cell r="C216" t="str">
            <v>Alta resolución, papel fotográfico 220 gr, tamaño 1/2 Pliego</v>
          </cell>
          <cell r="D216" t="str">
            <v>Unidad</v>
          </cell>
          <cell r="E216">
            <v>86943</v>
          </cell>
          <cell r="F216">
            <v>16519.170000000002</v>
          </cell>
          <cell r="G216">
            <v>103462</v>
          </cell>
          <cell r="H216">
            <v>86073.42857142858</v>
          </cell>
        </row>
        <row r="217">
          <cell r="B217" t="str">
            <v>Impresión Fotografíca 1/4 de Pliego</v>
          </cell>
          <cell r="C217" t="str">
            <v>Alta resolución, papel fotográfico 220 gr, tamaño 1/4 de Pliego</v>
          </cell>
          <cell r="D217" t="str">
            <v>Unidad</v>
          </cell>
          <cell r="E217">
            <v>71720</v>
          </cell>
          <cell r="F217">
            <v>13626.8</v>
          </cell>
          <cell r="G217">
            <v>85347</v>
          </cell>
          <cell r="H217">
            <v>71002.966386554617</v>
          </cell>
        </row>
        <row r="218">
          <cell r="B218" t="str">
            <v>Impresión Fotografíca Tamaño Carta</v>
          </cell>
          <cell r="C218" t="str">
            <v>Alta resolución, papel fotográfico 220 gr, tamaño carta</v>
          </cell>
          <cell r="D218" t="str">
            <v>Unidad</v>
          </cell>
          <cell r="E218">
            <v>15038</v>
          </cell>
          <cell r="F218">
            <v>2857.2200000000003</v>
          </cell>
          <cell r="G218">
            <v>17895</v>
          </cell>
          <cell r="H218">
            <v>14887.436974789916</v>
          </cell>
        </row>
        <row r="219">
          <cell r="B219" t="str">
            <v>Impresión Fotografíca Tamaño Oficio</v>
          </cell>
          <cell r="C219" t="str">
            <v>Alta resolución, papel fotográfico 220 gr, tamaño oficio</v>
          </cell>
          <cell r="D219" t="str">
            <v>Unidad</v>
          </cell>
          <cell r="E219">
            <v>24402</v>
          </cell>
          <cell r="F219">
            <v>4636.38</v>
          </cell>
          <cell r="G219">
            <v>29038</v>
          </cell>
          <cell r="H219">
            <v>24157.663865546219</v>
          </cell>
        </row>
        <row r="220">
          <cell r="B220" t="str">
            <v xml:space="preserve">Impresión Pancarta </v>
          </cell>
          <cell r="C220" t="str">
            <v>Impresión en tela tipo banner. Medidas 3m * 1m, Full Color</v>
          </cell>
          <cell r="D220" t="str">
            <v>Unidad</v>
          </cell>
          <cell r="E220">
            <v>243645</v>
          </cell>
          <cell r="F220">
            <v>46292.55</v>
          </cell>
          <cell r="G220">
            <v>289938</v>
          </cell>
          <cell r="H220">
            <v>241208.9243697479</v>
          </cell>
        </row>
        <row r="221">
          <cell r="B221" t="str">
            <v>Impresión Pasacalles</v>
          </cell>
          <cell r="C221" t="str">
            <v>Impresión pasacalles en Banner, tamaño 6m x 1,5m, incluye ojales para su sujeción.</v>
          </cell>
          <cell r="D221" t="str">
            <v>Unidad</v>
          </cell>
          <cell r="E221">
            <v>403417</v>
          </cell>
          <cell r="F221">
            <v>76649.23</v>
          </cell>
          <cell r="G221">
            <v>480066</v>
          </cell>
          <cell r="H221">
            <v>399382.63865546224</v>
          </cell>
        </row>
        <row r="222">
          <cell r="B222" t="str">
            <v>Impresión Pendón</v>
          </cell>
          <cell r="C222" t="str">
            <v>Impresión pendón en Banner, tamaño Pliego, incluye ojales para sujeción y/o de colgar y/o portapendón de pedestal o tipo araña.</v>
          </cell>
          <cell r="D222" t="str">
            <v>Unidad</v>
          </cell>
          <cell r="E222">
            <v>191280</v>
          </cell>
          <cell r="F222">
            <v>36343.199999999997</v>
          </cell>
          <cell r="G222">
            <v>227623</v>
          </cell>
          <cell r="H222">
            <v>189367.03361344538</v>
          </cell>
        </row>
        <row r="223">
          <cell r="B223" t="str">
            <v>Impresiones (Blanco Y Negro Papel Carta Estándar)</v>
          </cell>
          <cell r="C223" t="str">
            <v>Blanco y negro papel carta estándar</v>
          </cell>
          <cell r="D223" t="str">
            <v>Unidad</v>
          </cell>
          <cell r="E223">
            <v>414</v>
          </cell>
          <cell r="F223">
            <v>78.66</v>
          </cell>
          <cell r="G223">
            <v>493</v>
          </cell>
          <cell r="H223">
            <v>410.14285714285717</v>
          </cell>
        </row>
        <row r="224">
          <cell r="B224" t="str">
            <v>Impresiones A Color (Papel Carta Estándar)</v>
          </cell>
          <cell r="C224" t="str">
            <v>Impresión a color papel carta estándar</v>
          </cell>
          <cell r="D224" t="str">
            <v>Unidad</v>
          </cell>
          <cell r="E224">
            <v>488</v>
          </cell>
          <cell r="F224">
            <v>92.72</v>
          </cell>
          <cell r="G224">
            <v>581</v>
          </cell>
          <cell r="H224">
            <v>483.35294117647067</v>
          </cell>
        </row>
        <row r="225">
          <cell r="B225" t="str">
            <v>Insecticidas X 1000 M</v>
          </cell>
          <cell r="C225" t="str">
            <v>Insecticidas X 1000 M</v>
          </cell>
          <cell r="D225" t="str">
            <v>Unidad</v>
          </cell>
          <cell r="E225">
            <v>133627</v>
          </cell>
          <cell r="F225">
            <v>25389.13</v>
          </cell>
          <cell r="G225">
            <v>159016</v>
          </cell>
          <cell r="H225">
            <v>132290.62184873951</v>
          </cell>
        </row>
        <row r="226">
          <cell r="B226" t="str">
            <v>Juegos de Mesa ( Parques, Domino, Ajedrez)</v>
          </cell>
          <cell r="C226"/>
          <cell r="D226" t="str">
            <v>Unidad</v>
          </cell>
          <cell r="E226">
            <v>17430</v>
          </cell>
          <cell r="F226">
            <v>3311.7</v>
          </cell>
          <cell r="G226">
            <v>20742</v>
          </cell>
          <cell r="H226">
            <v>17255.949579831937</v>
          </cell>
        </row>
        <row r="227">
          <cell r="B227" t="str">
            <v>Kit de Armonizacion</v>
          </cell>
          <cell r="C227" t="str">
            <v>Elementos tradicionales para el desarRollo de la limpieza y prácticas rituales y de armonización propias según usos y costumbres</v>
          </cell>
          <cell r="D227" t="str">
            <v>Global</v>
          </cell>
          <cell r="E227" t="str">
            <v>SE REGIRA POR EL PORCENTAJE DE INTERMEDIACION</v>
          </cell>
          <cell r="F227"/>
          <cell r="G227"/>
          <cell r="H227"/>
        </row>
        <row r="228">
          <cell r="B228" t="str">
            <v>Kit de Insumos Culturales Por Participante</v>
          </cell>
          <cell r="C228" t="str">
            <v>Elementos según usos y costumbres de la comUnidad</v>
          </cell>
          <cell r="D228" t="str">
            <v>Global</v>
          </cell>
          <cell r="E228" t="str">
            <v>SE REGIRA POR EL PORCENTAJE DE INTERMEDIACION</v>
          </cell>
          <cell r="F228"/>
          <cell r="G228"/>
          <cell r="H228"/>
        </row>
        <row r="229">
          <cell r="B229" t="str">
            <v xml:space="preserve">Kit Pintacaritas </v>
          </cell>
          <cell r="C229" t="str">
            <v xml:space="preserve">Pintura para maquillaje. 8 colores. </v>
          </cell>
          <cell r="D229" t="str">
            <v xml:space="preserve">Kit </v>
          </cell>
          <cell r="E229">
            <v>20778</v>
          </cell>
          <cell r="F229">
            <v>3947.82</v>
          </cell>
          <cell r="G229">
            <v>24726</v>
          </cell>
          <cell r="H229">
            <v>20570.369747899163</v>
          </cell>
        </row>
        <row r="230">
          <cell r="B230" t="str">
            <v>Ladrillo de Arcilla Para Exteriores</v>
          </cell>
          <cell r="C230" t="str">
            <v>Ladrillo de arcillo para exteriores de 12*25*6 (Ancho* Largo*Alto). Es para la construcción de muros utilizados en medidas de satisfacción que son realizados por los mismos sujetos, y hace parte de la estrategia metodológica de la acción.</v>
          </cell>
          <cell r="D230" t="str">
            <v>Unidad</v>
          </cell>
          <cell r="E230">
            <v>1441</v>
          </cell>
          <cell r="F230">
            <v>273.79000000000002</v>
          </cell>
          <cell r="G230">
            <v>1715</v>
          </cell>
          <cell r="H230">
            <v>1426.7647058823529</v>
          </cell>
        </row>
        <row r="231">
          <cell r="B231" t="str">
            <v>Lámina Triplex</v>
          </cell>
          <cell r="C231" t="str">
            <v>Lámina triplex de 1.20 m * 1.20 m. 4mm</v>
          </cell>
          <cell r="D231" t="str">
            <v>Unidad</v>
          </cell>
          <cell r="E231">
            <v>41795</v>
          </cell>
          <cell r="F231">
            <v>7941.05</v>
          </cell>
          <cell r="G231">
            <v>49736</v>
          </cell>
          <cell r="H231">
            <v>41377.008403361346</v>
          </cell>
        </row>
        <row r="232">
          <cell r="B232" t="str">
            <v>Lápiz No. 2  Caja X 24 Unidades</v>
          </cell>
          <cell r="C232" t="str">
            <v>Lápiz No. 2 punta fina con borrador</v>
          </cell>
          <cell r="D232" t="str">
            <v>Caja x 24 Unidades</v>
          </cell>
          <cell r="E232">
            <v>34859</v>
          </cell>
          <cell r="F232">
            <v>6623.21</v>
          </cell>
          <cell r="G232">
            <v>41482</v>
          </cell>
          <cell r="H232">
            <v>34510.23529411765</v>
          </cell>
        </row>
        <row r="233">
          <cell r="B233" t="str">
            <v>Lápiz No. 2  Caja X 6 Unidades</v>
          </cell>
          <cell r="C233" t="str">
            <v>Lápiz No. 2 punta fina con borrador</v>
          </cell>
          <cell r="D233" t="str">
            <v>Caja x 6 Unidades</v>
          </cell>
          <cell r="E233">
            <v>13363</v>
          </cell>
          <cell r="F233">
            <v>2538.9700000000003</v>
          </cell>
          <cell r="G233">
            <v>15902</v>
          </cell>
          <cell r="H233">
            <v>13229.394957983193</v>
          </cell>
        </row>
        <row r="234">
          <cell r="B234" t="str">
            <v xml:space="preserve">Lienzo Con Bastidor </v>
          </cell>
          <cell r="C234" t="str">
            <v>Lienzo con bastidor de 30 cm x 40 cm</v>
          </cell>
          <cell r="D234" t="str">
            <v>Unidad</v>
          </cell>
          <cell r="E234">
            <v>57831</v>
          </cell>
          <cell r="F234">
            <v>10987.89</v>
          </cell>
          <cell r="G234">
            <v>68819</v>
          </cell>
          <cell r="H234">
            <v>57252.781512605041</v>
          </cell>
        </row>
        <row r="235">
          <cell r="B235" t="str">
            <v>Limpiador /desinfectante de Pisos</v>
          </cell>
          <cell r="C235" t="str">
            <v>limpiador /desinfectante de pisos</v>
          </cell>
          <cell r="D235" t="str">
            <v>Litro</v>
          </cell>
          <cell r="E235">
            <v>24344</v>
          </cell>
          <cell r="F235">
            <v>4625.3599999999997</v>
          </cell>
          <cell r="G235">
            <v>28969</v>
          </cell>
          <cell r="H235">
            <v>24100.260504201684</v>
          </cell>
        </row>
        <row r="236">
          <cell r="B236" t="str">
            <v>Lonas </v>
          </cell>
          <cell r="C236" t="str">
            <v>Lonas en fibra sintetica para empaque, abiertas con un corte en la parte superior, lonas de colores y resistentes, Alto 119cms, Ancho 79cms (Capacidad 120 kilos) </v>
          </cell>
          <cell r="D236" t="str">
            <v>Docena</v>
          </cell>
          <cell r="E236">
            <v>41553</v>
          </cell>
          <cell r="F236">
            <v>7895.07</v>
          </cell>
          <cell r="G236">
            <v>49448</v>
          </cell>
          <cell r="H236">
            <v>41137.411764705881</v>
          </cell>
        </row>
        <row r="237">
          <cell r="B237" t="str">
            <v>Manilla Seguridad</v>
          </cell>
          <cell r="C237" t="str">
            <v>Manilla Seguridad-brazaletes Vip-papel Tyvek Pulgada</v>
          </cell>
          <cell r="D237" t="str">
            <v>Paquete x 50 Und</v>
          </cell>
          <cell r="E237">
            <v>30211</v>
          </cell>
          <cell r="F237">
            <v>5740.09</v>
          </cell>
          <cell r="G237">
            <v>35951</v>
          </cell>
          <cell r="H237">
            <v>29908.81512605042</v>
          </cell>
        </row>
        <row r="238">
          <cell r="B238" t="str">
            <v>Marcadores Borrables (Variedad de Colores) - Docena</v>
          </cell>
          <cell r="C238" t="str">
            <v xml:space="preserve">Variedad de colores, resistentes, buena calidad </v>
          </cell>
          <cell r="D238" t="str">
            <v>Paquete x 12 Unidades</v>
          </cell>
          <cell r="E238">
            <v>41768</v>
          </cell>
          <cell r="F238">
            <v>7935.92</v>
          </cell>
          <cell r="G238">
            <v>49704</v>
          </cell>
          <cell r="H238">
            <v>41350.386554621851</v>
          </cell>
        </row>
        <row r="239">
          <cell r="B239" t="str">
            <v>Marcadores Borrables (Variedad de Colores) - Media Docena</v>
          </cell>
          <cell r="C239" t="str">
            <v xml:space="preserve">Variedad de colores, resistentes, buena calidad </v>
          </cell>
          <cell r="D239" t="str">
            <v>Paquete x 6 Unidades</v>
          </cell>
          <cell r="E239">
            <v>23053</v>
          </cell>
          <cell r="F239">
            <v>4380.07</v>
          </cell>
          <cell r="G239">
            <v>27433</v>
          </cell>
          <cell r="H239">
            <v>22822.411764705881</v>
          </cell>
        </row>
        <row r="240">
          <cell r="B240" t="str">
            <v>Marcadores delgados - Plumones (Variedad de Colores)</v>
          </cell>
          <cell r="C240" t="str">
            <v>Variedad de colores, resistentes, buena calidad</v>
          </cell>
          <cell r="D240" t="str">
            <v>Paquete x 12 Unidades</v>
          </cell>
          <cell r="E240">
            <v>41734</v>
          </cell>
          <cell r="F240">
            <v>7929.46</v>
          </cell>
          <cell r="G240">
            <v>49663</v>
          </cell>
          <cell r="H240">
            <v>41316.277310924372</v>
          </cell>
        </row>
        <row r="241">
          <cell r="B241" t="str">
            <v>Marcadores Permanentes (Variedad de Colores)</v>
          </cell>
          <cell r="C241" t="str">
            <v>Variedad de colores, resistentes, buena calidad</v>
          </cell>
          <cell r="D241" t="str">
            <v>Paquete x 12 Unidades</v>
          </cell>
          <cell r="E241">
            <v>50591</v>
          </cell>
          <cell r="F241">
            <v>9612.2900000000009</v>
          </cell>
          <cell r="G241">
            <v>60203</v>
          </cell>
          <cell r="H241">
            <v>50084.848739495799</v>
          </cell>
        </row>
        <row r="242">
          <cell r="B242" t="str">
            <v>Materas En Barro</v>
          </cell>
          <cell r="C242" t="str">
            <v>Tamaño 30 de alto x 10</v>
          </cell>
          <cell r="D242" t="str">
            <v>Unidad</v>
          </cell>
          <cell r="E242">
            <v>116198</v>
          </cell>
          <cell r="F242">
            <v>22077.62</v>
          </cell>
          <cell r="G242">
            <v>138276</v>
          </cell>
          <cell r="H242">
            <v>115036.33613445378</v>
          </cell>
        </row>
        <row r="243">
          <cell r="B243" t="str">
            <v>Medallas</v>
          </cell>
          <cell r="C243" t="str">
            <v>Medallas en metal batida o acuñada, comúnmente redonda, con alguna figura, inscripción, símbolo o emblema.
Estos ítems corresponden a los que se entregan en función de campeonatos deportivos aficionados organizados por la victimas en desarrollo de los diferentes eventos requeridos por la entidad.
Sus caracteristicas se definiran en el requerimiento del evento</v>
          </cell>
          <cell r="D243" t="str">
            <v>Docena</v>
          </cell>
          <cell r="E243">
            <v>173885</v>
          </cell>
          <cell r="F243">
            <v>33038.15</v>
          </cell>
          <cell r="G243">
            <v>206923</v>
          </cell>
          <cell r="H243">
            <v>172146.02521008404</v>
          </cell>
        </row>
        <row r="244">
          <cell r="B244" t="str">
            <v xml:space="preserve">Módulos de Madera Soporte Para Fotografías </v>
          </cell>
          <cell r="C244" t="str">
            <v xml:space="preserve">Tipo caballete de 1.60 cmts * 60 cmts </v>
          </cell>
          <cell r="D244" t="str">
            <v>Unidad</v>
          </cell>
          <cell r="E244">
            <v>239161</v>
          </cell>
          <cell r="F244">
            <v>45440.590000000004</v>
          </cell>
          <cell r="G244">
            <v>284602</v>
          </cell>
          <cell r="H244">
            <v>236769.73109243697</v>
          </cell>
        </row>
        <row r="245">
          <cell r="B245" t="str">
            <v>Notas Adhesivas Tipo Post - It O Similar</v>
          </cell>
          <cell r="C245" t="str">
            <v>Paquetes de post - it x 100 Hojas (cuadrados o de formas de flores o corazones)</v>
          </cell>
          <cell r="D245" t="str">
            <v>Paquete X 100 Hojas</v>
          </cell>
          <cell r="E245">
            <v>17775</v>
          </cell>
          <cell r="F245">
            <v>3377.25</v>
          </cell>
          <cell r="G245">
            <v>21152</v>
          </cell>
          <cell r="H245">
            <v>17597.042016806725</v>
          </cell>
        </row>
        <row r="246">
          <cell r="B246" t="str">
            <v>Nylon Trasparente</v>
          </cell>
          <cell r="C246" t="str">
            <v xml:space="preserve">Nylon trasparente, calibre No. 1, Rollo x 100 mts </v>
          </cell>
          <cell r="D246" t="str">
            <v>Rollo</v>
          </cell>
          <cell r="E246">
            <v>12666</v>
          </cell>
          <cell r="F246">
            <v>2406.54</v>
          </cell>
          <cell r="G246">
            <v>15073</v>
          </cell>
          <cell r="H246">
            <v>12539.722689075632</v>
          </cell>
        </row>
        <row r="247">
          <cell r="B247" t="str">
            <v>Octavos de Cartulina (Variedad de Colores)</v>
          </cell>
          <cell r="C247" t="str">
            <v>Variedad de colores Paquete, Tamaño octavo.</v>
          </cell>
          <cell r="D247" t="str">
            <v>Paquete x 12 Unidades</v>
          </cell>
          <cell r="E247">
            <v>7542</v>
          </cell>
          <cell r="F247">
            <v>1432.98</v>
          </cell>
          <cell r="G247">
            <v>8975</v>
          </cell>
          <cell r="H247">
            <v>7466.5966386554628</v>
          </cell>
        </row>
        <row r="248">
          <cell r="B248" t="str">
            <v>Ovillo de Lana</v>
          </cell>
          <cell r="C248" t="str">
            <v xml:space="preserve">Ovillo de Lana lisa. Variedad de colores, ± 90 mts </v>
          </cell>
          <cell r="D248" t="str">
            <v>Unidad</v>
          </cell>
          <cell r="E248">
            <v>25315</v>
          </cell>
          <cell r="F248">
            <v>4809.8500000000004</v>
          </cell>
          <cell r="G248">
            <v>30125</v>
          </cell>
          <cell r="H248">
            <v>25061.974789915967</v>
          </cell>
        </row>
        <row r="249">
          <cell r="B249" t="str">
            <v xml:space="preserve">Palitos de Paleta Por Bolsas </v>
          </cell>
          <cell r="C249" t="str">
            <v>Tamaño de las bolsas de paletas: 9 * 15 cm; tamaño del palo de madera: 9 * 1 cm; tamaño de las corbatas con nudo de lazo: 8 cm. Material de grado alimenticio</v>
          </cell>
          <cell r="D249" t="str">
            <v>Paquete x 50 Und</v>
          </cell>
          <cell r="E249">
            <v>81149</v>
          </cell>
          <cell r="F249">
            <v>15418.31</v>
          </cell>
          <cell r="G249">
            <v>96567</v>
          </cell>
          <cell r="H249">
            <v>80337.252100840342</v>
          </cell>
        </row>
        <row r="250">
          <cell r="B250" t="str">
            <v>Palos de Balso (Tipo Pincho)</v>
          </cell>
          <cell r="C250" t="str">
            <v>Palos de Balso (Tipo Pincho), 30 cm de largo</v>
          </cell>
          <cell r="D250" t="str">
            <v>Paquete x 100 Unidades</v>
          </cell>
          <cell r="E250">
            <v>10578</v>
          </cell>
          <cell r="F250">
            <v>2009.82</v>
          </cell>
          <cell r="G250">
            <v>12588</v>
          </cell>
          <cell r="H250">
            <v>10472.369747899162</v>
          </cell>
        </row>
        <row r="251">
          <cell r="B251" t="str">
            <v>Palustre*</v>
          </cell>
          <cell r="C251" t="str">
            <v>Para uso de adecuaciones menores</v>
          </cell>
          <cell r="D251" t="str">
            <v>Unidad</v>
          </cell>
          <cell r="E251">
            <v>34859</v>
          </cell>
          <cell r="F251">
            <v>6623.21</v>
          </cell>
          <cell r="G251">
            <v>41482</v>
          </cell>
          <cell r="H251">
            <v>34510.23529411765</v>
          </cell>
        </row>
        <row r="252">
          <cell r="B252" t="str">
            <v>Pañales</v>
          </cell>
          <cell r="C252" t="str">
            <v>Pañal para niño</v>
          </cell>
          <cell r="D252" t="str">
            <v>Etapa 1 y 2</v>
          </cell>
          <cell r="E252">
            <v>51866</v>
          </cell>
          <cell r="F252">
            <v>9854.5400000000009</v>
          </cell>
          <cell r="G252">
            <v>61721</v>
          </cell>
          <cell r="H252">
            <v>51347.722689075636</v>
          </cell>
        </row>
        <row r="253">
          <cell r="B253" t="str">
            <v>Pañitos Húmedos</v>
          </cell>
          <cell r="C253" t="str">
            <v>Pañitos húmedos sin alcohol, Paquete x 100 Unidades</v>
          </cell>
          <cell r="D253" t="str">
            <v>Paquete</v>
          </cell>
          <cell r="E253">
            <v>13003</v>
          </cell>
          <cell r="F253">
            <v>2470.5700000000002</v>
          </cell>
          <cell r="G253">
            <v>15474</v>
          </cell>
          <cell r="H253">
            <v>12873.327731092439</v>
          </cell>
        </row>
        <row r="254">
          <cell r="B254" t="str">
            <v>Paño Lency</v>
          </cell>
          <cell r="C254" t="str">
            <v>Paño Lency o Fieltro - 190 cm x 100 cm. Variedad de colores</v>
          </cell>
          <cell r="D254" t="str">
            <v>Metro</v>
          </cell>
          <cell r="E254">
            <v>24923</v>
          </cell>
          <cell r="F254">
            <v>4735.37</v>
          </cell>
          <cell r="G254">
            <v>29658</v>
          </cell>
          <cell r="H254">
            <v>24673.462184873948</v>
          </cell>
        </row>
        <row r="255">
          <cell r="B255" t="str">
            <v>Pañuelos Faciales</v>
          </cell>
          <cell r="C255" t="str">
            <v xml:space="preserve">Caja de 50 pañuelos faciales, suaves y absorbentes. </v>
          </cell>
          <cell r="D255" t="str">
            <v>Caja</v>
          </cell>
          <cell r="E255">
            <v>31164</v>
          </cell>
          <cell r="F255">
            <v>5921.16</v>
          </cell>
          <cell r="G255">
            <v>37085</v>
          </cell>
          <cell r="H255">
            <v>30852.226890756305</v>
          </cell>
        </row>
        <row r="256">
          <cell r="B256" t="str">
            <v xml:space="preserve">Pañuelos Faciales </v>
          </cell>
          <cell r="C256" t="str">
            <v>Pañuelos desechables faciales ( No Húmedos)</v>
          </cell>
          <cell r="D256" t="str">
            <v>Paquete x 12 Unidades</v>
          </cell>
          <cell r="E256">
            <v>20866</v>
          </cell>
          <cell r="F256">
            <v>3964.54</v>
          </cell>
          <cell r="G256">
            <v>24831</v>
          </cell>
          <cell r="H256">
            <v>20657.722689075628</v>
          </cell>
        </row>
        <row r="257">
          <cell r="B257" t="str">
            <v>Papel Bond (Pliego 100 Cm *70 Cm)</v>
          </cell>
          <cell r="C257" t="str">
            <v>Pliego 100 cm *70 cm</v>
          </cell>
          <cell r="D257" t="str">
            <v>Docena</v>
          </cell>
          <cell r="E257">
            <v>30153</v>
          </cell>
          <cell r="F257">
            <v>5729.07</v>
          </cell>
          <cell r="G257">
            <v>35882</v>
          </cell>
          <cell r="H257">
            <v>29851.411764705885</v>
          </cell>
        </row>
        <row r="258">
          <cell r="B258" t="str">
            <v>Papel Celofan</v>
          </cell>
          <cell r="C258" t="str">
            <v>Papel Celofan x Pliego. Paquete por 12 Unidades, colores surtidos.</v>
          </cell>
          <cell r="D258" t="str">
            <v>Docena</v>
          </cell>
          <cell r="E258">
            <v>26986</v>
          </cell>
          <cell r="F258">
            <v>5127.34</v>
          </cell>
          <cell r="G258">
            <v>32113</v>
          </cell>
          <cell r="H258">
            <v>26715.857142857145</v>
          </cell>
        </row>
        <row r="259">
          <cell r="B259" t="str">
            <v>Papel Kimberly (Carta, Blanco, 90 Gramos)</v>
          </cell>
          <cell r="C259" t="str">
            <v>Papel blanco Kimberly Paquete * 50 Hojas</v>
          </cell>
          <cell r="D259" t="str">
            <v>Paquete X 50 Hojas</v>
          </cell>
          <cell r="E259">
            <v>27571</v>
          </cell>
          <cell r="F259">
            <v>5238.49</v>
          </cell>
          <cell r="G259">
            <v>32809</v>
          </cell>
          <cell r="H259">
            <v>27294.882352941178</v>
          </cell>
        </row>
        <row r="260">
          <cell r="B260" t="str">
            <v>Papel Kraft (0.90 X 297 Mt)</v>
          </cell>
          <cell r="C260" t="str">
            <v>PAPEL KRAFT, Rollo de  0.90 X 297 MT.  90GRMS</v>
          </cell>
          <cell r="D260" t="str">
            <v>Rollo</v>
          </cell>
          <cell r="E260">
            <v>174297</v>
          </cell>
          <cell r="F260">
            <v>33116.43</v>
          </cell>
          <cell r="G260">
            <v>207413</v>
          </cell>
          <cell r="H260">
            <v>172553.67226890757</v>
          </cell>
        </row>
        <row r="261">
          <cell r="B261" t="str">
            <v>Papel Kraft (1.25 X 296 Mt)</v>
          </cell>
          <cell r="C261" t="str">
            <v>PAPEL KRAFT, Rollo de  1.25 X 296 MT. 90GRMS</v>
          </cell>
          <cell r="D261" t="str">
            <v>Rollo</v>
          </cell>
          <cell r="E261">
            <v>213550</v>
          </cell>
          <cell r="F261">
            <v>40574.5</v>
          </cell>
          <cell r="G261">
            <v>254125</v>
          </cell>
          <cell r="H261">
            <v>211414.91596638656</v>
          </cell>
        </row>
        <row r="262">
          <cell r="B262" t="str">
            <v>Papel Periodico (Pliego 100 Cm *70 Cm) - Docena</v>
          </cell>
          <cell r="C262" t="str">
            <v>Pliego 100 cm *70 cm</v>
          </cell>
          <cell r="D262" t="str">
            <v>Docena</v>
          </cell>
          <cell r="E262">
            <v>13024</v>
          </cell>
          <cell r="F262">
            <v>2474.56</v>
          </cell>
          <cell r="G262">
            <v>15499</v>
          </cell>
          <cell r="H262">
            <v>12894.126050420169</v>
          </cell>
        </row>
        <row r="263">
          <cell r="B263" t="str">
            <v>Papel Periodico (Pliego 100 Cm *70 Cm) - Media Docena</v>
          </cell>
          <cell r="C263" t="str">
            <v>Pliego 100 cm *70 cm</v>
          </cell>
          <cell r="D263" t="str">
            <v>Media Docena</v>
          </cell>
          <cell r="E263">
            <v>8127</v>
          </cell>
          <cell r="F263">
            <v>1544.13</v>
          </cell>
          <cell r="G263">
            <v>9671</v>
          </cell>
          <cell r="H263">
            <v>8045.6218487394972</v>
          </cell>
        </row>
        <row r="264">
          <cell r="B264" t="str">
            <v xml:space="preserve">Papel Seda </v>
          </cell>
          <cell r="C264" t="str">
            <v>Papel Seda x Pliego. Paquete por 10 Unidades, colores surtidos.</v>
          </cell>
          <cell r="D264" t="str">
            <v>Paquete</v>
          </cell>
          <cell r="E264">
            <v>8694</v>
          </cell>
          <cell r="F264">
            <v>1651.8600000000001</v>
          </cell>
          <cell r="G264">
            <v>10346</v>
          </cell>
          <cell r="H264">
            <v>8607.176470588236</v>
          </cell>
        </row>
        <row r="265">
          <cell r="B265" t="str">
            <v xml:space="preserve">Papel Silueta </v>
          </cell>
          <cell r="C265" t="str">
            <v>Papel Silueta x Pliego. Paquete por 10 Unidades, colores surtidos.</v>
          </cell>
          <cell r="D265" t="str">
            <v>Paquete</v>
          </cell>
          <cell r="E265">
            <v>14428</v>
          </cell>
          <cell r="F265">
            <v>2741.32</v>
          </cell>
          <cell r="G265">
            <v>17169</v>
          </cell>
          <cell r="H265">
            <v>14283.453781512606</v>
          </cell>
        </row>
        <row r="266">
          <cell r="B266" t="str">
            <v>Papel Tornasol</v>
          </cell>
          <cell r="C266" t="str">
            <v>Papel Tornasol x Pliego. Paquete por 12 Unidades, colores surtidos.</v>
          </cell>
          <cell r="D266" t="str">
            <v>Docena</v>
          </cell>
          <cell r="E266">
            <v>24923</v>
          </cell>
          <cell r="F266">
            <v>4735.37</v>
          </cell>
          <cell r="G266">
            <v>29658</v>
          </cell>
          <cell r="H266">
            <v>24673.462184873948</v>
          </cell>
        </row>
        <row r="267">
          <cell r="B267" t="str">
            <v>Papelografo</v>
          </cell>
          <cell r="C267" t="str">
            <v>Tablero para uso de capacitaciones y talleres</v>
          </cell>
          <cell r="D267" t="str">
            <v>Unidad</v>
          </cell>
          <cell r="E267">
            <v>209156</v>
          </cell>
          <cell r="F267">
            <v>39739.64</v>
          </cell>
          <cell r="G267">
            <v>248896</v>
          </cell>
          <cell r="H267">
            <v>207064.73949579833</v>
          </cell>
        </row>
        <row r="268">
          <cell r="B268" t="str">
            <v>Pegante En Barra de 20Gr</v>
          </cell>
          <cell r="C268" t="str">
            <v>Pegante en barra de 20gr de limpia y fácil aplicación producto de rápido secado para aplicar sobre papel, cartón y cartulina. no toxico</v>
          </cell>
          <cell r="D268" t="str">
            <v>Paquete X 2</v>
          </cell>
          <cell r="E268">
            <v>9654</v>
          </cell>
          <cell r="F268">
            <v>1834.26</v>
          </cell>
          <cell r="G268">
            <v>11488</v>
          </cell>
          <cell r="H268">
            <v>9557.2436974789925</v>
          </cell>
        </row>
        <row r="269">
          <cell r="B269" t="str">
            <v>Pegante Liquido de Papel (Tamaño 245 Gr)</v>
          </cell>
          <cell r="C269" t="str">
            <v>Tamaño 245 gr, con tapa dosificadora</v>
          </cell>
          <cell r="D269" t="str">
            <v>Unidad</v>
          </cell>
          <cell r="E269">
            <v>9296</v>
          </cell>
          <cell r="F269">
            <v>1766.24</v>
          </cell>
          <cell r="G269">
            <v>11062</v>
          </cell>
          <cell r="H269">
            <v>9202.8403361344535</v>
          </cell>
        </row>
        <row r="270">
          <cell r="B270" t="str">
            <v>Pegante Liquido de Papel (Tamaño 40 Gr)</v>
          </cell>
          <cell r="C270" t="str">
            <v>Tamaño 40 gr, con tapa dosificadora</v>
          </cell>
          <cell r="D270" t="str">
            <v>Unidad</v>
          </cell>
          <cell r="E270">
            <v>5221</v>
          </cell>
          <cell r="F270">
            <v>991.99</v>
          </cell>
          <cell r="G270">
            <v>6213</v>
          </cell>
          <cell r="H270">
            <v>5168.7983193277314</v>
          </cell>
        </row>
        <row r="271">
          <cell r="B271" t="str">
            <v>Petos deportivos</v>
          </cell>
          <cell r="C271" t="str">
            <v>Petos deportivos en Cambre / Malla deportiva</v>
          </cell>
          <cell r="D271" t="str">
            <v>Unidad</v>
          </cell>
          <cell r="E271">
            <v>32273</v>
          </cell>
          <cell r="F271">
            <v>6131.87</v>
          </cell>
          <cell r="G271">
            <v>38405</v>
          </cell>
          <cell r="H271">
            <v>31950.378151260502</v>
          </cell>
        </row>
        <row r="272">
          <cell r="B272" t="str">
            <v>Pimpones</v>
          </cell>
          <cell r="C272" t="str">
            <v>Pimpones de variados diseños y colores</v>
          </cell>
          <cell r="D272" t="str">
            <v>Docena</v>
          </cell>
          <cell r="E272">
            <v>3014</v>
          </cell>
          <cell r="F272">
            <v>572.66</v>
          </cell>
          <cell r="G272">
            <v>3587</v>
          </cell>
          <cell r="H272">
            <v>2984.1428571428573</v>
          </cell>
        </row>
        <row r="273">
          <cell r="B273" t="str">
            <v>Pincel Nailon 6 Redondo</v>
          </cell>
          <cell r="C273" t="str">
            <v>Pincel Nailon 6 Redondo</v>
          </cell>
          <cell r="D273" t="str">
            <v>Unidad</v>
          </cell>
          <cell r="E273">
            <v>7474</v>
          </cell>
          <cell r="F273">
            <v>1420.06</v>
          </cell>
          <cell r="G273">
            <v>8894</v>
          </cell>
          <cell r="H273">
            <v>7399.2100840336134</v>
          </cell>
        </row>
        <row r="274">
          <cell r="B274" t="str">
            <v>Pinceles (Nailon  N° 2 )</v>
          </cell>
          <cell r="C274" t="str">
            <v>Pincel de nailon  N° 2</v>
          </cell>
          <cell r="D274" t="str">
            <v>Unidad</v>
          </cell>
          <cell r="E274">
            <v>4880</v>
          </cell>
          <cell r="F274">
            <v>927.2</v>
          </cell>
          <cell r="G274">
            <v>5807</v>
          </cell>
          <cell r="H274">
            <v>4831.0336134453783</v>
          </cell>
        </row>
        <row r="275">
          <cell r="B275" t="str">
            <v>Pinceles (Nailon  N° 3 )</v>
          </cell>
          <cell r="C275" t="str">
            <v>Pincel de nailon  N° 3</v>
          </cell>
          <cell r="D275" t="str">
            <v>Unidad</v>
          </cell>
          <cell r="E275">
            <v>4534</v>
          </cell>
          <cell r="F275">
            <v>861.46</v>
          </cell>
          <cell r="G275">
            <v>5395</v>
          </cell>
          <cell r="H275">
            <v>4488.2773109243699</v>
          </cell>
        </row>
        <row r="276">
          <cell r="B276" t="str">
            <v>Pinceles (Nailon  N° 4 )</v>
          </cell>
          <cell r="C276" t="str">
            <v>Pincel de nailon  N° 4</v>
          </cell>
          <cell r="D276" t="str">
            <v>Unidad</v>
          </cell>
          <cell r="E276">
            <v>6666</v>
          </cell>
          <cell r="F276">
            <v>1266.54</v>
          </cell>
          <cell r="G276">
            <v>7933</v>
          </cell>
          <cell r="H276">
            <v>6599.722689075631</v>
          </cell>
        </row>
        <row r="277">
          <cell r="B277" t="str">
            <v>Pinceles (Nailon  N° 5 )</v>
          </cell>
          <cell r="C277" t="str">
            <v>Pincel de nailon  N° 5</v>
          </cell>
          <cell r="D277" t="str">
            <v>Unidad</v>
          </cell>
          <cell r="E277">
            <v>8961</v>
          </cell>
          <cell r="F277">
            <v>1702.59</v>
          </cell>
          <cell r="G277">
            <v>10664</v>
          </cell>
          <cell r="H277">
            <v>8871.7310924369758</v>
          </cell>
        </row>
        <row r="278">
          <cell r="B278" t="str">
            <v xml:space="preserve">Pines Metalicos  </v>
          </cell>
          <cell r="C278" t="str">
            <v>Pines metalicos para identificación de participantes</v>
          </cell>
          <cell r="D278" t="str">
            <v>Paquete x 50 Und</v>
          </cell>
          <cell r="E278">
            <v>441552</v>
          </cell>
          <cell r="F278">
            <v>83894.88</v>
          </cell>
          <cell r="G278">
            <v>525447</v>
          </cell>
          <cell r="H278">
            <v>437136.57983193279</v>
          </cell>
        </row>
        <row r="279">
          <cell r="B279" t="str">
            <v>Pintura de Trafico Pesado Para Graderia</v>
          </cell>
          <cell r="C279" t="str">
            <v>Pintura a base de resinas acrílicas con excelentes propiedades de adherencia, secado rápido, resistencia a la abrasión y a la intemperie</v>
          </cell>
          <cell r="D279" t="str">
            <v>Galon</v>
          </cell>
          <cell r="E279">
            <v>196235</v>
          </cell>
          <cell r="F279">
            <v>37284.65</v>
          </cell>
          <cell r="G279">
            <v>233520</v>
          </cell>
          <cell r="H279">
            <v>194272.94117647057</v>
          </cell>
        </row>
        <row r="280">
          <cell r="B280" t="str">
            <v>Pintura En Aceite (Caneca)</v>
          </cell>
          <cell r="C280" t="str">
            <v>Pintura en aceite, Caneca de 5 galones. Colores surtidos.</v>
          </cell>
          <cell r="D280" t="str">
            <v>Unidad</v>
          </cell>
          <cell r="E280">
            <v>373260</v>
          </cell>
          <cell r="F280">
            <v>70919.399999999994</v>
          </cell>
          <cell r="G280">
            <v>444179</v>
          </cell>
          <cell r="H280">
            <v>369527.06722689077</v>
          </cell>
        </row>
        <row r="281">
          <cell r="B281" t="str">
            <v>Pintura En Aceite (Galón)</v>
          </cell>
          <cell r="C281" t="str">
            <v>Pintura en aceite, Galón. Colores surtidos.</v>
          </cell>
          <cell r="D281" t="str">
            <v>Unidad</v>
          </cell>
          <cell r="E281">
            <v>133512</v>
          </cell>
          <cell r="F281">
            <v>25367.279999999999</v>
          </cell>
          <cell r="G281">
            <v>158879</v>
          </cell>
          <cell r="H281">
            <v>132176.64705882352</v>
          </cell>
        </row>
        <row r="282">
          <cell r="B282" t="str">
            <v>Pintura En Aerosol</v>
          </cell>
          <cell r="C282" t="str">
            <v xml:space="preserve">Pintura en Aerosol. Colores surtidos. Lata 300 cc </v>
          </cell>
          <cell r="D282" t="str">
            <v>Unidad</v>
          </cell>
          <cell r="E282">
            <v>24402</v>
          </cell>
          <cell r="F282">
            <v>4636.38</v>
          </cell>
          <cell r="G282">
            <v>29038</v>
          </cell>
          <cell r="H282">
            <v>24157.663865546219</v>
          </cell>
        </row>
        <row r="283">
          <cell r="B283" t="str">
            <v xml:space="preserve">Pintura Galón </v>
          </cell>
          <cell r="C283" t="str">
            <v xml:space="preserve">Pintura galón para exteriores. Colores surtidos </v>
          </cell>
          <cell r="D283" t="str">
            <v>Unidad</v>
          </cell>
          <cell r="E283">
            <v>125494</v>
          </cell>
          <cell r="F283">
            <v>23843.86</v>
          </cell>
          <cell r="G283">
            <v>149338</v>
          </cell>
          <cell r="H283">
            <v>124239.17647058824</v>
          </cell>
        </row>
        <row r="284">
          <cell r="B284" t="str">
            <v>Pintura Para Tela</v>
          </cell>
          <cell r="C284" t="str">
            <v>Pintura para tela, tipo acritela por 30 ml, variedad de colores</v>
          </cell>
          <cell r="D284" t="str">
            <v>Unidad</v>
          </cell>
          <cell r="E284">
            <v>11013</v>
          </cell>
          <cell r="F284">
            <v>2092.4699999999998</v>
          </cell>
          <cell r="G284">
            <v>13105</v>
          </cell>
          <cell r="H284">
            <v>10902.478991596639</v>
          </cell>
        </row>
        <row r="285">
          <cell r="B285" t="str">
            <v>Pita</v>
          </cell>
          <cell r="C285" t="str">
            <v>Amarre y sujeción económica altamente resistente a la humedad, duradera y con versatilidad de usos y aplicaciones.</v>
          </cell>
          <cell r="D285" t="str">
            <v>Metro</v>
          </cell>
          <cell r="E285">
            <v>116</v>
          </cell>
          <cell r="F285">
            <v>22.04</v>
          </cell>
          <cell r="G285">
            <v>138</v>
          </cell>
          <cell r="H285">
            <v>114.80672268907564</v>
          </cell>
        </row>
        <row r="286">
          <cell r="B286" t="str">
            <v xml:space="preserve">Pito Y/O Silvato </v>
          </cell>
          <cell r="C286" t="str">
            <v xml:space="preserve">Silvato </v>
          </cell>
          <cell r="D286" t="str">
            <v>Paquete x 3 und</v>
          </cell>
          <cell r="E286">
            <v>17314</v>
          </cell>
          <cell r="F286">
            <v>3289.66</v>
          </cell>
          <cell r="G286">
            <v>20604</v>
          </cell>
          <cell r="H286">
            <v>17141.142857142859</v>
          </cell>
        </row>
        <row r="287">
          <cell r="B287" t="str">
            <v>Placa En Acrílico</v>
          </cell>
          <cell r="C287" t="str">
            <v>Placa en acrílico con imagen. Tamaño Pliego</v>
          </cell>
          <cell r="D287" t="str">
            <v>Unidad</v>
          </cell>
          <cell r="E287">
            <v>255635</v>
          </cell>
          <cell r="F287">
            <v>48570.65</v>
          </cell>
          <cell r="G287">
            <v>304206</v>
          </cell>
          <cell r="H287">
            <v>253078.9411764706</v>
          </cell>
        </row>
        <row r="288">
          <cell r="B288" t="str">
            <v>Placa En Acrilico Con Imagen</v>
          </cell>
          <cell r="C288" t="str">
            <v>Placa en acrilico con base en madera, tamaño Pliego</v>
          </cell>
          <cell r="D288" t="str">
            <v>Unidad</v>
          </cell>
          <cell r="E288">
            <v>290054</v>
          </cell>
          <cell r="F288">
            <v>55110.26</v>
          </cell>
          <cell r="G288">
            <v>345164</v>
          </cell>
          <cell r="H288">
            <v>287153.24369747902</v>
          </cell>
        </row>
        <row r="289">
          <cell r="B289" t="str">
            <v>Placa En Aluminio. Tamaño 13 X 18 Cm</v>
          </cell>
          <cell r="C289" t="str">
            <v>Placas personalizadas con impresión sobre lámina. Bases en madera, tamaño de 13×18 cm</v>
          </cell>
          <cell r="D289" t="str">
            <v>Unidad</v>
          </cell>
          <cell r="E289">
            <v>72615</v>
          </cell>
          <cell r="F289">
            <v>13796.85</v>
          </cell>
          <cell r="G289">
            <v>86412</v>
          </cell>
          <cell r="H289">
            <v>71888.97478991597</v>
          </cell>
        </row>
        <row r="290">
          <cell r="B290" t="str">
            <v>Placa En Aluminio. Tamaño 17 X 22 Cm</v>
          </cell>
          <cell r="C290" t="str">
            <v xml:space="preserve">Placas personalizadas con impresión sobre lámina. Bases en madera, tamaño de 17×22 cm </v>
          </cell>
          <cell r="D290" t="str">
            <v>Unidad</v>
          </cell>
          <cell r="E290">
            <v>98538</v>
          </cell>
          <cell r="F290">
            <v>18722.22</v>
          </cell>
          <cell r="G290">
            <v>117260</v>
          </cell>
          <cell r="H290">
            <v>97552.436974789918</v>
          </cell>
        </row>
        <row r="291">
          <cell r="B291" t="str">
            <v>Placa En Aluminio. Tamaño 20 X 30 Cm</v>
          </cell>
          <cell r="C291" t="str">
            <v>Placas personalizadas con impresión sobre lámina. Bases en madera, tamaño de 20×30 cm</v>
          </cell>
          <cell r="D291" t="str">
            <v>Unidad</v>
          </cell>
          <cell r="E291">
            <v>143723</v>
          </cell>
          <cell r="F291">
            <v>27307.37</v>
          </cell>
          <cell r="G291">
            <v>171030</v>
          </cell>
          <cell r="H291">
            <v>142285.46218487396</v>
          </cell>
        </row>
        <row r="292">
          <cell r="B292" t="str">
            <v>Placa En Aluminio. Tamaño 30 X 40 Cm</v>
          </cell>
          <cell r="C292" t="str">
            <v>Placas personalizadas con impresión sobre lámina. Bases en madera, tamaño de 30 x 40 cm</v>
          </cell>
          <cell r="D292" t="str">
            <v>Unidad</v>
          </cell>
          <cell r="E292">
            <v>203346</v>
          </cell>
          <cell r="F292">
            <v>38635.74</v>
          </cell>
          <cell r="G292">
            <v>241982</v>
          </cell>
          <cell r="H292">
            <v>201312.75630252101</v>
          </cell>
        </row>
        <row r="293">
          <cell r="B293" t="str">
            <v>Placas En Granito Con Fotografía (24Cm X 20Cm)</v>
          </cell>
          <cell r="C293" t="str">
            <v>Placa en Granito con fotografía. Tamaño 24cm x 20cm</v>
          </cell>
          <cell r="D293" t="str">
            <v>Unidad</v>
          </cell>
          <cell r="E293">
            <v>163452</v>
          </cell>
          <cell r="F293">
            <v>31055.88</v>
          </cell>
          <cell r="G293">
            <v>194508</v>
          </cell>
          <cell r="H293">
            <v>161817.57983193279</v>
          </cell>
        </row>
        <row r="294">
          <cell r="B294" t="str">
            <v>Placas En Mármol Sin Fotografía (24Cm  X 30Cm)</v>
          </cell>
          <cell r="C294" t="str">
            <v>Placas en mármol sin fotografía. Tamaño 24cm  x 30cm</v>
          </cell>
          <cell r="D294" t="str">
            <v>Unidad</v>
          </cell>
          <cell r="E294">
            <v>199045</v>
          </cell>
          <cell r="F294">
            <v>37818.550000000003</v>
          </cell>
          <cell r="G294">
            <v>236864</v>
          </cell>
          <cell r="H294">
            <v>197054.9243697479</v>
          </cell>
        </row>
        <row r="295">
          <cell r="B295" t="str">
            <v xml:space="preserve">Planta Eléctrica Remolcada </v>
          </cell>
          <cell r="C295"/>
          <cell r="D295" t="str">
            <v>Unidad</v>
          </cell>
          <cell r="E295">
            <v>2770189</v>
          </cell>
          <cell r="F295">
            <v>526335.91</v>
          </cell>
          <cell r="G295">
            <v>3296525</v>
          </cell>
          <cell r="H295">
            <v>2493170.1680672271</v>
          </cell>
        </row>
        <row r="296">
          <cell r="B296" t="str">
            <v>Planta Nativa  Flor de Mayo O Lirio de Mayo (Cattleya Trianae)</v>
          </cell>
          <cell r="C296" t="str">
            <v>Planta nativa  flor de mayo o lirio de mayo (Cattleya trianae) nativa de-Cauca</v>
          </cell>
          <cell r="D296" t="str">
            <v>Unidad</v>
          </cell>
          <cell r="E296">
            <v>16849</v>
          </cell>
          <cell r="F296">
            <v>3201.31</v>
          </cell>
          <cell r="G296">
            <v>20050</v>
          </cell>
          <cell r="H296">
            <v>16680.252100840338</v>
          </cell>
        </row>
        <row r="297">
          <cell r="B297" t="str">
            <v>Planta Nativa Abarco</v>
          </cell>
          <cell r="C297" t="str">
            <v>Planta nativa Abarco nativa de-Urabá</v>
          </cell>
          <cell r="D297" t="str">
            <v>Unidad</v>
          </cell>
          <cell r="E297">
            <v>33646</v>
          </cell>
          <cell r="F297">
            <v>6392.74</v>
          </cell>
          <cell r="G297">
            <v>40039</v>
          </cell>
          <cell r="H297">
            <v>33309.756302521011</v>
          </cell>
        </row>
        <row r="298">
          <cell r="B298" t="str">
            <v>Planta Nativa Abarco (Cariniana Pyriformis)</v>
          </cell>
          <cell r="C298" t="str">
            <v>Planta nativa abarco (Cariniana pyriformis) nativa de-Bojayá (chocó)</v>
          </cell>
          <cell r="D298" t="str">
            <v>Unidad</v>
          </cell>
          <cell r="E298">
            <v>39189</v>
          </cell>
          <cell r="F298">
            <v>7445.91</v>
          </cell>
          <cell r="G298">
            <v>46635</v>
          </cell>
          <cell r="H298">
            <v>38797.184873949584</v>
          </cell>
        </row>
        <row r="299">
          <cell r="B299" t="str">
            <v>Planta Nativa Acacia Amarilla</v>
          </cell>
          <cell r="C299" t="str">
            <v>Planta nativa Acacia amarilla nativa de-Cauca</v>
          </cell>
          <cell r="D299" t="str">
            <v>Unidad</v>
          </cell>
          <cell r="E299">
            <v>41734</v>
          </cell>
          <cell r="F299">
            <v>7929.46</v>
          </cell>
          <cell r="G299">
            <v>49663</v>
          </cell>
          <cell r="H299">
            <v>41316.277310924372</v>
          </cell>
        </row>
        <row r="300">
          <cell r="B300" t="str">
            <v>Planta Nativa Acacia Mangium</v>
          </cell>
          <cell r="C300" t="str">
            <v>Planta nativa Acacia mangium nativa de-Cauca</v>
          </cell>
          <cell r="D300" t="str">
            <v>Unidad</v>
          </cell>
          <cell r="E300">
            <v>33919</v>
          </cell>
          <cell r="F300">
            <v>6444.61</v>
          </cell>
          <cell r="G300">
            <v>40364</v>
          </cell>
          <cell r="H300">
            <v>33580.134453781517</v>
          </cell>
        </row>
        <row r="301">
          <cell r="B301" t="str">
            <v>Planta Nativa Acacia Negra O Acacia Gris</v>
          </cell>
          <cell r="C301" t="str">
            <v>Planta nativa Acacia negra o acacia gris nativa de-Cauca</v>
          </cell>
          <cell r="D301" t="str">
            <v>Unidad</v>
          </cell>
          <cell r="E301">
            <v>34279</v>
          </cell>
          <cell r="F301">
            <v>6513.01</v>
          </cell>
          <cell r="G301">
            <v>40792</v>
          </cell>
          <cell r="H301">
            <v>33936.201680672275</v>
          </cell>
        </row>
        <row r="302">
          <cell r="B302" t="str">
            <v>Planta Nativa Algarrobo (Hymenaea Courbaril)</v>
          </cell>
          <cell r="C302" t="str">
            <v xml:space="preserve">Planta nativa Algarrobo (Hymenaea courbaril) nativa de-Carmen del Darién </v>
          </cell>
          <cell r="D302" t="str">
            <v>Unidad</v>
          </cell>
          <cell r="E302">
            <v>39764</v>
          </cell>
          <cell r="F302">
            <v>7555.16</v>
          </cell>
          <cell r="G302">
            <v>47319</v>
          </cell>
          <cell r="H302">
            <v>39366.226890756305</v>
          </cell>
        </row>
        <row r="303">
          <cell r="B303" t="str">
            <v>Planta Nativa Amargo (Andira Inermis)</v>
          </cell>
          <cell r="C303" t="str">
            <v>Planta nativa Amargo (Andira inermis) nativa de-Bagado (Chocó)</v>
          </cell>
          <cell r="D303" t="str">
            <v>Unidad</v>
          </cell>
          <cell r="E303">
            <v>41795</v>
          </cell>
          <cell r="F303">
            <v>7941.05</v>
          </cell>
          <cell r="G303">
            <v>49736</v>
          </cell>
          <cell r="H303">
            <v>41377.008403361346</v>
          </cell>
        </row>
        <row r="304">
          <cell r="B304" t="str">
            <v>Planta Nativa Anime (Protium Apiculatum)</v>
          </cell>
          <cell r="C304" t="str">
            <v>Planta nativa Anime (Protium apiculatum) nativa de-Bagado (Chocó)</v>
          </cell>
          <cell r="D304" t="str">
            <v>Unidad</v>
          </cell>
          <cell r="E304">
            <v>33618</v>
          </cell>
          <cell r="F304">
            <v>6387.42</v>
          </cell>
          <cell r="G304">
            <v>40005</v>
          </cell>
          <cell r="H304">
            <v>33281.470588235294</v>
          </cell>
        </row>
        <row r="305">
          <cell r="B305" t="str">
            <v>Planta Nativa Bálsamo, Bálsamo de Tolú (Myroxylon Balsamum)</v>
          </cell>
          <cell r="C305" t="str">
            <v>Planta nativa Bálsamo, bálsamo de tolú (Myroxylon balsamum) nativa de-Bagado (Chocó)</v>
          </cell>
          <cell r="D305" t="str">
            <v>Unidad</v>
          </cell>
          <cell r="E305">
            <v>33473</v>
          </cell>
          <cell r="F305">
            <v>6359.87</v>
          </cell>
          <cell r="G305">
            <v>39833</v>
          </cell>
          <cell r="H305">
            <v>33138.378151260506</v>
          </cell>
        </row>
        <row r="306">
          <cell r="B306" t="str">
            <v>Planta Nativa Barrigona (Dityocaryum Platisepalum)</v>
          </cell>
          <cell r="C306" t="str">
            <v>Planta nativa barrigona (Dityocaryum platisepalum) nativa de-Bagadó (chocó)</v>
          </cell>
          <cell r="D306" t="str">
            <v>Unidad</v>
          </cell>
          <cell r="E306">
            <v>39414</v>
          </cell>
          <cell r="F306">
            <v>7488.66</v>
          </cell>
          <cell r="G306">
            <v>46903</v>
          </cell>
          <cell r="H306">
            <v>39020.142857142862</v>
          </cell>
        </row>
        <row r="307">
          <cell r="B307" t="str">
            <v>Planta Nativa Caidita (Ocotea)</v>
          </cell>
          <cell r="C307" t="str">
            <v>Planta nativa caidita (ocotea) nativa de-Bagado (Chocó)</v>
          </cell>
          <cell r="D307" t="str">
            <v>Unidad</v>
          </cell>
          <cell r="E307">
            <v>41750</v>
          </cell>
          <cell r="F307">
            <v>7932.5</v>
          </cell>
          <cell r="G307">
            <v>49683</v>
          </cell>
          <cell r="H307">
            <v>41332.915966386558</v>
          </cell>
        </row>
        <row r="308">
          <cell r="B308" t="str">
            <v>Planta Nativa Campano</v>
          </cell>
          <cell r="C308" t="str">
            <v>Planta nativa Campano nativa de-San José de Uré (Cordoba)</v>
          </cell>
          <cell r="D308" t="str">
            <v>Unidad</v>
          </cell>
          <cell r="E308">
            <v>33668</v>
          </cell>
          <cell r="F308">
            <v>6396.92</v>
          </cell>
          <cell r="G308">
            <v>40065</v>
          </cell>
          <cell r="H308">
            <v>33331.386554621851</v>
          </cell>
        </row>
        <row r="309">
          <cell r="B309" t="str">
            <v>Planta Nativa Caoba (Swietenia Macrophylla)</v>
          </cell>
          <cell r="C309" t="str">
            <v xml:space="preserve">Planta nativa Caoba (Swietenia macrophylla) nativa de-Carmen del Darién </v>
          </cell>
          <cell r="D309" t="str">
            <v>Unidad</v>
          </cell>
          <cell r="E309">
            <v>33314</v>
          </cell>
          <cell r="F309">
            <v>6329.66</v>
          </cell>
          <cell r="G309">
            <v>39644</v>
          </cell>
          <cell r="H309">
            <v>32981.142857142855</v>
          </cell>
        </row>
        <row r="310">
          <cell r="B310" t="str">
            <v>Planta Nativa Caracol</v>
          </cell>
          <cell r="C310" t="str">
            <v>Planta nativa Caracol nativa de-Urabá</v>
          </cell>
          <cell r="D310" t="str">
            <v>Unidad</v>
          </cell>
          <cell r="E310">
            <v>39507</v>
          </cell>
          <cell r="F310">
            <v>7506.33</v>
          </cell>
          <cell r="G310">
            <v>47013</v>
          </cell>
          <cell r="H310">
            <v>39111.655462184877</v>
          </cell>
        </row>
        <row r="311">
          <cell r="B311" t="str">
            <v>Planta Nativa Caracolí</v>
          </cell>
          <cell r="C311" t="str">
            <v>Planta nativa Caracolí nativa de-Cauca</v>
          </cell>
          <cell r="D311" t="str">
            <v>Unidad</v>
          </cell>
          <cell r="E311">
            <v>41555</v>
          </cell>
          <cell r="F311">
            <v>7895.45</v>
          </cell>
          <cell r="G311">
            <v>49450</v>
          </cell>
          <cell r="H311">
            <v>41139.075630252104</v>
          </cell>
        </row>
        <row r="312">
          <cell r="B312" t="str">
            <v>Planta Nativa Carrá (Huberodendrum Patinoi Cuatrec)</v>
          </cell>
          <cell r="C312" t="str">
            <v xml:space="preserve">Planta nativa Carrá (Huberodendrum patinoi cuatrec) nativa de-Riosucio (chocó) </v>
          </cell>
          <cell r="D312" t="str">
            <v>Unidad</v>
          </cell>
          <cell r="E312">
            <v>33425</v>
          </cell>
          <cell r="F312">
            <v>6350.75</v>
          </cell>
          <cell r="G312">
            <v>39776</v>
          </cell>
          <cell r="H312">
            <v>33090.957983193279</v>
          </cell>
        </row>
        <row r="313">
          <cell r="B313" t="str">
            <v>Planta Nativa Carrá (Huberodendrum Patinoi)</v>
          </cell>
          <cell r="C313" t="str">
            <v xml:space="preserve">Planta nativa Carrá (Huberodendrum patinoi) nativa de-Carmen del Darién </v>
          </cell>
          <cell r="D313" t="str">
            <v>Unidad</v>
          </cell>
          <cell r="E313">
            <v>33668</v>
          </cell>
          <cell r="F313">
            <v>6396.92</v>
          </cell>
          <cell r="G313">
            <v>40065</v>
          </cell>
          <cell r="H313">
            <v>33331.386554621851</v>
          </cell>
        </row>
        <row r="314">
          <cell r="B314" t="str">
            <v>Planta Nativa Cedro (Cedrela Odorata)</v>
          </cell>
          <cell r="C314" t="str">
            <v xml:space="preserve">Planta nativa Cedro (Cedrela odorata) nativa de-Carmen del Darién </v>
          </cell>
          <cell r="D314" t="str">
            <v>Unidad</v>
          </cell>
          <cell r="E314">
            <v>39414</v>
          </cell>
          <cell r="F314">
            <v>7488.66</v>
          </cell>
          <cell r="G314">
            <v>46903</v>
          </cell>
          <cell r="H314">
            <v>39020.142857142862</v>
          </cell>
        </row>
        <row r="315">
          <cell r="B315" t="str">
            <v>Planta Nativa Cedro (Cedrella Odorata) </v>
          </cell>
          <cell r="C315" t="str">
            <v>Planta nativa cedro (Cedrella odorata)  nativa de-Bojayá (chocó)</v>
          </cell>
          <cell r="D315" t="str">
            <v>Unidad</v>
          </cell>
          <cell r="E315">
            <v>41784</v>
          </cell>
          <cell r="F315">
            <v>7938.96</v>
          </cell>
          <cell r="G315">
            <v>49723</v>
          </cell>
          <cell r="H315">
            <v>41366.193277310922</v>
          </cell>
        </row>
        <row r="316">
          <cell r="B316" t="str">
            <v>Planta Nativa Ceiba Bonga (Ceiba Pertandra)</v>
          </cell>
          <cell r="C316" t="str">
            <v>Planta nativa Ceiba bonga (ceiba pertandra) nativa de-Bagado (Chocó)</v>
          </cell>
          <cell r="D316" t="str">
            <v>Unidad</v>
          </cell>
          <cell r="E316">
            <v>33734</v>
          </cell>
          <cell r="F316">
            <v>6409.46</v>
          </cell>
          <cell r="G316">
            <v>40143</v>
          </cell>
          <cell r="H316">
            <v>33396.277310924372</v>
          </cell>
        </row>
        <row r="317">
          <cell r="B317" t="str">
            <v>Planta Nativa Chachajo (Aniba Perutilis)</v>
          </cell>
          <cell r="C317" t="str">
            <v xml:space="preserve">Planta nativa Chachajo (Aniba perutilis) nativa de-Carmen del Darién </v>
          </cell>
          <cell r="D317" t="str">
            <v>Unidad</v>
          </cell>
          <cell r="E317">
            <v>33901</v>
          </cell>
          <cell r="F317">
            <v>6441.1900000000005</v>
          </cell>
          <cell r="G317">
            <v>40342</v>
          </cell>
          <cell r="H317">
            <v>33561.831932773115</v>
          </cell>
        </row>
        <row r="318">
          <cell r="B318" t="str">
            <v>Planta Nativa Chachajo(Aniba Perutilis)</v>
          </cell>
          <cell r="C318" t="str">
            <v>Planta nativa chachajo(Aniba perutilis) nativa de-Timbiqui (cauca)</v>
          </cell>
          <cell r="D318" t="str">
            <v>Unidad</v>
          </cell>
          <cell r="E318">
            <v>39473</v>
          </cell>
          <cell r="F318">
            <v>7499.87</v>
          </cell>
          <cell r="G318">
            <v>46973</v>
          </cell>
          <cell r="H318">
            <v>39078.378151260506</v>
          </cell>
        </row>
        <row r="319">
          <cell r="B319" t="str">
            <v>Planta Nativa Chanó (Humiriastrum Procera)</v>
          </cell>
          <cell r="C319" t="str">
            <v xml:space="preserve">Planta nativa Chanó (Humiriastrum procera) nativa de-Carmen del Darién </v>
          </cell>
          <cell r="D319" t="str">
            <v>Unidad</v>
          </cell>
          <cell r="E319">
            <v>41831</v>
          </cell>
          <cell r="F319">
            <v>7947.89</v>
          </cell>
          <cell r="G319">
            <v>49779</v>
          </cell>
          <cell r="H319">
            <v>41412.781512605041</v>
          </cell>
        </row>
        <row r="320">
          <cell r="B320" t="str">
            <v>Planta Nativa Choibá (Dipteryx Oleifera)</v>
          </cell>
          <cell r="C320" t="str">
            <v xml:space="preserve">Planta nativa Choibá (Dipteryx oleifera) nativa de-Carmen del Darién </v>
          </cell>
          <cell r="D320" t="str">
            <v>Unidad</v>
          </cell>
          <cell r="E320">
            <v>33646</v>
          </cell>
          <cell r="F320">
            <v>6392.74</v>
          </cell>
          <cell r="G320">
            <v>40039</v>
          </cell>
          <cell r="H320">
            <v>33309.756302521011</v>
          </cell>
        </row>
        <row r="321">
          <cell r="B321" t="str">
            <v>Planta Nativa Choibá (Dipteryx Oleifera)</v>
          </cell>
          <cell r="C321" t="str">
            <v xml:space="preserve">Planta nativa Choibá (Dipteryx oleifera) nativa de-Riosucio (chocó) </v>
          </cell>
          <cell r="D321" t="str">
            <v>Unidad</v>
          </cell>
          <cell r="E321">
            <v>33426</v>
          </cell>
          <cell r="F321">
            <v>6350.9400000000005</v>
          </cell>
          <cell r="G321">
            <v>39777</v>
          </cell>
          <cell r="H321">
            <v>33091.789915966394</v>
          </cell>
        </row>
        <row r="322">
          <cell r="B322" t="str">
            <v>Planta Nativa Choibá, Almendro, Palo de Piedra</v>
          </cell>
          <cell r="C322" t="str">
            <v>Planta nativa Choibá, almendro, palo de piedra nativa de-Bagado (Chocó)</v>
          </cell>
          <cell r="D322" t="str">
            <v>Unidad</v>
          </cell>
          <cell r="E322">
            <v>39415</v>
          </cell>
          <cell r="F322">
            <v>7488.85</v>
          </cell>
          <cell r="G322">
            <v>46904</v>
          </cell>
          <cell r="H322">
            <v>39020.97478991597</v>
          </cell>
        </row>
        <row r="323">
          <cell r="B323" t="str">
            <v>Planta Nativa Fimbristylis Sp</v>
          </cell>
          <cell r="C323" t="str">
            <v>Planta nativa Fimbristylis sp nativa de-Timbiqui (cauca)</v>
          </cell>
          <cell r="D323" t="str">
            <v>Unidad</v>
          </cell>
          <cell r="E323">
            <v>41392</v>
          </cell>
          <cell r="F323">
            <v>7864.4800000000005</v>
          </cell>
          <cell r="G323">
            <v>49256</v>
          </cell>
          <cell r="H323">
            <v>40977.680672268914</v>
          </cell>
        </row>
        <row r="324">
          <cell r="B324" t="str">
            <v>Planta Nativa Guadua</v>
          </cell>
          <cell r="C324" t="str">
            <v>Planta nativa Guadua nativa de-Cauca</v>
          </cell>
          <cell r="D324" t="str">
            <v>Unidad</v>
          </cell>
          <cell r="E324">
            <v>33698</v>
          </cell>
          <cell r="F324">
            <v>6402.62</v>
          </cell>
          <cell r="G324">
            <v>40101</v>
          </cell>
          <cell r="H324">
            <v>33361.336134453784</v>
          </cell>
        </row>
        <row r="325">
          <cell r="B325" t="str">
            <v xml:space="preserve">Planta Nativa Guama - Cedro Amarillo </v>
          </cell>
          <cell r="C325" t="str">
            <v>Planta nativa Guama - cedro amarillo  nativa de-Cauca</v>
          </cell>
          <cell r="D325" t="str">
            <v>Unidad</v>
          </cell>
          <cell r="E325">
            <v>33668</v>
          </cell>
          <cell r="F325">
            <v>6396.92</v>
          </cell>
          <cell r="G325">
            <v>40065</v>
          </cell>
          <cell r="H325">
            <v>33331.386554621851</v>
          </cell>
        </row>
        <row r="326">
          <cell r="B326" t="str">
            <v xml:space="preserve">Planta Nativa Guama - Cedro Amarillo </v>
          </cell>
          <cell r="C326" t="str">
            <v>Planta nativa Guama - cedro amarillo  nativa de-San José de Uré (Cordoba)</v>
          </cell>
          <cell r="D326" t="str">
            <v>Unidad</v>
          </cell>
          <cell r="E326">
            <v>33668</v>
          </cell>
          <cell r="F326">
            <v>6396.92</v>
          </cell>
          <cell r="G326">
            <v>40065</v>
          </cell>
          <cell r="H326">
            <v>33331.386554621851</v>
          </cell>
        </row>
        <row r="327">
          <cell r="B327" t="str">
            <v>Planta Nativa Guásimo</v>
          </cell>
          <cell r="C327" t="str">
            <v>Planta nativa Guásimo nativa de-San José de Uré (Cordoba)</v>
          </cell>
          <cell r="D327" t="str">
            <v>Unidad</v>
          </cell>
          <cell r="E327">
            <v>41355</v>
          </cell>
          <cell r="F327">
            <v>7857.45</v>
          </cell>
          <cell r="G327">
            <v>49212</v>
          </cell>
          <cell r="H327">
            <v>40941.075630252104</v>
          </cell>
        </row>
        <row r="328">
          <cell r="B328" t="str">
            <v>Planta Nativa Guayacan</v>
          </cell>
          <cell r="C328" t="str">
            <v>Planta nativa Guayacan nativa de-Timbiqui (cauca)</v>
          </cell>
          <cell r="D328" t="str">
            <v>Unidad</v>
          </cell>
          <cell r="E328">
            <v>33698</v>
          </cell>
          <cell r="F328">
            <v>6402.62</v>
          </cell>
          <cell r="G328">
            <v>40101</v>
          </cell>
          <cell r="H328">
            <v>33361.336134453784</v>
          </cell>
        </row>
        <row r="329">
          <cell r="B329" t="str">
            <v>Planta Nativa Guayacan Amarillo</v>
          </cell>
          <cell r="C329" t="str">
            <v>Planta nativa Guayacan Amarillo nativa de-Cauca</v>
          </cell>
          <cell r="D329" t="str">
            <v>Unidad</v>
          </cell>
          <cell r="E329">
            <v>33475</v>
          </cell>
          <cell r="F329">
            <v>6360.25</v>
          </cell>
          <cell r="G329">
            <v>39835</v>
          </cell>
          <cell r="H329">
            <v>33140.042016806728</v>
          </cell>
        </row>
        <row r="330">
          <cell r="B330" t="str">
            <v>Planta Nativa Guayacan Lila</v>
          </cell>
          <cell r="C330" t="str">
            <v>Planta nativa Guayacan Lila nativa de-Cauca</v>
          </cell>
          <cell r="D330" t="str">
            <v>Unidad</v>
          </cell>
          <cell r="E330">
            <v>39188</v>
          </cell>
          <cell r="F330">
            <v>7445.72</v>
          </cell>
          <cell r="G330">
            <v>46634</v>
          </cell>
          <cell r="H330">
            <v>38796.352941176476</v>
          </cell>
        </row>
        <row r="331">
          <cell r="B331" t="str">
            <v>Planta Nativa Guayacán Negro (Minguartia Guianensis)</v>
          </cell>
          <cell r="C331" t="str">
            <v xml:space="preserve">Planta nativa Guayacán Negro (Minguartia guianensis) nativa de-Carmen del Darién </v>
          </cell>
          <cell r="D331" t="str">
            <v>Unidad</v>
          </cell>
          <cell r="E331">
            <v>41795</v>
          </cell>
          <cell r="F331">
            <v>7941.05</v>
          </cell>
          <cell r="G331">
            <v>49736</v>
          </cell>
          <cell r="H331">
            <v>41377.008403361346</v>
          </cell>
        </row>
        <row r="332">
          <cell r="B332" t="str">
            <v>Planta Nativa Guayaquil</v>
          </cell>
          <cell r="C332" t="str">
            <v xml:space="preserve">Planta nativa Guayaquil nativa de-Carmen del Darién </v>
          </cell>
          <cell r="D332" t="str">
            <v>Unidad</v>
          </cell>
          <cell r="E332">
            <v>33668</v>
          </cell>
          <cell r="F332">
            <v>6396.92</v>
          </cell>
          <cell r="G332">
            <v>40065</v>
          </cell>
          <cell r="H332">
            <v>33331.386554621851</v>
          </cell>
        </row>
        <row r="333">
          <cell r="B333" t="str">
            <v>Planta Nativa Guayaquil  (Centrolobium Paraense)</v>
          </cell>
          <cell r="C333" t="str">
            <v xml:space="preserve">Planta nativa Guayaquil  (Centrolobium paraense) nativa de-Riosucio (chocó) </v>
          </cell>
          <cell r="D333" t="str">
            <v>Unidad</v>
          </cell>
          <cell r="E333">
            <v>33668</v>
          </cell>
          <cell r="F333">
            <v>6396.92</v>
          </cell>
          <cell r="G333">
            <v>40065</v>
          </cell>
          <cell r="H333">
            <v>33331.386554621851</v>
          </cell>
        </row>
        <row r="334">
          <cell r="B334" t="str">
            <v>Planta Nativa Guino (Carapa Guinensis) - Andiroba</v>
          </cell>
          <cell r="C334" t="str">
            <v>Planta nativa guino (Carapa guinensis) - andiroba nativa de-Bojayá (chocó)</v>
          </cell>
          <cell r="D334" t="str">
            <v>Unidad</v>
          </cell>
          <cell r="E334">
            <v>39414</v>
          </cell>
          <cell r="F334">
            <v>7488.66</v>
          </cell>
          <cell r="G334">
            <v>46903</v>
          </cell>
          <cell r="H334">
            <v>39020.142857142862</v>
          </cell>
        </row>
        <row r="335">
          <cell r="B335" t="str">
            <v xml:space="preserve">Planta Nativa Helecho de Playa (Acrostichum Aureum) </v>
          </cell>
          <cell r="C335" t="str">
            <v>Planta nativa Helecho de playa (Acrostichum aureum)  nativa de-Timbiqui (cauca)</v>
          </cell>
          <cell r="D335" t="str">
            <v>Unidad</v>
          </cell>
          <cell r="E335">
            <v>41732</v>
          </cell>
          <cell r="F335">
            <v>7929.08</v>
          </cell>
          <cell r="G335">
            <v>49661</v>
          </cell>
          <cell r="H335">
            <v>41314.613445378156</v>
          </cell>
        </row>
        <row r="336">
          <cell r="B336" t="str">
            <v>Planta Nativa Incibe (Nectandra Sp)</v>
          </cell>
          <cell r="C336" t="str">
            <v xml:space="preserve">Planta nativa Incibe (Nectandra sp) nativa de-Carmen del Darién </v>
          </cell>
          <cell r="D336" t="str">
            <v>Unidad</v>
          </cell>
          <cell r="E336">
            <v>33473</v>
          </cell>
          <cell r="F336">
            <v>6359.87</v>
          </cell>
          <cell r="G336">
            <v>39833</v>
          </cell>
          <cell r="H336">
            <v>33138.378151260506</v>
          </cell>
        </row>
        <row r="337">
          <cell r="B337" t="str">
            <v>Planta Nativa Jigua Negro (Ocotea Cernua)</v>
          </cell>
          <cell r="C337" t="str">
            <v xml:space="preserve">Planta nativa Jigua Negro (Ocotea cernua) nativa de-Riosucio (chocó) </v>
          </cell>
          <cell r="D337" t="str">
            <v>Unidad</v>
          </cell>
          <cell r="E337">
            <v>33698</v>
          </cell>
          <cell r="F337">
            <v>6402.62</v>
          </cell>
          <cell r="G337">
            <v>40101</v>
          </cell>
          <cell r="H337">
            <v>33361.336134453784</v>
          </cell>
        </row>
        <row r="338">
          <cell r="B338" t="str">
            <v>Planta Nativa Katio</v>
          </cell>
          <cell r="C338" t="str">
            <v>Planta  Katio nativa de-Urabá</v>
          </cell>
          <cell r="D338" t="str">
            <v>Unidad</v>
          </cell>
          <cell r="E338">
            <v>39448</v>
          </cell>
          <cell r="F338">
            <v>7495.12</v>
          </cell>
          <cell r="G338">
            <v>46943</v>
          </cell>
          <cell r="H338">
            <v>39053.420168067227</v>
          </cell>
        </row>
        <row r="339">
          <cell r="B339" t="str">
            <v>Planta Nativa Limon Swinglea</v>
          </cell>
          <cell r="C339" t="str">
            <v>Planta nativa Limon Swinglea nativa de-Cauca</v>
          </cell>
          <cell r="D339" t="str">
            <v>Unidad</v>
          </cell>
          <cell r="E339">
            <v>41494</v>
          </cell>
          <cell r="F339">
            <v>7883.86</v>
          </cell>
          <cell r="G339">
            <v>49378</v>
          </cell>
          <cell r="H339">
            <v>41079.176470588238</v>
          </cell>
        </row>
        <row r="340">
          <cell r="B340" t="str">
            <v>Planta Nativa Meme (Wettinia Quinaria)</v>
          </cell>
          <cell r="C340" t="str">
            <v>Planta nativa meme (Wettinia quinaria) nativa de-Bagadó (chocó)</v>
          </cell>
          <cell r="D340" t="str">
            <v>Unidad</v>
          </cell>
          <cell r="E340">
            <v>33619</v>
          </cell>
          <cell r="F340">
            <v>6387.61</v>
          </cell>
          <cell r="G340">
            <v>40007</v>
          </cell>
          <cell r="H340">
            <v>33283.134453781517</v>
          </cell>
        </row>
        <row r="341">
          <cell r="B341" t="str">
            <v>Planta Nativa Mora Oleifera</v>
          </cell>
          <cell r="C341" t="str">
            <v>Planta nativa Mora oleifera nativa de-Timbiqui (cauca)</v>
          </cell>
          <cell r="D341" t="str">
            <v>Unidad</v>
          </cell>
          <cell r="E341">
            <v>33344</v>
          </cell>
          <cell r="F341">
            <v>6335.36</v>
          </cell>
          <cell r="G341">
            <v>39679</v>
          </cell>
          <cell r="H341">
            <v>33010.26050420168</v>
          </cell>
        </row>
        <row r="342">
          <cell r="B342" t="str">
            <v>Planta Nativa Ncedero</v>
          </cell>
          <cell r="C342" t="str">
            <v>Planta nativa Ncedero nativa de-Cauca</v>
          </cell>
          <cell r="D342" t="str">
            <v>Unidad</v>
          </cell>
          <cell r="E342">
            <v>39507</v>
          </cell>
          <cell r="F342">
            <v>7506.33</v>
          </cell>
          <cell r="G342">
            <v>47013</v>
          </cell>
          <cell r="H342">
            <v>39111.655462184877</v>
          </cell>
        </row>
        <row r="343">
          <cell r="B343" t="str">
            <v>Planta Nativa Níspero (Manilkara Bidentata)</v>
          </cell>
          <cell r="C343" t="str">
            <v xml:space="preserve">Planta nativa Níspero (Manilkara bidentata) nativa de-Carmen del Darién </v>
          </cell>
          <cell r="D343" t="str">
            <v>Unidad</v>
          </cell>
          <cell r="E343">
            <v>41732</v>
          </cell>
          <cell r="F343">
            <v>7929.08</v>
          </cell>
          <cell r="G343">
            <v>49661</v>
          </cell>
          <cell r="H343">
            <v>41314.613445378156</v>
          </cell>
        </row>
        <row r="344">
          <cell r="B344" t="str">
            <v>Planta Nativa Nogal Cafetero</v>
          </cell>
          <cell r="C344" t="str">
            <v>Planta nativa Nogal cafetero nativa de-Cauca</v>
          </cell>
          <cell r="D344" t="str">
            <v>Unidad</v>
          </cell>
          <cell r="E344">
            <v>33618</v>
          </cell>
          <cell r="F344">
            <v>6387.42</v>
          </cell>
          <cell r="G344">
            <v>40005</v>
          </cell>
          <cell r="H344">
            <v>33281.470588235294</v>
          </cell>
        </row>
        <row r="345">
          <cell r="B345" t="str">
            <v>Planta Nativa Palma Areca</v>
          </cell>
          <cell r="C345" t="str">
            <v>Planta nativa Palma Areca nativa de-Cauca</v>
          </cell>
          <cell r="D345" t="str">
            <v>Unidad</v>
          </cell>
          <cell r="E345">
            <v>33473</v>
          </cell>
          <cell r="F345">
            <v>6359.87</v>
          </cell>
          <cell r="G345">
            <v>39833</v>
          </cell>
          <cell r="H345">
            <v>33138.378151260506</v>
          </cell>
        </row>
        <row r="346">
          <cell r="B346" t="str">
            <v>Planta Nativa Palma de Chonta</v>
          </cell>
          <cell r="C346" t="str">
            <v>Planta nativa Palma de chonta nativa de-Pacífico</v>
          </cell>
          <cell r="D346" t="str">
            <v>Unidad</v>
          </cell>
          <cell r="E346">
            <v>39507</v>
          </cell>
          <cell r="F346">
            <v>7506.33</v>
          </cell>
          <cell r="G346">
            <v>47013</v>
          </cell>
          <cell r="H346">
            <v>39111.655462184877</v>
          </cell>
        </row>
        <row r="347">
          <cell r="B347" t="str">
            <v>Planta Nativa Pino Amarillo</v>
          </cell>
          <cell r="C347" t="str">
            <v xml:space="preserve">Planta nativa Pino Amarillo nativa de-Carmen del Darién </v>
          </cell>
          <cell r="D347" t="str">
            <v>Unidad</v>
          </cell>
          <cell r="E347">
            <v>41768</v>
          </cell>
          <cell r="F347">
            <v>7935.92</v>
          </cell>
          <cell r="G347">
            <v>49704</v>
          </cell>
          <cell r="H347">
            <v>41350.386554621851</v>
          </cell>
        </row>
        <row r="348">
          <cell r="B348" t="str">
            <v>Planta Nativa Pino Amarillo (Podocarpus Sp.)</v>
          </cell>
          <cell r="C348" t="str">
            <v xml:space="preserve">Planta nativa Pino Amarillo (Podocarpus sp.) nativa de-Riosucio (chocó) </v>
          </cell>
          <cell r="D348" t="str">
            <v>Unidad</v>
          </cell>
          <cell r="E348">
            <v>33426</v>
          </cell>
          <cell r="F348">
            <v>6350.9400000000005</v>
          </cell>
          <cell r="G348">
            <v>39777</v>
          </cell>
          <cell r="H348">
            <v>33091.789915966394</v>
          </cell>
        </row>
        <row r="349">
          <cell r="B349" t="str">
            <v>Planta Nativa Pizamo</v>
          </cell>
          <cell r="C349" t="str">
            <v>Planta nativa Pizamo nativa de-Cauca</v>
          </cell>
          <cell r="D349" t="str">
            <v>Unidad</v>
          </cell>
          <cell r="E349">
            <v>33619</v>
          </cell>
          <cell r="F349">
            <v>6387.61</v>
          </cell>
          <cell r="G349">
            <v>40007</v>
          </cell>
          <cell r="H349">
            <v>33283.134453781517</v>
          </cell>
        </row>
        <row r="350">
          <cell r="B350" t="str">
            <v>Planta Nativa Polvillo</v>
          </cell>
          <cell r="C350" t="str">
            <v>Planta nativa Polvillo nativa de-San José de Uré (Cordoba)</v>
          </cell>
          <cell r="D350" t="str">
            <v>Unidad</v>
          </cell>
          <cell r="E350">
            <v>39093</v>
          </cell>
          <cell r="F350">
            <v>7427.67</v>
          </cell>
          <cell r="G350">
            <v>46521</v>
          </cell>
          <cell r="H350">
            <v>38702.34453781513</v>
          </cell>
        </row>
        <row r="351">
          <cell r="B351" t="str">
            <v>Planta Nativa Roble</v>
          </cell>
          <cell r="C351" t="str">
            <v>Planta nativa Roble nativa de-Urabá</v>
          </cell>
          <cell r="D351" t="str">
            <v>Unidad</v>
          </cell>
          <cell r="E351">
            <v>41831</v>
          </cell>
          <cell r="F351">
            <v>7947.89</v>
          </cell>
          <cell r="G351">
            <v>49779</v>
          </cell>
          <cell r="H351">
            <v>41412.781512605041</v>
          </cell>
        </row>
        <row r="352">
          <cell r="B352" t="str">
            <v>Planta Nativa Roble</v>
          </cell>
          <cell r="C352" t="str">
            <v>Planta nativa Roble nativa de-San José de Uré (Cordoba)</v>
          </cell>
          <cell r="D352" t="str">
            <v>Unidad</v>
          </cell>
          <cell r="E352">
            <v>41493</v>
          </cell>
          <cell r="F352">
            <v>7883.67</v>
          </cell>
          <cell r="G352">
            <v>49377</v>
          </cell>
          <cell r="H352">
            <v>41078.34453781513</v>
          </cell>
        </row>
        <row r="353">
          <cell r="B353" t="str">
            <v>Planta Nativa Roble (Tabebuia Rosea)</v>
          </cell>
          <cell r="C353" t="str">
            <v xml:space="preserve">Planta nativa Roble (Tabebuia rosea) nativa de-Carmen del Darién </v>
          </cell>
          <cell r="D353" t="str">
            <v>Unidad</v>
          </cell>
          <cell r="E353">
            <v>33668</v>
          </cell>
          <cell r="F353">
            <v>6396.92</v>
          </cell>
          <cell r="G353">
            <v>40065</v>
          </cell>
          <cell r="H353">
            <v>33331.386554621851</v>
          </cell>
        </row>
        <row r="354">
          <cell r="B354" t="str">
            <v>Planta Nativa Roble (Tabebuia Roseae)</v>
          </cell>
          <cell r="C354" t="str">
            <v>Planta nativa roble (Tabebuia roseae) nativa de-Bojayá (chocó)</v>
          </cell>
          <cell r="D354" t="str">
            <v>Unidad</v>
          </cell>
          <cell r="E354">
            <v>39414</v>
          </cell>
          <cell r="F354">
            <v>7488.66</v>
          </cell>
          <cell r="G354">
            <v>46903</v>
          </cell>
          <cell r="H354">
            <v>39020.142857142862</v>
          </cell>
        </row>
        <row r="355">
          <cell r="B355" t="str">
            <v>Planta Nativa Sancona (Catostigma Aequale)</v>
          </cell>
          <cell r="C355" t="str">
            <v>Planta nativa sancona (Catostigma aequale) nativa de-Bagadó (chocó)</v>
          </cell>
          <cell r="D355" t="str">
            <v>Unidad</v>
          </cell>
          <cell r="E355">
            <v>41553</v>
          </cell>
          <cell r="F355">
            <v>7895.07</v>
          </cell>
          <cell r="G355">
            <v>49448</v>
          </cell>
          <cell r="H355">
            <v>41137.411764705881</v>
          </cell>
        </row>
        <row r="356">
          <cell r="B356" t="str">
            <v xml:space="preserve">Planta Nativa Sandé (Brosimum Utile) </v>
          </cell>
          <cell r="C356" t="str">
            <v>Planta nativa Sandé (Brosimum utile)  nativa de-Timbiqui (cauca)</v>
          </cell>
          <cell r="D356" t="str">
            <v>Unidad</v>
          </cell>
          <cell r="E356">
            <v>33618</v>
          </cell>
          <cell r="F356">
            <v>6387.42</v>
          </cell>
          <cell r="G356">
            <v>40005</v>
          </cell>
          <cell r="H356">
            <v>33281.470588235294</v>
          </cell>
        </row>
        <row r="357">
          <cell r="B357" t="str">
            <v>Planta Nativa Trúntago (Vitex Columbiensis)</v>
          </cell>
          <cell r="C357" t="str">
            <v xml:space="preserve">Planta nativa Trúntago (Vitex columbiensis) nativa de-Carmen del Darién </v>
          </cell>
          <cell r="D357" t="str">
            <v>Unidad</v>
          </cell>
          <cell r="E357">
            <v>33632</v>
          </cell>
          <cell r="F357">
            <v>6390.08</v>
          </cell>
          <cell r="G357">
            <v>40022</v>
          </cell>
          <cell r="H357">
            <v>33295.613445378149</v>
          </cell>
        </row>
        <row r="358">
          <cell r="B358" t="str">
            <v>Planta Nativa Tulipan</v>
          </cell>
          <cell r="C358" t="str">
            <v>Planta nativa Tulipan nativa de-Cauca</v>
          </cell>
          <cell r="D358" t="str">
            <v>Unidad</v>
          </cell>
          <cell r="E358">
            <v>39507</v>
          </cell>
          <cell r="F358">
            <v>7506.33</v>
          </cell>
          <cell r="G358">
            <v>47013</v>
          </cell>
          <cell r="H358">
            <v>39111.655462184877</v>
          </cell>
        </row>
        <row r="359">
          <cell r="B359" t="str">
            <v>Planta Nativa Urapan</v>
          </cell>
          <cell r="C359" t="str">
            <v>Planta nativa Urapan nativa de-Cauca</v>
          </cell>
          <cell r="D359" t="str">
            <v>Unidad</v>
          </cell>
          <cell r="E359">
            <v>41355</v>
          </cell>
          <cell r="F359">
            <v>7857.45</v>
          </cell>
          <cell r="G359">
            <v>49212</v>
          </cell>
          <cell r="H359">
            <v>40941.075630252104</v>
          </cell>
        </row>
        <row r="360">
          <cell r="B360" t="str">
            <v>Planta Nativa Wino</v>
          </cell>
          <cell r="C360" t="str">
            <v>Planta nativa Wino nativa de-Urabá</v>
          </cell>
          <cell r="D360" t="str">
            <v>Unidad</v>
          </cell>
          <cell r="E360">
            <v>33698</v>
          </cell>
          <cell r="F360">
            <v>6402.62</v>
          </cell>
          <cell r="G360">
            <v>40101</v>
          </cell>
          <cell r="H360">
            <v>33361.336134453784</v>
          </cell>
        </row>
        <row r="361">
          <cell r="B361" t="str">
            <v>Plantas Suculentas</v>
          </cell>
          <cell r="C361" t="str">
            <v>Planta suculenta tamaño pequeño</v>
          </cell>
          <cell r="D361" t="str">
            <v>Unidad</v>
          </cell>
          <cell r="E361">
            <v>41555</v>
          </cell>
          <cell r="F361">
            <v>7895.45</v>
          </cell>
          <cell r="G361">
            <v>49450</v>
          </cell>
          <cell r="H361">
            <v>41139.075630252104</v>
          </cell>
        </row>
        <row r="362">
          <cell r="B362" t="str">
            <v>Plantas Suculentas</v>
          </cell>
          <cell r="C362" t="str">
            <v>Planta suculenta tamaño Mediano</v>
          </cell>
          <cell r="D362" t="str">
            <v>Unidad</v>
          </cell>
          <cell r="E362">
            <v>41493</v>
          </cell>
          <cell r="F362">
            <v>7883.67</v>
          </cell>
          <cell r="G362">
            <v>49377</v>
          </cell>
          <cell r="H362">
            <v>41078.34453781513</v>
          </cell>
        </row>
        <row r="363">
          <cell r="B363" t="str">
            <v xml:space="preserve">Plastilina </v>
          </cell>
          <cell r="C363" t="str">
            <v>Barras de plastilina, colores surtidos</v>
          </cell>
          <cell r="D363" t="str">
            <v>Paquete x 12 Unidades</v>
          </cell>
          <cell r="E363">
            <v>11029</v>
          </cell>
          <cell r="F363">
            <v>2095.5100000000002</v>
          </cell>
          <cell r="G363">
            <v>13125</v>
          </cell>
          <cell r="H363">
            <v>10919.117647058823</v>
          </cell>
        </row>
        <row r="364">
          <cell r="B364" t="str">
            <v>Platos desechables Pandos</v>
          </cell>
          <cell r="C364" t="str">
            <v>Paquete platos pandos desechables biodegradables de 23 cm x 100 Unidades</v>
          </cell>
          <cell r="D364" t="str">
            <v>Paquete x 100 Unidades</v>
          </cell>
          <cell r="E364">
            <v>44051</v>
          </cell>
          <cell r="F364">
            <v>8369.69</v>
          </cell>
          <cell r="G364">
            <v>52421</v>
          </cell>
          <cell r="H364">
            <v>43610.747899159665</v>
          </cell>
        </row>
        <row r="365">
          <cell r="B365" t="str">
            <v>Platos desechables Para Sopa</v>
          </cell>
          <cell r="C365" t="str">
            <v>Paquete platos desechables biodegradables para sopa x 100 Unidades</v>
          </cell>
          <cell r="D365" t="str">
            <v>Paquete x 100 Unidades</v>
          </cell>
          <cell r="E365">
            <v>17891</v>
          </cell>
          <cell r="F365">
            <v>3399.29</v>
          </cell>
          <cell r="G365">
            <v>21290</v>
          </cell>
          <cell r="H365">
            <v>17711.848739495799</v>
          </cell>
        </row>
        <row r="366">
          <cell r="B366" t="str">
            <v>Pliego Papel Crepe (Pliego)</v>
          </cell>
          <cell r="C366" t="str">
            <v>Variedad de colores (cotizar por Pliego)</v>
          </cell>
          <cell r="D366" t="str">
            <v>Docena</v>
          </cell>
          <cell r="E366">
            <v>22721</v>
          </cell>
          <cell r="F366">
            <v>4316.99</v>
          </cell>
          <cell r="G366">
            <v>27038</v>
          </cell>
          <cell r="H366">
            <v>22493.798319327732</v>
          </cell>
        </row>
        <row r="367">
          <cell r="B367" t="str">
            <v>Pliego Papel Kraft (Pliego, 60Gr) - Docena</v>
          </cell>
          <cell r="C367" t="str">
            <v>Papel 60 gr.</v>
          </cell>
          <cell r="D367" t="str">
            <v>Docena</v>
          </cell>
          <cell r="E367">
            <v>23240</v>
          </cell>
          <cell r="F367">
            <v>4415.6000000000004</v>
          </cell>
          <cell r="G367">
            <v>27656</v>
          </cell>
          <cell r="H367">
            <v>23007.932773109245</v>
          </cell>
        </row>
        <row r="368">
          <cell r="B368" t="str">
            <v>Pliego Papel Kraft (Pliego, 60Gr) - Media Docena</v>
          </cell>
          <cell r="C368" t="str">
            <v>Papel 60 gr.</v>
          </cell>
          <cell r="D368" t="str">
            <v>Media Docena</v>
          </cell>
          <cell r="E368">
            <v>17430</v>
          </cell>
          <cell r="F368">
            <v>3311.7</v>
          </cell>
          <cell r="G368">
            <v>20742</v>
          </cell>
          <cell r="H368">
            <v>17255.949579831937</v>
          </cell>
        </row>
        <row r="369">
          <cell r="B369" t="str">
            <v>Portapendones</v>
          </cell>
          <cell r="C369" t="str">
            <v>Suministro Portapendones tipo araña, una sola cara, medidas 160c m x 60 cm</v>
          </cell>
          <cell r="D369" t="str">
            <v>Unidad</v>
          </cell>
          <cell r="E369">
            <v>145247</v>
          </cell>
          <cell r="F369">
            <v>27596.93</v>
          </cell>
          <cell r="G369">
            <v>172844</v>
          </cell>
          <cell r="H369">
            <v>143794.58823529413</v>
          </cell>
        </row>
        <row r="370">
          <cell r="B370" t="str">
            <v>Postes de 1.90M Largo*10Cm</v>
          </cell>
          <cell r="C370" t="str">
            <v>Postes de 1.90M Largo*10Cm</v>
          </cell>
          <cell r="D370" t="str">
            <v>Unidad</v>
          </cell>
          <cell r="E370">
            <v>2900542</v>
          </cell>
          <cell r="F370">
            <v>551102.98</v>
          </cell>
          <cell r="G370">
            <v>3451645</v>
          </cell>
          <cell r="H370">
            <v>2871536.5966386553</v>
          </cell>
        </row>
        <row r="371">
          <cell r="B371" t="str">
            <v>Resaltador Plano</v>
          </cell>
          <cell r="C371" t="str">
            <v>Variedad de colores, resistentes, buena calidad</v>
          </cell>
          <cell r="D371" t="str">
            <v>Paquete x 6 Unidades</v>
          </cell>
          <cell r="E371">
            <v>16137</v>
          </cell>
          <cell r="F371">
            <v>3066.03</v>
          </cell>
          <cell r="G371">
            <v>19203</v>
          </cell>
          <cell r="H371">
            <v>15975.605042016809</v>
          </cell>
        </row>
        <row r="372">
          <cell r="B372" t="str">
            <v>Resma de Papel Tamaño Carta (75 G/M2  Resma 500 Hojas)</v>
          </cell>
          <cell r="C372" t="str">
            <v>Resma de papel bond de 75 g/m2.  tamaño carta. resma 500 Hojas</v>
          </cell>
          <cell r="D372" t="str">
            <v>Unidad</v>
          </cell>
          <cell r="E372">
            <v>32540</v>
          </cell>
          <cell r="F372">
            <v>6182.6</v>
          </cell>
          <cell r="G372">
            <v>38723</v>
          </cell>
          <cell r="H372">
            <v>32214.932773109242</v>
          </cell>
        </row>
        <row r="373">
          <cell r="B373" t="str">
            <v>Resma de Papel Tamaño Oficio 
(75 G/M2  Resma 500 Hojas)</v>
          </cell>
          <cell r="C373" t="str">
            <v>Resma de papel bond de 75 g/m2.  tamaño oficio. resma 500 Hojas</v>
          </cell>
          <cell r="D373" t="str">
            <v>Unidad</v>
          </cell>
          <cell r="E373">
            <v>34494</v>
          </cell>
          <cell r="F373">
            <v>6553.86</v>
          </cell>
          <cell r="G373">
            <v>41048</v>
          </cell>
          <cell r="H373">
            <v>34149.176470588231</v>
          </cell>
        </row>
        <row r="374">
          <cell r="B374" t="str">
            <v>Retablos En Mdf Para Fotografias (1/2 Pliego)</v>
          </cell>
          <cell r="C374" t="str">
            <v>Retablo en mdf para fotografia, tamaño 1/2 Pliego</v>
          </cell>
          <cell r="D374" t="str">
            <v>Unidad</v>
          </cell>
          <cell r="E374">
            <v>75528</v>
          </cell>
          <cell r="F374">
            <v>14350.32</v>
          </cell>
          <cell r="G374">
            <v>89878</v>
          </cell>
          <cell r="H374">
            <v>74772.45378151261</v>
          </cell>
        </row>
        <row r="375">
          <cell r="B375" t="str">
            <v>Retablos En Mdf Para Fotografias (1/4 Pliego)</v>
          </cell>
          <cell r="C375" t="str">
            <v>Retablo en mdf para fotografia, tamaño 1/4 de Pliego</v>
          </cell>
          <cell r="D375" t="str">
            <v>Unidad</v>
          </cell>
          <cell r="E375">
            <v>78862</v>
          </cell>
          <cell r="F375">
            <v>14983.78</v>
          </cell>
          <cell r="G375">
            <v>93846</v>
          </cell>
          <cell r="H375">
            <v>78073.563025210082</v>
          </cell>
        </row>
        <row r="376">
          <cell r="B376" t="str">
            <v>Retablos En Mdf Para Fotografias (Carta)</v>
          </cell>
          <cell r="C376" t="str">
            <v>Retablo en mdf para fotografia, tamaño carta</v>
          </cell>
          <cell r="D376" t="str">
            <v>Unidad</v>
          </cell>
          <cell r="E376">
            <v>71864</v>
          </cell>
          <cell r="F376">
            <v>13654.16</v>
          </cell>
          <cell r="G376">
            <v>85518</v>
          </cell>
          <cell r="H376">
            <v>71145.226890756312</v>
          </cell>
        </row>
        <row r="377">
          <cell r="B377" t="str">
            <v>Rodillo En Felpa 15 Cm</v>
          </cell>
          <cell r="C377" t="str">
            <v>Rodillo felpa de 15 cm de largo</v>
          </cell>
          <cell r="D377" t="str">
            <v>Unidad</v>
          </cell>
          <cell r="E377">
            <v>6893</v>
          </cell>
          <cell r="F377">
            <v>1309.67</v>
          </cell>
          <cell r="G377">
            <v>8203</v>
          </cell>
          <cell r="H377">
            <v>6824.3445378151264</v>
          </cell>
        </row>
        <row r="378">
          <cell r="B378" t="str">
            <v>Rodillo En Poliéster 15 Cm</v>
          </cell>
          <cell r="C378" t="str">
            <v>Rodillo en poliéster de 15 cm de largo</v>
          </cell>
          <cell r="D378" t="str">
            <v>Unidad</v>
          </cell>
          <cell r="E378">
            <v>14525</v>
          </cell>
          <cell r="F378">
            <v>2759.75</v>
          </cell>
          <cell r="G378">
            <v>17285</v>
          </cell>
          <cell r="H378">
            <v>14379.957983193279</v>
          </cell>
        </row>
        <row r="379">
          <cell r="B379" t="str">
            <v xml:space="preserve">Rollos de Alambre Para Cerca Electrica delgado </v>
          </cell>
          <cell r="C379" t="str">
            <v>Rollo de alambre galvanizado</v>
          </cell>
          <cell r="D379" t="str">
            <v>Rollo</v>
          </cell>
          <cell r="E379">
            <v>219321</v>
          </cell>
          <cell r="F379">
            <v>41670.99</v>
          </cell>
          <cell r="G379">
            <v>260992</v>
          </cell>
          <cell r="H379">
            <v>217127.79831932773</v>
          </cell>
        </row>
        <row r="380">
          <cell r="B380" t="str">
            <v>Rosas X 12 Unidades</v>
          </cell>
          <cell r="C380" t="str">
            <v xml:space="preserve">Rosa nacional - variedad de colores </v>
          </cell>
          <cell r="D380" t="str">
            <v>Paquete x 12 Unidades</v>
          </cell>
          <cell r="E380">
            <v>17289</v>
          </cell>
          <cell r="F380">
            <v>3284.91</v>
          </cell>
          <cell r="G380">
            <v>20574</v>
          </cell>
          <cell r="H380">
            <v>17116.18487394958</v>
          </cell>
        </row>
        <row r="381">
          <cell r="B381" t="str">
            <v>Rosas X 24 Unidades</v>
          </cell>
          <cell r="C381" t="str">
            <v xml:space="preserve">Rosa nacional - variedad de colores </v>
          </cell>
          <cell r="D381" t="str">
            <v>Paquete x 24 Unidades</v>
          </cell>
          <cell r="E381">
            <v>26702</v>
          </cell>
          <cell r="F381">
            <v>5073.38</v>
          </cell>
          <cell r="G381">
            <v>31775</v>
          </cell>
          <cell r="H381">
            <v>26434.663865546219</v>
          </cell>
        </row>
        <row r="382">
          <cell r="B382" t="str">
            <v>Rosas X 48 Unidades</v>
          </cell>
          <cell r="C382" t="str">
            <v xml:space="preserve">Rosa nacional - variedad de colores </v>
          </cell>
          <cell r="D382" t="str">
            <v>Paquete x 48 Unidades</v>
          </cell>
          <cell r="E382">
            <v>48803</v>
          </cell>
          <cell r="F382">
            <v>9272.57</v>
          </cell>
          <cell r="G382">
            <v>58076</v>
          </cell>
          <cell r="H382">
            <v>48315.327731092439</v>
          </cell>
        </row>
        <row r="383">
          <cell r="B383" t="str">
            <v>Silicona Liquida X 50 Ml</v>
          </cell>
          <cell r="C383" t="str">
            <v>Frasco de silicona liquida x 50 ml con tapa dosificadora</v>
          </cell>
          <cell r="D383" t="str">
            <v>Frasco</v>
          </cell>
          <cell r="E383">
            <v>4415</v>
          </cell>
          <cell r="F383">
            <v>838.85</v>
          </cell>
          <cell r="G383">
            <v>5254</v>
          </cell>
          <cell r="H383">
            <v>4370.9747899159665</v>
          </cell>
        </row>
        <row r="384">
          <cell r="B384" t="str">
            <v>Tablero Acrilico</v>
          </cell>
          <cell r="C384" t="str">
            <v>Tablero Acrilico de 120 c 60 cm</v>
          </cell>
          <cell r="D384" t="str">
            <v>Unidad</v>
          </cell>
          <cell r="E384">
            <v>197070</v>
          </cell>
          <cell r="F384">
            <v>37443.300000000003</v>
          </cell>
          <cell r="G384">
            <v>234513</v>
          </cell>
          <cell r="H384">
            <v>195099.05042016806</v>
          </cell>
        </row>
        <row r="385">
          <cell r="B385" t="str">
            <v>Tajalapiz (Metálico)</v>
          </cell>
          <cell r="C385" t="str">
            <v>Metálico Caja * 12</v>
          </cell>
          <cell r="D385" t="str">
            <v>Caja X 12 UnidadeS</v>
          </cell>
          <cell r="E385">
            <v>8694</v>
          </cell>
          <cell r="F385">
            <v>1651.8600000000001</v>
          </cell>
          <cell r="G385">
            <v>10346</v>
          </cell>
          <cell r="H385">
            <v>8607.176470588236</v>
          </cell>
        </row>
        <row r="386">
          <cell r="B386" t="str">
            <v>Tela Dacron</v>
          </cell>
          <cell r="C386" t="str">
            <v>Tela Dacron, 1 metro de ancho x 1.50 mts</v>
          </cell>
          <cell r="D386" t="str">
            <v>Metro</v>
          </cell>
          <cell r="E386">
            <v>15582</v>
          </cell>
          <cell r="F386">
            <v>2960.58</v>
          </cell>
          <cell r="G386">
            <v>18543</v>
          </cell>
          <cell r="H386">
            <v>15426.529411764706</v>
          </cell>
        </row>
        <row r="387">
          <cell r="B387" t="str">
            <v>Tela de Satin</v>
          </cell>
          <cell r="C387" t="str">
            <v>Tela Satin, variedad de colores</v>
          </cell>
          <cell r="D387" t="str">
            <v>Metro</v>
          </cell>
          <cell r="E387">
            <v>21497</v>
          </cell>
          <cell r="F387">
            <v>4084.43</v>
          </cell>
          <cell r="G387">
            <v>25581</v>
          </cell>
          <cell r="H387">
            <v>21281.672268907561</v>
          </cell>
        </row>
        <row r="388">
          <cell r="B388" t="str">
            <v xml:space="preserve">Tela de Tornasol </v>
          </cell>
          <cell r="C388" t="str">
            <v>Tela Tornasol, variedad de colores</v>
          </cell>
          <cell r="D388" t="str">
            <v>Metro</v>
          </cell>
          <cell r="E388">
            <v>50817</v>
          </cell>
          <cell r="F388">
            <v>9655.23</v>
          </cell>
          <cell r="G388">
            <v>60472</v>
          </cell>
          <cell r="H388">
            <v>50308.638655462186</v>
          </cell>
        </row>
        <row r="389">
          <cell r="B389" t="str">
            <v>Tela de Yute</v>
          </cell>
          <cell r="C389" t="str">
            <v>Tela de Yute para empacar 20x28cm</v>
          </cell>
          <cell r="D389" t="str">
            <v>Metro</v>
          </cell>
          <cell r="E389">
            <v>133704</v>
          </cell>
          <cell r="F389">
            <v>25403.760000000002</v>
          </cell>
          <cell r="G389">
            <v>159108</v>
          </cell>
          <cell r="H389">
            <v>132367.15966386558</v>
          </cell>
        </row>
        <row r="390">
          <cell r="B390" t="str">
            <v>Tela Franela</v>
          </cell>
          <cell r="C390" t="str">
            <v>Tela Franela ancho 1.150 m x 20 mts de largo</v>
          </cell>
          <cell r="D390" t="str">
            <v>Rollo</v>
          </cell>
          <cell r="E390">
            <v>139112</v>
          </cell>
          <cell r="F390">
            <v>26431.279999999999</v>
          </cell>
          <cell r="G390">
            <v>165543</v>
          </cell>
          <cell r="H390">
            <v>137720.64705882355</v>
          </cell>
        </row>
        <row r="391">
          <cell r="B391" t="str">
            <v>Tela Lienzo</v>
          </cell>
          <cell r="C391" t="str">
            <v>Tela lienzo 0.190kg/m ancho 1.6 m x 20 mts de largo</v>
          </cell>
          <cell r="D391" t="str">
            <v>Rollo</v>
          </cell>
          <cell r="E391">
            <v>97732</v>
          </cell>
          <cell r="F391">
            <v>18569.080000000002</v>
          </cell>
          <cell r="G391">
            <v>116301</v>
          </cell>
          <cell r="H391">
            <v>96754.613445378156</v>
          </cell>
        </row>
        <row r="392">
          <cell r="B392" t="str">
            <v>Tela Quirúrgica O Cambre</v>
          </cell>
          <cell r="C392" t="str">
            <v>Tela quirúrgica o cambre, 1 metro de ancho x 1.50 mts</v>
          </cell>
          <cell r="D392" t="str">
            <v>Metro</v>
          </cell>
          <cell r="E392">
            <v>16268</v>
          </cell>
          <cell r="F392">
            <v>3090.92</v>
          </cell>
          <cell r="G392">
            <v>19359</v>
          </cell>
          <cell r="H392">
            <v>16105.386554621849</v>
          </cell>
        </row>
        <row r="393">
          <cell r="B393" t="str">
            <v>Tela Seda Blanca</v>
          </cell>
          <cell r="C393" t="str">
            <v>Tela Seda blanca 0.220.kg/m  ancho 1.50m x 20 mts de largo</v>
          </cell>
          <cell r="D393" t="str">
            <v>Rollo</v>
          </cell>
          <cell r="E393">
            <v>173885</v>
          </cell>
          <cell r="F393">
            <v>33038.15</v>
          </cell>
          <cell r="G393">
            <v>206923</v>
          </cell>
          <cell r="H393">
            <v>172146.02521008404</v>
          </cell>
        </row>
        <row r="394">
          <cell r="B394" t="str">
            <v>Temperas Variedad de Colores, Tamaño Pequeño)</v>
          </cell>
          <cell r="C394" t="str">
            <v>Variedad de colores Caja * 6,  tamaño por 40ml</v>
          </cell>
          <cell r="D394" t="str">
            <v>Caja X 6 UnidadeS</v>
          </cell>
          <cell r="E394">
            <v>9506</v>
          </cell>
          <cell r="F394">
            <v>1806.14</v>
          </cell>
          <cell r="G394">
            <v>11312</v>
          </cell>
          <cell r="H394">
            <v>9410.823529411764</v>
          </cell>
        </row>
        <row r="395">
          <cell r="B395" t="str">
            <v xml:space="preserve">Tenedores desechables Grandes </v>
          </cell>
          <cell r="C395" t="str">
            <v>Paquete tenedores desechables biodegradable grandes x 100 Unidades</v>
          </cell>
          <cell r="D395" t="str">
            <v>Paquete x 100 Unidades</v>
          </cell>
          <cell r="E395">
            <v>13538</v>
          </cell>
          <cell r="F395">
            <v>2572.2200000000003</v>
          </cell>
          <cell r="G395">
            <v>16110</v>
          </cell>
          <cell r="H395">
            <v>13402.436974789916</v>
          </cell>
        </row>
        <row r="396">
          <cell r="B396" t="str">
            <v>Tierra X Bulto</v>
          </cell>
          <cell r="C396" t="str">
            <v>Tierra negra abonada por bulto</v>
          </cell>
          <cell r="D396" t="str">
            <v>Bulto entre 36 y 40 kg</v>
          </cell>
          <cell r="E396">
            <v>69719</v>
          </cell>
          <cell r="F396">
            <v>13246.61</v>
          </cell>
          <cell r="G396">
            <v>82966</v>
          </cell>
          <cell r="H396">
            <v>69022.134453781517</v>
          </cell>
        </row>
        <row r="397">
          <cell r="B397" t="str">
            <v>Tierra X Kilo</v>
          </cell>
          <cell r="C397" t="str">
            <v>Tierra negra abonada por kilo</v>
          </cell>
          <cell r="D397" t="str">
            <v>kilo</v>
          </cell>
          <cell r="E397">
            <v>10442</v>
          </cell>
          <cell r="F397">
            <v>1983.98</v>
          </cell>
          <cell r="G397">
            <v>12426</v>
          </cell>
          <cell r="H397">
            <v>10337.596638655463</v>
          </cell>
        </row>
        <row r="398">
          <cell r="B398" t="str">
            <v>Tijeras 7"</v>
          </cell>
          <cell r="C398" t="str">
            <v>Tijeras de acero inoxidable de 7 pulgadas, livianas con cuchillas de filo cortado. Los mangos son para mano derecha o izquierda, colores surtidos</v>
          </cell>
          <cell r="D398" t="str">
            <v>Paquete x 3 Unidades</v>
          </cell>
          <cell r="E398">
            <v>9797</v>
          </cell>
          <cell r="F398">
            <v>1861.43</v>
          </cell>
          <cell r="G398">
            <v>11658</v>
          </cell>
          <cell r="H398">
            <v>9698.6722689075632</v>
          </cell>
        </row>
        <row r="399">
          <cell r="B399" t="str">
            <v>Tijeras Punta Roma</v>
          </cell>
          <cell r="C399" t="str">
            <v>TIJERAS PUNTA ROMA No. 6, colores surtidos</v>
          </cell>
          <cell r="D399" t="str">
            <v>Unidad</v>
          </cell>
          <cell r="E399">
            <v>3362</v>
          </cell>
          <cell r="F399">
            <v>638.78</v>
          </cell>
          <cell r="G399">
            <v>4001</v>
          </cell>
          <cell r="H399">
            <v>3328.5630252100841</v>
          </cell>
        </row>
        <row r="400">
          <cell r="B400" t="str">
            <v xml:space="preserve">Tinher </v>
          </cell>
          <cell r="C400" t="str">
            <v>Tinher x litro, para diluir pinturas</v>
          </cell>
          <cell r="D400" t="str">
            <v>botella</v>
          </cell>
          <cell r="E400">
            <v>34494</v>
          </cell>
          <cell r="F400">
            <v>6553.86</v>
          </cell>
          <cell r="G400">
            <v>41048</v>
          </cell>
          <cell r="H400">
            <v>34149.176470588231</v>
          </cell>
        </row>
        <row r="401">
          <cell r="B401" t="str">
            <v xml:space="preserve">Trofeos </v>
          </cell>
          <cell r="C401" t="str">
            <v>Trofeos en forma de copa.
Estos ítems corresponden a los que se entregan en función de campeonatos deportivos aficionados organizados por la victimas en desarrollo de los diferentes eventos requeridos por la entidad.
Sus caracteristicas se definiran en el requerimiento del evento</v>
          </cell>
          <cell r="D401" t="str">
            <v>Unidad</v>
          </cell>
          <cell r="E401">
            <v>139437</v>
          </cell>
          <cell r="F401">
            <v>26493.03</v>
          </cell>
          <cell r="G401">
            <v>165930</v>
          </cell>
          <cell r="H401">
            <v>138042.60504201683</v>
          </cell>
        </row>
        <row r="402">
          <cell r="B402" t="str">
            <v>Trozo de Tela Franela</v>
          </cell>
          <cell r="C402" t="str">
            <v>Tela franela 20cm x 20 cm</v>
          </cell>
          <cell r="D402" t="str">
            <v>Unidad</v>
          </cell>
          <cell r="E402">
            <v>17289</v>
          </cell>
          <cell r="F402">
            <v>3284.91</v>
          </cell>
          <cell r="G402">
            <v>20574</v>
          </cell>
          <cell r="H402">
            <v>17116.18487394958</v>
          </cell>
        </row>
        <row r="403">
          <cell r="B403" t="str">
            <v>Trozo de Tela Lienzo</v>
          </cell>
          <cell r="C403" t="str">
            <v>Tela lienzo 20cm x 20 cm</v>
          </cell>
          <cell r="D403" t="str">
            <v>Unidad</v>
          </cell>
          <cell r="E403">
            <v>16254</v>
          </cell>
          <cell r="F403">
            <v>3088.26</v>
          </cell>
          <cell r="G403">
            <v>19342</v>
          </cell>
          <cell r="H403">
            <v>16091.243697478994</v>
          </cell>
        </row>
        <row r="404">
          <cell r="B404" t="str">
            <v>Vasos Plásticos desechables 7Oz</v>
          </cell>
          <cell r="C404" t="str">
            <v>Paquete vasos plásticos desechables biodegradables 7oz x 50 Unidades</v>
          </cell>
          <cell r="D404" t="str">
            <v>Paquete x 50 Unidades</v>
          </cell>
          <cell r="E404">
            <v>8810</v>
          </cell>
          <cell r="F404">
            <v>1673.9</v>
          </cell>
          <cell r="G404">
            <v>10484</v>
          </cell>
          <cell r="H404">
            <v>8721.9831932773104</v>
          </cell>
        </row>
        <row r="405">
          <cell r="B405" t="str">
            <v>Vela Tipo Pebetero</v>
          </cell>
          <cell r="C405" t="str">
            <v>Vela tipo pebetero, variedad de colores</v>
          </cell>
          <cell r="D405" t="str">
            <v>Paquete x 12 Unidades</v>
          </cell>
          <cell r="E405">
            <v>10619</v>
          </cell>
          <cell r="F405">
            <v>2017.6100000000001</v>
          </cell>
          <cell r="G405">
            <v>12637</v>
          </cell>
          <cell r="H405">
            <v>10513.134453781513</v>
          </cell>
        </row>
        <row r="406">
          <cell r="B406" t="str">
            <v>Velas (12 Cm * 1,5 Cm Diámetro)</v>
          </cell>
          <cell r="C406" t="str">
            <v>12 cm de largo 1,5 cm de diámetro</v>
          </cell>
          <cell r="D406" t="str">
            <v>Paquete x 12 Unidades</v>
          </cell>
          <cell r="E406">
            <v>10781</v>
          </cell>
          <cell r="F406">
            <v>2048.39</v>
          </cell>
          <cell r="G406">
            <v>12829</v>
          </cell>
          <cell r="H406">
            <v>10672.865546218487</v>
          </cell>
        </row>
        <row r="407">
          <cell r="B407" t="str">
            <v>Velon (7 Cm * 4 Cm Diámetro)</v>
          </cell>
          <cell r="C407" t="str">
            <v>7 cm de largo por 4 cm de diámetro</v>
          </cell>
          <cell r="D407" t="str">
            <v>Unidad</v>
          </cell>
          <cell r="E407">
            <v>7401</v>
          </cell>
          <cell r="F407">
            <v>1406.19</v>
          </cell>
          <cell r="G407">
            <v>8807</v>
          </cell>
          <cell r="H407">
            <v>7326.8319327731097</v>
          </cell>
        </row>
        <row r="408">
          <cell r="B408" t="str">
            <v>Vinilo Tipo 1</v>
          </cell>
          <cell r="C408" t="str">
            <v>Vinilo acrílico de 1/4.Variedad de colores</v>
          </cell>
          <cell r="D408" t="str">
            <v>Unidad</v>
          </cell>
          <cell r="E408">
            <v>25388</v>
          </cell>
          <cell r="F408">
            <v>4823.72</v>
          </cell>
          <cell r="G408">
            <v>30212</v>
          </cell>
          <cell r="H408">
            <v>25134.352941176472</v>
          </cell>
        </row>
        <row r="409">
          <cell r="B409"/>
          <cell r="C409"/>
          <cell r="D409"/>
          <cell r="E409"/>
          <cell r="F409"/>
          <cell r="G409"/>
          <cell r="H409"/>
        </row>
        <row r="410">
          <cell r="B410" t="str">
            <v>Logístico</v>
          </cell>
          <cell r="C410"/>
          <cell r="D410" t="str">
            <v>Día</v>
          </cell>
          <cell r="E410">
            <v>168737</v>
          </cell>
          <cell r="F410">
            <v>32060.03</v>
          </cell>
          <cell r="G410">
            <v>200797</v>
          </cell>
          <cell r="H410">
            <v>167049.6050420168</v>
          </cell>
        </row>
        <row r="411">
          <cell r="B411" t="str">
            <v>Meseros</v>
          </cell>
          <cell r="C411"/>
          <cell r="D411" t="str">
            <v>Día</v>
          </cell>
          <cell r="E411">
            <v>207465</v>
          </cell>
          <cell r="F411">
            <v>39418.35</v>
          </cell>
          <cell r="G411">
            <v>246883</v>
          </cell>
          <cell r="H411">
            <v>205390.05882352943</v>
          </cell>
        </row>
        <row r="412">
          <cell r="B412" t="str">
            <v>Facilitador</v>
          </cell>
          <cell r="C412" t="str">
            <v>Es la persona que se desempeña como instructor u orientador en una actividad que busca el cumplimiento de un objetivo, asi como extraer conocimiento e ideas de los diferentes miembros del grupo; este debe contar con cualidades y habilidades de comunicación efectiva, su perfil será de profesional o de autoridad étnica (líder étnico, matrona, sabedor con enfoque diferencial entre otros) lo cual será validado por la UARIV.</v>
          </cell>
          <cell r="D412" t="str">
            <v>Día</v>
          </cell>
          <cell r="E412">
            <v>1126143</v>
          </cell>
          <cell r="F412">
            <v>213967.17</v>
          </cell>
          <cell r="G412">
            <v>1340110</v>
          </cell>
          <cell r="H412">
            <v>1114881.4285714286</v>
          </cell>
        </row>
        <row r="413">
          <cell r="B413" t="str">
            <v>Capacitador</v>
          </cell>
          <cell r="C413"/>
          <cell r="D413" t="str">
            <v>Día</v>
          </cell>
          <cell r="E413">
            <v>1124457</v>
          </cell>
          <cell r="F413">
            <v>213646.83000000002</v>
          </cell>
          <cell r="G413">
            <v>1338104</v>
          </cell>
          <cell r="H413">
            <v>1113212.5714285714</v>
          </cell>
        </row>
        <row r="414">
          <cell r="B414" t="str">
            <v>Relator</v>
          </cell>
          <cell r="C414"/>
          <cell r="D414" t="str">
            <v>Día</v>
          </cell>
          <cell r="E414">
            <v>692547</v>
          </cell>
          <cell r="F414">
            <v>131583.93</v>
          </cell>
          <cell r="G414">
            <v>824131</v>
          </cell>
          <cell r="H414">
            <v>685621.5882352941</v>
          </cell>
        </row>
        <row r="415">
          <cell r="B415" t="str">
            <v>Preparación de alimentos</v>
          </cell>
          <cell r="C415"/>
          <cell r="D415" t="str">
            <v>Día</v>
          </cell>
          <cell r="E415">
            <v>208662</v>
          </cell>
          <cell r="F415">
            <v>39645.78</v>
          </cell>
          <cell r="G415">
            <v>248308</v>
          </cell>
          <cell r="H415">
            <v>206575.56302521011</v>
          </cell>
        </row>
        <row r="416">
          <cell r="B416" t="str">
            <v>Auxiliar en la preparación de alimentos</v>
          </cell>
          <cell r="C416"/>
          <cell r="D416" t="str">
            <v>Día</v>
          </cell>
          <cell r="E416">
            <v>162677</v>
          </cell>
          <cell r="F416">
            <v>30908.63</v>
          </cell>
          <cell r="G416">
            <v>193586</v>
          </cell>
          <cell r="H416">
            <v>161050.53781512607</v>
          </cell>
        </row>
        <row r="417">
          <cell r="B417" t="str">
            <v>Traductor</v>
          </cell>
          <cell r="C417" t="str">
            <v>Servicio de personal de apoyo que brinde traducción de lengua para eventos realizados por sujetos étnicos.</v>
          </cell>
          <cell r="D417" t="str">
            <v>Día</v>
          </cell>
          <cell r="E417">
            <v>2479663</v>
          </cell>
          <cell r="F417">
            <v>471135.97000000003</v>
          </cell>
          <cell r="G417">
            <v>2950799</v>
          </cell>
          <cell r="H417">
            <v>2454866.3949579829</v>
          </cell>
        </row>
        <row r="418">
          <cell r="B418" t="str">
            <v>Talleristas</v>
          </cell>
          <cell r="C418" t="str">
            <v>Servicio  Persona que dirige la enseñanza de una actividad práctica en un taller de aprendizaje.de acuerdo con los usos y costumbres  de los asistentes.</v>
          </cell>
          <cell r="D418" t="str">
            <v>Día</v>
          </cell>
          <cell r="E418">
            <v>1690680</v>
          </cell>
          <cell r="F418">
            <v>321229.2</v>
          </cell>
          <cell r="G418">
            <v>2011909</v>
          </cell>
          <cell r="H418">
            <v>1673773.0336134455</v>
          </cell>
        </row>
        <row r="419">
          <cell r="B419" t="str">
            <v>Rituales de entrelazamiento comunitario</v>
          </cell>
          <cell r="C419" t="str">
            <v>Los rituales indígenas son una celebración de las diferencias; y el Estado Colombiano constitucionalmente debe propender por la conservación de las costumbres y la protección de conocimientos tradicionales, en coordinación con las entidades y organismos competentes. 
Por lo anterior se contempla para la realización de los actos ritualicos la adquisición de objetos no estandarizados que dependen de la visión comunitaria, acceso a espacios específicos, en los cuales es imperante los direccionamientos de la comUnidad donde se realiza la acción.
El operador logístico en este tipo de atención a los requerimientos tendrá que, en conjunto con las personas responsables del evento por parte de la Unidad para las Victimas en función de la especialización del servicio requerido; contactar a la comUnidad y/o lideres o lideresas pertenecientes de comUnidades étnicas afines, para realizar la compra de la materia prima o elementos propios necesarios.
Previo a la ejecución de rituales, se debe realizar un análisis de los riesgos asociados en seguridad y Salud en el Trabajo antes de la actividad, con el fin de prevenir accidentes laborales.</v>
          </cell>
          <cell r="D419" t="str">
            <v>Global</v>
          </cell>
          <cell r="E419" t="str">
            <v>SE REGIRA POR EL PORCENTAJE DE INTERMEDIACION</v>
          </cell>
          <cell r="F419"/>
          <cell r="G419"/>
          <cell r="H419"/>
        </row>
        <row r="420">
          <cell r="B420" t="str">
            <v>Personal apoyo rituales de armonización</v>
          </cell>
          <cell r="C420" t="str">
            <v>Servicio de personal para la preparación del momento del ritual de armonización realizado durante la jornada del evento</v>
          </cell>
          <cell r="D420" t="str">
            <v>Día</v>
          </cell>
          <cell r="E420" t="str">
            <v>SE REGIRA POR EL PORCENTAJE DE INTERMEDIACION</v>
          </cell>
          <cell r="F420"/>
          <cell r="G420"/>
          <cell r="H420"/>
        </row>
        <row r="421">
          <cell r="B421" t="str">
            <v>Espacios autónomos de pertenencia étnica</v>
          </cell>
          <cell r="C421" t="str">
            <v>La Autonomía étnica es la facultad que tienen los pueblos indígenas, Afro y Rrom desde el marco Constitucional Colombiano, de organizar y dirigir su vida interna, de acuerdo con sus propios valores, instituciones, y mecanismos, teniendo en cuenta su Gobierno Propio dentro de su espacio territorial espacio reconocido dentro del Estado.
Son espacios propios de dialogo, concertación y/o negociación que habilitan las comUnidades para la realizar una negociación; que para el caso de esta solicitud se debe tener en cuenta que son espacios invulnerables que prevalecen sobre las instituciones del Estado, con el fin de lograr para el mismo Estado la definición, consolidación e implementación de las políticas públicas en sus territorios ancestrales.
La atención en estos espacios establece la obligatoriedad de la participación y concertación única con las autoridades designadas por la comUnidad en donde se realiza la actividad, siendo los designados quienes establecerán las condiciones para generar la puesta en marcha del vento en el territorio étnico indicado en la solitud al Operador logístico. En este tipo de acciones es obligatorio establecer reunión previa con la presencia activa del representante de la Unidad para las Victimas asignados y/o las Directivas de la Unidad según la complejidad de la acción a desarrollar.</v>
          </cell>
          <cell r="D421" t="str">
            <v>Global</v>
          </cell>
          <cell r="E421" t="str">
            <v>SE REGIRA POR EL PORCENTAJE DE INTERMEDIACION</v>
          </cell>
          <cell r="F421"/>
          <cell r="G421"/>
          <cell r="H421"/>
        </row>
        <row r="422">
          <cell r="B422"/>
          <cell r="C422"/>
          <cell r="D422"/>
          <cell r="E422"/>
          <cell r="F422"/>
          <cell r="G422"/>
          <cell r="H422"/>
        </row>
        <row r="423">
          <cell r="B423" t="str">
            <v>Toallas Para Manos</v>
          </cell>
          <cell r="C423" t="str">
            <v>Toallas interdobladas, Paquete con mínimo 150 Unidades, doble hoja con un tamaño mínimo de 20 cm de largo por 15 cm de ancho, hoja color natural</v>
          </cell>
          <cell r="D423" t="str">
            <v>Paquete</v>
          </cell>
          <cell r="E423">
            <v>25563</v>
          </cell>
          <cell r="F423">
            <v>4856.97</v>
          </cell>
          <cell r="G423">
            <v>30420</v>
          </cell>
          <cell r="H423">
            <v>25307.394957983193</v>
          </cell>
        </row>
        <row r="424">
          <cell r="B424" t="str">
            <v>Papel Higiénico</v>
          </cell>
          <cell r="C424" t="str">
            <v>Paquete de 4 Rollos de papel Higiénico doble hoja</v>
          </cell>
          <cell r="D424" t="str">
            <v>Paquete</v>
          </cell>
          <cell r="E424">
            <v>10109</v>
          </cell>
          <cell r="F424">
            <v>1920.71</v>
          </cell>
          <cell r="G424">
            <v>12030</v>
          </cell>
          <cell r="H424">
            <v>10008.151260504203</v>
          </cell>
        </row>
        <row r="425">
          <cell r="B425" t="str">
            <v>Jabón Dispensador Para Manos Líquido</v>
          </cell>
          <cell r="C425" t="str">
            <v>Jabón liquido con dispensador con agente limpiador en una concentración mínima del 6%, con agente antibacterial en una concentración mínima del 0,2%, con agente humectante en una concentración mínima del 3%, ph entre 5,5 a 7, con fragancia.</v>
          </cell>
          <cell r="D425" t="str">
            <v>Frasco 
x 3.785 cc</v>
          </cell>
          <cell r="E425">
            <v>28719</v>
          </cell>
          <cell r="F425">
            <v>5456.61</v>
          </cell>
          <cell r="G425">
            <v>34176</v>
          </cell>
          <cell r="H425">
            <v>28432.134453781513</v>
          </cell>
        </row>
        <row r="426">
          <cell r="B426" t="str">
            <v xml:space="preserve">Gel Antibacterial </v>
          </cell>
          <cell r="C426" t="str">
            <v>Alcohol isopropilico 70% en gel para antisepsia de manos, con dispensador.</v>
          </cell>
          <cell r="D426" t="str">
            <v>Frasco 
x 1 Lt</v>
          </cell>
          <cell r="E426">
            <v>34279</v>
          </cell>
          <cell r="F426">
            <v>6513.01</v>
          </cell>
          <cell r="G426">
            <v>40792</v>
          </cell>
          <cell r="H426">
            <v>33936.201680672275</v>
          </cell>
        </row>
        <row r="427">
          <cell r="B427" t="str">
            <v>Alcohol Antiseptico de Uso Externo</v>
          </cell>
          <cell r="C427" t="str">
            <v>Alcohol antiseptico de uso externo al 70%, con dispensador.</v>
          </cell>
          <cell r="D427" t="str">
            <v>Frasco 
x 750 cc</v>
          </cell>
          <cell r="E427">
            <v>39247</v>
          </cell>
          <cell r="F427">
            <v>7456.93</v>
          </cell>
          <cell r="G427">
            <v>46704</v>
          </cell>
          <cell r="H427">
            <v>38854.588235294119</v>
          </cell>
        </row>
        <row r="428">
          <cell r="B428" t="str">
            <v>Tapabocas desechables, Caja X 100 Unds</v>
          </cell>
          <cell r="C428" t="str">
            <v>Tapabocas desechable, con resorte a la oreja , doble filtro, adaptador nasal ajustable, en algodón</v>
          </cell>
          <cell r="D428" t="str">
            <v>Caja 
x 100 und</v>
          </cell>
          <cell r="E428">
            <v>65738</v>
          </cell>
          <cell r="F428">
            <v>12490.22</v>
          </cell>
          <cell r="G428">
            <v>78228</v>
          </cell>
          <cell r="H428">
            <v>65080.436974789918</v>
          </cell>
        </row>
        <row r="429">
          <cell r="B429" t="str">
            <v>Tapabocas desechables, Caja X 50 Unds</v>
          </cell>
          <cell r="C429" t="str">
            <v>Tapabocas desechable, con resorte a la oreja , doble filtro, adaptador nasal ajustable, en algodón</v>
          </cell>
          <cell r="D429" t="str">
            <v>Caja 
x 50 und</v>
          </cell>
          <cell r="E429">
            <v>36787</v>
          </cell>
          <cell r="F429">
            <v>6989.53</v>
          </cell>
          <cell r="G429">
            <v>43777</v>
          </cell>
          <cell r="H429">
            <v>36419.521008403368</v>
          </cell>
        </row>
        <row r="430">
          <cell r="B430" t="str">
            <v xml:space="preserve">Bolsas de Papel </v>
          </cell>
          <cell r="C430" t="str">
            <v>bolsas de papel kraft alimentos, tamaño 1 Libra.</v>
          </cell>
          <cell r="D430" t="str">
            <v>Paquete 
x 100 und</v>
          </cell>
          <cell r="E430">
            <v>39507</v>
          </cell>
          <cell r="F430">
            <v>7506.33</v>
          </cell>
          <cell r="G430">
            <v>47013</v>
          </cell>
          <cell r="H430">
            <v>39111.655462184877</v>
          </cell>
        </row>
        <row r="431">
          <cell r="B431" t="str">
            <v>Servicio de Aseo Y desinfección de Salón, Capacidad 30 Pax</v>
          </cell>
          <cell r="C431" t="str">
            <v>Servicio de aseo y desinfección de salón, capacidad 30 personas.</v>
          </cell>
          <cell r="D431" t="str">
            <v>Unidad</v>
          </cell>
          <cell r="E431">
            <v>168487</v>
          </cell>
          <cell r="F431">
            <v>32012.53</v>
          </cell>
          <cell r="G431">
            <v>200500</v>
          </cell>
          <cell r="H431">
            <v>166802.52100840336</v>
          </cell>
        </row>
        <row r="432">
          <cell r="B432" t="str">
            <v>Servicio de Aseo Y desinfección de Salón, Capacidad 50 Pax</v>
          </cell>
          <cell r="C432" t="str">
            <v>Servicio de aseo y desinfección de salón, capacidad 50 personas.</v>
          </cell>
          <cell r="D432" t="str">
            <v>Unidad</v>
          </cell>
          <cell r="E432">
            <v>168089</v>
          </cell>
          <cell r="F432">
            <v>31936.91</v>
          </cell>
          <cell r="G432">
            <v>200026</v>
          </cell>
          <cell r="H432">
            <v>166408.18487394959</v>
          </cell>
        </row>
        <row r="433">
          <cell r="B433" t="str">
            <v>Servicio de Aseo Y desinfección de Salón, Capacidad 100 Pax</v>
          </cell>
          <cell r="C433" t="str">
            <v>Servicio de aseo y desinfección de salón, capacidad 100 personas.</v>
          </cell>
          <cell r="D433" t="str">
            <v>Unidad</v>
          </cell>
          <cell r="E433">
            <v>255032</v>
          </cell>
          <cell r="F433">
            <v>48456.08</v>
          </cell>
          <cell r="G433">
            <v>303488</v>
          </cell>
          <cell r="H433">
            <v>252481.61344537817</v>
          </cell>
        </row>
        <row r="434">
          <cell r="B434"/>
          <cell r="C434"/>
          <cell r="D434"/>
          <cell r="E434"/>
          <cell r="F434"/>
          <cell r="G434"/>
          <cell r="H434"/>
        </row>
        <row r="435">
          <cell r="B435" t="str">
            <v>Sala de velación de hasta 10 paxs.</v>
          </cell>
          <cell r="C435" t="str">
            <v>Alquiler Salón con capacidad de hasta 10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v>
          </cell>
          <cell r="D435" t="str">
            <v>Unidad</v>
          </cell>
          <cell r="E435">
            <v>1281510</v>
          </cell>
          <cell r="F435">
            <v>243486.9</v>
          </cell>
          <cell r="G435">
            <v>1524997</v>
          </cell>
          <cell r="H435">
            <v>1268694.9831932774</v>
          </cell>
        </row>
        <row r="436">
          <cell r="B436" t="str">
            <v>Sala de velación de hasta 20 paxs.</v>
          </cell>
          <cell r="C436" t="str">
            <v>Alquiler Salón con capacidad de hasta 20 personas, con ventilación, conexiones eléctricas e iluminación para el desarRollo de actividades, incluye sillas, mesas, manteles y un (1) arreglo floral de 12 a 24 flores preferiblemente de color blanco u otro color según requerimiento. Se debe garantizar el fácil acceso y desplazamiento para personas con movilidad reducida.</v>
          </cell>
          <cell r="D436" t="str">
            <v>Unidad</v>
          </cell>
          <cell r="E436">
            <v>1728930</v>
          </cell>
          <cell r="F436">
            <v>328496.7</v>
          </cell>
          <cell r="G436">
            <v>2057427</v>
          </cell>
          <cell r="H436">
            <v>1711640.9495798319</v>
          </cell>
        </row>
        <row r="437">
          <cell r="B437" t="str">
            <v>Arreglos florales (cubre Cofre)</v>
          </cell>
          <cell r="C437" t="str">
            <v>Arreglo floral de 12 a 24 flores preferiblemente de color blanco (otro color según requerimiento) margaritas, rosas, claveles o flor de ajo. Canasta o base en color madera que cubran el ancho del cofre</v>
          </cell>
          <cell r="D437" t="str">
            <v>Unidad</v>
          </cell>
          <cell r="E437">
            <v>173891</v>
          </cell>
          <cell r="F437">
            <v>33039.29</v>
          </cell>
          <cell r="G437">
            <v>206930</v>
          </cell>
          <cell r="H437">
            <v>172151.84873949582</v>
          </cell>
        </row>
        <row r="438">
          <cell r="B438" t="str">
            <v>Arreglos florales - Inhumación</v>
          </cell>
          <cell r="C438" t="str">
            <v>Arreglo floral 25 - 36 flores preferiblemente de color blanco (otro color según requerimiento) margaritas, rosas, claveles o flor de ajo. Canasta o base en color madera que cubran el ancho del cofre. 80 cm de alto y 80 cm de ancho.</v>
          </cell>
          <cell r="D438" t="str">
            <v>Unidad</v>
          </cell>
          <cell r="E438">
            <v>195464</v>
          </cell>
          <cell r="F438">
            <v>37138.160000000003</v>
          </cell>
          <cell r="G438">
            <v>232602</v>
          </cell>
          <cell r="H438">
            <v>193509.22689075631</v>
          </cell>
        </row>
        <row r="439">
          <cell r="B439" t="str">
            <v>Cinta Funebre</v>
          </cell>
          <cell r="C439" t="str">
            <v>Cinta fúnebre membretada, Las letras de los nombres de los occisos deben ser doradas con letras grandes. Medidas: Un (1) metro de largo por diez (10) cm de ancho.</v>
          </cell>
          <cell r="D439" t="str">
            <v>Unidad</v>
          </cell>
          <cell r="E439">
            <v>28967</v>
          </cell>
          <cell r="F439">
            <v>5503.7300000000005</v>
          </cell>
          <cell r="G439">
            <v>34471</v>
          </cell>
          <cell r="H439">
            <v>28677.55462184874</v>
          </cell>
        </row>
        <row r="440">
          <cell r="B440" t="str">
            <v>Vela Y Portavela</v>
          </cell>
          <cell r="C440" t="str">
            <v>de color blanco sin ninguna imagen y con bordes dorados. MEDIDAS: de 10 cm de alto y 15 cm de ancho.</v>
          </cell>
          <cell r="D440" t="str">
            <v>Unidad</v>
          </cell>
          <cell r="E440">
            <v>20866</v>
          </cell>
          <cell r="F440">
            <v>3964.54</v>
          </cell>
          <cell r="G440">
            <v>24831</v>
          </cell>
          <cell r="H440">
            <v>20657.722689075628</v>
          </cell>
        </row>
        <row r="441">
          <cell r="B441" t="str">
            <v>COFRE (OSARIO)</v>
          </cell>
          <cell r="C441" t="str">
            <v>GENERALIDAdeS: Marco, zócalo, bóveda y tapas en pino calado que debe estar seco y estable. Calibre de la madera: Mínimo 1,5 cm. Espesor del fondo: Mínimo 0.9 cm. Se deben reforzar con tornillos autoperforantes y triángulos rectángulos como refuerzos interiores. Entre el tapizado y el fondo debe tener un contenedor plástico con bordes laterales mínimo de 10 cm. de alto. Este contenedor NO debe tener porosidades, orificios, fisuras o tener las uniones mal pegadas. (Aglomerados, pegantes, fondos, masillas, selladores, lacas, telas, plásticos, puntillas, tornillos, bisagras, etc.) deben garantizar la calidad y resistencia del producto. INTERNAS: Almohada y cobertor en colores uniformes.Almohada independiente rellena con espuma picada o aserrín.Tela seda poliéster mate y/o Nylon estampado sobre las espumas. EXTERNAS: Cofres lisos, Tener en cuenta para las dimensiones externas del cofre los estándares para bóveda manejados en los cementerios. En madera color café oscuro e impermeabilizante, agarraderas en madera con tornillo roscado</v>
          </cell>
          <cell r="D441" t="str">
            <v>Unidad</v>
          </cell>
          <cell r="E441">
            <v>695540</v>
          </cell>
          <cell r="F441">
            <v>132152.6</v>
          </cell>
          <cell r="G441">
            <v>827693</v>
          </cell>
          <cell r="H441">
            <v>688584.93277310918</v>
          </cell>
        </row>
        <row r="442">
          <cell r="B442" t="str">
            <v>Ataúd</v>
          </cell>
          <cell r="C442" t="str">
            <v>GENERALIDAdeS: Marco, zócalo, bóveda y tapas en pino calado que debe estar seco y estable. Calibre de la madera: Mínimo 1,5 cm. Espesor del fondo: Mínimo 0.9 cm. Se deben reforzar con tornillos autoperforantes y triángulos rectángulos como refuerzos interiores. debe llevar molduras externas de amarre en contorno; una en la parte alta y otra en la parte baja. debe llevar, por cada lado, soportes reforzados para las manijas. Entre el tapizado y el fondo debe tener un contenedor plástico con bordes laterales mínimo de 10 cm. de alto. Este contenedor NO debe tener porosidades, orificios, fisuras o tener las uniones mal pegadas que permitan el paso de líquidos. (Aglomerados, pegantes, fondos, masillas, selladores, lacas, telas, plásticos, puntillas, tornillos, bisagras, etc.) Que garanticen la calidad y resistencia del producto. INTERNAS: Almohada y cobertor en colores uniformes. Almohada independiente rellena con espuma picada o aserrín.Tela seda poliéster mate y/o Nylon estampado sobre las espumas.EXTERNAS: desprovistos de símbolos religiosos. Pinturas en duco o similares con acabados brillantes, mates o imitación madera, con lacas y colores varios según diseño.Manijas independientes o barras longitudinales de madera sólida con refuerzos, los cuales deben estar pulidos, sin aristas y con espacio suficiente para las manos.Tapa con ventana en vidrio de 3 mm. Bisagras doradas o mates según diseño. Cordón de soporte para tapa según diseño. Bordados según diseño. MEDIDAS: Entre 190 a 200 cm de largo, 45cm a 80 cm de ancho y 45 cm a 50 cm de alto.</v>
          </cell>
          <cell r="D442" t="str">
            <v>Unidad</v>
          </cell>
          <cell r="E442">
            <v>2885614</v>
          </cell>
          <cell r="F442">
            <v>548266.66</v>
          </cell>
          <cell r="G442">
            <v>3433881</v>
          </cell>
          <cell r="H442">
            <v>2856758.1428571427</v>
          </cell>
        </row>
        <row r="443">
          <cell r="B443" t="str">
            <v>Lápidas de Marmol</v>
          </cell>
          <cell r="C443" t="str">
            <v>Piedra labrada (en pedernal, granito, mármol, etc.) que marca el lugar donde se encuentra una sepultura, incluye inscripción (el epitafio), fragmentos de textos religiosos o alguna cita alegórica. Medidas e inscripción de acuerdo a requerimiento.</v>
          </cell>
          <cell r="D443" t="str">
            <v>Unidad</v>
          </cell>
          <cell r="E443">
            <v>522890</v>
          </cell>
          <cell r="F443">
            <v>99349.1</v>
          </cell>
          <cell r="G443">
            <v>622239</v>
          </cell>
          <cell r="H443">
            <v>517661.01680672268</v>
          </cell>
        </row>
        <row r="444">
          <cell r="B444" t="str">
            <v>Placas Metalicas</v>
          </cell>
          <cell r="C444" t="str">
            <v>Placas grabadas para cementerio. de aluminio dorado, metacrilatos negro, blanco, dorado y plateado. Grabadas con textos personalizados de acuerdo a requerimiento</v>
          </cell>
          <cell r="D444" t="str">
            <v>Unidad</v>
          </cell>
          <cell r="E444">
            <v>133425</v>
          </cell>
          <cell r="F444">
            <v>25350.75</v>
          </cell>
          <cell r="G444">
            <v>158776</v>
          </cell>
          <cell r="H444">
            <v>132090.95798319328</v>
          </cell>
        </row>
        <row r="445">
          <cell r="B445" t="str">
            <v>Servicios de Inhumacion</v>
          </cell>
          <cell r="C445" t="str">
            <v>Comprende el pago al sepulturero, materiales de construcción (cemento, bloques, ladrillos etc.) Empleados para tapar los nichos, bóvedas u osarios. Se debe cubrir el pago al servicio del sepulturero en los diferentes cementerios del país en donde se lleven a cabo las inhumaciones de los 400 cuerpos o restos.</v>
          </cell>
          <cell r="D445" t="str">
            <v>Unidad</v>
          </cell>
          <cell r="E445">
            <v>633941</v>
          </cell>
          <cell r="F445">
            <v>120448.79000000001</v>
          </cell>
          <cell r="G445">
            <v>754390</v>
          </cell>
          <cell r="H445">
            <v>627601.76470588241</v>
          </cell>
        </row>
        <row r="446">
          <cell r="B446" t="str">
            <v>Personal de Apoyo Espiritual</v>
          </cell>
          <cell r="C446" t="str">
            <v>Servicio de personal de apoyo que brinde palabras espirituales de acuerdo con las creencias religiosas de los familiares asistentes a las entregas de cadáveres, estos pueden variar de Sacerdotes/pastores/ministros etc. En ocasiones se solicita ceremonia completa de acuerdo con las creencias de los familiares, sin embargo normalmente son palabras que duran entre 15 y 20 minutos</v>
          </cell>
          <cell r="D446" t="str">
            <v>Unidad</v>
          </cell>
          <cell r="E446">
            <v>173891</v>
          </cell>
          <cell r="F446">
            <v>33039.29</v>
          </cell>
          <cell r="G446">
            <v>206930</v>
          </cell>
          <cell r="H446">
            <v>172151.84873949582</v>
          </cell>
        </row>
        <row r="447">
          <cell r="B447" t="str">
            <v>Portaretratos</v>
          </cell>
          <cell r="C447" t="str">
            <v>En madera MDF color café oscuro, deben tener soporte al respaldo. Medidas: 15 cm de ancho por 20 cm de largo (±2 cm)</v>
          </cell>
          <cell r="D447" t="str">
            <v>Unidad</v>
          </cell>
          <cell r="E447">
            <v>45991</v>
          </cell>
          <cell r="F447">
            <v>8738.2900000000009</v>
          </cell>
          <cell r="G447">
            <v>54729</v>
          </cell>
          <cell r="H447">
            <v>45530.848739495799</v>
          </cell>
        </row>
        <row r="448">
          <cell r="B448" t="str">
            <v>Fotografias</v>
          </cell>
          <cell r="C448" t="str">
            <v>Papel fotografico 220 gr. Medidas: 13 cm de ancho por 18 cm de alto</v>
          </cell>
          <cell r="D448" t="str">
            <v>Unidad</v>
          </cell>
          <cell r="E448">
            <v>25563</v>
          </cell>
          <cell r="F448">
            <v>4856.97</v>
          </cell>
          <cell r="G448">
            <v>30420</v>
          </cell>
          <cell r="H448">
            <v>25307.394957983193</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DEuDEPjVTUSYREAJAjS__yNeHU4qaqlMrckuI7Mf9hiNvVPFcGpCRLnfHx37mAgX" itemId="01GVBABX7CMYWNZV5MTRDIQN56X4ULUHDM">
      <xxl21:absoluteUrl r:id="rId2"/>
    </xxl21:alternateUrls>
    <sheetNames>
      <sheetName val="Ciudad Grande"/>
      <sheetName val="Ciudad Pequeña"/>
      <sheetName val="Formato Ciudad Grande"/>
      <sheetName val="Formato Ciudad Pequeña"/>
      <sheetName val="Hoja1"/>
    </sheetNames>
    <sheetDataSet>
      <sheetData sheetId="0">
        <row r="4">
          <cell r="B4" t="str">
            <v>ALQUILER BODEGA 100 m2 - Mes</v>
          </cell>
          <cell r="AL4" t="str">
            <v>Apoyo operativo territorial</v>
          </cell>
          <cell r="AM4" t="str">
            <v>Título Bachiller con 6 meses de experiencia laboral.
Persona requerida para atender el evento, se solicita en el requerimiento operativo previa autorización por la supervisión.</v>
          </cell>
          <cell r="AN4">
            <v>93000</v>
          </cell>
          <cell r="AO4">
            <v>0.19</v>
          </cell>
        </row>
      </sheetData>
      <sheetData sheetId="1">
        <row r="4">
          <cell r="B4" t="str">
            <v>ALQUILER BODEGA 100 m2 - Mes</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Yeison Fabian Rivera Gonzalez" id="{CE8679E8-BD02-4645-A5C4-6E860E91C4E5}" userId="S::yeison.rivera@unidadvictimas.gov.co::44a46bd7-e65e-4ada-b4f4-07eb3ce661e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0" dT="2023-08-01T19:41:11.09" personId="{CE8679E8-BD02-4645-A5C4-6E860E91C4E5}" id="{113D8673-2A55-4F89-806D-81C2E137FD1B}">
    <text>Indicar la actividad por medio de la lista desplegable</text>
  </threadedComment>
  <threadedComment ref="B133" dT="2023-08-01T20:15:24.38" personId="{CE8679E8-BD02-4645-A5C4-6E860E91C4E5}" id="{C6BD6EEB-555E-4FE8-8570-C37CEF3C586A}">
    <text>Indicar fecha y hora de entrega de reembolsos y  justificar el N/A de las firmas.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licitaciones@century-media.ne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T190"/>
  <sheetViews>
    <sheetView view="pageBreakPreview" zoomScaleNormal="100" zoomScaleSheetLayoutView="100" workbookViewId="0">
      <selection activeCell="H5" sqref="H5"/>
    </sheetView>
  </sheetViews>
  <sheetFormatPr baseColWidth="10" defaultColWidth="11.42578125" defaultRowHeight="15.75" x14ac:dyDescent="0.25"/>
  <cols>
    <col min="1" max="1" width="3.28515625" style="25" customWidth="1"/>
    <col min="2" max="2" width="28.42578125" style="25" bestFit="1" customWidth="1"/>
    <col min="3" max="3" width="18.5703125" style="25" customWidth="1"/>
    <col min="4" max="4" width="28" style="25" customWidth="1"/>
    <col min="5" max="5" width="41.85546875" style="25" customWidth="1"/>
    <col min="6" max="6" width="18" style="25" customWidth="1"/>
    <col min="7" max="7" width="23.85546875" style="25" customWidth="1"/>
    <col min="8" max="8" width="21" style="25" customWidth="1"/>
    <col min="9" max="9" width="2.28515625" style="25" customWidth="1"/>
    <col min="10" max="10" width="22.28515625" style="195" hidden="1" customWidth="1"/>
    <col min="11" max="11" width="18.85546875" style="187" hidden="1" customWidth="1"/>
    <col min="12" max="12" width="13.85546875" style="187" hidden="1" customWidth="1"/>
    <col min="13" max="13" width="14.28515625" style="188" hidden="1" customWidth="1"/>
    <col min="14" max="20" width="11.42578125" style="25" hidden="1" customWidth="1"/>
    <col min="21" max="28" width="11.42578125" style="25" customWidth="1"/>
    <col min="29" max="16384" width="11.42578125" style="25"/>
  </cols>
  <sheetData>
    <row r="1" spans="2:13" ht="15.75" customHeight="1" x14ac:dyDescent="0.25">
      <c r="B1" s="531"/>
      <c r="C1" s="532"/>
      <c r="D1" s="531" t="s">
        <v>0</v>
      </c>
      <c r="E1" s="537"/>
      <c r="F1" s="537"/>
      <c r="G1" s="532"/>
      <c r="H1" s="484" t="s">
        <v>1</v>
      </c>
      <c r="K1" s="320"/>
      <c r="L1" s="320"/>
      <c r="M1" s="206"/>
    </row>
    <row r="2" spans="2:13" ht="16.5" thickBot="1" x14ac:dyDescent="0.3">
      <c r="B2" s="533"/>
      <c r="C2" s="534"/>
      <c r="D2" s="535"/>
      <c r="E2" s="538"/>
      <c r="F2" s="538"/>
      <c r="G2" s="536"/>
      <c r="H2" s="485"/>
      <c r="K2" s="320"/>
      <c r="L2" s="320"/>
      <c r="M2" s="206"/>
    </row>
    <row r="3" spans="2:13" x14ac:dyDescent="0.25">
      <c r="B3" s="533"/>
      <c r="C3" s="534"/>
      <c r="D3" s="539" t="s">
        <v>2</v>
      </c>
      <c r="E3" s="540"/>
      <c r="F3" s="540"/>
      <c r="G3" s="541"/>
      <c r="H3" s="486" t="s">
        <v>3</v>
      </c>
      <c r="K3" s="320"/>
      <c r="L3" s="320"/>
      <c r="M3" s="206"/>
    </row>
    <row r="4" spans="2:13" ht="9.75" customHeight="1" thickBot="1" x14ac:dyDescent="0.3">
      <c r="B4" s="533"/>
      <c r="C4" s="534"/>
      <c r="D4" s="542"/>
      <c r="E4" s="543"/>
      <c r="F4" s="543"/>
      <c r="G4" s="544"/>
      <c r="H4" s="487"/>
      <c r="K4" s="320"/>
      <c r="L4" s="320"/>
      <c r="M4" s="206"/>
    </row>
    <row r="5" spans="2:13" ht="15" customHeight="1" thickBot="1" x14ac:dyDescent="0.3">
      <c r="B5" s="533"/>
      <c r="C5" s="534"/>
      <c r="D5" s="558" t="s">
        <v>4</v>
      </c>
      <c r="E5" s="559"/>
      <c r="F5" s="559"/>
      <c r="G5" s="560"/>
      <c r="H5" s="332" t="s">
        <v>4458</v>
      </c>
      <c r="K5" s="320"/>
      <c r="L5" s="320"/>
      <c r="M5" s="206"/>
    </row>
    <row r="6" spans="2:13" ht="16.5" thickBot="1" x14ac:dyDescent="0.3">
      <c r="B6" s="535"/>
      <c r="C6" s="536"/>
      <c r="D6" s="561"/>
      <c r="E6" s="562"/>
      <c r="F6" s="562"/>
      <c r="G6" s="563"/>
      <c r="H6" s="66" t="s">
        <v>5</v>
      </c>
      <c r="K6" s="320"/>
      <c r="L6" s="320"/>
      <c r="M6" s="206"/>
    </row>
    <row r="7" spans="2:13" ht="15" customHeight="1" x14ac:dyDescent="0.25">
      <c r="B7" s="545" t="s">
        <v>6</v>
      </c>
      <c r="C7" s="546"/>
      <c r="D7" s="547"/>
      <c r="E7" s="547"/>
      <c r="F7" s="547"/>
      <c r="G7" s="547"/>
      <c r="H7" s="548"/>
      <c r="K7" s="320"/>
      <c r="L7" s="320"/>
      <c r="M7" s="206"/>
    </row>
    <row r="8" spans="2:13" ht="47.25" customHeight="1" x14ac:dyDescent="0.25">
      <c r="B8" s="255" t="s">
        <v>7</v>
      </c>
      <c r="C8" s="549" t="s">
        <v>8</v>
      </c>
      <c r="D8" s="550"/>
      <c r="E8" s="550"/>
      <c r="F8" s="550"/>
      <c r="G8" s="550"/>
      <c r="H8" s="551"/>
      <c r="K8" s="320"/>
      <c r="L8" s="320"/>
      <c r="M8" s="206"/>
    </row>
    <row r="9" spans="2:13" ht="15.75" customHeight="1" x14ac:dyDescent="0.25">
      <c r="B9" s="552" t="s">
        <v>9</v>
      </c>
      <c r="C9" s="553"/>
      <c r="D9" s="553"/>
      <c r="E9" s="553"/>
      <c r="F9" s="553"/>
      <c r="G9" s="553"/>
      <c r="H9" s="554"/>
      <c r="K9" s="320"/>
      <c r="L9" s="320"/>
      <c r="M9" s="206"/>
    </row>
    <row r="10" spans="2:13" ht="4.5" customHeight="1" x14ac:dyDescent="0.25">
      <c r="B10" s="555"/>
      <c r="C10" s="556"/>
      <c r="D10" s="556"/>
      <c r="E10" s="556"/>
      <c r="F10" s="556"/>
      <c r="G10" s="556"/>
      <c r="H10" s="557"/>
      <c r="K10" s="320"/>
      <c r="L10" s="320"/>
      <c r="M10" s="206"/>
    </row>
    <row r="11" spans="2:13" ht="12.75" customHeight="1" x14ac:dyDescent="0.25">
      <c r="B11" s="552" t="s">
        <v>10</v>
      </c>
      <c r="C11" s="553"/>
      <c r="D11" s="553"/>
      <c r="E11" s="553"/>
      <c r="F11" s="553"/>
      <c r="G11" s="553"/>
      <c r="H11" s="554"/>
      <c r="K11" s="320"/>
      <c r="L11" s="320"/>
      <c r="M11" s="206"/>
    </row>
    <row r="12" spans="2:13" ht="3" customHeight="1" x14ac:dyDescent="0.25">
      <c r="B12" s="507"/>
      <c r="C12" s="508"/>
      <c r="D12" s="508"/>
      <c r="E12" s="508"/>
      <c r="F12" s="508"/>
      <c r="G12" s="508"/>
      <c r="H12" s="509"/>
      <c r="K12" s="320"/>
      <c r="L12" s="320"/>
      <c r="M12" s="206"/>
    </row>
    <row r="13" spans="2:13" ht="26.25" customHeight="1" x14ac:dyDescent="0.25">
      <c r="B13" s="610" t="s">
        <v>11</v>
      </c>
      <c r="C13" s="611"/>
      <c r="D13" s="612"/>
      <c r="E13" s="612"/>
      <c r="F13" s="612"/>
      <c r="G13" s="612"/>
      <c r="H13" s="613"/>
      <c r="K13" s="320"/>
      <c r="L13" s="320"/>
      <c r="M13" s="206"/>
    </row>
    <row r="14" spans="2:13" ht="4.5" customHeight="1" x14ac:dyDescent="0.25">
      <c r="B14" s="555"/>
      <c r="C14" s="556"/>
      <c r="D14" s="556"/>
      <c r="E14" s="556"/>
      <c r="F14" s="556"/>
      <c r="G14" s="556"/>
      <c r="H14" s="557"/>
      <c r="K14" s="320"/>
      <c r="L14" s="320"/>
      <c r="M14" s="206"/>
    </row>
    <row r="15" spans="2:13" ht="24" customHeight="1" x14ac:dyDescent="0.25">
      <c r="B15" s="254" t="s">
        <v>12</v>
      </c>
      <c r="C15" s="68"/>
      <c r="D15" s="69" t="s">
        <v>13</v>
      </c>
      <c r="E15" s="100"/>
      <c r="F15" s="69" t="s">
        <v>14</v>
      </c>
      <c r="G15" s="614"/>
      <c r="H15" s="615"/>
      <c r="K15" s="320"/>
      <c r="L15" s="320"/>
      <c r="M15" s="206"/>
    </row>
    <row r="16" spans="2:13" s="26" customFormat="1" ht="3.75" customHeight="1" x14ac:dyDescent="0.25">
      <c r="B16" s="555"/>
      <c r="C16" s="556"/>
      <c r="D16" s="556"/>
      <c r="E16" s="556"/>
      <c r="F16" s="556"/>
      <c r="G16" s="556"/>
      <c r="H16" s="557"/>
      <c r="J16" s="196"/>
      <c r="K16" s="320"/>
      <c r="L16" s="320"/>
      <c r="M16" s="207"/>
    </row>
    <row r="17" spans="2:13" ht="24" customHeight="1" x14ac:dyDescent="0.25">
      <c r="B17" s="70" t="s">
        <v>15</v>
      </c>
      <c r="C17" s="71"/>
      <c r="D17" s="72" t="s">
        <v>16</v>
      </c>
      <c r="E17" s="117"/>
      <c r="F17" s="73" t="s">
        <v>17</v>
      </c>
      <c r="G17" s="616"/>
      <c r="H17" s="617"/>
      <c r="K17" s="320"/>
      <c r="L17" s="320"/>
      <c r="M17" s="206"/>
    </row>
    <row r="18" spans="2:13" ht="3.75" customHeight="1" x14ac:dyDescent="0.25">
      <c r="B18" s="555"/>
      <c r="C18" s="556"/>
      <c r="D18" s="556"/>
      <c r="E18" s="556"/>
      <c r="F18" s="556"/>
      <c r="G18" s="556"/>
      <c r="H18" s="557"/>
      <c r="K18" s="320"/>
      <c r="L18" s="320"/>
      <c r="M18" s="206"/>
    </row>
    <row r="19" spans="2:13" x14ac:dyDescent="0.25">
      <c r="B19" s="597" t="s">
        <v>18</v>
      </c>
      <c r="C19" s="598"/>
      <c r="D19" s="595" t="s">
        <v>19</v>
      </c>
      <c r="E19" s="622"/>
      <c r="F19" s="623"/>
      <c r="G19" s="595" t="s">
        <v>20</v>
      </c>
      <c r="H19" s="596"/>
      <c r="K19" s="320"/>
      <c r="L19" s="320"/>
      <c r="M19" s="206"/>
    </row>
    <row r="20" spans="2:13" ht="15.75" customHeight="1" x14ac:dyDescent="0.25">
      <c r="B20" s="618"/>
      <c r="C20" s="619"/>
      <c r="D20" s="635" t="s">
        <v>21</v>
      </c>
      <c r="E20" s="635"/>
      <c r="F20" s="101"/>
      <c r="G20" s="74" t="s">
        <v>22</v>
      </c>
      <c r="H20" s="102"/>
      <c r="K20" s="320"/>
      <c r="L20" s="320"/>
      <c r="M20" s="206"/>
    </row>
    <row r="21" spans="2:13" ht="16.5" customHeight="1" x14ac:dyDescent="0.25">
      <c r="B21" s="620"/>
      <c r="C21" s="621"/>
      <c r="D21" s="635" t="s">
        <v>23</v>
      </c>
      <c r="E21" s="635"/>
      <c r="F21" s="101"/>
      <c r="G21" s="74" t="s">
        <v>24</v>
      </c>
      <c r="H21" s="103"/>
      <c r="K21" s="320"/>
      <c r="L21" s="320"/>
      <c r="M21" s="206"/>
    </row>
    <row r="22" spans="2:13" ht="16.5" customHeight="1" x14ac:dyDescent="0.25">
      <c r="B22" s="597" t="s">
        <v>25</v>
      </c>
      <c r="C22" s="598"/>
      <c r="D22" s="636"/>
      <c r="E22" s="637"/>
      <c r="F22" s="638"/>
      <c r="G22" s="314" t="s">
        <v>26</v>
      </c>
      <c r="H22" s="315"/>
      <c r="K22" s="320"/>
      <c r="L22" s="320"/>
      <c r="M22" s="206"/>
    </row>
    <row r="23" spans="2:13" s="27" customFormat="1" ht="15" customHeight="1" x14ac:dyDescent="0.25">
      <c r="B23" s="597" t="s">
        <v>27</v>
      </c>
      <c r="C23" s="598"/>
      <c r="D23" s="602" t="s">
        <v>28</v>
      </c>
      <c r="E23" s="603"/>
      <c r="F23" s="604"/>
      <c r="G23" s="314" t="s">
        <v>29</v>
      </c>
      <c r="H23" s="315"/>
      <c r="J23" s="196"/>
      <c r="K23" s="320"/>
      <c r="L23" s="320"/>
      <c r="M23" s="207"/>
    </row>
    <row r="24" spans="2:13" s="27" customFormat="1" ht="42.75" customHeight="1" x14ac:dyDescent="0.25">
      <c r="B24" s="597" t="s">
        <v>30</v>
      </c>
      <c r="C24" s="598"/>
      <c r="D24" s="606" t="s">
        <v>31</v>
      </c>
      <c r="E24" s="606"/>
      <c r="F24" s="606"/>
      <c r="G24" s="606"/>
      <c r="H24" s="607"/>
      <c r="J24" s="196"/>
      <c r="K24" s="320"/>
      <c r="L24" s="320"/>
      <c r="M24" s="207"/>
    </row>
    <row r="25" spans="2:13" s="27" customFormat="1" ht="15" customHeight="1" x14ac:dyDescent="0.25">
      <c r="B25" s="597" t="s">
        <v>32</v>
      </c>
      <c r="C25" s="598"/>
      <c r="D25" s="608"/>
      <c r="E25" s="608"/>
      <c r="F25" s="608"/>
      <c r="G25" s="608"/>
      <c r="H25" s="609"/>
      <c r="J25" s="196"/>
      <c r="K25" s="320"/>
      <c r="L25" s="320"/>
      <c r="M25" s="207"/>
    </row>
    <row r="26" spans="2:13" s="26" customFormat="1" ht="1.5" customHeight="1" x14ac:dyDescent="0.25">
      <c r="B26" s="507"/>
      <c r="C26" s="508"/>
      <c r="D26" s="508"/>
      <c r="E26" s="508"/>
      <c r="F26" s="508"/>
      <c r="G26" s="508"/>
      <c r="H26" s="509"/>
      <c r="J26" s="196"/>
      <c r="K26" s="320"/>
      <c r="L26" s="320"/>
      <c r="M26" s="207"/>
    </row>
    <row r="27" spans="2:13" s="26" customFormat="1" ht="15.75" customHeight="1" x14ac:dyDescent="0.25">
      <c r="B27" s="583" t="s">
        <v>33</v>
      </c>
      <c r="C27" s="584"/>
      <c r="D27" s="584"/>
      <c r="E27" s="584"/>
      <c r="F27" s="584"/>
      <c r="G27" s="584"/>
      <c r="H27" s="585"/>
      <c r="J27" s="196"/>
      <c r="K27" s="320"/>
      <c r="L27" s="320"/>
      <c r="M27" s="207"/>
    </row>
    <row r="28" spans="2:13" s="26" customFormat="1" ht="4.5" customHeight="1" x14ac:dyDescent="0.25">
      <c r="B28" s="507"/>
      <c r="C28" s="508"/>
      <c r="D28" s="508"/>
      <c r="E28" s="508"/>
      <c r="F28" s="508"/>
      <c r="G28" s="508"/>
      <c r="H28" s="509"/>
      <c r="J28" s="196"/>
      <c r="K28" s="320"/>
      <c r="L28" s="320"/>
      <c r="M28" s="207"/>
    </row>
    <row r="29" spans="2:13" s="26" customFormat="1" x14ac:dyDescent="0.25">
      <c r="B29" s="641" t="s">
        <v>34</v>
      </c>
      <c r="C29" s="642"/>
      <c r="D29" s="642"/>
      <c r="E29" s="642"/>
      <c r="F29" s="642"/>
      <c r="G29" s="642"/>
      <c r="H29" s="643"/>
      <c r="J29" s="196"/>
      <c r="K29" s="320"/>
      <c r="L29" s="320"/>
      <c r="M29" s="207"/>
    </row>
    <row r="30" spans="2:13" s="26" customFormat="1" ht="16.5" customHeight="1" x14ac:dyDescent="0.25">
      <c r="B30" s="580" t="s">
        <v>35</v>
      </c>
      <c r="C30" s="581"/>
      <c r="D30" s="581"/>
      <c r="E30" s="581"/>
      <c r="F30" s="581"/>
      <c r="G30" s="581"/>
      <c r="H30" s="582"/>
      <c r="J30" s="196"/>
      <c r="K30" s="320"/>
      <c r="L30" s="320"/>
      <c r="M30" s="207"/>
    </row>
    <row r="31" spans="2:13" ht="26.25" customHeight="1" x14ac:dyDescent="0.25">
      <c r="B31" s="306" t="s">
        <v>36</v>
      </c>
      <c r="C31" s="639"/>
      <c r="D31" s="639"/>
      <c r="E31" s="639"/>
      <c r="F31" s="639"/>
      <c r="G31" s="639"/>
      <c r="H31" s="640"/>
      <c r="K31" s="320"/>
      <c r="L31" s="320"/>
      <c r="M31" s="206"/>
    </row>
    <row r="32" spans="2:13" s="26" customFormat="1" ht="26.25" customHeight="1" x14ac:dyDescent="0.25">
      <c r="B32" s="599" t="s">
        <v>37</v>
      </c>
      <c r="C32" s="600"/>
      <c r="D32" s="600"/>
      <c r="E32" s="600"/>
      <c r="F32" s="600"/>
      <c r="G32" s="600"/>
      <c r="H32" s="601"/>
      <c r="J32" s="196"/>
      <c r="K32" s="320"/>
      <c r="L32" s="320"/>
      <c r="M32" s="207"/>
    </row>
    <row r="33" spans="2:13" s="26" customFormat="1" ht="26.25" customHeight="1" x14ac:dyDescent="0.25">
      <c r="B33" s="457" t="s">
        <v>38</v>
      </c>
      <c r="C33" s="457"/>
      <c r="D33" s="458" t="s">
        <v>39</v>
      </c>
      <c r="E33" s="634"/>
      <c r="F33" s="337" t="s">
        <v>40</v>
      </c>
      <c r="G33" s="457" t="s">
        <v>41</v>
      </c>
      <c r="H33" s="457"/>
      <c r="J33" s="196"/>
      <c r="K33" s="320"/>
      <c r="L33" s="320"/>
      <c r="M33" s="207"/>
    </row>
    <row r="34" spans="2:13" s="26" customFormat="1" ht="26.25" customHeight="1" x14ac:dyDescent="0.25">
      <c r="B34" s="457" t="s">
        <v>268</v>
      </c>
      <c r="C34" s="457"/>
      <c r="D34" s="465" t="s">
        <v>216</v>
      </c>
      <c r="E34" s="465"/>
      <c r="F34" s="338" t="str">
        <f>IFERROR(VLOOKUP(D34,DESPLEGABLES!D23:E61,2,),"")</f>
        <v>C-4101-1500-28-53107B-4101037-02</v>
      </c>
      <c r="G34" s="457" t="str">
        <f>IFERROR(VLOOKUP(D34,DESPLEGABLES!$A$136:$B$174,2,),"")</f>
        <v>BIENES Y SERVICIOS</v>
      </c>
      <c r="H34" s="457"/>
      <c r="J34" s="196"/>
      <c r="K34" s="320"/>
      <c r="L34" s="320"/>
      <c r="M34" s="207"/>
    </row>
    <row r="35" spans="2:13" s="26" customFormat="1" ht="26.25" customHeight="1" x14ac:dyDescent="0.25">
      <c r="B35" s="457"/>
      <c r="C35" s="457"/>
      <c r="D35" s="457"/>
      <c r="E35" s="457"/>
      <c r="F35" s="337" t="str">
        <f>IFERROR(VLOOKUP(D35,DESPLEGABLES!D23:E61,2,),"")</f>
        <v/>
      </c>
      <c r="G35" s="457" t="str">
        <f>IFERROR(VLOOKUP(D35,DESPLEGABLES!$A$136:$B$174,2,),"")</f>
        <v/>
      </c>
      <c r="H35" s="457"/>
      <c r="J35" s="196"/>
      <c r="K35" s="320"/>
      <c r="L35" s="320"/>
      <c r="M35" s="207"/>
    </row>
    <row r="36" spans="2:13" s="26" customFormat="1" ht="20.25" customHeight="1" x14ac:dyDescent="0.25">
      <c r="B36" s="599" t="s">
        <v>42</v>
      </c>
      <c r="C36" s="600"/>
      <c r="D36" s="600"/>
      <c r="E36" s="600"/>
      <c r="F36" s="600"/>
      <c r="G36" s="600"/>
      <c r="H36" s="601"/>
      <c r="J36" s="196"/>
      <c r="K36" s="320"/>
      <c r="L36" s="320"/>
      <c r="M36" s="207"/>
    </row>
    <row r="37" spans="2:13" s="26" customFormat="1" ht="17.25" customHeight="1" x14ac:dyDescent="0.25">
      <c r="B37" s="644" t="s">
        <v>43</v>
      </c>
      <c r="C37" s="645"/>
      <c r="D37" s="645"/>
      <c r="E37" s="645"/>
      <c r="F37" s="645"/>
      <c r="G37" s="645"/>
      <c r="H37" s="646"/>
      <c r="J37" s="196"/>
      <c r="K37" s="320"/>
      <c r="L37" s="320"/>
      <c r="M37" s="207"/>
    </row>
    <row r="38" spans="2:13" s="26" customFormat="1" ht="28.5" customHeight="1" x14ac:dyDescent="0.25">
      <c r="B38" s="647" t="s">
        <v>44</v>
      </c>
      <c r="C38" s="648"/>
      <c r="D38" s="648"/>
      <c r="E38" s="649" t="str">
        <f>IFERROR(+VLOOKUP(G38,[2]SRC!$A$3:$B$905,2,0),"")</f>
        <v/>
      </c>
      <c r="F38" s="650"/>
      <c r="G38" s="605" t="s">
        <v>45</v>
      </c>
      <c r="H38" s="572"/>
      <c r="J38" s="196"/>
      <c r="K38" s="320"/>
      <c r="L38" s="320"/>
      <c r="M38" s="207"/>
    </row>
    <row r="39" spans="2:13" s="26" customFormat="1" ht="42.75" customHeight="1" x14ac:dyDescent="0.25">
      <c r="B39" s="335" t="s">
        <v>46</v>
      </c>
      <c r="C39" s="335"/>
      <c r="D39" s="335"/>
      <c r="E39" s="651" t="s">
        <v>47</v>
      </c>
      <c r="F39" s="652"/>
      <c r="G39" s="652"/>
      <c r="H39" s="653"/>
      <c r="J39" s="196"/>
      <c r="K39" s="320"/>
      <c r="L39" s="320"/>
      <c r="M39" s="207"/>
    </row>
    <row r="40" spans="2:13" s="26" customFormat="1" ht="39.75" customHeight="1" x14ac:dyDescent="0.25">
      <c r="B40" s="466" t="s">
        <v>48</v>
      </c>
      <c r="C40" s="654"/>
      <c r="D40" s="654"/>
      <c r="E40" s="655"/>
      <c r="F40" s="656" t="s">
        <v>49</v>
      </c>
      <c r="G40" s="657"/>
      <c r="H40" s="658"/>
      <c r="J40" s="196"/>
      <c r="K40" s="320"/>
      <c r="L40" s="320"/>
      <c r="M40" s="207"/>
    </row>
    <row r="41" spans="2:13" s="26" customFormat="1" ht="53.25" customHeight="1" x14ac:dyDescent="0.25">
      <c r="B41" s="659" t="s">
        <v>50</v>
      </c>
      <c r="C41" s="660"/>
      <c r="D41" s="625" t="s">
        <v>51</v>
      </c>
      <c r="E41" s="573" t="s">
        <v>52</v>
      </c>
      <c r="F41" s="625" t="s">
        <v>53</v>
      </c>
      <c r="G41" s="628" t="s">
        <v>54</v>
      </c>
      <c r="H41" s="629"/>
      <c r="J41" s="196"/>
      <c r="K41" s="320"/>
      <c r="L41" s="320"/>
      <c r="M41" s="207"/>
    </row>
    <row r="42" spans="2:13" s="26" customFormat="1" ht="78" hidden="1" customHeight="1" x14ac:dyDescent="0.25">
      <c r="B42" s="661"/>
      <c r="C42" s="662"/>
      <c r="D42" s="626"/>
      <c r="E42" s="574"/>
      <c r="F42" s="626"/>
      <c r="G42" s="630"/>
      <c r="H42" s="631"/>
      <c r="J42" s="196"/>
      <c r="K42" s="320"/>
      <c r="L42" s="320"/>
      <c r="M42" s="207"/>
    </row>
    <row r="43" spans="2:13" s="26" customFormat="1" ht="4.5" customHeight="1" x14ac:dyDescent="0.25">
      <c r="B43" s="661"/>
      <c r="C43" s="662"/>
      <c r="D43" s="626"/>
      <c r="E43" s="574"/>
      <c r="F43" s="626"/>
      <c r="G43" s="630"/>
      <c r="H43" s="631"/>
      <c r="J43" s="196"/>
      <c r="K43" s="320"/>
      <c r="L43" s="320"/>
      <c r="M43" s="207"/>
    </row>
    <row r="44" spans="2:13" s="26" customFormat="1" ht="3.75" hidden="1" customHeight="1" x14ac:dyDescent="0.25">
      <c r="B44" s="661"/>
      <c r="C44" s="662"/>
      <c r="D44" s="626"/>
      <c r="E44" s="574"/>
      <c r="F44" s="626"/>
      <c r="G44" s="630"/>
      <c r="H44" s="631"/>
      <c r="J44" s="196"/>
      <c r="K44" s="320"/>
      <c r="L44" s="320"/>
      <c r="M44" s="207"/>
    </row>
    <row r="45" spans="2:13" ht="11.25" customHeight="1" x14ac:dyDescent="0.25">
      <c r="B45" s="663"/>
      <c r="C45" s="664"/>
      <c r="D45" s="627"/>
      <c r="E45" s="575"/>
      <c r="F45" s="627"/>
      <c r="G45" s="632"/>
      <c r="H45" s="633"/>
      <c r="K45" s="320"/>
      <c r="L45" s="320"/>
      <c r="M45" s="206"/>
    </row>
    <row r="46" spans="2:13" s="26" customFormat="1" ht="13.5" customHeight="1" x14ac:dyDescent="0.25">
      <c r="B46" s="583" t="s">
        <v>55</v>
      </c>
      <c r="C46" s="584"/>
      <c r="D46" s="584"/>
      <c r="E46" s="584"/>
      <c r="F46" s="584"/>
      <c r="G46" s="584"/>
      <c r="H46" s="585"/>
      <c r="J46" s="196"/>
      <c r="K46" s="320"/>
      <c r="L46" s="320"/>
      <c r="M46" s="207"/>
    </row>
    <row r="47" spans="2:13" s="26" customFormat="1" ht="3" customHeight="1" x14ac:dyDescent="0.25">
      <c r="B47" s="507"/>
      <c r="C47" s="508"/>
      <c r="D47" s="508"/>
      <c r="E47" s="508"/>
      <c r="F47" s="508"/>
      <c r="G47" s="508"/>
      <c r="H47" s="509"/>
      <c r="J47" s="196"/>
      <c r="K47" s="320"/>
      <c r="L47" s="320"/>
      <c r="M47" s="207"/>
    </row>
    <row r="48" spans="2:13" s="26" customFormat="1" ht="21.75" customHeight="1" x14ac:dyDescent="0.25">
      <c r="B48" s="78" t="s">
        <v>56</v>
      </c>
      <c r="C48" s="589"/>
      <c r="D48" s="590"/>
      <c r="E48" s="590"/>
      <c r="F48" s="591"/>
      <c r="G48" s="79" t="s">
        <v>57</v>
      </c>
      <c r="H48" s="80"/>
      <c r="J48" s="196"/>
      <c r="K48" s="320"/>
      <c r="L48" s="320"/>
      <c r="M48" s="207"/>
    </row>
    <row r="49" spans="2:13" s="26" customFormat="1" ht="59.25" customHeight="1" x14ac:dyDescent="0.25">
      <c r="B49" s="570" t="s">
        <v>58</v>
      </c>
      <c r="C49" s="571"/>
      <c r="D49" s="571"/>
      <c r="E49" s="571"/>
      <c r="F49" s="571"/>
      <c r="G49" s="571"/>
      <c r="H49" s="572"/>
      <c r="J49" s="196"/>
      <c r="K49" s="320"/>
      <c r="L49" s="320"/>
      <c r="M49" s="207"/>
    </row>
    <row r="50" spans="2:13" s="26" customFormat="1" ht="11.1" customHeight="1" x14ac:dyDescent="0.25">
      <c r="B50" s="592"/>
      <c r="C50" s="593"/>
      <c r="D50" s="593"/>
      <c r="E50" s="593"/>
      <c r="F50" s="593"/>
      <c r="G50" s="593"/>
      <c r="H50" s="594"/>
      <c r="J50" s="196"/>
      <c r="K50" s="320"/>
      <c r="L50" s="320"/>
      <c r="M50" s="207"/>
    </row>
    <row r="51" spans="2:13" ht="20.25" customHeight="1" x14ac:dyDescent="0.25">
      <c r="B51" s="583" t="s">
        <v>59</v>
      </c>
      <c r="C51" s="584"/>
      <c r="D51" s="584"/>
      <c r="E51" s="584"/>
      <c r="F51" s="584"/>
      <c r="G51" s="584"/>
      <c r="H51" s="585"/>
      <c r="K51" s="320"/>
      <c r="L51" s="320"/>
      <c r="M51" s="206"/>
    </row>
    <row r="52" spans="2:13" s="26" customFormat="1" ht="3.75" customHeight="1" x14ac:dyDescent="0.25">
      <c r="B52" s="586"/>
      <c r="C52" s="587"/>
      <c r="D52" s="587"/>
      <c r="E52" s="587"/>
      <c r="F52" s="587"/>
      <c r="G52" s="587"/>
      <c r="H52" s="588"/>
      <c r="J52" s="196"/>
      <c r="K52" s="320"/>
      <c r="L52" s="320"/>
      <c r="M52" s="207"/>
    </row>
    <row r="53" spans="2:13" s="28" customFormat="1" x14ac:dyDescent="0.25">
      <c r="B53" s="468" t="s">
        <v>60</v>
      </c>
      <c r="C53" s="469"/>
      <c r="D53" s="470"/>
      <c r="E53" s="470"/>
      <c r="F53" s="470"/>
      <c r="G53" s="470"/>
      <c r="H53" s="471"/>
      <c r="J53" s="195"/>
      <c r="K53" s="624" t="s">
        <v>4415</v>
      </c>
      <c r="L53" s="624"/>
      <c r="M53" s="323"/>
    </row>
    <row r="54" spans="2:13" s="28" customFormat="1" x14ac:dyDescent="0.25">
      <c r="B54" s="564" t="s">
        <v>63</v>
      </c>
      <c r="C54" s="565"/>
      <c r="D54" s="566"/>
      <c r="E54" s="65" t="s">
        <v>64</v>
      </c>
      <c r="F54" s="65" t="s">
        <v>65</v>
      </c>
      <c r="G54" s="463" t="s">
        <v>66</v>
      </c>
      <c r="H54" s="464"/>
      <c r="J54" s="430"/>
      <c r="K54" s="428" t="s">
        <v>68</v>
      </c>
      <c r="L54" s="429" t="s">
        <v>69</v>
      </c>
      <c r="M54" s="323"/>
    </row>
    <row r="55" spans="2:13" s="28" customFormat="1" ht="15.75" customHeight="1" x14ac:dyDescent="0.25">
      <c r="B55" s="567"/>
      <c r="C55" s="568"/>
      <c r="D55" s="569"/>
      <c r="E55" s="204" t="str">
        <f>IFERROR(+VLOOKUP(B55,'TARIFARIO 2024'!C30:E94,3,0),"")</f>
        <v/>
      </c>
      <c r="F55" s="40"/>
      <c r="G55" s="458"/>
      <c r="H55" s="459"/>
      <c r="J55" s="195"/>
      <c r="K55" s="324" t="str">
        <f>IFERROR(VLOOKUP(B55,'TARIFARIO 2024'!$C$18:$J$355,8,0),"")</f>
        <v/>
      </c>
      <c r="L55" s="431" t="str">
        <f>IFERROR(K55*F55,"")</f>
        <v/>
      </c>
      <c r="M55" s="206"/>
    </row>
    <row r="56" spans="2:13" s="28" customFormat="1" ht="15" customHeight="1" x14ac:dyDescent="0.25">
      <c r="B56" s="567"/>
      <c r="C56" s="568"/>
      <c r="D56" s="569"/>
      <c r="E56" s="204" t="str">
        <f>IFERROR(+VLOOKUP(B56,'TARIFARIO 2024'!C31:E95,3,0),"")</f>
        <v/>
      </c>
      <c r="F56" s="40"/>
      <c r="G56" s="458"/>
      <c r="H56" s="459"/>
      <c r="J56" s="195"/>
      <c r="K56" s="324" t="str">
        <f>IFERROR(VLOOKUP(B56,'TARIFARIO 2024'!$C$18:$J$355,8,0),"")</f>
        <v/>
      </c>
      <c r="L56" s="431" t="str">
        <f>IFERROR(K56*F56,"")</f>
        <v/>
      </c>
      <c r="M56" s="206"/>
    </row>
    <row r="57" spans="2:13" s="28" customFormat="1" ht="15.75" customHeight="1" x14ac:dyDescent="0.25">
      <c r="B57" s="567"/>
      <c r="C57" s="568"/>
      <c r="D57" s="569"/>
      <c r="E57" s="204" t="str">
        <f>IFERROR(+VLOOKUP(B57,'TARIFARIO 2024'!C32:E96,3,0),"")</f>
        <v/>
      </c>
      <c r="F57" s="40"/>
      <c r="G57" s="458"/>
      <c r="H57" s="459"/>
      <c r="J57" s="195"/>
      <c r="K57" s="324" t="str">
        <f>IFERROR(VLOOKUP(B57,'TARIFARIO 2024'!$C$18:$J$355,8,0),"")</f>
        <v/>
      </c>
      <c r="L57" s="431" t="str">
        <f>IFERROR(K57*F57,"")</f>
        <v/>
      </c>
      <c r="M57" s="206"/>
    </row>
    <row r="58" spans="2:13" s="28" customFormat="1" ht="12.75" customHeight="1" x14ac:dyDescent="0.25">
      <c r="B58" s="567"/>
      <c r="C58" s="568"/>
      <c r="D58" s="569"/>
      <c r="E58" s="204" t="str">
        <f>IFERROR(+VLOOKUP(B58,'TARIFARIO 2024'!C33:E97,3,0),"")</f>
        <v/>
      </c>
      <c r="F58" s="40"/>
      <c r="G58" s="458"/>
      <c r="H58" s="459"/>
      <c r="J58" s="195"/>
      <c r="K58" s="324" t="str">
        <f>IFERROR(VLOOKUP(B58,'TARIFARIO 2024'!$C$18:$J$355,8,0),"")</f>
        <v/>
      </c>
      <c r="L58" s="431" t="str">
        <f>IFERROR(K58*F58,"")</f>
        <v/>
      </c>
      <c r="M58" s="206"/>
    </row>
    <row r="59" spans="2:13" s="28" customFormat="1" x14ac:dyDescent="0.25">
      <c r="B59" s="567"/>
      <c r="C59" s="568"/>
      <c r="D59" s="569"/>
      <c r="E59" s="204" t="str">
        <f>IFERROR(+VLOOKUP(B59,'TARIFARIO 2024'!C34:E98,3,0),"")</f>
        <v/>
      </c>
      <c r="F59" s="40"/>
      <c r="G59" s="107"/>
      <c r="H59" s="108"/>
      <c r="J59" s="195"/>
      <c r="K59" s="324" t="str">
        <f>IFERROR(VLOOKUP(B59,'TARIFARIO 2024'!$C$18:$J$355,8,0),"")</f>
        <v/>
      </c>
      <c r="L59" s="431" t="str">
        <f>IFERROR(K59*F59,"")</f>
        <v/>
      </c>
      <c r="M59" s="206"/>
    </row>
    <row r="60" spans="2:13" s="28" customFormat="1" x14ac:dyDescent="0.25">
      <c r="B60" s="567"/>
      <c r="C60" s="568"/>
      <c r="D60" s="569"/>
      <c r="E60" s="204" t="str">
        <f>IFERROR(+VLOOKUP(B60,'TARIFARIO 2024'!C35:E99,3,0),"")</f>
        <v/>
      </c>
      <c r="F60" s="40"/>
      <c r="G60" s="107"/>
      <c r="H60" s="108"/>
      <c r="J60" s="195"/>
      <c r="K60" s="324" t="str">
        <f>IFERROR(VLOOKUP(B60,'TARIFARIO 2024'!$C$18:$J$355,8,0),"")</f>
        <v/>
      </c>
      <c r="L60" s="431"/>
      <c r="M60" s="206"/>
    </row>
    <row r="61" spans="2:13" s="28" customFormat="1" x14ac:dyDescent="0.25">
      <c r="B61" s="567"/>
      <c r="C61" s="568"/>
      <c r="D61" s="569"/>
      <c r="E61" s="204" t="str">
        <f>IFERROR(+VLOOKUP(B61,'TARIFARIO 2024'!C36:E100,3,0),"")</f>
        <v/>
      </c>
      <c r="F61" s="40"/>
      <c r="G61" s="107"/>
      <c r="H61" s="108"/>
      <c r="J61" s="195"/>
      <c r="K61" s="324" t="str">
        <f>IFERROR(VLOOKUP(B61,'TARIFARIO 2024'!$C$18:$J$355,8,0),"")</f>
        <v/>
      </c>
      <c r="L61" s="431"/>
      <c r="M61" s="206"/>
    </row>
    <row r="62" spans="2:13" s="28" customFormat="1" x14ac:dyDescent="0.25">
      <c r="B62" s="567"/>
      <c r="C62" s="568"/>
      <c r="D62" s="569"/>
      <c r="E62" s="204" t="str">
        <f>IFERROR(+VLOOKUP(B62,'TARIFARIO 2024'!C37:E101,3,0),"")</f>
        <v/>
      </c>
      <c r="F62" s="40"/>
      <c r="G62" s="458"/>
      <c r="H62" s="459"/>
      <c r="J62" s="195"/>
      <c r="K62" s="324" t="str">
        <f>IFERROR(VLOOKUP(B62,'TARIFARIO 2024'!$C$18:$J$355,8,0),"")</f>
        <v/>
      </c>
      <c r="L62" s="431" t="str">
        <f>IFERROR(K62*F62,"")</f>
        <v/>
      </c>
      <c r="M62" s="206"/>
    </row>
    <row r="63" spans="2:13" s="28" customFormat="1" x14ac:dyDescent="0.25">
      <c r="B63" s="567"/>
      <c r="C63" s="568"/>
      <c r="D63" s="569"/>
      <c r="E63" s="204" t="str">
        <f>IFERROR(+VLOOKUP(B63,'TARIFARIO 2024'!C38:E102,3,0),"")</f>
        <v/>
      </c>
      <c r="F63" s="40"/>
      <c r="G63" s="107"/>
      <c r="H63" s="108"/>
      <c r="J63" s="195"/>
      <c r="K63" s="324" t="str">
        <f>IFERROR(VLOOKUP(B63,'TARIFARIO 2024'!$C$18:$J$355,8,0),"")</f>
        <v/>
      </c>
      <c r="L63" s="431"/>
      <c r="M63" s="206"/>
    </row>
    <row r="64" spans="2:13" s="28" customFormat="1" x14ac:dyDescent="0.25">
      <c r="B64" s="567"/>
      <c r="C64" s="568"/>
      <c r="D64" s="569"/>
      <c r="E64" s="204" t="str">
        <f>IFERROR(+VLOOKUP(B64,'TARIFARIO 2024'!C39:E103,3,0),"")</f>
        <v/>
      </c>
      <c r="F64" s="40"/>
      <c r="G64" s="458"/>
      <c r="H64" s="459"/>
      <c r="J64" s="195"/>
      <c r="K64" s="324" t="str">
        <f>IFERROR(VLOOKUP(B64,'TARIFARIO 2024'!$C$18:$J$355,8,0),"")</f>
        <v/>
      </c>
      <c r="L64" s="325" t="str">
        <f>IFERROR(K64*F64,"")</f>
        <v/>
      </c>
      <c r="M64" s="206"/>
    </row>
    <row r="65" spans="2:13" s="28" customFormat="1" ht="15" customHeight="1" x14ac:dyDescent="0.25">
      <c r="B65" s="576" t="s">
        <v>70</v>
      </c>
      <c r="C65" s="577"/>
      <c r="D65" s="578"/>
      <c r="E65" s="578"/>
      <c r="F65" s="578"/>
      <c r="G65" s="578"/>
      <c r="H65" s="579"/>
      <c r="J65" s="195"/>
      <c r="K65" s="438"/>
      <c r="L65" s="439"/>
      <c r="M65" s="327"/>
    </row>
    <row r="66" spans="2:13" s="28" customFormat="1" x14ac:dyDescent="0.25">
      <c r="B66" s="564" t="s">
        <v>63</v>
      </c>
      <c r="C66" s="565"/>
      <c r="D66" s="566"/>
      <c r="E66" s="65" t="s">
        <v>64</v>
      </c>
      <c r="F66" s="65" t="s">
        <v>65</v>
      </c>
      <c r="G66" s="463" t="s">
        <v>66</v>
      </c>
      <c r="H66" s="464"/>
      <c r="J66" s="430"/>
      <c r="K66" s="428" t="s">
        <v>68</v>
      </c>
      <c r="L66" s="428" t="s">
        <v>69</v>
      </c>
      <c r="M66" s="327"/>
    </row>
    <row r="67" spans="2:13" s="28" customFormat="1" x14ac:dyDescent="0.25">
      <c r="B67" s="460"/>
      <c r="C67" s="461"/>
      <c r="D67" s="462"/>
      <c r="E67" s="204" t="str">
        <f>IFERROR(+VLOOKUP(B67,'TARIFARIO 2024'!C16:E28,3,0),"")</f>
        <v/>
      </c>
      <c r="F67" s="257"/>
      <c r="G67" s="466"/>
      <c r="H67" s="467"/>
      <c r="J67" s="195"/>
      <c r="K67" s="324" t="str">
        <f>IFERROR(VLOOKUP(B67,'TARIFARIO 2024'!$C$18:$J$355,8,0),"")</f>
        <v/>
      </c>
      <c r="L67" s="431" t="str">
        <f t="shared" ref="L67:L76" si="0">IFERROR(K67*F67,"")</f>
        <v/>
      </c>
      <c r="M67" s="206"/>
    </row>
    <row r="68" spans="2:13" s="28" customFormat="1" x14ac:dyDescent="0.25">
      <c r="B68" s="460"/>
      <c r="C68" s="461"/>
      <c r="D68" s="462"/>
      <c r="E68" s="204" t="str">
        <f>IFERROR(+VLOOKUP(B68,'TARIFARIO 2024'!C17:E29,3,0),"")</f>
        <v/>
      </c>
      <c r="F68" s="257"/>
      <c r="G68" s="466"/>
      <c r="H68" s="467"/>
      <c r="J68" s="195"/>
      <c r="K68" s="324" t="str">
        <f>IFERROR(VLOOKUP(B68,'TARIFARIO 2024'!$C$18:$J$355,8,0),"")</f>
        <v/>
      </c>
      <c r="L68" s="431" t="str">
        <f t="shared" si="0"/>
        <v/>
      </c>
      <c r="M68" s="206"/>
    </row>
    <row r="69" spans="2:13" s="28" customFormat="1" x14ac:dyDescent="0.25">
      <c r="B69" s="460"/>
      <c r="C69" s="461"/>
      <c r="D69" s="462"/>
      <c r="E69" s="204" t="str">
        <f>IFERROR(+VLOOKUP(B69,'TARIFARIO 2024'!C18:E30,3,0),"")</f>
        <v/>
      </c>
      <c r="F69" s="257"/>
      <c r="G69" s="466"/>
      <c r="H69" s="467"/>
      <c r="J69" s="195"/>
      <c r="K69" s="324" t="str">
        <f>IFERROR(VLOOKUP(B69,'TARIFARIO 2024'!$C$18:$J$355,8,0),"")</f>
        <v/>
      </c>
      <c r="L69" s="431" t="str">
        <f t="shared" si="0"/>
        <v/>
      </c>
      <c r="M69" s="206"/>
    </row>
    <row r="70" spans="2:13" s="28" customFormat="1" x14ac:dyDescent="0.25">
      <c r="B70" s="460"/>
      <c r="C70" s="461"/>
      <c r="D70" s="462"/>
      <c r="E70" s="204" t="str">
        <f>IFERROR(+VLOOKUP(B70,'TARIFARIO 2024'!C19:E31,3,0),"")</f>
        <v/>
      </c>
      <c r="F70" s="112"/>
      <c r="G70" s="466"/>
      <c r="H70" s="467"/>
      <c r="J70" s="195"/>
      <c r="K70" s="324" t="str">
        <f>IFERROR(VLOOKUP(B70,'TARIFARIO 2024'!$C$18:$J$355,8,0),"")</f>
        <v/>
      </c>
      <c r="L70" s="431" t="str">
        <f t="shared" si="0"/>
        <v/>
      </c>
      <c r="M70" s="206"/>
    </row>
    <row r="71" spans="2:13" s="28" customFormat="1" x14ac:dyDescent="0.25">
      <c r="B71" s="460"/>
      <c r="C71" s="461"/>
      <c r="D71" s="462"/>
      <c r="E71" s="204" t="str">
        <f>IFERROR(+VLOOKUP(B71,'TARIFARIO 2024'!C20:E32,3,0),"")</f>
        <v/>
      </c>
      <c r="F71" s="112"/>
      <c r="G71" s="466"/>
      <c r="H71" s="467"/>
      <c r="J71" s="195"/>
      <c r="K71" s="324" t="str">
        <f>IFERROR(VLOOKUP(B71,'TARIFARIO 2024'!$C$18:$J$355,8,0),"")</f>
        <v/>
      </c>
      <c r="L71" s="431" t="str">
        <f t="shared" si="0"/>
        <v/>
      </c>
      <c r="M71" s="206"/>
    </row>
    <row r="72" spans="2:13" s="28" customFormat="1" x14ac:dyDescent="0.25">
      <c r="B72" s="460"/>
      <c r="C72" s="461"/>
      <c r="D72" s="462"/>
      <c r="E72" s="204" t="str">
        <f>IFERROR(+VLOOKUP(B72,'TARIFARIO 2024'!C21:E33,3,0),"")</f>
        <v/>
      </c>
      <c r="F72" s="112"/>
      <c r="G72" s="466"/>
      <c r="H72" s="467"/>
      <c r="J72" s="195"/>
      <c r="K72" s="324" t="str">
        <f>IFERROR(VLOOKUP(B72,'TARIFARIO 2024'!$C$18:$J$355,8,0),"")</f>
        <v/>
      </c>
      <c r="L72" s="431" t="str">
        <f t="shared" si="0"/>
        <v/>
      </c>
      <c r="M72" s="206"/>
    </row>
    <row r="73" spans="2:13" s="28" customFormat="1" x14ac:dyDescent="0.25">
      <c r="B73" s="460"/>
      <c r="C73" s="461"/>
      <c r="D73" s="462"/>
      <c r="E73" s="204" t="str">
        <f>IFERROR(+VLOOKUP(B73,'TARIFARIO 2024'!C22:E34,3,0),"")</f>
        <v/>
      </c>
      <c r="F73" s="112"/>
      <c r="G73" s="466"/>
      <c r="H73" s="467"/>
      <c r="J73" s="195"/>
      <c r="K73" s="324" t="str">
        <f>IFERROR(VLOOKUP(B73,'TARIFARIO 2024'!$C$18:$J$355,8,0),"")</f>
        <v/>
      </c>
      <c r="L73" s="431" t="str">
        <f t="shared" si="0"/>
        <v/>
      </c>
      <c r="M73" s="206"/>
    </row>
    <row r="74" spans="2:13" s="28" customFormat="1" x14ac:dyDescent="0.25">
      <c r="B74" s="460"/>
      <c r="C74" s="461"/>
      <c r="D74" s="462"/>
      <c r="E74" s="204" t="str">
        <f>IFERROR(+VLOOKUP(B74,'TARIFARIO 2024'!C23:E35,3,0),"")</f>
        <v/>
      </c>
      <c r="F74" s="112"/>
      <c r="G74" s="466"/>
      <c r="H74" s="467"/>
      <c r="J74" s="195"/>
      <c r="K74" s="324" t="str">
        <f>IFERROR(VLOOKUP(B74,'TARIFARIO 2024'!$C$18:$J$355,8,0),"")</f>
        <v/>
      </c>
      <c r="L74" s="431" t="str">
        <f t="shared" si="0"/>
        <v/>
      </c>
      <c r="M74" s="206"/>
    </row>
    <row r="75" spans="2:13" s="28" customFormat="1" x14ac:dyDescent="0.25">
      <c r="B75" s="460"/>
      <c r="C75" s="461"/>
      <c r="D75" s="462"/>
      <c r="E75" s="204" t="str">
        <f>IFERROR(+VLOOKUP(B75,'TARIFARIO 2024'!C24:E36,3,0),"")</f>
        <v/>
      </c>
      <c r="F75" s="112"/>
      <c r="G75" s="466"/>
      <c r="H75" s="467"/>
      <c r="J75" s="195"/>
      <c r="K75" s="324" t="str">
        <f>IFERROR(VLOOKUP(B75,'TARIFARIO 2024'!$C$18:$J$355,8,0),"")</f>
        <v/>
      </c>
      <c r="L75" s="431" t="str">
        <f t="shared" si="0"/>
        <v/>
      </c>
      <c r="M75" s="206"/>
    </row>
    <row r="76" spans="2:13" s="28" customFormat="1" ht="15.75" customHeight="1" x14ac:dyDescent="0.25">
      <c r="B76" s="460"/>
      <c r="C76" s="461"/>
      <c r="D76" s="462"/>
      <c r="E76" s="204" t="str">
        <f>IFERROR(+VLOOKUP(B76,'TARIFARIO 2024'!C25:E37,3,0),"")</f>
        <v/>
      </c>
      <c r="F76" s="112"/>
      <c r="G76" s="466"/>
      <c r="H76" s="467"/>
      <c r="J76" s="195"/>
      <c r="K76" s="324" t="str">
        <f>IFERROR(VLOOKUP(B76,'TARIFARIO 2024'!$C$18:$J$355,8,0),"")</f>
        <v/>
      </c>
      <c r="L76" s="325" t="str">
        <f t="shared" si="0"/>
        <v/>
      </c>
      <c r="M76" s="206"/>
    </row>
    <row r="77" spans="2:13" s="28" customFormat="1" ht="15" customHeight="1" x14ac:dyDescent="0.25">
      <c r="B77" s="468" t="s">
        <v>71</v>
      </c>
      <c r="C77" s="469"/>
      <c r="D77" s="470"/>
      <c r="E77" s="470"/>
      <c r="F77" s="470"/>
      <c r="G77" s="470"/>
      <c r="H77" s="471"/>
      <c r="J77" s="195"/>
      <c r="K77" s="438"/>
      <c r="L77" s="439"/>
      <c r="M77" s="327"/>
    </row>
    <row r="78" spans="2:13" s="28" customFormat="1" ht="15.75" customHeight="1" x14ac:dyDescent="0.25">
      <c r="B78" s="472" t="s">
        <v>63</v>
      </c>
      <c r="C78" s="473"/>
      <c r="D78" s="474"/>
      <c r="E78" s="65" t="s">
        <v>64</v>
      </c>
      <c r="F78" s="65" t="s">
        <v>65</v>
      </c>
      <c r="G78" s="463" t="s">
        <v>66</v>
      </c>
      <c r="H78" s="464"/>
      <c r="J78" s="430"/>
      <c r="K78" s="428" t="s">
        <v>68</v>
      </c>
      <c r="L78" s="428" t="s">
        <v>69</v>
      </c>
      <c r="M78" s="327"/>
    </row>
    <row r="79" spans="2:13" s="28" customFormat="1" x14ac:dyDescent="0.25">
      <c r="B79" s="460"/>
      <c r="C79" s="461"/>
      <c r="D79" s="462"/>
      <c r="E79" s="204" t="str">
        <f>IFERROR(+VLOOKUP(B79,'TARIFARIO 2024'!C102:E355,3,0),"")</f>
        <v/>
      </c>
      <c r="F79" s="113"/>
      <c r="G79" s="458"/>
      <c r="H79" s="459"/>
      <c r="J79" s="195"/>
      <c r="K79" s="324" t="str">
        <f>IFERROR(VLOOKUP(B79,'TARIFARIO 2024'!$C$18:$J$355,8,0),"")</f>
        <v/>
      </c>
      <c r="L79" s="431" t="str">
        <f>IFERROR(K79*F79,"")</f>
        <v/>
      </c>
      <c r="M79" s="206"/>
    </row>
    <row r="80" spans="2:13" s="28" customFormat="1" ht="13.5" customHeight="1" x14ac:dyDescent="0.25">
      <c r="B80" s="460"/>
      <c r="C80" s="461"/>
      <c r="D80" s="462"/>
      <c r="E80" s="204" t="str">
        <f>IFERROR(+VLOOKUP(B80,'TARIFARIO 2024'!C103:E356,3,0),"")</f>
        <v/>
      </c>
      <c r="F80" s="113"/>
      <c r="G80" s="458"/>
      <c r="H80" s="459"/>
      <c r="J80" s="195"/>
      <c r="K80" s="324" t="str">
        <f>IFERROR(VLOOKUP(B80,'TARIFARIO 2024'!$C$18:$J$355,8,0),"")</f>
        <v/>
      </c>
      <c r="L80" s="431" t="str">
        <f t="shared" ref="L80:L102" si="1">IFERROR(K80*F80,"")</f>
        <v/>
      </c>
      <c r="M80" s="206"/>
    </row>
    <row r="81" spans="2:13" s="28" customFormat="1" ht="13.5" customHeight="1" x14ac:dyDescent="0.25">
      <c r="B81" s="460"/>
      <c r="C81" s="461"/>
      <c r="D81" s="462"/>
      <c r="E81" s="204" t="str">
        <f>IFERROR(+VLOOKUP(B81,'TARIFARIO 2024'!C104:E357,3,0),"")</f>
        <v/>
      </c>
      <c r="F81" s="113"/>
      <c r="G81" s="458"/>
      <c r="H81" s="459"/>
      <c r="J81" s="195"/>
      <c r="K81" s="324" t="str">
        <f>IFERROR(VLOOKUP(B81,'TARIFARIO 2024'!$C$18:$J$355,8,0),"")</f>
        <v/>
      </c>
      <c r="L81" s="431" t="str">
        <f t="shared" si="1"/>
        <v/>
      </c>
      <c r="M81" s="206"/>
    </row>
    <row r="82" spans="2:13" s="28" customFormat="1" ht="13.5" customHeight="1" x14ac:dyDescent="0.25">
      <c r="B82" s="460"/>
      <c r="C82" s="461"/>
      <c r="D82" s="462"/>
      <c r="E82" s="204" t="str">
        <f>IFERROR(+VLOOKUP(B82,'TARIFARIO 2024'!C105:E358,3,0),"")</f>
        <v/>
      </c>
      <c r="F82" s="113"/>
      <c r="G82" s="458"/>
      <c r="H82" s="459"/>
      <c r="J82" s="195"/>
      <c r="K82" s="324" t="str">
        <f>IFERROR(VLOOKUP(B82,'TARIFARIO 2024'!$C$18:$J$355,8,0),"")</f>
        <v/>
      </c>
      <c r="L82" s="431" t="str">
        <f t="shared" si="1"/>
        <v/>
      </c>
      <c r="M82" s="206"/>
    </row>
    <row r="83" spans="2:13" s="28" customFormat="1" ht="13.5" customHeight="1" x14ac:dyDescent="0.25">
      <c r="B83" s="460"/>
      <c r="C83" s="461"/>
      <c r="D83" s="462"/>
      <c r="E83" s="204" t="str">
        <f>IFERROR(+VLOOKUP(B83,'TARIFARIO 2024'!C106:E359,3,0),"")</f>
        <v/>
      </c>
      <c r="F83" s="113"/>
      <c r="G83" s="458"/>
      <c r="H83" s="459"/>
      <c r="J83" s="195"/>
      <c r="K83" s="324" t="str">
        <f>IFERROR(VLOOKUP(B83,'TARIFARIO 2024'!$C$18:$J$355,8,0),"")</f>
        <v/>
      </c>
      <c r="L83" s="431" t="str">
        <f t="shared" si="1"/>
        <v/>
      </c>
      <c r="M83" s="206"/>
    </row>
    <row r="84" spans="2:13" s="28" customFormat="1" ht="13.5" customHeight="1" x14ac:dyDescent="0.25">
      <c r="B84" s="460"/>
      <c r="C84" s="461"/>
      <c r="D84" s="462"/>
      <c r="E84" s="204" t="str">
        <f>IFERROR(+VLOOKUP(B84,'TARIFARIO 2024'!C107:E360,3,0),"")</f>
        <v/>
      </c>
      <c r="F84" s="113"/>
      <c r="G84" s="458"/>
      <c r="H84" s="459"/>
      <c r="J84" s="195"/>
      <c r="K84" s="324" t="str">
        <f>IFERROR(VLOOKUP(B84,'TARIFARIO 2024'!$C$18:$J$355,8,0),"")</f>
        <v/>
      </c>
      <c r="L84" s="431" t="str">
        <f t="shared" si="1"/>
        <v/>
      </c>
      <c r="M84" s="206"/>
    </row>
    <row r="85" spans="2:13" s="28" customFormat="1" ht="13.5" customHeight="1" x14ac:dyDescent="0.25">
      <c r="B85" s="460"/>
      <c r="C85" s="461"/>
      <c r="D85" s="462"/>
      <c r="E85" s="204" t="str">
        <f>IFERROR(+VLOOKUP(B85,'TARIFARIO 2024'!C108:E361,3,0),"")</f>
        <v/>
      </c>
      <c r="F85" s="113"/>
      <c r="G85" s="458"/>
      <c r="H85" s="459"/>
      <c r="J85" s="195"/>
      <c r="K85" s="324" t="str">
        <f>IFERROR(VLOOKUP(B85,'TARIFARIO 2024'!$C$18:$J$355,8,0),"")</f>
        <v/>
      </c>
      <c r="L85" s="431" t="str">
        <f t="shared" si="1"/>
        <v/>
      </c>
      <c r="M85" s="206"/>
    </row>
    <row r="86" spans="2:13" s="28" customFormat="1" ht="13.5" customHeight="1" x14ac:dyDescent="0.25">
      <c r="B86" s="460"/>
      <c r="C86" s="461"/>
      <c r="D86" s="462"/>
      <c r="E86" s="204" t="str">
        <f>IFERROR(+VLOOKUP(B86,'TARIFARIO 2024'!C109:E362,3,0),"")</f>
        <v/>
      </c>
      <c r="F86" s="113"/>
      <c r="G86" s="458"/>
      <c r="H86" s="459"/>
      <c r="J86" s="195"/>
      <c r="K86" s="324" t="str">
        <f>IFERROR(VLOOKUP(B86,'TARIFARIO 2024'!$C$18:$J$355,8,0),"")</f>
        <v/>
      </c>
      <c r="L86" s="431" t="str">
        <f t="shared" si="1"/>
        <v/>
      </c>
      <c r="M86" s="206"/>
    </row>
    <row r="87" spans="2:13" s="28" customFormat="1" ht="13.5" customHeight="1" x14ac:dyDescent="0.25">
      <c r="B87" s="460"/>
      <c r="C87" s="461"/>
      <c r="D87" s="462"/>
      <c r="E87" s="204" t="str">
        <f>IFERROR(+VLOOKUP(B87,'TARIFARIO 2024'!C110:E363,3,0),"")</f>
        <v/>
      </c>
      <c r="F87" s="113"/>
      <c r="G87" s="458"/>
      <c r="H87" s="459"/>
      <c r="J87" s="195"/>
      <c r="K87" s="324" t="str">
        <f>IFERROR(VLOOKUP(B87,'TARIFARIO 2024'!$C$18:$J$355,8,0),"")</f>
        <v/>
      </c>
      <c r="L87" s="431" t="str">
        <f t="shared" si="1"/>
        <v/>
      </c>
      <c r="M87" s="206"/>
    </row>
    <row r="88" spans="2:13" s="28" customFormat="1" ht="13.5" customHeight="1" x14ac:dyDescent="0.25">
      <c r="B88" s="460"/>
      <c r="C88" s="461"/>
      <c r="D88" s="462"/>
      <c r="E88" s="204" t="str">
        <f>IFERROR(+VLOOKUP(B88,'TARIFARIO 2024'!C111:E364,3,0),"")</f>
        <v/>
      </c>
      <c r="F88" s="113"/>
      <c r="G88" s="458"/>
      <c r="H88" s="459"/>
      <c r="J88" s="195"/>
      <c r="K88" s="324" t="str">
        <f>IFERROR(VLOOKUP(B88,'TARIFARIO 2024'!$C$18:$J$355,8,0),"")</f>
        <v/>
      </c>
      <c r="L88" s="431" t="str">
        <f t="shared" si="1"/>
        <v/>
      </c>
      <c r="M88" s="206"/>
    </row>
    <row r="89" spans="2:13" s="28" customFormat="1" x14ac:dyDescent="0.25">
      <c r="B89" s="460"/>
      <c r="C89" s="461"/>
      <c r="D89" s="462"/>
      <c r="E89" s="204" t="str">
        <f>IFERROR(+VLOOKUP(B89,'TARIFARIO 2024'!C112:E365,3,0),"")</f>
        <v/>
      </c>
      <c r="F89" s="113"/>
      <c r="G89" s="458"/>
      <c r="H89" s="459"/>
      <c r="J89" s="195"/>
      <c r="K89" s="324" t="str">
        <f>IFERROR(VLOOKUP(B89,'TARIFARIO 2024'!$C$18:$J$355,8,0),"")</f>
        <v/>
      </c>
      <c r="L89" s="431" t="str">
        <f t="shared" si="1"/>
        <v/>
      </c>
      <c r="M89" s="206"/>
    </row>
    <row r="90" spans="2:13" s="28" customFormat="1" x14ac:dyDescent="0.25">
      <c r="B90" s="460"/>
      <c r="C90" s="461"/>
      <c r="D90" s="462"/>
      <c r="E90" s="204" t="str">
        <f>IFERROR(+VLOOKUP(B90,'TARIFARIO 2024'!C113:E366,3,0),"")</f>
        <v/>
      </c>
      <c r="F90" s="113"/>
      <c r="G90" s="458"/>
      <c r="H90" s="459"/>
      <c r="J90" s="195"/>
      <c r="K90" s="324" t="str">
        <f>IFERROR(VLOOKUP(B90,'TARIFARIO 2024'!$C$18:$J$355,8,0),"")</f>
        <v/>
      </c>
      <c r="L90" s="431" t="str">
        <f t="shared" si="1"/>
        <v/>
      </c>
      <c r="M90" s="206"/>
    </row>
    <row r="91" spans="2:13" s="28" customFormat="1" x14ac:dyDescent="0.25">
      <c r="B91" s="460"/>
      <c r="C91" s="461"/>
      <c r="D91" s="462"/>
      <c r="E91" s="204" t="str">
        <f>IFERROR(+VLOOKUP(B91,'TARIFARIO 2024'!C114:E367,3,0),"")</f>
        <v/>
      </c>
      <c r="F91" s="113"/>
      <c r="G91" s="458"/>
      <c r="H91" s="459"/>
      <c r="J91" s="195"/>
      <c r="K91" s="324" t="str">
        <f>IFERROR(VLOOKUP(B91,'TARIFARIO 2024'!$C$18:$J$355,8,0),"")</f>
        <v/>
      </c>
      <c r="L91" s="431" t="str">
        <f t="shared" si="1"/>
        <v/>
      </c>
      <c r="M91" s="206"/>
    </row>
    <row r="92" spans="2:13" s="28" customFormat="1" x14ac:dyDescent="0.25">
      <c r="B92" s="460"/>
      <c r="C92" s="461"/>
      <c r="D92" s="462"/>
      <c r="E92" s="204" t="str">
        <f>IFERROR(+VLOOKUP(B92,'TARIFARIO 2024'!C115:E368,3,0),"")</f>
        <v/>
      </c>
      <c r="F92" s="113"/>
      <c r="G92" s="107"/>
      <c r="H92" s="108"/>
      <c r="J92" s="195"/>
      <c r="K92" s="324" t="str">
        <f>IFERROR(VLOOKUP(B92,'TARIFARIO 2024'!$C$18:$J$355,8,0),"")</f>
        <v/>
      </c>
      <c r="L92" s="431" t="str">
        <f t="shared" si="1"/>
        <v/>
      </c>
      <c r="M92" s="206"/>
    </row>
    <row r="93" spans="2:13" s="28" customFormat="1" x14ac:dyDescent="0.25">
      <c r="B93" s="460"/>
      <c r="C93" s="461"/>
      <c r="D93" s="462"/>
      <c r="E93" s="204" t="str">
        <f>IFERROR(+VLOOKUP(B93,'TARIFARIO 2024'!C116:E369,3,0),"")</f>
        <v/>
      </c>
      <c r="F93" s="113"/>
      <c r="G93" s="107"/>
      <c r="H93" s="108"/>
      <c r="J93" s="195"/>
      <c r="K93" s="324" t="str">
        <f>IFERROR(VLOOKUP(B93,'TARIFARIO 2024'!$C$18:$J$355,8,0),"")</f>
        <v/>
      </c>
      <c r="L93" s="431" t="str">
        <f t="shared" si="1"/>
        <v/>
      </c>
      <c r="M93" s="206"/>
    </row>
    <row r="94" spans="2:13" s="28" customFormat="1" x14ac:dyDescent="0.25">
      <c r="B94" s="460"/>
      <c r="C94" s="461"/>
      <c r="D94" s="462"/>
      <c r="E94" s="204" t="str">
        <f>IFERROR(+VLOOKUP(B94,'TARIFARIO 2024'!C117:E370,3,0),"")</f>
        <v/>
      </c>
      <c r="F94" s="113"/>
      <c r="G94" s="107"/>
      <c r="H94" s="108"/>
      <c r="J94" s="195"/>
      <c r="K94" s="324" t="str">
        <f>IFERROR(VLOOKUP(B94,'TARIFARIO 2024'!$C$18:$J$355,8,0),"")</f>
        <v/>
      </c>
      <c r="L94" s="431" t="str">
        <f t="shared" si="1"/>
        <v/>
      </c>
      <c r="M94" s="206"/>
    </row>
    <row r="95" spans="2:13" s="28" customFormat="1" x14ac:dyDescent="0.25">
      <c r="B95" s="460"/>
      <c r="C95" s="461"/>
      <c r="D95" s="462"/>
      <c r="E95" s="204" t="str">
        <f>IFERROR(+VLOOKUP(B95,'TARIFARIO 2024'!C118:E371,3,0),"")</f>
        <v/>
      </c>
      <c r="F95" s="113"/>
      <c r="G95" s="107"/>
      <c r="H95" s="108"/>
      <c r="J95" s="195"/>
      <c r="K95" s="324" t="str">
        <f>IFERROR(VLOOKUP(B95,'TARIFARIO 2024'!$C$18:$J$355,8,0),"")</f>
        <v/>
      </c>
      <c r="L95" s="431" t="str">
        <f t="shared" si="1"/>
        <v/>
      </c>
      <c r="M95" s="206"/>
    </row>
    <row r="96" spans="2:13" s="28" customFormat="1" x14ac:dyDescent="0.25">
      <c r="B96" s="460"/>
      <c r="C96" s="461"/>
      <c r="D96" s="462"/>
      <c r="E96" s="204" t="str">
        <f>IFERROR(+VLOOKUP(B96,'TARIFARIO 2024'!C119:E372,3,0),"")</f>
        <v/>
      </c>
      <c r="F96" s="113"/>
      <c r="G96" s="107"/>
      <c r="H96" s="108"/>
      <c r="J96" s="195"/>
      <c r="K96" s="324" t="str">
        <f>IFERROR(VLOOKUP(B96,'TARIFARIO 2024'!$C$18:$J$355,8,0),"")</f>
        <v/>
      </c>
      <c r="L96" s="431" t="str">
        <f t="shared" si="1"/>
        <v/>
      </c>
      <c r="M96" s="206"/>
    </row>
    <row r="97" spans="2:13" s="28" customFormat="1" x14ac:dyDescent="0.25">
      <c r="B97" s="460"/>
      <c r="C97" s="461"/>
      <c r="D97" s="462"/>
      <c r="E97" s="204" t="str">
        <f>IFERROR(+VLOOKUP(B97,'TARIFARIO 2024'!C120:E373,3,0),"")</f>
        <v/>
      </c>
      <c r="F97" s="113"/>
      <c r="G97" s="107"/>
      <c r="H97" s="108"/>
      <c r="J97" s="195"/>
      <c r="K97" s="324" t="str">
        <f>IFERROR(VLOOKUP(B97,'TARIFARIO 2024'!$C$18:$J$355,8,0),"")</f>
        <v/>
      </c>
      <c r="L97" s="431" t="str">
        <f t="shared" si="1"/>
        <v/>
      </c>
      <c r="M97" s="206"/>
    </row>
    <row r="98" spans="2:13" s="28" customFormat="1" x14ac:dyDescent="0.25">
      <c r="B98" s="460"/>
      <c r="C98" s="461"/>
      <c r="D98" s="462"/>
      <c r="E98" s="204" t="str">
        <f>IFERROR(+VLOOKUP(B98,'TARIFARIO 2024'!C121:E374,3,0),"")</f>
        <v/>
      </c>
      <c r="F98" s="113"/>
      <c r="G98" s="107"/>
      <c r="H98" s="108"/>
      <c r="J98" s="195"/>
      <c r="K98" s="324" t="str">
        <f>IFERROR(VLOOKUP(B98,'TARIFARIO 2024'!$C$18:$J$355,8,0),"")</f>
        <v/>
      </c>
      <c r="L98" s="431" t="str">
        <f t="shared" si="1"/>
        <v/>
      </c>
      <c r="M98" s="206"/>
    </row>
    <row r="99" spans="2:13" s="28" customFormat="1" x14ac:dyDescent="0.25">
      <c r="B99" s="460"/>
      <c r="C99" s="461"/>
      <c r="D99" s="462"/>
      <c r="E99" s="204" t="str">
        <f>IFERROR(+VLOOKUP(B99,'TARIFARIO 2024'!C122:E375,3,0),"")</f>
        <v/>
      </c>
      <c r="F99" s="113"/>
      <c r="G99" s="458"/>
      <c r="H99" s="459"/>
      <c r="J99" s="195"/>
      <c r="K99" s="324" t="str">
        <f>IFERROR(VLOOKUP(B99,'TARIFARIO 2024'!$C$18:$J$355,8,0),"")</f>
        <v/>
      </c>
      <c r="L99" s="431" t="str">
        <f t="shared" si="1"/>
        <v/>
      </c>
      <c r="M99" s="206"/>
    </row>
    <row r="100" spans="2:13" s="28" customFormat="1" x14ac:dyDescent="0.25">
      <c r="B100" s="460"/>
      <c r="C100" s="461"/>
      <c r="D100" s="462"/>
      <c r="E100" s="204" t="str">
        <f>IFERROR(+VLOOKUP(B100,'TARIFARIO 2024'!C123:E376,3,0),"")</f>
        <v/>
      </c>
      <c r="F100" s="113"/>
      <c r="G100" s="458"/>
      <c r="H100" s="459"/>
      <c r="J100" s="195"/>
      <c r="K100" s="324" t="str">
        <f>IFERROR(VLOOKUP(B100,'TARIFARIO 2024'!$C$18:$J$355,8,0),"")</f>
        <v/>
      </c>
      <c r="L100" s="431" t="str">
        <f t="shared" si="1"/>
        <v/>
      </c>
      <c r="M100" s="206"/>
    </row>
    <row r="101" spans="2:13" s="28" customFormat="1" x14ac:dyDescent="0.25">
      <c r="B101" s="460"/>
      <c r="C101" s="461"/>
      <c r="D101" s="462"/>
      <c r="E101" s="204" t="str">
        <f>IFERROR(+VLOOKUP(B101,'TARIFARIO 2024'!C124:E377,3,0),"")</f>
        <v/>
      </c>
      <c r="F101" s="113"/>
      <c r="G101" s="458"/>
      <c r="H101" s="459"/>
      <c r="J101" s="195"/>
      <c r="K101" s="324" t="str">
        <f>IFERROR(VLOOKUP(B101,'TARIFARIO 2024'!$C$18:$J$355,8,0),"")</f>
        <v/>
      </c>
      <c r="L101" s="431" t="str">
        <f t="shared" si="1"/>
        <v/>
      </c>
      <c r="M101" s="206"/>
    </row>
    <row r="102" spans="2:13" s="28" customFormat="1" ht="16.5" customHeight="1" x14ac:dyDescent="0.25">
      <c r="B102" s="460"/>
      <c r="C102" s="461"/>
      <c r="D102" s="462"/>
      <c r="E102" s="204" t="str">
        <f>IFERROR(+VLOOKUP(B102,'TARIFARIO 2024'!C125:E378,3,0),"")</f>
        <v/>
      </c>
      <c r="F102" s="113"/>
      <c r="G102" s="458"/>
      <c r="H102" s="459"/>
      <c r="J102" s="195"/>
      <c r="K102" s="324" t="str">
        <f>IFERROR(VLOOKUP(B102,'TARIFARIO 2024'!$C$18:$J$355,8,0),"")</f>
        <v/>
      </c>
      <c r="L102" s="431" t="str">
        <f t="shared" si="1"/>
        <v/>
      </c>
      <c r="M102" s="206"/>
    </row>
    <row r="103" spans="2:13" s="28" customFormat="1" ht="27.75" customHeight="1" x14ac:dyDescent="0.25">
      <c r="B103" s="468" t="s">
        <v>72</v>
      </c>
      <c r="C103" s="469"/>
      <c r="D103" s="470"/>
      <c r="E103" s="470"/>
      <c r="F103" s="470"/>
      <c r="G103" s="470"/>
      <c r="H103" s="471"/>
      <c r="J103" s="195"/>
      <c r="K103" s="321"/>
      <c r="L103" s="326"/>
      <c r="M103" s="327"/>
    </row>
    <row r="104" spans="2:13" s="28" customFormat="1" x14ac:dyDescent="0.25">
      <c r="B104" s="564" t="s">
        <v>63</v>
      </c>
      <c r="C104" s="565"/>
      <c r="D104" s="566"/>
      <c r="E104" s="65" t="s">
        <v>64</v>
      </c>
      <c r="F104" s="65" t="s">
        <v>65</v>
      </c>
      <c r="G104" s="463" t="s">
        <v>66</v>
      </c>
      <c r="H104" s="464"/>
      <c r="J104" s="195"/>
      <c r="K104" s="440" t="s">
        <v>68</v>
      </c>
      <c r="L104" s="440" t="s">
        <v>69</v>
      </c>
      <c r="M104" s="327"/>
    </row>
    <row r="105" spans="2:13" s="28" customFormat="1" x14ac:dyDescent="0.25">
      <c r="B105" s="460"/>
      <c r="C105" s="461"/>
      <c r="D105" s="462"/>
      <c r="E105" s="204" t="str">
        <f>IFERROR(+VLOOKUP(B105,'Items Fuera Tarifario'!$A$21:$C$35,3,0),"")</f>
        <v/>
      </c>
      <c r="F105" s="40"/>
      <c r="G105" s="458"/>
      <c r="H105" s="459"/>
      <c r="J105" s="195"/>
      <c r="K105" s="324"/>
      <c r="L105" s="433">
        <f t="shared" ref="L105:L110" si="2">IFERROR(K105*F105,"")</f>
        <v>0</v>
      </c>
      <c r="M105" s="206"/>
    </row>
    <row r="106" spans="2:13" s="28" customFormat="1" x14ac:dyDescent="0.25">
      <c r="B106" s="460"/>
      <c r="C106" s="461"/>
      <c r="D106" s="462"/>
      <c r="E106" s="199"/>
      <c r="F106" s="40"/>
      <c r="G106" s="458"/>
      <c r="H106" s="459"/>
      <c r="J106" s="195"/>
      <c r="K106" s="324"/>
      <c r="L106" s="433">
        <f t="shared" si="2"/>
        <v>0</v>
      </c>
      <c r="M106" s="206"/>
    </row>
    <row r="107" spans="2:13" s="28" customFormat="1" x14ac:dyDescent="0.25">
      <c r="B107" s="460"/>
      <c r="C107" s="461"/>
      <c r="D107" s="462"/>
      <c r="E107" s="199"/>
      <c r="F107" s="40"/>
      <c r="G107" s="458"/>
      <c r="H107" s="459"/>
      <c r="J107" s="195"/>
      <c r="K107" s="324"/>
      <c r="L107" s="433">
        <f t="shared" si="2"/>
        <v>0</v>
      </c>
      <c r="M107" s="206"/>
    </row>
    <row r="108" spans="2:13" s="28" customFormat="1" x14ac:dyDescent="0.25">
      <c r="B108" s="460"/>
      <c r="C108" s="461"/>
      <c r="D108" s="462"/>
      <c r="E108" s="199"/>
      <c r="F108" s="40"/>
      <c r="G108" s="458"/>
      <c r="H108" s="459"/>
      <c r="J108" s="195"/>
      <c r="K108" s="324"/>
      <c r="L108" s="433">
        <f t="shared" si="2"/>
        <v>0</v>
      </c>
      <c r="M108" s="206"/>
    </row>
    <row r="109" spans="2:13" s="28" customFormat="1" x14ac:dyDescent="0.25">
      <c r="B109" s="460"/>
      <c r="C109" s="461"/>
      <c r="D109" s="462"/>
      <c r="E109" s="199"/>
      <c r="F109" s="40"/>
      <c r="G109" s="458"/>
      <c r="H109" s="459"/>
      <c r="J109" s="195"/>
      <c r="K109" s="324"/>
      <c r="L109" s="433">
        <f t="shared" si="2"/>
        <v>0</v>
      </c>
      <c r="M109" s="206"/>
    </row>
    <row r="110" spans="2:13" s="28" customFormat="1" x14ac:dyDescent="0.25">
      <c r="B110" s="460"/>
      <c r="C110" s="461"/>
      <c r="D110" s="462"/>
      <c r="E110" s="199"/>
      <c r="F110" s="40"/>
      <c r="G110" s="107"/>
      <c r="H110" s="108"/>
      <c r="J110" s="195"/>
      <c r="K110" s="324"/>
      <c r="L110" s="433">
        <f t="shared" si="2"/>
        <v>0</v>
      </c>
      <c r="M110" s="206"/>
    </row>
    <row r="111" spans="2:13" s="28" customFormat="1" x14ac:dyDescent="0.25">
      <c r="B111" s="460"/>
      <c r="C111" s="461"/>
      <c r="D111" s="462"/>
      <c r="E111" s="199"/>
      <c r="F111" s="40"/>
      <c r="G111" s="458"/>
      <c r="H111" s="459"/>
      <c r="J111" s="195"/>
      <c r="K111" s="324"/>
      <c r="L111" s="433"/>
      <c r="M111" s="206"/>
    </row>
    <row r="112" spans="2:13" s="28" customFormat="1" x14ac:dyDescent="0.25">
      <c r="B112" s="460"/>
      <c r="C112" s="461"/>
      <c r="D112" s="462"/>
      <c r="E112" s="199"/>
      <c r="F112" s="40"/>
      <c r="G112" s="458"/>
      <c r="H112" s="459"/>
      <c r="J112" s="195"/>
      <c r="K112" s="324"/>
      <c r="L112" s="433"/>
      <c r="M112" s="206"/>
    </row>
    <row r="113" spans="2:13" s="28" customFormat="1" x14ac:dyDescent="0.25">
      <c r="B113" s="460"/>
      <c r="C113" s="461"/>
      <c r="D113" s="462"/>
      <c r="E113" s="199"/>
      <c r="F113" s="40"/>
      <c r="G113" s="458"/>
      <c r="H113" s="459"/>
      <c r="J113" s="195"/>
      <c r="K113" s="324"/>
      <c r="L113" s="433">
        <f>IFERROR(K113*F113,"")</f>
        <v>0</v>
      </c>
      <c r="M113" s="206"/>
    </row>
    <row r="114" spans="2:13" s="28" customFormat="1" x14ac:dyDescent="0.25">
      <c r="B114" s="460"/>
      <c r="C114" s="461"/>
      <c r="D114" s="462"/>
      <c r="E114" s="199"/>
      <c r="F114" s="40"/>
      <c r="G114" s="107"/>
      <c r="H114" s="108"/>
      <c r="J114" s="195"/>
      <c r="K114" s="324"/>
      <c r="L114" s="433"/>
      <c r="M114" s="206"/>
    </row>
    <row r="115" spans="2:13" s="28" customFormat="1" x14ac:dyDescent="0.25">
      <c r="B115" s="460"/>
      <c r="C115" s="461"/>
      <c r="D115" s="462"/>
      <c r="E115" s="199"/>
      <c r="F115" s="40"/>
      <c r="G115" s="458"/>
      <c r="H115" s="459"/>
      <c r="J115" s="195"/>
      <c r="K115" s="324"/>
      <c r="L115" s="433">
        <f>IFERROR(K115*F115,"")</f>
        <v>0</v>
      </c>
      <c r="M115" s="206"/>
    </row>
    <row r="116" spans="2:13" s="28" customFormat="1" ht="15" customHeight="1" x14ac:dyDescent="0.25">
      <c r="B116" s="460"/>
      <c r="C116" s="461"/>
      <c r="D116" s="462"/>
      <c r="E116" s="199"/>
      <c r="F116" s="40"/>
      <c r="G116" s="458"/>
      <c r="H116" s="459"/>
      <c r="J116" s="195"/>
      <c r="K116" s="324"/>
      <c r="L116" s="433">
        <f>IFERROR(K116*F116,"")</f>
        <v>0</v>
      </c>
      <c r="M116" s="206"/>
    </row>
    <row r="117" spans="2:13" s="28" customFormat="1" ht="15" customHeight="1" x14ac:dyDescent="0.25">
      <c r="B117" s="468" t="s">
        <v>4416</v>
      </c>
      <c r="C117" s="469"/>
      <c r="D117" s="470"/>
      <c r="E117" s="470"/>
      <c r="F117" s="470"/>
      <c r="G117" s="470"/>
      <c r="H117" s="471"/>
      <c r="J117" s="127"/>
      <c r="K117" s="440" t="s">
        <v>68</v>
      </c>
      <c r="L117" s="440" t="s">
        <v>69</v>
      </c>
      <c r="M117" s="206"/>
    </row>
    <row r="118" spans="2:13" s="28" customFormat="1" ht="22.5" customHeight="1" x14ac:dyDescent="0.25">
      <c r="B118" s="491" t="s">
        <v>73</v>
      </c>
      <c r="C118" s="492"/>
      <c r="D118" s="493"/>
      <c r="E118" s="29" t="s">
        <v>74</v>
      </c>
      <c r="F118" s="30" t="s">
        <v>75</v>
      </c>
      <c r="G118" s="527"/>
      <c r="H118" s="528"/>
      <c r="J118" s="322" t="s">
        <v>4414</v>
      </c>
      <c r="K118" s="428"/>
      <c r="L118" s="433" t="str">
        <f>IFERROR(K118*F118,"")</f>
        <v/>
      </c>
      <c r="M118" s="206"/>
    </row>
    <row r="119" spans="2:13" s="28" customFormat="1" ht="15.75" customHeight="1" x14ac:dyDescent="0.25">
      <c r="B119" s="468" t="s">
        <v>76</v>
      </c>
      <c r="C119" s="469"/>
      <c r="D119" s="488"/>
      <c r="E119" s="488"/>
      <c r="F119" s="470"/>
      <c r="G119" s="470"/>
      <c r="H119" s="471"/>
      <c r="J119" s="322" t="s">
        <v>77</v>
      </c>
      <c r="K119" s="432"/>
      <c r="L119" s="434"/>
      <c r="M119" s="217"/>
    </row>
    <row r="120" spans="2:13" s="28" customFormat="1" ht="14.25" customHeight="1" x14ac:dyDescent="0.25">
      <c r="B120" s="81" t="s">
        <v>78</v>
      </c>
      <c r="C120" s="303" t="s">
        <v>79</v>
      </c>
      <c r="D120" s="529"/>
      <c r="E120" s="529"/>
      <c r="F120" s="304" t="s">
        <v>80</v>
      </c>
      <c r="G120" s="521"/>
      <c r="H120" s="530"/>
      <c r="J120" s="322" t="s">
        <v>81</v>
      </c>
      <c r="K120" s="432"/>
      <c r="L120" s="435"/>
      <c r="M120" s="206"/>
    </row>
    <row r="121" spans="2:13" s="28" customFormat="1" ht="14.25" customHeight="1" x14ac:dyDescent="0.25">
      <c r="B121" s="460" t="s">
        <v>82</v>
      </c>
      <c r="C121" s="461"/>
      <c r="D121" s="489"/>
      <c r="E121" s="307" t="s">
        <v>83</v>
      </c>
      <c r="F121" s="40" t="s">
        <v>84</v>
      </c>
      <c r="G121" s="457" t="s">
        <v>66</v>
      </c>
      <c r="H121" s="490"/>
      <c r="J121" s="195"/>
      <c r="K121" s="320"/>
      <c r="L121" s="320"/>
      <c r="M121" s="206"/>
    </row>
    <row r="122" spans="2:13" s="28" customFormat="1" ht="14.25" customHeight="1" x14ac:dyDescent="0.25">
      <c r="B122" s="460"/>
      <c r="C122" s="461"/>
      <c r="D122" s="462"/>
      <c r="E122" s="427"/>
      <c r="F122" s="40"/>
      <c r="G122" s="458"/>
      <c r="H122" s="459"/>
      <c r="J122" s="195"/>
      <c r="K122" s="324"/>
      <c r="L122" s="325">
        <f>IFERROR(K122*F122,"")</f>
        <v>0</v>
      </c>
      <c r="M122" s="206"/>
    </row>
    <row r="123" spans="2:13" s="28" customFormat="1" ht="14.25" customHeight="1" x14ac:dyDescent="0.25">
      <c r="B123" s="460"/>
      <c r="C123" s="461"/>
      <c r="D123" s="462"/>
      <c r="E123" s="204"/>
      <c r="F123" s="40"/>
      <c r="G123" s="458"/>
      <c r="H123" s="459"/>
      <c r="J123" s="195"/>
      <c r="K123" s="324"/>
      <c r="L123" s="325">
        <f>IFERROR(K123*F123,"")</f>
        <v>0</v>
      </c>
      <c r="M123" s="206"/>
    </row>
    <row r="124" spans="2:13" s="28" customFormat="1" ht="14.25" customHeight="1" x14ac:dyDescent="0.25">
      <c r="B124" s="460"/>
      <c r="C124" s="461"/>
      <c r="D124" s="462"/>
      <c r="E124" s="204" t="str">
        <f>IFERROR(+VLOOKUP(B124,'TARIFARIO C PRINCIPALES L2 '!$B$8:$D$436,3,0),"")</f>
        <v/>
      </c>
      <c r="F124" s="40"/>
      <c r="G124" s="458"/>
      <c r="H124" s="459"/>
      <c r="J124" s="195"/>
      <c r="K124" s="324" t="str">
        <f>IFERROR(VLOOKUP(B124,'[3]TARIFARIO C PRINCIPALES L2 '!$B$8:$H$448,7,0),"")</f>
        <v/>
      </c>
      <c r="L124" s="325" t="str">
        <f>IFERROR(K124*F124,"")</f>
        <v/>
      </c>
      <c r="M124" s="206"/>
    </row>
    <row r="125" spans="2:13" s="28" customFormat="1" ht="14.25" customHeight="1" x14ac:dyDescent="0.25">
      <c r="B125" s="460"/>
      <c r="C125" s="461"/>
      <c r="D125" s="462"/>
      <c r="E125" s="204"/>
      <c r="F125" s="40"/>
      <c r="G125" s="107"/>
      <c r="H125" s="108"/>
      <c r="J125" s="195"/>
      <c r="K125" s="324"/>
      <c r="L125" s="325">
        <f>IFERROR(K125*F125,"")</f>
        <v>0</v>
      </c>
      <c r="M125" s="206"/>
    </row>
    <row r="126" spans="2:13" s="28" customFormat="1" ht="14.25" customHeight="1" x14ac:dyDescent="0.25">
      <c r="B126" s="468" t="s">
        <v>85</v>
      </c>
      <c r="C126" s="469"/>
      <c r="D126" s="488"/>
      <c r="E126" s="488"/>
      <c r="F126" s="470"/>
      <c r="G126" s="470"/>
      <c r="H126" s="471"/>
      <c r="J126" s="195"/>
      <c r="K126" s="436"/>
      <c r="L126" s="437"/>
      <c r="M126" s="206"/>
    </row>
    <row r="127" spans="2:13" s="28" customFormat="1" ht="14.25" customHeight="1" x14ac:dyDescent="0.25">
      <c r="B127" s="519" t="s">
        <v>86</v>
      </c>
      <c r="C127" s="84" t="s">
        <v>87</v>
      </c>
      <c r="D127" s="521" t="s">
        <v>88</v>
      </c>
      <c r="E127" s="522"/>
      <c r="F127" s="83" t="s">
        <v>87</v>
      </c>
      <c r="G127" s="522" t="s">
        <v>89</v>
      </c>
      <c r="H127" s="84" t="s">
        <v>87</v>
      </c>
      <c r="J127" s="201"/>
      <c r="K127" s="328"/>
      <c r="L127" s="328"/>
      <c r="M127" s="206"/>
    </row>
    <row r="128" spans="2:13" s="28" customFormat="1" ht="12.75" customHeight="1" x14ac:dyDescent="0.25">
      <c r="B128" s="520"/>
      <c r="C128" s="89" t="s">
        <v>90</v>
      </c>
      <c r="D128" s="523"/>
      <c r="E128" s="524"/>
      <c r="F128" s="85" t="s">
        <v>91</v>
      </c>
      <c r="G128" s="524"/>
      <c r="H128" s="86" t="s">
        <v>92</v>
      </c>
      <c r="J128" s="201"/>
      <c r="K128" s="328"/>
      <c r="L128" s="328"/>
      <c r="M128" s="206"/>
    </row>
    <row r="129" spans="2:13" s="28" customFormat="1" ht="15.75" customHeight="1" x14ac:dyDescent="0.25">
      <c r="B129" s="305" t="s">
        <v>93</v>
      </c>
      <c r="C129" s="446"/>
      <c r="D129" s="483" t="s">
        <v>95</v>
      </c>
      <c r="E129" s="483"/>
      <c r="F129" s="445"/>
      <c r="G129" s="88" t="s">
        <v>95</v>
      </c>
      <c r="H129" s="445"/>
      <c r="J129" s="201"/>
      <c r="K129" s="328" t="s">
        <v>96</v>
      </c>
      <c r="L129" s="329">
        <f>SUM(L55:L128)</f>
        <v>0</v>
      </c>
      <c r="M129" s="206"/>
    </row>
    <row r="130" spans="2:13" s="31" customFormat="1" ht="2.25" customHeight="1" x14ac:dyDescent="0.25">
      <c r="B130" s="507"/>
      <c r="C130" s="508"/>
      <c r="D130" s="508"/>
      <c r="E130" s="508"/>
      <c r="F130" s="508"/>
      <c r="G130" s="508"/>
      <c r="H130" s="509"/>
      <c r="J130" s="203"/>
      <c r="K130" s="328"/>
      <c r="L130" s="328"/>
      <c r="M130" s="221"/>
    </row>
    <row r="131" spans="2:13" s="31" customFormat="1" x14ac:dyDescent="0.15">
      <c r="B131" s="510" t="s">
        <v>97</v>
      </c>
      <c r="C131" s="511"/>
      <c r="D131" s="511"/>
      <c r="E131" s="511"/>
      <c r="F131" s="511"/>
      <c r="G131" s="511"/>
      <c r="H131" s="512"/>
      <c r="J131" s="201"/>
      <c r="K131" s="328"/>
      <c r="L131" s="328"/>
      <c r="M131" s="221"/>
    </row>
    <row r="132" spans="2:13" s="31" customFormat="1" ht="3.75" customHeight="1" x14ac:dyDescent="0.15">
      <c r="B132" s="507"/>
      <c r="C132" s="508"/>
      <c r="D132" s="508"/>
      <c r="E132" s="508"/>
      <c r="F132" s="508"/>
      <c r="G132" s="508"/>
      <c r="H132" s="509"/>
      <c r="J132" s="201"/>
      <c r="K132" s="330"/>
      <c r="L132" s="330"/>
      <c r="M132" s="193"/>
    </row>
    <row r="133" spans="2:13" s="31" customFormat="1" x14ac:dyDescent="0.15">
      <c r="B133" s="513"/>
      <c r="C133" s="514"/>
      <c r="D133" s="514"/>
      <c r="E133" s="514"/>
      <c r="F133" s="514"/>
      <c r="G133" s="514"/>
      <c r="H133" s="515"/>
      <c r="J133" s="201"/>
      <c r="K133" s="330"/>
      <c r="L133" s="330"/>
      <c r="M133" s="193"/>
    </row>
    <row r="134" spans="2:13" s="31" customFormat="1" ht="51.75" customHeight="1" x14ac:dyDescent="0.15">
      <c r="B134" s="516"/>
      <c r="C134" s="517"/>
      <c r="D134" s="517"/>
      <c r="E134" s="517"/>
      <c r="F134" s="517"/>
      <c r="G134" s="517"/>
      <c r="H134" s="518"/>
      <c r="J134" s="201"/>
      <c r="K134" s="330"/>
      <c r="L134" s="330"/>
      <c r="M134" s="193"/>
    </row>
    <row r="135" spans="2:13" s="26" customFormat="1" ht="1.5" customHeight="1" x14ac:dyDescent="0.25">
      <c r="B135" s="525" t="s">
        <v>98</v>
      </c>
      <c r="C135" s="526"/>
      <c r="D135" s="475" t="s">
        <v>99</v>
      </c>
      <c r="E135" s="475"/>
      <c r="F135" s="476"/>
      <c r="G135" s="479" t="s">
        <v>100</v>
      </c>
      <c r="H135" s="480"/>
      <c r="J135" s="202"/>
      <c r="K135" s="330"/>
      <c r="L135" s="330"/>
      <c r="M135" s="189"/>
    </row>
    <row r="136" spans="2:13" ht="72.75" customHeight="1" x14ac:dyDescent="0.25">
      <c r="B136" s="525"/>
      <c r="C136" s="526"/>
      <c r="D136" s="477"/>
      <c r="E136" s="477"/>
      <c r="F136" s="478"/>
      <c r="G136" s="481"/>
      <c r="H136" s="482"/>
      <c r="J136" s="201"/>
      <c r="K136" s="330"/>
      <c r="L136" s="331"/>
    </row>
    <row r="137" spans="2:13" s="26" customFormat="1" ht="3.75" customHeight="1" x14ac:dyDescent="0.25">
      <c r="B137" s="494" t="s">
        <v>101</v>
      </c>
      <c r="C137" s="495"/>
      <c r="D137" s="495"/>
      <c r="E137" s="496"/>
      <c r="F137" s="502" t="s">
        <v>102</v>
      </c>
      <c r="G137" s="495"/>
      <c r="H137" s="503"/>
      <c r="J137" s="202"/>
      <c r="K137" s="330"/>
      <c r="L137" s="330"/>
      <c r="M137" s="189"/>
    </row>
    <row r="138" spans="2:13" s="28" customFormat="1" ht="17.25" customHeight="1" x14ac:dyDescent="0.25">
      <c r="B138" s="497"/>
      <c r="C138" s="479"/>
      <c r="D138" s="479"/>
      <c r="E138" s="498"/>
      <c r="F138" s="504"/>
      <c r="G138" s="479"/>
      <c r="H138" s="480"/>
      <c r="J138" s="201"/>
      <c r="K138" s="330"/>
      <c r="L138" s="330"/>
      <c r="M138" s="188"/>
    </row>
    <row r="139" spans="2:13" s="28" customFormat="1" ht="58.5" customHeight="1" x14ac:dyDescent="0.25">
      <c r="B139" s="497"/>
      <c r="C139" s="479"/>
      <c r="D139" s="479"/>
      <c r="E139" s="498"/>
      <c r="F139" s="504"/>
      <c r="G139" s="479"/>
      <c r="H139" s="480"/>
      <c r="J139" s="201"/>
      <c r="K139" s="330"/>
      <c r="L139" s="330"/>
      <c r="M139" s="188"/>
    </row>
    <row r="140" spans="2:13" s="26" customFormat="1" ht="3.75" customHeight="1" thickBot="1" x14ac:dyDescent="0.3">
      <c r="B140" s="499"/>
      <c r="C140" s="500"/>
      <c r="D140" s="500"/>
      <c r="E140" s="501"/>
      <c r="F140" s="505"/>
      <c r="G140" s="500"/>
      <c r="H140" s="506"/>
      <c r="J140" s="196"/>
      <c r="K140" s="187"/>
      <c r="L140" s="187"/>
      <c r="M140" s="189"/>
    </row>
    <row r="141" spans="2:13" s="28" customFormat="1" x14ac:dyDescent="0.25">
      <c r="J141" s="195"/>
      <c r="K141" s="187"/>
      <c r="L141" s="187"/>
      <c r="M141" s="188"/>
    </row>
    <row r="142" spans="2:13" s="28" customFormat="1" x14ac:dyDescent="0.25">
      <c r="J142" s="195"/>
      <c r="K142" s="187"/>
      <c r="L142" s="187"/>
      <c r="M142" s="188"/>
    </row>
    <row r="143" spans="2:13" s="28" customFormat="1" x14ac:dyDescent="0.25">
      <c r="J143" s="195"/>
      <c r="K143" s="187"/>
      <c r="L143" s="187"/>
      <c r="M143" s="188"/>
    </row>
    <row r="144" spans="2:13" s="28" customFormat="1" x14ac:dyDescent="0.25">
      <c r="J144" s="195"/>
      <c r="K144" s="187"/>
      <c r="L144" s="187"/>
      <c r="M144" s="188"/>
    </row>
    <row r="145" spans="10:13" s="28" customFormat="1" x14ac:dyDescent="0.25">
      <c r="J145" s="195"/>
      <c r="K145" s="187"/>
      <c r="L145" s="187"/>
      <c r="M145" s="188"/>
    </row>
    <row r="146" spans="10:13" s="28" customFormat="1" x14ac:dyDescent="0.25">
      <c r="J146" s="195"/>
      <c r="K146" s="187"/>
      <c r="L146" s="187"/>
      <c r="M146" s="188"/>
    </row>
    <row r="147" spans="10:13" s="28" customFormat="1" x14ac:dyDescent="0.25">
      <c r="J147" s="195"/>
      <c r="K147" s="187"/>
      <c r="L147" s="187"/>
      <c r="M147" s="188"/>
    </row>
    <row r="148" spans="10:13" s="28" customFormat="1" x14ac:dyDescent="0.25">
      <c r="J148" s="195"/>
      <c r="K148" s="187"/>
      <c r="L148" s="187"/>
      <c r="M148" s="188"/>
    </row>
    <row r="149" spans="10:13" s="28" customFormat="1" x14ac:dyDescent="0.25">
      <c r="J149" s="195"/>
      <c r="K149" s="187"/>
      <c r="L149" s="187"/>
      <c r="M149" s="188"/>
    </row>
    <row r="150" spans="10:13" s="28" customFormat="1" x14ac:dyDescent="0.25">
      <c r="J150" s="195"/>
      <c r="K150" s="187"/>
      <c r="L150" s="187"/>
      <c r="M150" s="188"/>
    </row>
    <row r="151" spans="10:13" s="28" customFormat="1" x14ac:dyDescent="0.25">
      <c r="J151" s="195"/>
      <c r="K151" s="187"/>
      <c r="L151" s="187"/>
      <c r="M151" s="188"/>
    </row>
    <row r="152" spans="10:13" s="28" customFormat="1" x14ac:dyDescent="0.25">
      <c r="J152" s="195"/>
      <c r="K152" s="187"/>
      <c r="L152" s="187"/>
      <c r="M152" s="188"/>
    </row>
    <row r="153" spans="10:13" s="28" customFormat="1" x14ac:dyDescent="0.25">
      <c r="J153" s="195"/>
      <c r="K153" s="187"/>
      <c r="L153" s="187"/>
      <c r="M153" s="188"/>
    </row>
    <row r="154" spans="10:13" s="28" customFormat="1" x14ac:dyDescent="0.25">
      <c r="J154" s="195"/>
      <c r="K154" s="187"/>
      <c r="L154" s="187"/>
      <c r="M154" s="188"/>
    </row>
    <row r="155" spans="10:13" s="28" customFormat="1" x14ac:dyDescent="0.25">
      <c r="J155" s="195"/>
      <c r="K155" s="187"/>
      <c r="L155" s="187"/>
      <c r="M155" s="188"/>
    </row>
    <row r="156" spans="10:13" s="28" customFormat="1" x14ac:dyDescent="0.25">
      <c r="J156" s="195"/>
      <c r="K156" s="187"/>
      <c r="L156" s="187"/>
      <c r="M156" s="188"/>
    </row>
    <row r="157" spans="10:13" s="28" customFormat="1" x14ac:dyDescent="0.25">
      <c r="J157" s="195"/>
      <c r="K157" s="187"/>
      <c r="L157" s="187"/>
      <c r="M157" s="188"/>
    </row>
    <row r="158" spans="10:13" s="28" customFormat="1" x14ac:dyDescent="0.25">
      <c r="J158" s="195"/>
      <c r="K158" s="187"/>
      <c r="L158" s="187"/>
      <c r="M158" s="188"/>
    </row>
    <row r="159" spans="10:13" s="28" customFormat="1" x14ac:dyDescent="0.25">
      <c r="J159" s="195"/>
      <c r="K159" s="187"/>
      <c r="L159" s="187"/>
      <c r="M159" s="188"/>
    </row>
    <row r="160" spans="10:13" s="28" customFormat="1" x14ac:dyDescent="0.25">
      <c r="J160" s="195"/>
      <c r="K160" s="187"/>
      <c r="L160" s="187"/>
      <c r="M160" s="188"/>
    </row>
    <row r="161" spans="10:13" s="28" customFormat="1" x14ac:dyDescent="0.25">
      <c r="J161" s="195"/>
      <c r="K161" s="187"/>
      <c r="L161" s="187"/>
      <c r="M161" s="188"/>
    </row>
    <row r="162" spans="10:13" s="28" customFormat="1" x14ac:dyDescent="0.25">
      <c r="J162" s="195"/>
      <c r="K162" s="187"/>
      <c r="L162" s="187"/>
      <c r="M162" s="188"/>
    </row>
    <row r="163" spans="10:13" s="28" customFormat="1" x14ac:dyDescent="0.25">
      <c r="J163" s="195"/>
      <c r="K163" s="187"/>
      <c r="L163" s="187"/>
      <c r="M163" s="188"/>
    </row>
    <row r="164" spans="10:13" s="28" customFormat="1" x14ac:dyDescent="0.25">
      <c r="J164" s="195"/>
      <c r="K164" s="187"/>
      <c r="L164" s="187"/>
      <c r="M164" s="188"/>
    </row>
    <row r="165" spans="10:13" s="28" customFormat="1" x14ac:dyDescent="0.25">
      <c r="J165" s="195"/>
      <c r="K165" s="187"/>
      <c r="L165" s="187"/>
      <c r="M165" s="188"/>
    </row>
    <row r="166" spans="10:13" s="28" customFormat="1" x14ac:dyDescent="0.25">
      <c r="J166" s="195"/>
      <c r="K166" s="187"/>
      <c r="L166" s="187"/>
      <c r="M166" s="188"/>
    </row>
    <row r="167" spans="10:13" s="28" customFormat="1" x14ac:dyDescent="0.25">
      <c r="J167" s="195"/>
      <c r="K167" s="187"/>
      <c r="L167" s="187"/>
      <c r="M167" s="188"/>
    </row>
    <row r="168" spans="10:13" s="28" customFormat="1" x14ac:dyDescent="0.25">
      <c r="J168" s="195"/>
      <c r="K168" s="187"/>
      <c r="L168" s="187"/>
      <c r="M168" s="188"/>
    </row>
    <row r="169" spans="10:13" s="28" customFormat="1" x14ac:dyDescent="0.25">
      <c r="J169" s="195"/>
      <c r="K169" s="187"/>
      <c r="L169" s="187"/>
      <c r="M169" s="188"/>
    </row>
    <row r="170" spans="10:13" s="28" customFormat="1" x14ac:dyDescent="0.25">
      <c r="J170" s="195"/>
      <c r="K170" s="187"/>
      <c r="L170" s="187"/>
      <c r="M170" s="188"/>
    </row>
    <row r="171" spans="10:13" s="28" customFormat="1" x14ac:dyDescent="0.25">
      <c r="J171" s="195"/>
      <c r="K171" s="187"/>
      <c r="L171" s="187"/>
      <c r="M171" s="188"/>
    </row>
    <row r="172" spans="10:13" s="28" customFormat="1" x14ac:dyDescent="0.25">
      <c r="J172" s="195"/>
      <c r="K172" s="187"/>
      <c r="L172" s="187"/>
      <c r="M172" s="188"/>
    </row>
    <row r="173" spans="10:13" s="28" customFormat="1" x14ac:dyDescent="0.25">
      <c r="J173" s="195"/>
      <c r="K173" s="187"/>
      <c r="L173" s="187"/>
      <c r="M173" s="188"/>
    </row>
    <row r="174" spans="10:13" s="28" customFormat="1" x14ac:dyDescent="0.25">
      <c r="J174" s="195"/>
      <c r="K174" s="187"/>
      <c r="L174" s="187"/>
      <c r="M174" s="188"/>
    </row>
    <row r="175" spans="10:13" s="28" customFormat="1" x14ac:dyDescent="0.25">
      <c r="J175" s="195"/>
      <c r="K175" s="187"/>
      <c r="L175" s="187"/>
      <c r="M175" s="188"/>
    </row>
    <row r="176" spans="10:13" s="28" customFormat="1" x14ac:dyDescent="0.25">
      <c r="J176" s="195"/>
      <c r="K176" s="187"/>
      <c r="L176" s="187"/>
      <c r="M176" s="188"/>
    </row>
    <row r="177" spans="2:8" x14ac:dyDescent="0.25">
      <c r="B177" s="28"/>
      <c r="C177" s="28"/>
      <c r="D177" s="28"/>
      <c r="E177" s="28"/>
      <c r="F177" s="28"/>
      <c r="G177" s="28"/>
      <c r="H177" s="28"/>
    </row>
    <row r="178" spans="2:8" x14ac:dyDescent="0.25">
      <c r="B178" s="28"/>
      <c r="C178" s="28"/>
      <c r="D178" s="28"/>
      <c r="E178" s="28"/>
      <c r="F178" s="28"/>
      <c r="G178" s="28"/>
      <c r="H178" s="28"/>
    </row>
    <row r="179" spans="2:8" x14ac:dyDescent="0.25">
      <c r="B179" s="28"/>
      <c r="C179" s="28"/>
      <c r="D179" s="28"/>
      <c r="E179" s="28"/>
      <c r="F179" s="28"/>
      <c r="G179" s="28"/>
      <c r="H179" s="28"/>
    </row>
    <row r="180" spans="2:8" x14ac:dyDescent="0.25">
      <c r="B180" s="28"/>
      <c r="C180" s="28"/>
      <c r="D180" s="28"/>
      <c r="E180" s="28"/>
      <c r="F180" s="28"/>
      <c r="G180" s="28"/>
      <c r="H180" s="28"/>
    </row>
    <row r="181" spans="2:8" x14ac:dyDescent="0.25">
      <c r="B181" s="28"/>
      <c r="C181" s="28"/>
      <c r="D181" s="28"/>
      <c r="E181" s="28"/>
      <c r="F181" s="28"/>
      <c r="G181" s="28"/>
      <c r="H181" s="28"/>
    </row>
    <row r="182" spans="2:8" x14ac:dyDescent="0.25">
      <c r="B182" s="28"/>
      <c r="C182" s="28"/>
      <c r="D182" s="28"/>
      <c r="E182" s="28"/>
      <c r="F182" s="28"/>
      <c r="G182" s="28"/>
      <c r="H182" s="28"/>
    </row>
    <row r="183" spans="2:8" x14ac:dyDescent="0.25">
      <c r="B183" s="28"/>
      <c r="C183" s="28"/>
      <c r="D183" s="28"/>
      <c r="E183" s="28"/>
      <c r="F183" s="28"/>
      <c r="G183" s="28"/>
      <c r="H183" s="28"/>
    </row>
    <row r="184" spans="2:8" x14ac:dyDescent="0.25">
      <c r="B184" s="28"/>
      <c r="C184" s="28"/>
      <c r="D184" s="28"/>
      <c r="E184" s="28"/>
      <c r="F184" s="28"/>
      <c r="G184" s="28"/>
      <c r="H184" s="28"/>
    </row>
    <row r="185" spans="2:8" x14ac:dyDescent="0.25">
      <c r="B185" s="28"/>
      <c r="C185" s="28"/>
      <c r="D185" s="28"/>
      <c r="E185" s="28"/>
      <c r="F185" s="28"/>
      <c r="G185" s="28"/>
      <c r="H185" s="28"/>
    </row>
    <row r="186" spans="2:8" x14ac:dyDescent="0.25">
      <c r="B186" s="28"/>
      <c r="C186" s="28"/>
      <c r="D186" s="28"/>
      <c r="E186" s="28"/>
      <c r="F186" s="28"/>
      <c r="G186" s="28"/>
      <c r="H186" s="28"/>
    </row>
    <row r="187" spans="2:8" x14ac:dyDescent="0.25">
      <c r="B187" s="28"/>
      <c r="C187" s="28"/>
      <c r="D187" s="28"/>
      <c r="E187" s="28"/>
      <c r="F187" s="28"/>
      <c r="G187" s="28"/>
      <c r="H187" s="28"/>
    </row>
    <row r="188" spans="2:8" x14ac:dyDescent="0.25">
      <c r="B188" s="28"/>
      <c r="C188" s="28"/>
      <c r="D188" s="28"/>
      <c r="E188" s="28"/>
      <c r="F188" s="28"/>
      <c r="G188" s="28"/>
      <c r="H188" s="28"/>
    </row>
    <row r="189" spans="2:8" x14ac:dyDescent="0.25">
      <c r="B189" s="28"/>
      <c r="C189" s="28"/>
      <c r="D189" s="28"/>
      <c r="E189" s="28"/>
      <c r="F189" s="28"/>
      <c r="G189" s="28"/>
      <c r="H189" s="28"/>
    </row>
    <row r="190" spans="2:8" x14ac:dyDescent="0.25">
      <c r="B190" s="28"/>
      <c r="C190" s="28"/>
      <c r="D190" s="28"/>
      <c r="E190" s="28"/>
      <c r="F190" s="28"/>
      <c r="G190" s="28"/>
      <c r="H190" s="28"/>
    </row>
  </sheetData>
  <sheetProtection formatCells="0" formatColumns="0" formatRows="0" insertRows="0" insertHyperlinks="0" deleteColumns="0" deleteRows="0" sort="0" autoFilter="0" pivotTables="0"/>
  <dataConsolidate link="1"/>
  <mergeCells count="210">
    <mergeCell ref="K53:L53"/>
    <mergeCell ref="F41:F45"/>
    <mergeCell ref="G41:H45"/>
    <mergeCell ref="B35:C35"/>
    <mergeCell ref="B33:C33"/>
    <mergeCell ref="D33:E33"/>
    <mergeCell ref="D35:E35"/>
    <mergeCell ref="D20:E20"/>
    <mergeCell ref="D21:E21"/>
    <mergeCell ref="D22:F22"/>
    <mergeCell ref="C31:H31"/>
    <mergeCell ref="B27:H27"/>
    <mergeCell ref="B28:H28"/>
    <mergeCell ref="B29:H29"/>
    <mergeCell ref="B32:H32"/>
    <mergeCell ref="B37:H37"/>
    <mergeCell ref="B38:D38"/>
    <mergeCell ref="E38:F38"/>
    <mergeCell ref="E39:H39"/>
    <mergeCell ref="B40:E40"/>
    <mergeCell ref="F40:H40"/>
    <mergeCell ref="B41:C45"/>
    <mergeCell ref="D41:D45"/>
    <mergeCell ref="B26:H26"/>
    <mergeCell ref="B12:H12"/>
    <mergeCell ref="B13:C13"/>
    <mergeCell ref="D13:H13"/>
    <mergeCell ref="G15:H15"/>
    <mergeCell ref="G17:H17"/>
    <mergeCell ref="B14:H14"/>
    <mergeCell ref="B20:C21"/>
    <mergeCell ref="B19:C19"/>
    <mergeCell ref="D19:F19"/>
    <mergeCell ref="B11:H11"/>
    <mergeCell ref="B30:H30"/>
    <mergeCell ref="B18:H18"/>
    <mergeCell ref="B46:H46"/>
    <mergeCell ref="B16:H16"/>
    <mergeCell ref="B54:D54"/>
    <mergeCell ref="B53:H53"/>
    <mergeCell ref="B52:H52"/>
    <mergeCell ref="B51:H51"/>
    <mergeCell ref="G54:H54"/>
    <mergeCell ref="C48:F48"/>
    <mergeCell ref="B50:H50"/>
    <mergeCell ref="G19:H19"/>
    <mergeCell ref="B23:C23"/>
    <mergeCell ref="B22:C22"/>
    <mergeCell ref="B24:C24"/>
    <mergeCell ref="B36:H36"/>
    <mergeCell ref="B47:H47"/>
    <mergeCell ref="D23:F23"/>
    <mergeCell ref="G38:H38"/>
    <mergeCell ref="D24:H24"/>
    <mergeCell ref="B25:C25"/>
    <mergeCell ref="D25:H25"/>
    <mergeCell ref="G33:H33"/>
    <mergeCell ref="E41:E45"/>
    <mergeCell ref="G105:H105"/>
    <mergeCell ref="G107:H107"/>
    <mergeCell ref="G108:H108"/>
    <mergeCell ref="G109:H109"/>
    <mergeCell ref="G113:H113"/>
    <mergeCell ref="B114:D114"/>
    <mergeCell ref="G64:H64"/>
    <mergeCell ref="G55:H55"/>
    <mergeCell ref="B55:D55"/>
    <mergeCell ref="G68:H68"/>
    <mergeCell ref="B66:D66"/>
    <mergeCell ref="B56:D56"/>
    <mergeCell ref="B57:D57"/>
    <mergeCell ref="B58:D58"/>
    <mergeCell ref="B62:D62"/>
    <mergeCell ref="B64:D64"/>
    <mergeCell ref="B68:D68"/>
    <mergeCell ref="B67:D67"/>
    <mergeCell ref="G66:H66"/>
    <mergeCell ref="B59:D59"/>
    <mergeCell ref="G67:H67"/>
    <mergeCell ref="B65:H65"/>
    <mergeCell ref="B60:D60"/>
    <mergeCell ref="G56:H56"/>
    <mergeCell ref="G104:H104"/>
    <mergeCell ref="B1:C6"/>
    <mergeCell ref="D1:G2"/>
    <mergeCell ref="D3:G4"/>
    <mergeCell ref="B7:H7"/>
    <mergeCell ref="C8:H8"/>
    <mergeCell ref="B9:H9"/>
    <mergeCell ref="B10:H10"/>
    <mergeCell ref="D5:G6"/>
    <mergeCell ref="B99:D99"/>
    <mergeCell ref="B100:D100"/>
    <mergeCell ref="B101:D101"/>
    <mergeCell ref="B96:D96"/>
    <mergeCell ref="B97:D97"/>
    <mergeCell ref="B103:H103"/>
    <mergeCell ref="B102:D102"/>
    <mergeCell ref="B104:D104"/>
    <mergeCell ref="G57:H57"/>
    <mergeCell ref="G58:H58"/>
    <mergeCell ref="G62:H62"/>
    <mergeCell ref="B61:D61"/>
    <mergeCell ref="B63:D63"/>
    <mergeCell ref="B49:H49"/>
    <mergeCell ref="G81:H81"/>
    <mergeCell ref="G82:H82"/>
    <mergeCell ref="G88:H88"/>
    <mergeCell ref="G79:H79"/>
    <mergeCell ref="G118:H118"/>
    <mergeCell ref="B117:H117"/>
    <mergeCell ref="B119:H119"/>
    <mergeCell ref="D120:E120"/>
    <mergeCell ref="G120:H120"/>
    <mergeCell ref="G106:H106"/>
    <mergeCell ref="B113:D113"/>
    <mergeCell ref="B115:D115"/>
    <mergeCell ref="G115:H115"/>
    <mergeCell ref="B110:D110"/>
    <mergeCell ref="B111:D111"/>
    <mergeCell ref="B112:D112"/>
    <mergeCell ref="G111:H111"/>
    <mergeCell ref="G112:H112"/>
    <mergeCell ref="B91:D91"/>
    <mergeCell ref="G83:H83"/>
    <mergeCell ref="G84:H84"/>
    <mergeCell ref="G85:H85"/>
    <mergeCell ref="G86:H86"/>
    <mergeCell ref="G87:H87"/>
    <mergeCell ref="G90:H90"/>
    <mergeCell ref="G91:H91"/>
    <mergeCell ref="B86:D86"/>
    <mergeCell ref="B87:D87"/>
    <mergeCell ref="B88:D88"/>
    <mergeCell ref="B89:D89"/>
    <mergeCell ref="B90:D90"/>
    <mergeCell ref="B137:E140"/>
    <mergeCell ref="F137:H140"/>
    <mergeCell ref="B105:D105"/>
    <mergeCell ref="B130:H130"/>
    <mergeCell ref="B131:H131"/>
    <mergeCell ref="B132:H132"/>
    <mergeCell ref="B133:H134"/>
    <mergeCell ref="B122:D122"/>
    <mergeCell ref="B116:D116"/>
    <mergeCell ref="G116:H116"/>
    <mergeCell ref="B127:B128"/>
    <mergeCell ref="D127:E128"/>
    <mergeCell ref="G127:G128"/>
    <mergeCell ref="B135:C136"/>
    <mergeCell ref="G123:H123"/>
    <mergeCell ref="B124:D124"/>
    <mergeCell ref="G124:H124"/>
    <mergeCell ref="B121:D121"/>
    <mergeCell ref="G121:H121"/>
    <mergeCell ref="B106:D106"/>
    <mergeCell ref="B107:D107"/>
    <mergeCell ref="B108:D108"/>
    <mergeCell ref="B109:D109"/>
    <mergeCell ref="B118:D118"/>
    <mergeCell ref="B125:D125"/>
    <mergeCell ref="B95:D95"/>
    <mergeCell ref="D135:F136"/>
    <mergeCell ref="G135:H136"/>
    <mergeCell ref="D129:E129"/>
    <mergeCell ref="G122:H122"/>
    <mergeCell ref="B123:D123"/>
    <mergeCell ref="H1:H2"/>
    <mergeCell ref="H3:H4"/>
    <mergeCell ref="G74:H74"/>
    <mergeCell ref="G70:H70"/>
    <mergeCell ref="G75:H75"/>
    <mergeCell ref="G76:H76"/>
    <mergeCell ref="G102:H102"/>
    <mergeCell ref="B80:D80"/>
    <mergeCell ref="G80:H80"/>
    <mergeCell ref="B69:D69"/>
    <mergeCell ref="B81:D81"/>
    <mergeCell ref="B82:D82"/>
    <mergeCell ref="B83:D83"/>
    <mergeCell ref="B84:D84"/>
    <mergeCell ref="B85:D85"/>
    <mergeCell ref="G99:H99"/>
    <mergeCell ref="G100:H100"/>
    <mergeCell ref="B79:D79"/>
    <mergeCell ref="B126:H126"/>
    <mergeCell ref="G34:H34"/>
    <mergeCell ref="G35:H35"/>
    <mergeCell ref="G101:H101"/>
    <mergeCell ref="B70:D70"/>
    <mergeCell ref="B75:D75"/>
    <mergeCell ref="B76:D76"/>
    <mergeCell ref="B71:D71"/>
    <mergeCell ref="B72:D72"/>
    <mergeCell ref="G78:H78"/>
    <mergeCell ref="B34:C34"/>
    <mergeCell ref="D34:E34"/>
    <mergeCell ref="G69:H69"/>
    <mergeCell ref="B77:H77"/>
    <mergeCell ref="B73:D73"/>
    <mergeCell ref="B74:D74"/>
    <mergeCell ref="B78:D78"/>
    <mergeCell ref="G71:H71"/>
    <mergeCell ref="G72:H72"/>
    <mergeCell ref="G73:H73"/>
    <mergeCell ref="B98:D98"/>
    <mergeCell ref="B92:D92"/>
    <mergeCell ref="B93:D93"/>
    <mergeCell ref="B94:D94"/>
    <mergeCell ref="G89:H89"/>
  </mergeCells>
  <dataValidations count="5">
    <dataValidation type="decimal" allowBlank="1" showInputMessage="1" showErrorMessage="1" sqref="F79:F102 F67:F76 F55:F64" xr:uid="{00000000-0002-0000-0000-000000000000}">
      <formula1>1</formula1>
      <formula2>1000</formula2>
    </dataValidation>
    <dataValidation type="list" allowBlank="1" showInputMessage="1" showErrorMessage="1" sqref="E17" xr:uid="{C7B7571B-BC8F-4074-A8B7-BD0EDD1DEBAA}">
      <formula1>INDIRECT($C$17)</formula1>
    </dataValidation>
    <dataValidation type="list" allowBlank="1" showInputMessage="1" showErrorMessage="1" errorTitle="Selecionar datos de lista" prompt="Realizar seleccion" sqref="D39" xr:uid="{A07FF7D2-9C56-4566-BBEC-E4A2587EC88A}">
      <formula1>INDIRECT($C$39)</formula1>
    </dataValidation>
    <dataValidation type="list" allowBlank="1" showInputMessage="1" showErrorMessage="1" sqref="D35:E35" xr:uid="{0BB027B3-8A16-4E5D-9982-90BDC1C85692}">
      <formula1>INDIRECT($B$35)</formula1>
    </dataValidation>
    <dataValidation type="list" allowBlank="1" showInputMessage="1" showErrorMessage="1" sqref="D34:E34" xr:uid="{0B0F446A-9720-45AE-907A-9E5A3962A10A}">
      <formula1>INDIRECT($B$34)</formula1>
    </dataValidation>
  </dataValidations>
  <printOptions horizontalCentered="1"/>
  <pageMargins left="0.19685039370078741" right="0.19685039370078741" top="0.19685039370078741" bottom="0.19685039370078741" header="0.19685039370078741" footer="0.19685039370078741"/>
  <pageSetup scale="55" fitToHeight="2" orientation="portrait" r:id="rId1"/>
  <rowBreaks count="2" manualBreakCount="2">
    <brk id="50" max="8" man="1"/>
    <brk id="128" max="8" man="1"/>
  </rowBreaks>
  <ignoredErrors>
    <ignoredError sqref="E38 F34:F35" unlockedFormula="1"/>
  </ignoredError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5000000}">
          <x14:formula1>
            <xm:f>MATERIALES!$B$3:$B$23</xm:f>
          </x14:formula1>
          <xm:sqref>G19:H19 G15:H15</xm:sqref>
        </x14:dataValidation>
        <x14:dataValidation type="list" allowBlank="1" showInputMessage="1" showErrorMessage="1" xr:uid="{00000000-0002-0000-0000-000003000000}">
          <x14:formula1>
            <xm:f>MATERIALES!#REF!</xm:f>
          </x14:formula1>
          <xm:sqref>C21 B131:D132</xm:sqref>
        </x14:dataValidation>
        <x14:dataValidation type="list" allowBlank="1" showInputMessage="1" showErrorMessage="1" xr:uid="{93B98AEF-3A00-401E-961C-C1E68271E84D}">
          <x14:formula1>
            <xm:f>MATERIALES!$D$4:$D$36</xm:f>
          </x14:formula1>
          <xm:sqref>C17</xm:sqref>
        </x14:dataValidation>
        <x14:dataValidation type="list" allowBlank="1" showInputMessage="1" showErrorMessage="1" xr:uid="{AB25B2B5-2A64-4530-8363-0F5E466E4D3F}">
          <x14:formula1>
            <xm:f>MATERIALES!$A$473:$A$540</xm:f>
          </x14:formula1>
          <xm:sqref>B55:D64</xm:sqref>
        </x14:dataValidation>
        <x14:dataValidation type="list" allowBlank="1" showInputMessage="1" showErrorMessage="1" xr:uid="{77FDBD6F-EC0A-4BB6-96C7-C15C16224795}">
          <x14:formula1>
            <xm:f>MATERIALES!$A$52:$A$78</xm:f>
          </x14:formula1>
          <xm:sqref>B30:H30</xm:sqref>
        </x14:dataValidation>
        <x14:dataValidation type="list" allowBlank="1" showInputMessage="1" showErrorMessage="1" xr:uid="{09E5A6B4-96B8-43B2-AFC6-9D8B5857BA05}">
          <x14:formula1>
            <xm:f>'TARIFARIO C PRINCIPALES L2 '!$B$8:$B$13</xm:f>
          </x14:formula1>
          <xm:sqref>B122:D122 C123:D124 B123:B125</xm:sqref>
        </x14:dataValidation>
        <x14:dataValidation type="list" allowBlank="1" showInputMessage="1" showErrorMessage="1" xr:uid="{7E01E19E-2147-4238-8F4D-44435F93E63A}">
          <x14:formula1>
            <xm:f>'Items Fuera Tarifario'!$A$21:$A$37</xm:f>
          </x14:formula1>
          <xm:sqref>B105:D105</xm:sqref>
        </x14:dataValidation>
        <x14:dataValidation type="list" allowBlank="1" showInputMessage="1" showErrorMessage="1" xr:uid="{5BD0FFC4-0007-4CAF-9F7D-0BB1DF0AF857}">
          <x14:formula1>
            <xm:f>MATERIALES!$D$39:$D$59</xm:f>
          </x14:formula1>
          <xm:sqref>F118</xm:sqref>
        </x14:dataValidation>
        <x14:dataValidation type="list" allowBlank="1" showInputMessage="1" showErrorMessage="1" prompt="SELECIONE TIPO DE SUJETO" xr:uid="{0483903D-CD03-48ED-B89C-0EF104581295}">
          <x14:formula1>
            <xm:f>DESPLEGABLES!$B$2:$D$2</xm:f>
          </x14:formula1>
          <xm:sqref>C39</xm:sqref>
        </x14:dataValidation>
        <x14:dataValidation type="list" allowBlank="1" showInputMessage="1" showErrorMessage="1" prompt="SELECIONE EL RUBRO" xr:uid="{FA288DE7-84A2-4514-8D58-BDC63C5B1359}">
          <x14:formula1>
            <xm:f>DESPLEGABLES!$A$94:$G$94</xm:f>
          </x14:formula1>
          <xm:sqref>B34:C35</xm:sqref>
        </x14:dataValidation>
        <x14:dataValidation type="list" allowBlank="1" showInputMessage="1" showErrorMessage="1" xr:uid="{146F52C1-5484-4F8A-9CC8-007FC079B6DC}">
          <x14:formula1>
            <xm:f>SRC!$A$2:$A$905</xm:f>
          </x14:formula1>
          <xm:sqref>G38:H38</xm:sqref>
        </x14:dataValidation>
        <x14:dataValidation type="list" allowBlank="1" showInputMessage="1" showErrorMessage="1" xr:uid="{4642F00B-9638-4218-8EF0-8F3AECB3A17E}">
          <x14:formula1>
            <xm:f>MATERIALES!$A$132:$A$383</xm:f>
          </x14:formula1>
          <xm:sqref>B79:D102</xm:sqref>
        </x14:dataValidation>
        <x14:dataValidation type="list" allowBlank="1" showInputMessage="1" showErrorMessage="1" xr:uid="{E2577ED9-4E6B-4396-A409-E04D506146FD}">
          <x14:formula1>
            <xm:f>'TARIFARIO MUNICIPIOS L2'!$B$15:$B$25</xm:f>
          </x14:formula1>
          <xm:sqref>B67:D76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3B94-13C7-48E2-A08A-79F4377028C0}">
  <dimension ref="B2:AW313"/>
  <sheetViews>
    <sheetView topLeftCell="A30" workbookViewId="0">
      <selection activeCell="AT4" sqref="AT4:AT14"/>
    </sheetView>
  </sheetViews>
  <sheetFormatPr baseColWidth="10" defaultColWidth="11.42578125" defaultRowHeight="30.75" customHeight="1" x14ac:dyDescent="0.25"/>
  <cols>
    <col min="1" max="1" width="11.42578125" style="241"/>
    <col min="2" max="2" width="28.7109375" style="241" customWidth="1"/>
    <col min="3" max="3" width="20.85546875" style="241" customWidth="1"/>
    <col min="4" max="11" width="11.42578125" style="241"/>
    <col min="12" max="13" width="11.85546875" style="241" bestFit="1" customWidth="1"/>
    <col min="14" max="19" width="11.42578125" style="241"/>
    <col min="20" max="20" width="31.28515625" style="241" customWidth="1"/>
    <col min="21" max="29" width="11.42578125" style="241"/>
    <col min="30" max="30" width="14.5703125" style="241" bestFit="1" customWidth="1"/>
    <col min="31" max="31" width="11.85546875" style="241" bestFit="1" customWidth="1"/>
    <col min="32" max="36" width="11.42578125" style="241"/>
    <col min="37" max="37" width="11.42578125" style="316"/>
    <col min="38" max="43" width="11.42578125" style="241"/>
    <col min="44" max="44" width="18" style="241" customWidth="1"/>
    <col min="45" max="48" width="11.42578125" style="241"/>
    <col min="49" max="49" width="13" style="241" bestFit="1" customWidth="1"/>
    <col min="50" max="16384" width="11.42578125" style="241"/>
  </cols>
  <sheetData>
    <row r="2" spans="2:49" ht="30.75" customHeight="1" x14ac:dyDescent="0.25">
      <c r="B2" s="850" t="s">
        <v>4076</v>
      </c>
      <c r="C2" s="850"/>
      <c r="D2" s="850"/>
      <c r="E2" s="850"/>
      <c r="H2" s="850" t="s">
        <v>1443</v>
      </c>
      <c r="I2" s="850"/>
      <c r="J2" s="850"/>
      <c r="K2" s="850"/>
      <c r="N2" s="850" t="s">
        <v>4077</v>
      </c>
      <c r="O2" s="850"/>
      <c r="P2" s="850"/>
      <c r="Q2" s="850"/>
      <c r="T2" s="850" t="s">
        <v>4078</v>
      </c>
      <c r="U2" s="850"/>
      <c r="V2" s="850"/>
      <c r="W2" s="850"/>
      <c r="Z2" s="850" t="s">
        <v>4079</v>
      </c>
      <c r="AA2" s="850"/>
      <c r="AB2" s="850"/>
      <c r="AC2" s="850"/>
      <c r="AF2" s="850" t="s">
        <v>4080</v>
      </c>
      <c r="AG2" s="850"/>
      <c r="AH2" s="850"/>
      <c r="AI2" s="850"/>
      <c r="AL2" s="850" t="s">
        <v>4081</v>
      </c>
      <c r="AM2" s="850"/>
      <c r="AN2" s="850"/>
      <c r="AO2" s="850"/>
      <c r="AR2" s="850" t="s">
        <v>4082</v>
      </c>
      <c r="AS2" s="850"/>
      <c r="AT2" s="850"/>
      <c r="AU2" s="850"/>
    </row>
    <row r="3" spans="2:49" ht="56.25" customHeight="1" x14ac:dyDescent="0.25">
      <c r="B3" s="109" t="s">
        <v>4083</v>
      </c>
      <c r="C3" s="109" t="s">
        <v>4084</v>
      </c>
      <c r="D3" s="247" t="s">
        <v>4085</v>
      </c>
      <c r="E3" s="248" t="s">
        <v>4086</v>
      </c>
      <c r="H3" s="109" t="s">
        <v>4083</v>
      </c>
      <c r="I3" s="109" t="s">
        <v>4084</v>
      </c>
      <c r="J3" s="242" t="s">
        <v>4085</v>
      </c>
      <c r="K3" s="243" t="s">
        <v>4086</v>
      </c>
      <c r="N3" s="109" t="s">
        <v>4083</v>
      </c>
      <c r="O3" s="109" t="s">
        <v>4084</v>
      </c>
      <c r="P3" s="242" t="s">
        <v>4085</v>
      </c>
      <c r="Q3" s="243" t="s">
        <v>4086</v>
      </c>
      <c r="T3" s="109" t="s">
        <v>4083</v>
      </c>
      <c r="U3" s="109" t="s">
        <v>4084</v>
      </c>
      <c r="V3" s="242" t="s">
        <v>4085</v>
      </c>
      <c r="W3" s="243" t="s">
        <v>4086</v>
      </c>
      <c r="Z3" s="109" t="s">
        <v>4083</v>
      </c>
      <c r="AA3" s="109" t="s">
        <v>4084</v>
      </c>
      <c r="AB3" s="242" t="s">
        <v>4085</v>
      </c>
      <c r="AC3" s="243" t="s">
        <v>4086</v>
      </c>
      <c r="AF3" s="109" t="s">
        <v>4083</v>
      </c>
      <c r="AG3" s="109" t="s">
        <v>4084</v>
      </c>
      <c r="AH3" s="242" t="s">
        <v>4085</v>
      </c>
      <c r="AI3" s="243" t="s">
        <v>4086</v>
      </c>
      <c r="AK3" s="421"/>
      <c r="AL3" s="109" t="s">
        <v>4083</v>
      </c>
      <c r="AM3" s="109" t="s">
        <v>4084</v>
      </c>
      <c r="AN3" s="247" t="s">
        <v>4085</v>
      </c>
      <c r="AO3" s="248" t="s">
        <v>4086</v>
      </c>
      <c r="AR3" s="109" t="s">
        <v>4083</v>
      </c>
      <c r="AS3" s="109" t="s">
        <v>4084</v>
      </c>
      <c r="AT3" s="242" t="s">
        <v>4085</v>
      </c>
      <c r="AU3" s="243" t="s">
        <v>4086</v>
      </c>
    </row>
    <row r="4" spans="2:49" customFormat="1" ht="30.75" customHeight="1" x14ac:dyDescent="0.25">
      <c r="B4" s="339" t="s">
        <v>2183</v>
      </c>
      <c r="C4" s="339" t="s">
        <v>4337</v>
      </c>
      <c r="D4" s="244">
        <v>119983</v>
      </c>
      <c r="E4" s="94">
        <v>0.19</v>
      </c>
      <c r="H4" s="346" t="s">
        <v>4269</v>
      </c>
      <c r="I4" s="346" t="s">
        <v>4270</v>
      </c>
      <c r="J4" s="245">
        <v>6842</v>
      </c>
      <c r="K4" s="94">
        <v>0.19</v>
      </c>
      <c r="N4" s="340" t="s">
        <v>4087</v>
      </c>
      <c r="O4" s="340" t="s">
        <v>4088</v>
      </c>
      <c r="P4" s="414">
        <v>750</v>
      </c>
      <c r="Q4" s="94">
        <v>0.19</v>
      </c>
      <c r="T4" s="34" t="s">
        <v>4089</v>
      </c>
      <c r="U4" s="33" t="s">
        <v>4090</v>
      </c>
      <c r="V4" s="244">
        <v>0</v>
      </c>
      <c r="W4" s="94">
        <v>0</v>
      </c>
      <c r="Z4" s="361" t="s">
        <v>4321</v>
      </c>
      <c r="AA4" s="343" t="s">
        <v>4322</v>
      </c>
      <c r="AB4" s="244">
        <v>1236109</v>
      </c>
      <c r="AC4" s="94">
        <v>0.19</v>
      </c>
      <c r="AD4" s="237"/>
      <c r="AF4" s="339" t="s">
        <v>4258</v>
      </c>
      <c r="AG4" s="340" t="s">
        <v>4114</v>
      </c>
      <c r="AH4" s="244">
        <v>15740</v>
      </c>
      <c r="AI4" s="94">
        <v>0.19</v>
      </c>
      <c r="AK4" s="415"/>
      <c r="AL4" s="339" t="s">
        <v>1746</v>
      </c>
      <c r="AM4" s="339" t="s">
        <v>4318</v>
      </c>
      <c r="AN4" s="244">
        <v>183959</v>
      </c>
      <c r="AO4" s="94">
        <v>0.19</v>
      </c>
      <c r="AR4" s="360" t="s">
        <v>2116</v>
      </c>
      <c r="AS4" s="357" t="s">
        <v>2117</v>
      </c>
      <c r="AT4" s="244">
        <v>20763</v>
      </c>
      <c r="AU4" s="94">
        <v>0.19</v>
      </c>
      <c r="AW4" s="318"/>
    </row>
    <row r="5" spans="2:49" customFormat="1" ht="30.75" customHeight="1" x14ac:dyDescent="0.25">
      <c r="B5" s="339" t="s">
        <v>2163</v>
      </c>
      <c r="C5" s="339" t="s">
        <v>2164</v>
      </c>
      <c r="D5" s="244">
        <v>121460</v>
      </c>
      <c r="E5" s="94">
        <v>0.19</v>
      </c>
      <c r="H5" s="348" t="s">
        <v>1444</v>
      </c>
      <c r="I5" s="348" t="s">
        <v>1445</v>
      </c>
      <c r="J5" s="244">
        <v>12664</v>
      </c>
      <c r="K5" s="94">
        <v>0.19</v>
      </c>
      <c r="N5" s="340" t="s">
        <v>4093</v>
      </c>
      <c r="O5" s="340" t="s">
        <v>4094</v>
      </c>
      <c r="P5" s="414">
        <v>1208</v>
      </c>
      <c r="Q5" s="94">
        <v>0.19</v>
      </c>
      <c r="T5" s="34" t="s">
        <v>4095</v>
      </c>
      <c r="U5" s="33" t="s">
        <v>4096</v>
      </c>
      <c r="V5" s="244">
        <v>0</v>
      </c>
      <c r="W5" s="94">
        <v>0</v>
      </c>
      <c r="Z5" s="361" t="s">
        <v>4323</v>
      </c>
      <c r="AA5" s="343" t="s">
        <v>4324</v>
      </c>
      <c r="AB5" s="244">
        <v>1499077</v>
      </c>
      <c r="AC5" s="94">
        <v>0.19</v>
      </c>
      <c r="AD5" s="237"/>
      <c r="AF5" s="339" t="s">
        <v>4259</v>
      </c>
      <c r="AG5" s="342" t="s">
        <v>4260</v>
      </c>
      <c r="AH5" s="244">
        <v>20115</v>
      </c>
      <c r="AI5" s="94">
        <v>0.19</v>
      </c>
      <c r="AK5" s="415"/>
      <c r="AL5" s="416"/>
      <c r="AM5" s="417"/>
      <c r="AN5" s="418"/>
      <c r="AO5" s="419"/>
      <c r="AR5" s="353" t="s">
        <v>1799</v>
      </c>
      <c r="AS5" s="340" t="s">
        <v>1800</v>
      </c>
      <c r="AT5" s="244">
        <v>8163</v>
      </c>
      <c r="AU5" s="94">
        <v>0.19</v>
      </c>
      <c r="AW5" s="318"/>
    </row>
    <row r="6" spans="2:49" customFormat="1" ht="30.75" customHeight="1" x14ac:dyDescent="0.25">
      <c r="B6" s="339" t="s">
        <v>2166</v>
      </c>
      <c r="C6" s="339" t="s">
        <v>2167</v>
      </c>
      <c r="D6" s="244">
        <v>73552</v>
      </c>
      <c r="E6" s="94">
        <v>0.19</v>
      </c>
      <c r="H6" s="339" t="s">
        <v>1446</v>
      </c>
      <c r="I6" s="339" t="s">
        <v>1447</v>
      </c>
      <c r="J6" s="244">
        <v>5527</v>
      </c>
      <c r="K6" s="94">
        <v>0.19</v>
      </c>
      <c r="N6" s="340" t="s">
        <v>4098</v>
      </c>
      <c r="O6" s="340" t="s">
        <v>4265</v>
      </c>
      <c r="P6" s="414">
        <v>2043</v>
      </c>
      <c r="Q6" s="94">
        <v>0.19</v>
      </c>
      <c r="T6" s="34" t="s">
        <v>4099</v>
      </c>
      <c r="U6" s="33" t="s">
        <v>4090</v>
      </c>
      <c r="V6" s="244">
        <v>0</v>
      </c>
      <c r="W6" s="94">
        <v>0</v>
      </c>
      <c r="Z6" s="361" t="s">
        <v>4325</v>
      </c>
      <c r="AA6" s="343" t="s">
        <v>4326</v>
      </c>
      <c r="AB6" s="244">
        <v>1824183</v>
      </c>
      <c r="AC6" s="94">
        <v>0.19</v>
      </c>
      <c r="AD6" s="237"/>
      <c r="AF6" s="339" t="s">
        <v>4261</v>
      </c>
      <c r="AG6" s="340" t="s">
        <v>4106</v>
      </c>
      <c r="AH6" s="244">
        <v>22204</v>
      </c>
      <c r="AI6" s="94">
        <v>0.19</v>
      </c>
      <c r="AK6" s="415"/>
      <c r="AL6" s="416"/>
      <c r="AM6" s="417"/>
      <c r="AN6" s="418"/>
      <c r="AO6" s="419"/>
      <c r="AR6" s="353" t="s">
        <v>1719</v>
      </c>
      <c r="AS6" s="340" t="s">
        <v>1720</v>
      </c>
      <c r="AT6" s="244">
        <v>17873</v>
      </c>
      <c r="AU6" s="94">
        <v>0.19</v>
      </c>
      <c r="AW6" s="318"/>
    </row>
    <row r="7" spans="2:49" customFormat="1" ht="30.75" customHeight="1" x14ac:dyDescent="0.25">
      <c r="B7" s="339" t="s">
        <v>2185</v>
      </c>
      <c r="C7" s="339" t="s">
        <v>4338</v>
      </c>
      <c r="D7" s="244">
        <v>764679</v>
      </c>
      <c r="E7" s="94">
        <v>0.19</v>
      </c>
      <c r="H7" s="339" t="s">
        <v>1449</v>
      </c>
      <c r="I7" s="339" t="s">
        <v>1450</v>
      </c>
      <c r="J7" s="244">
        <v>16874</v>
      </c>
      <c r="K7" s="94">
        <v>0.19</v>
      </c>
      <c r="N7" s="340" t="s">
        <v>4107</v>
      </c>
      <c r="O7" s="340" t="s">
        <v>4103</v>
      </c>
      <c r="P7" s="414">
        <v>177506</v>
      </c>
      <c r="Q7" s="94">
        <v>0.19</v>
      </c>
      <c r="T7" s="34" t="s">
        <v>4104</v>
      </c>
      <c r="U7" s="33" t="s">
        <v>4096</v>
      </c>
      <c r="V7" s="244">
        <v>0</v>
      </c>
      <c r="W7" s="94">
        <v>0</v>
      </c>
      <c r="Z7" s="361" t="s">
        <v>4327</v>
      </c>
      <c r="AA7" s="343" t="s">
        <v>4328</v>
      </c>
      <c r="AB7" s="244">
        <v>2216856</v>
      </c>
      <c r="AC7" s="94">
        <v>0.19</v>
      </c>
      <c r="AD7" s="237"/>
      <c r="AF7" s="339" t="s">
        <v>4262</v>
      </c>
      <c r="AG7" s="343" t="s">
        <v>4263</v>
      </c>
      <c r="AH7" s="244">
        <v>10634</v>
      </c>
      <c r="AI7" s="94">
        <v>0.19</v>
      </c>
      <c r="AK7" s="415"/>
      <c r="AL7" s="416"/>
      <c r="AM7" s="417"/>
      <c r="AN7" s="418"/>
      <c r="AO7" s="419"/>
      <c r="AR7" s="353" t="s">
        <v>1661</v>
      </c>
      <c r="AS7" s="340" t="s">
        <v>1662</v>
      </c>
      <c r="AT7" s="244">
        <v>22978</v>
      </c>
      <c r="AU7" s="94">
        <v>0.19</v>
      </c>
      <c r="AW7" s="318"/>
    </row>
    <row r="8" spans="2:49" customFormat="1" ht="30.75" customHeight="1" x14ac:dyDescent="0.25">
      <c r="B8" s="340" t="s">
        <v>2233</v>
      </c>
      <c r="C8" s="340" t="s">
        <v>4339</v>
      </c>
      <c r="D8" s="244">
        <v>576406</v>
      </c>
      <c r="E8" s="94">
        <v>0.19</v>
      </c>
      <c r="H8" s="348" t="s">
        <v>4272</v>
      </c>
      <c r="I8" s="348" t="s">
        <v>4273</v>
      </c>
      <c r="J8" s="244">
        <v>5637</v>
      </c>
      <c r="K8" s="94">
        <v>0.19</v>
      </c>
      <c r="N8" s="340" t="s">
        <v>4111</v>
      </c>
      <c r="O8" s="340" t="s">
        <v>4103</v>
      </c>
      <c r="P8" s="414">
        <v>249675</v>
      </c>
      <c r="Q8" s="94">
        <v>0.19</v>
      </c>
      <c r="T8" s="34" t="s">
        <v>4108</v>
      </c>
      <c r="U8" s="33" t="s">
        <v>4090</v>
      </c>
      <c r="V8" s="244">
        <v>0</v>
      </c>
      <c r="W8" s="94">
        <v>0</v>
      </c>
      <c r="Z8" s="361" t="s">
        <v>2056</v>
      </c>
      <c r="AA8" s="343" t="s">
        <v>4329</v>
      </c>
      <c r="AB8" s="244">
        <v>908578</v>
      </c>
      <c r="AC8" s="94">
        <v>0.19</v>
      </c>
      <c r="AD8" s="237"/>
      <c r="AF8" s="340" t="s">
        <v>4120</v>
      </c>
      <c r="AG8" s="340" t="s">
        <v>4264</v>
      </c>
      <c r="AH8" s="244">
        <v>8323</v>
      </c>
      <c r="AI8" s="94">
        <v>0.19</v>
      </c>
      <c r="AK8" s="415"/>
      <c r="AL8" s="416"/>
      <c r="AM8" s="417"/>
      <c r="AN8" s="418"/>
      <c r="AO8" s="419"/>
      <c r="AR8" s="353" t="s">
        <v>1453</v>
      </c>
      <c r="AS8" s="340" t="s">
        <v>1454</v>
      </c>
      <c r="AT8" s="244">
        <v>13420</v>
      </c>
      <c r="AU8" s="94">
        <v>0.19</v>
      </c>
      <c r="AW8" s="318"/>
    </row>
    <row r="9" spans="2:49" customFormat="1" ht="30.75" customHeight="1" x14ac:dyDescent="0.25">
      <c r="B9" s="340" t="s">
        <v>2229</v>
      </c>
      <c r="C9" s="342" t="s">
        <v>4340</v>
      </c>
      <c r="D9" s="244">
        <v>1207730</v>
      </c>
      <c r="E9" s="94">
        <v>0.19</v>
      </c>
      <c r="H9" s="351" t="s">
        <v>1459</v>
      </c>
      <c r="I9" s="351" t="s">
        <v>1460</v>
      </c>
      <c r="J9" s="244">
        <v>14493</v>
      </c>
      <c r="K9" s="94">
        <v>0.19</v>
      </c>
      <c r="N9" s="340" t="s">
        <v>4102</v>
      </c>
      <c r="O9" s="340" t="s">
        <v>4103</v>
      </c>
      <c r="P9" s="414">
        <v>497250</v>
      </c>
      <c r="Q9" s="94">
        <v>0.19</v>
      </c>
      <c r="T9" s="34" t="s">
        <v>4112</v>
      </c>
      <c r="U9" s="33" t="s">
        <v>4096</v>
      </c>
      <c r="V9" s="244">
        <v>0</v>
      </c>
      <c r="W9" s="94">
        <v>0</v>
      </c>
      <c r="Z9" s="360" t="s">
        <v>2058</v>
      </c>
      <c r="AA9" s="357" t="s">
        <v>4330</v>
      </c>
      <c r="AB9" s="244">
        <v>1215204</v>
      </c>
      <c r="AC9" s="94">
        <v>0.19</v>
      </c>
      <c r="AD9" s="237"/>
      <c r="AF9" s="422"/>
      <c r="AG9" s="423"/>
      <c r="AH9" s="418"/>
      <c r="AI9" s="419"/>
      <c r="AK9" s="415"/>
      <c r="AL9" s="416"/>
      <c r="AM9" s="417"/>
      <c r="AN9" s="418"/>
      <c r="AO9" s="419"/>
      <c r="AR9" s="360" t="s">
        <v>2077</v>
      </c>
      <c r="AS9" s="357" t="s">
        <v>2078</v>
      </c>
      <c r="AT9" s="244">
        <v>30696</v>
      </c>
      <c r="AU9" s="94">
        <v>0.19</v>
      </c>
      <c r="AW9" s="318"/>
    </row>
    <row r="10" spans="2:49" customFormat="1" ht="30.75" customHeight="1" x14ac:dyDescent="0.25">
      <c r="B10" s="340" t="s">
        <v>2231</v>
      </c>
      <c r="C10" s="342" t="s">
        <v>4341</v>
      </c>
      <c r="D10" s="244">
        <v>1404302</v>
      </c>
      <c r="E10" s="94">
        <v>0.19</v>
      </c>
      <c r="H10" s="351" t="s">
        <v>1462</v>
      </c>
      <c r="I10" s="339" t="s">
        <v>1463</v>
      </c>
      <c r="J10" s="244">
        <v>75457</v>
      </c>
      <c r="K10" s="94">
        <v>0.19</v>
      </c>
      <c r="T10" s="34"/>
      <c r="U10" s="33"/>
      <c r="V10" s="244"/>
      <c r="W10" s="94"/>
      <c r="Z10" s="353" t="s">
        <v>1471</v>
      </c>
      <c r="AA10" s="340" t="s">
        <v>1472</v>
      </c>
      <c r="AB10" s="244">
        <v>102246</v>
      </c>
      <c r="AC10" s="94">
        <v>0.19</v>
      </c>
      <c r="AD10" s="237"/>
      <c r="AF10" s="422"/>
      <c r="AG10" s="423"/>
      <c r="AH10" s="418"/>
      <c r="AI10" s="419"/>
      <c r="AK10" s="415"/>
      <c r="AL10" s="416"/>
      <c r="AM10" s="417"/>
      <c r="AN10" s="418"/>
      <c r="AO10" s="419"/>
      <c r="AR10" s="351" t="s">
        <v>2080</v>
      </c>
      <c r="AS10" s="339" t="s">
        <v>2078</v>
      </c>
      <c r="AT10" s="244">
        <v>34906</v>
      </c>
      <c r="AU10" s="94">
        <v>0.19</v>
      </c>
      <c r="AW10" s="318"/>
    </row>
    <row r="11" spans="2:49" customFormat="1" ht="30.75" customHeight="1" x14ac:dyDescent="0.25">
      <c r="B11" s="340" t="s">
        <v>2189</v>
      </c>
      <c r="C11" s="340" t="s">
        <v>2190</v>
      </c>
      <c r="D11" s="244">
        <v>29974</v>
      </c>
      <c r="E11" s="94">
        <v>0.19</v>
      </c>
      <c r="H11" s="339" t="s">
        <v>1465</v>
      </c>
      <c r="I11" s="339" t="s">
        <v>4276</v>
      </c>
      <c r="J11" s="244">
        <v>14468</v>
      </c>
      <c r="K11" s="94">
        <v>0.19</v>
      </c>
      <c r="Z11" s="353" t="s">
        <v>1469</v>
      </c>
      <c r="AA11" s="340" t="s">
        <v>1470</v>
      </c>
      <c r="AB11" s="244">
        <v>128471</v>
      </c>
      <c r="AC11" s="94">
        <v>0.19</v>
      </c>
      <c r="AD11" s="237"/>
      <c r="AF11" s="424"/>
      <c r="AG11" s="417"/>
      <c r="AH11" s="418"/>
      <c r="AI11" s="419"/>
      <c r="AK11" s="415"/>
      <c r="AL11" s="416"/>
      <c r="AM11" s="417"/>
      <c r="AN11" s="418"/>
      <c r="AO11" s="419"/>
      <c r="AR11" s="351" t="s">
        <v>1519</v>
      </c>
      <c r="AS11" s="339" t="s">
        <v>1520</v>
      </c>
      <c r="AT11" s="244">
        <v>18619</v>
      </c>
      <c r="AU11" s="94">
        <v>0.19</v>
      </c>
      <c r="AW11" s="318"/>
    </row>
    <row r="12" spans="2:49" customFormat="1" ht="30.75" customHeight="1" x14ac:dyDescent="0.25">
      <c r="B12" s="353" t="s">
        <v>2266</v>
      </c>
      <c r="C12" s="340" t="s">
        <v>2267</v>
      </c>
      <c r="D12" s="244">
        <v>126750</v>
      </c>
      <c r="E12" s="94">
        <v>0.19</v>
      </c>
      <c r="H12" s="351" t="s">
        <v>1467</v>
      </c>
      <c r="I12" s="339" t="s">
        <v>1468</v>
      </c>
      <c r="J12" s="244">
        <v>117885</v>
      </c>
      <c r="K12" s="94">
        <v>0.19</v>
      </c>
      <c r="Z12" s="353" t="s">
        <v>1587</v>
      </c>
      <c r="AA12" s="340" t="s">
        <v>1588</v>
      </c>
      <c r="AB12" s="244">
        <v>21617</v>
      </c>
      <c r="AC12" s="94">
        <v>0.19</v>
      </c>
      <c r="AD12" s="237"/>
      <c r="AF12" s="424"/>
      <c r="AG12" s="417"/>
      <c r="AH12" s="418"/>
      <c r="AI12" s="419"/>
      <c r="AK12" s="415"/>
      <c r="AL12" s="416"/>
      <c r="AM12" s="417"/>
      <c r="AN12" s="418"/>
      <c r="AO12" s="419"/>
      <c r="AR12" s="340" t="s">
        <v>2062</v>
      </c>
      <c r="AS12" s="340" t="s">
        <v>2063</v>
      </c>
      <c r="AT12" s="244">
        <v>211499</v>
      </c>
      <c r="AU12" s="94">
        <v>0.19</v>
      </c>
      <c r="AW12" s="318"/>
    </row>
    <row r="13" spans="2:49" customFormat="1" ht="30.75" customHeight="1" x14ac:dyDescent="0.25">
      <c r="B13" s="340" t="s">
        <v>2200</v>
      </c>
      <c r="C13" s="340" t="s">
        <v>2201</v>
      </c>
      <c r="D13" s="244">
        <v>566422</v>
      </c>
      <c r="E13" s="94">
        <v>0.19</v>
      </c>
      <c r="H13" s="348" t="s">
        <v>4277</v>
      </c>
      <c r="I13" s="348" t="s">
        <v>1474</v>
      </c>
      <c r="J13" s="244">
        <v>144058</v>
      </c>
      <c r="K13" s="94">
        <v>0.19</v>
      </c>
      <c r="Z13" s="353" t="s">
        <v>2131</v>
      </c>
      <c r="AA13" s="340" t="s">
        <v>2132</v>
      </c>
      <c r="AB13" s="244">
        <v>17803</v>
      </c>
      <c r="AC13" s="94">
        <v>0.19</v>
      </c>
      <c r="AD13" s="237"/>
      <c r="AF13" s="424"/>
      <c r="AG13" s="417"/>
      <c r="AH13" s="418"/>
      <c r="AI13" s="419"/>
      <c r="AK13" s="420"/>
      <c r="AL13" s="416"/>
      <c r="AM13" s="417"/>
      <c r="AN13" s="418"/>
      <c r="AO13" s="419"/>
      <c r="AR13" s="340" t="s">
        <v>2064</v>
      </c>
      <c r="AS13" s="340" t="s">
        <v>2065</v>
      </c>
      <c r="AT13" s="244">
        <v>217686</v>
      </c>
      <c r="AU13" s="94">
        <v>0.19</v>
      </c>
      <c r="AW13" s="318"/>
    </row>
    <row r="14" spans="2:49" customFormat="1" ht="30.75" customHeight="1" x14ac:dyDescent="0.25">
      <c r="B14" s="340" t="s">
        <v>2198</v>
      </c>
      <c r="C14" s="340" t="s">
        <v>2199</v>
      </c>
      <c r="D14" s="244">
        <v>699698</v>
      </c>
      <c r="E14" s="94">
        <v>0.19</v>
      </c>
      <c r="H14" s="348" t="s">
        <v>1477</v>
      </c>
      <c r="I14" s="348" t="s">
        <v>1478</v>
      </c>
      <c r="J14" s="244">
        <v>291192</v>
      </c>
      <c r="K14" s="94">
        <v>0.19</v>
      </c>
      <c r="Z14" s="353" t="s">
        <v>1604</v>
      </c>
      <c r="AA14" s="340" t="s">
        <v>1605</v>
      </c>
      <c r="AB14" s="244">
        <v>416026</v>
      </c>
      <c r="AC14" s="94">
        <v>0.19</v>
      </c>
      <c r="AD14" s="237"/>
      <c r="AF14" s="424"/>
      <c r="AG14" s="417"/>
      <c r="AH14" s="418"/>
      <c r="AI14" s="419"/>
      <c r="AK14" s="420"/>
      <c r="AL14" s="416"/>
      <c r="AM14" s="417"/>
      <c r="AN14" s="418"/>
      <c r="AO14" s="419"/>
      <c r="AR14" s="340" t="s">
        <v>2060</v>
      </c>
      <c r="AS14" s="340" t="s">
        <v>2061</v>
      </c>
      <c r="AT14" s="244">
        <v>297760</v>
      </c>
      <c r="AU14" s="94">
        <v>0.19</v>
      </c>
      <c r="AW14" s="318"/>
    </row>
    <row r="15" spans="2:49" customFormat="1" ht="30.75" customHeight="1" x14ac:dyDescent="0.25">
      <c r="B15" s="413" t="s">
        <v>4342</v>
      </c>
      <c r="C15" s="340" t="s">
        <v>4343</v>
      </c>
      <c r="D15" s="244">
        <v>2443892</v>
      </c>
      <c r="E15" s="94">
        <v>0.19</v>
      </c>
      <c r="H15" s="352" t="s">
        <v>1481</v>
      </c>
      <c r="I15" s="348" t="s">
        <v>4278</v>
      </c>
      <c r="J15" s="244">
        <v>103891</v>
      </c>
      <c r="K15" s="94">
        <v>0.19</v>
      </c>
      <c r="Z15" s="353" t="s">
        <v>1475</v>
      </c>
      <c r="AA15" s="340" t="s">
        <v>1476</v>
      </c>
      <c r="AB15" s="244">
        <v>1764706</v>
      </c>
      <c r="AC15" s="94">
        <v>0.19</v>
      </c>
      <c r="AD15" s="237"/>
      <c r="AK15" s="420"/>
      <c r="AL15" s="416"/>
      <c r="AM15" s="417"/>
      <c r="AN15" s="418"/>
      <c r="AO15" s="419"/>
    </row>
    <row r="16" spans="2:49" customFormat="1" ht="30.75" customHeight="1" x14ac:dyDescent="0.25">
      <c r="B16" s="340" t="s">
        <v>2243</v>
      </c>
      <c r="C16" s="340" t="s">
        <v>4344</v>
      </c>
      <c r="D16" s="244">
        <v>300115</v>
      </c>
      <c r="E16" s="94">
        <v>0.19</v>
      </c>
      <c r="H16" s="352" t="s">
        <v>1483</v>
      </c>
      <c r="I16" s="348" t="s">
        <v>4279</v>
      </c>
      <c r="J16" s="244">
        <v>112783</v>
      </c>
      <c r="K16" s="94">
        <v>0.19</v>
      </c>
      <c r="Z16" s="353" t="s">
        <v>1734</v>
      </c>
      <c r="AA16" s="340" t="s">
        <v>1735</v>
      </c>
      <c r="AB16" s="244">
        <v>366154</v>
      </c>
      <c r="AC16" s="94">
        <v>0.19</v>
      </c>
      <c r="AD16" s="237"/>
      <c r="AK16" s="420"/>
    </row>
    <row r="17" spans="2:37" customFormat="1" ht="30.75" customHeight="1" x14ac:dyDescent="0.25">
      <c r="B17" s="340" t="s">
        <v>2245</v>
      </c>
      <c r="C17" s="340" t="s">
        <v>4345</v>
      </c>
      <c r="D17" s="244">
        <v>440560</v>
      </c>
      <c r="E17" s="94">
        <v>0.19</v>
      </c>
      <c r="H17" s="352" t="s">
        <v>1485</v>
      </c>
      <c r="I17" s="348" t="s">
        <v>4280</v>
      </c>
      <c r="J17" s="244">
        <v>90275</v>
      </c>
      <c r="K17" s="94">
        <v>0.19</v>
      </c>
      <c r="Z17" s="354" t="s">
        <v>4331</v>
      </c>
      <c r="AA17" s="355" t="s">
        <v>4332</v>
      </c>
      <c r="AB17" s="244">
        <v>184035</v>
      </c>
      <c r="AC17" s="94">
        <v>0.19</v>
      </c>
      <c r="AD17" s="237"/>
      <c r="AK17" s="420"/>
    </row>
    <row r="18" spans="2:37" customFormat="1" ht="30.75" customHeight="1" x14ac:dyDescent="0.25">
      <c r="B18" s="340" t="s">
        <v>2247</v>
      </c>
      <c r="C18" s="340" t="s">
        <v>4346</v>
      </c>
      <c r="D18" s="244">
        <v>492266</v>
      </c>
      <c r="E18" s="94">
        <v>0.19</v>
      </c>
      <c r="H18" s="352" t="s">
        <v>1487</v>
      </c>
      <c r="I18" s="348" t="s">
        <v>4281</v>
      </c>
      <c r="J18" s="244">
        <v>128495</v>
      </c>
      <c r="K18" s="94">
        <v>0.19</v>
      </c>
      <c r="Z18" s="353" t="s">
        <v>1877</v>
      </c>
      <c r="AA18" s="340" t="s">
        <v>1878</v>
      </c>
      <c r="AB18" s="244">
        <v>96552</v>
      </c>
      <c r="AC18" s="94">
        <v>0.19</v>
      </c>
      <c r="AK18" s="317"/>
    </row>
    <row r="19" spans="2:37" customFormat="1" ht="30.75" customHeight="1" x14ac:dyDescent="0.25">
      <c r="B19" s="340" t="s">
        <v>2249</v>
      </c>
      <c r="C19" s="340" t="s">
        <v>4347</v>
      </c>
      <c r="D19" s="244">
        <v>648684</v>
      </c>
      <c r="E19" s="94">
        <v>0.19</v>
      </c>
      <c r="H19" s="348" t="s">
        <v>1491</v>
      </c>
      <c r="I19" s="348" t="s">
        <v>1492</v>
      </c>
      <c r="J19" s="244">
        <v>69113</v>
      </c>
      <c r="K19" s="94">
        <v>0.19</v>
      </c>
      <c r="Z19" s="353" t="s">
        <v>2066</v>
      </c>
      <c r="AA19" s="340" t="s">
        <v>2067</v>
      </c>
      <c r="AB19" s="244">
        <v>429337</v>
      </c>
      <c r="AC19" s="94">
        <v>0.19</v>
      </c>
      <c r="AK19" s="317"/>
    </row>
    <row r="20" spans="2:37" customFormat="1" ht="30.75" customHeight="1" x14ac:dyDescent="0.25">
      <c r="B20" s="340" t="s">
        <v>2251</v>
      </c>
      <c r="C20" s="340" t="s">
        <v>4348</v>
      </c>
      <c r="D20" s="244">
        <v>705236</v>
      </c>
      <c r="E20" s="94">
        <v>0.19</v>
      </c>
      <c r="H20" s="348" t="s">
        <v>1489</v>
      </c>
      <c r="I20" s="348" t="s">
        <v>1490</v>
      </c>
      <c r="J20" s="244">
        <v>85869</v>
      </c>
      <c r="K20" s="94">
        <v>0.19</v>
      </c>
      <c r="Z20" s="353" t="s">
        <v>1827</v>
      </c>
      <c r="AA20" s="340" t="s">
        <v>1828</v>
      </c>
      <c r="AB20" s="244">
        <v>113314</v>
      </c>
      <c r="AC20" s="94">
        <v>0.19</v>
      </c>
      <c r="AK20" s="317"/>
    </row>
    <row r="21" spans="2:37" customFormat="1" ht="30.75" customHeight="1" x14ac:dyDescent="0.25">
      <c r="B21" s="340" t="s">
        <v>2253</v>
      </c>
      <c r="C21" s="340" t="s">
        <v>4349</v>
      </c>
      <c r="D21" s="244">
        <v>946239</v>
      </c>
      <c r="E21" s="94">
        <v>0.19</v>
      </c>
      <c r="H21" s="351" t="s">
        <v>1493</v>
      </c>
      <c r="I21" s="351" t="s">
        <v>1494</v>
      </c>
      <c r="J21" s="244">
        <v>27197</v>
      </c>
      <c r="K21" s="94">
        <v>0.19</v>
      </c>
      <c r="Z21" s="353" t="s">
        <v>2023</v>
      </c>
      <c r="AA21" s="340" t="s">
        <v>2024</v>
      </c>
      <c r="AB21" s="244">
        <v>27847</v>
      </c>
      <c r="AC21" s="94">
        <v>0.19</v>
      </c>
      <c r="AK21" s="317"/>
    </row>
    <row r="22" spans="2:37" customFormat="1" ht="30.75" customHeight="1" x14ac:dyDescent="0.25">
      <c r="B22" s="340" t="s">
        <v>2255</v>
      </c>
      <c r="C22" s="340" t="s">
        <v>4350</v>
      </c>
      <c r="D22" s="244">
        <v>835631</v>
      </c>
      <c r="E22" s="94">
        <v>0.19</v>
      </c>
      <c r="H22" s="348" t="s">
        <v>1496</v>
      </c>
      <c r="I22" s="348" t="s">
        <v>1497</v>
      </c>
      <c r="J22" s="244">
        <v>5627</v>
      </c>
      <c r="K22" s="94">
        <v>0.19</v>
      </c>
      <c r="Z22" s="353" t="s">
        <v>1656</v>
      </c>
      <c r="AA22" s="340" t="s">
        <v>1657</v>
      </c>
      <c r="AB22" s="244">
        <v>17112</v>
      </c>
      <c r="AC22" s="94">
        <v>0.19</v>
      </c>
      <c r="AK22" s="317"/>
    </row>
    <row r="23" spans="2:37" customFormat="1" ht="30.75" customHeight="1" x14ac:dyDescent="0.25">
      <c r="B23" s="340" t="s">
        <v>2257</v>
      </c>
      <c r="C23" s="340" t="s">
        <v>4351</v>
      </c>
      <c r="D23" s="244">
        <v>1046450</v>
      </c>
      <c r="E23" s="94">
        <v>0.19</v>
      </c>
      <c r="H23" s="353" t="s">
        <v>1499</v>
      </c>
      <c r="I23" s="353" t="s">
        <v>1500</v>
      </c>
      <c r="J23" s="244">
        <v>7978</v>
      </c>
      <c r="K23" s="94">
        <v>0.19</v>
      </c>
      <c r="Z23" s="363" t="s">
        <v>4333</v>
      </c>
      <c r="AA23" s="363" t="s">
        <v>4334</v>
      </c>
      <c r="AB23" s="244">
        <v>387345</v>
      </c>
      <c r="AC23" s="94">
        <v>0.19</v>
      </c>
      <c r="AK23" s="317"/>
    </row>
    <row r="24" spans="2:37" customFormat="1" ht="30.75" customHeight="1" x14ac:dyDescent="0.25">
      <c r="B24" s="340" t="s">
        <v>2259</v>
      </c>
      <c r="C24" s="340" t="s">
        <v>4352</v>
      </c>
      <c r="D24" s="244">
        <v>1103802</v>
      </c>
      <c r="E24" s="94">
        <v>0.19</v>
      </c>
      <c r="H24" s="351" t="s">
        <v>1501</v>
      </c>
      <c r="I24" s="351" t="s">
        <v>1502</v>
      </c>
      <c r="J24" s="244">
        <v>33397</v>
      </c>
      <c r="K24" s="94">
        <v>0.19</v>
      </c>
      <c r="Z24" s="365" t="s">
        <v>4335</v>
      </c>
      <c r="AA24" s="365" t="s">
        <v>4336</v>
      </c>
      <c r="AB24" s="244">
        <v>19886</v>
      </c>
      <c r="AC24" s="94">
        <v>0.19</v>
      </c>
      <c r="AK24" s="317"/>
    </row>
    <row r="25" spans="2:37" customFormat="1" ht="30.75" customHeight="1" x14ac:dyDescent="0.25">
      <c r="B25" s="340" t="s">
        <v>2261</v>
      </c>
      <c r="C25" s="340" t="s">
        <v>4353</v>
      </c>
      <c r="D25" s="244">
        <v>1488812</v>
      </c>
      <c r="E25" s="94">
        <v>0.19</v>
      </c>
      <c r="H25" s="351" t="s">
        <v>1504</v>
      </c>
      <c r="I25" s="351" t="s">
        <v>1502</v>
      </c>
      <c r="J25" s="244">
        <v>35374</v>
      </c>
      <c r="K25" s="94">
        <v>0.19</v>
      </c>
      <c r="AK25" s="317"/>
    </row>
    <row r="26" spans="2:37" customFormat="1" ht="30.75" customHeight="1" x14ac:dyDescent="0.25">
      <c r="B26" s="340" t="s">
        <v>2239</v>
      </c>
      <c r="C26" s="340" t="s">
        <v>4354</v>
      </c>
      <c r="D26" s="244">
        <v>1570233</v>
      </c>
      <c r="E26" s="94">
        <v>0.19</v>
      </c>
      <c r="H26" s="351" t="s">
        <v>1506</v>
      </c>
      <c r="I26" s="351" t="s">
        <v>1507</v>
      </c>
      <c r="J26" s="244">
        <v>39928</v>
      </c>
      <c r="K26" s="94">
        <v>0.19</v>
      </c>
      <c r="AK26" s="317"/>
    </row>
    <row r="27" spans="2:37" customFormat="1" ht="30.75" customHeight="1" x14ac:dyDescent="0.25">
      <c r="B27" s="340" t="s">
        <v>2241</v>
      </c>
      <c r="C27" s="340" t="s">
        <v>4355</v>
      </c>
      <c r="D27" s="244">
        <v>2103456</v>
      </c>
      <c r="E27" s="94">
        <v>0.19</v>
      </c>
      <c r="H27" s="351" t="s">
        <v>1508</v>
      </c>
      <c r="I27" s="354" t="s">
        <v>4282</v>
      </c>
      <c r="J27" s="244">
        <v>53421</v>
      </c>
      <c r="K27" s="94">
        <v>0.19</v>
      </c>
      <c r="AK27" s="317"/>
    </row>
    <row r="28" spans="2:37" customFormat="1" ht="30.75" customHeight="1" x14ac:dyDescent="0.25">
      <c r="B28" s="340" t="s">
        <v>2235</v>
      </c>
      <c r="C28" s="340" t="s">
        <v>4356</v>
      </c>
      <c r="D28" s="244">
        <v>2476029</v>
      </c>
      <c r="E28" s="94">
        <v>0.19</v>
      </c>
      <c r="H28" s="351" t="s">
        <v>1510</v>
      </c>
      <c r="I28" s="339" t="s">
        <v>1511</v>
      </c>
      <c r="J28" s="244">
        <v>1395</v>
      </c>
      <c r="K28" s="94">
        <v>0.19</v>
      </c>
      <c r="AK28" s="317"/>
    </row>
    <row r="29" spans="2:37" customFormat="1" ht="30.75" customHeight="1" x14ac:dyDescent="0.25">
      <c r="B29" s="340" t="s">
        <v>2237</v>
      </c>
      <c r="C29" s="340" t="s">
        <v>4357</v>
      </c>
      <c r="D29" s="244">
        <v>3866254</v>
      </c>
      <c r="E29" s="94">
        <v>0.19</v>
      </c>
      <c r="H29" s="351" t="s">
        <v>1512</v>
      </c>
      <c r="I29" s="351" t="s">
        <v>1513</v>
      </c>
      <c r="J29" s="244">
        <v>14167</v>
      </c>
      <c r="K29" s="94">
        <v>0.19</v>
      </c>
      <c r="AK29" s="317"/>
    </row>
    <row r="30" spans="2:37" customFormat="1" ht="30.75" customHeight="1" x14ac:dyDescent="0.25">
      <c r="B30" s="353" t="s">
        <v>2193</v>
      </c>
      <c r="C30" s="340" t="s">
        <v>2194</v>
      </c>
      <c r="D30" s="244">
        <v>21439</v>
      </c>
      <c r="E30" s="94">
        <v>0.19</v>
      </c>
      <c r="H30" s="351" t="s">
        <v>1515</v>
      </c>
      <c r="I30" s="351" t="s">
        <v>4283</v>
      </c>
      <c r="J30" s="244">
        <v>8792</v>
      </c>
      <c r="K30" s="94">
        <v>0.19</v>
      </c>
      <c r="AK30" s="317"/>
    </row>
    <row r="31" spans="2:37" customFormat="1" ht="30.75" customHeight="1" x14ac:dyDescent="0.25">
      <c r="B31" s="353" t="s">
        <v>2191</v>
      </c>
      <c r="C31" s="340" t="s">
        <v>2192</v>
      </c>
      <c r="D31" s="244">
        <v>9754</v>
      </c>
      <c r="E31" s="94">
        <v>0.19</v>
      </c>
      <c r="H31" s="351" t="s">
        <v>1517</v>
      </c>
      <c r="I31" s="351" t="s">
        <v>1518</v>
      </c>
      <c r="J31" s="244">
        <v>15691</v>
      </c>
      <c r="K31" s="94">
        <v>0.19</v>
      </c>
      <c r="AK31" s="317"/>
    </row>
    <row r="32" spans="2:37" customFormat="1" ht="30.75" customHeight="1" x14ac:dyDescent="0.25">
      <c r="B32" s="353" t="s">
        <v>2187</v>
      </c>
      <c r="C32" s="340" t="s">
        <v>2188</v>
      </c>
      <c r="D32" s="244">
        <v>11730</v>
      </c>
      <c r="E32" s="94">
        <v>0.19</v>
      </c>
      <c r="H32" s="351" t="s">
        <v>1522</v>
      </c>
      <c r="I32" s="351" t="s">
        <v>1523</v>
      </c>
      <c r="J32" s="244">
        <v>15722</v>
      </c>
      <c r="K32" s="94">
        <v>0.19</v>
      </c>
      <c r="AK32" s="317"/>
    </row>
    <row r="33" spans="2:37" customFormat="1" ht="30.75" customHeight="1" x14ac:dyDescent="0.25">
      <c r="B33" s="353" t="s">
        <v>2227</v>
      </c>
      <c r="C33" s="340" t="s">
        <v>2228</v>
      </c>
      <c r="D33" s="244">
        <v>1422</v>
      </c>
      <c r="E33" s="94">
        <v>0.19</v>
      </c>
      <c r="H33" s="351" t="s">
        <v>1525</v>
      </c>
      <c r="I33" s="351" t="s">
        <v>1526</v>
      </c>
      <c r="J33" s="244">
        <v>12061</v>
      </c>
      <c r="K33" s="94">
        <v>0.19</v>
      </c>
      <c r="AK33" s="317"/>
    </row>
    <row r="34" spans="2:37" customFormat="1" ht="30.75" customHeight="1" x14ac:dyDescent="0.25">
      <c r="B34" s="365" t="s">
        <v>4358</v>
      </c>
      <c r="C34" s="365" t="s">
        <v>4359</v>
      </c>
      <c r="D34" s="244">
        <v>7872</v>
      </c>
      <c r="E34" s="94">
        <v>0.19</v>
      </c>
      <c r="H34" s="351" t="s">
        <v>1527</v>
      </c>
      <c r="I34" s="351" t="s">
        <v>1528</v>
      </c>
      <c r="J34" s="244">
        <v>17845</v>
      </c>
      <c r="K34" s="94">
        <v>0.19</v>
      </c>
      <c r="AK34" s="317"/>
    </row>
    <row r="35" spans="2:37" customFormat="1" ht="30.75" customHeight="1" x14ac:dyDescent="0.25">
      <c r="B35" s="365" t="s">
        <v>4360</v>
      </c>
      <c r="C35" s="365" t="s">
        <v>4361</v>
      </c>
      <c r="D35" s="244">
        <v>58091</v>
      </c>
      <c r="E35" s="94">
        <v>0.19</v>
      </c>
      <c r="H35" s="351" t="s">
        <v>1529</v>
      </c>
      <c r="I35" s="351" t="s">
        <v>1530</v>
      </c>
      <c r="J35" s="244">
        <v>22186</v>
      </c>
      <c r="K35" s="94">
        <v>0.19</v>
      </c>
      <c r="AK35" s="317"/>
    </row>
    <row r="36" spans="2:37" customFormat="1" ht="30.75" customHeight="1" x14ac:dyDescent="0.25">
      <c r="B36" s="365" t="s">
        <v>4362</v>
      </c>
      <c r="C36" s="365" t="s">
        <v>4363</v>
      </c>
      <c r="D36" s="244">
        <v>51067</v>
      </c>
      <c r="E36" s="94">
        <v>0.19</v>
      </c>
      <c r="H36" s="351" t="s">
        <v>1531</v>
      </c>
      <c r="I36" s="339" t="s">
        <v>1532</v>
      </c>
      <c r="J36" s="244">
        <v>102158</v>
      </c>
      <c r="K36" s="94">
        <v>0.19</v>
      </c>
      <c r="AK36" s="317"/>
    </row>
    <row r="37" spans="2:37" customFormat="1" ht="30.75" customHeight="1" x14ac:dyDescent="0.25">
      <c r="B37" s="365" t="s">
        <v>4364</v>
      </c>
      <c r="C37" s="365" t="s">
        <v>4365</v>
      </c>
      <c r="D37" s="244">
        <v>42395</v>
      </c>
      <c r="E37" s="94">
        <v>0.19</v>
      </c>
      <c r="H37" s="351" t="s">
        <v>1533</v>
      </c>
      <c r="I37" s="339" t="s">
        <v>1534</v>
      </c>
      <c r="J37" s="244">
        <v>49880</v>
      </c>
      <c r="K37" s="94">
        <v>0.19</v>
      </c>
      <c r="AK37" s="317"/>
    </row>
    <row r="38" spans="2:37" customFormat="1" ht="30.75" customHeight="1" x14ac:dyDescent="0.25">
      <c r="B38" s="342" t="s">
        <v>2195</v>
      </c>
      <c r="C38" s="342" t="s">
        <v>4366</v>
      </c>
      <c r="D38" s="244">
        <v>240161</v>
      </c>
      <c r="E38" s="94">
        <v>0.19</v>
      </c>
      <c r="H38" s="351" t="s">
        <v>1536</v>
      </c>
      <c r="I38" s="351" t="s">
        <v>1537</v>
      </c>
      <c r="J38" s="244">
        <v>20788</v>
      </c>
      <c r="K38" s="94">
        <v>0.19</v>
      </c>
      <c r="AK38" s="317"/>
    </row>
    <row r="39" spans="2:37" customFormat="1" ht="30.75" customHeight="1" x14ac:dyDescent="0.25">
      <c r="B39" s="365" t="s">
        <v>4367</v>
      </c>
      <c r="C39" s="365" t="s">
        <v>4368</v>
      </c>
      <c r="D39" s="244">
        <v>48580</v>
      </c>
      <c r="E39" s="94">
        <v>0.19</v>
      </c>
      <c r="H39" s="351" t="s">
        <v>1539</v>
      </c>
      <c r="I39" s="339" t="s">
        <v>1540</v>
      </c>
      <c r="J39" s="244">
        <v>23794</v>
      </c>
      <c r="K39" s="94">
        <v>0.19</v>
      </c>
      <c r="AK39" s="317"/>
    </row>
    <row r="40" spans="2:37" customFormat="1" ht="30.75" customHeight="1" x14ac:dyDescent="0.25">
      <c r="B40" s="353" t="s">
        <v>2202</v>
      </c>
      <c r="C40" s="340" t="s">
        <v>4369</v>
      </c>
      <c r="D40" s="244">
        <v>1006007</v>
      </c>
      <c r="E40" s="94">
        <v>0.19</v>
      </c>
      <c r="H40" s="351" t="s">
        <v>1542</v>
      </c>
      <c r="I40" s="351" t="s">
        <v>1543</v>
      </c>
      <c r="J40" s="244">
        <v>12791</v>
      </c>
      <c r="K40" s="94">
        <v>0.19</v>
      </c>
      <c r="AK40" s="317"/>
    </row>
    <row r="41" spans="2:37" customFormat="1" ht="30.75" customHeight="1" x14ac:dyDescent="0.25">
      <c r="B41" s="353" t="s">
        <v>2202</v>
      </c>
      <c r="C41" s="340" t="s">
        <v>2204</v>
      </c>
      <c r="D41" s="244">
        <v>764028</v>
      </c>
      <c r="E41" s="94">
        <v>0.19</v>
      </c>
      <c r="H41" s="348" t="s">
        <v>1544</v>
      </c>
      <c r="I41" s="348" t="s">
        <v>1545</v>
      </c>
      <c r="J41" s="244">
        <v>16605</v>
      </c>
      <c r="K41" s="94">
        <v>0.19</v>
      </c>
      <c r="AK41" s="317"/>
    </row>
    <row r="42" spans="2:37" customFormat="1" ht="30.75" customHeight="1" x14ac:dyDescent="0.25">
      <c r="B42" s="353" t="s">
        <v>2205</v>
      </c>
      <c r="C42" s="340" t="s">
        <v>2206</v>
      </c>
      <c r="D42" s="244">
        <v>1932990</v>
      </c>
      <c r="E42" s="94">
        <v>0.19</v>
      </c>
      <c r="H42" s="348" t="s">
        <v>1548</v>
      </c>
      <c r="I42" s="348" t="s">
        <v>1549</v>
      </c>
      <c r="J42" s="244">
        <v>8377</v>
      </c>
      <c r="K42" s="94">
        <v>0.19</v>
      </c>
      <c r="AK42" s="317"/>
    </row>
    <row r="43" spans="2:37" customFormat="1" ht="30.75" customHeight="1" x14ac:dyDescent="0.25">
      <c r="B43" s="353" t="s">
        <v>2205</v>
      </c>
      <c r="C43" s="340" t="s">
        <v>2207</v>
      </c>
      <c r="D43" s="244">
        <v>1671540</v>
      </c>
      <c r="E43" s="94">
        <v>0.19</v>
      </c>
      <c r="H43" s="351" t="s">
        <v>1550</v>
      </c>
      <c r="I43" s="351" t="s">
        <v>1551</v>
      </c>
      <c r="J43" s="244">
        <v>5691</v>
      </c>
      <c r="K43" s="94">
        <v>0.19</v>
      </c>
      <c r="AK43" s="317"/>
    </row>
    <row r="44" spans="2:37" customFormat="1" ht="30.75" customHeight="1" x14ac:dyDescent="0.25">
      <c r="B44" s="353" t="s">
        <v>2221</v>
      </c>
      <c r="C44" s="340" t="s">
        <v>2222</v>
      </c>
      <c r="D44" s="244">
        <v>1216869</v>
      </c>
      <c r="E44" s="94">
        <v>0.19</v>
      </c>
      <c r="H44" s="339" t="s">
        <v>1553</v>
      </c>
      <c r="I44" s="339" t="s">
        <v>1554</v>
      </c>
      <c r="J44" s="244">
        <v>16278</v>
      </c>
      <c r="K44" s="94">
        <v>0.19</v>
      </c>
      <c r="AK44" s="317"/>
    </row>
    <row r="45" spans="2:37" customFormat="1" ht="30.75" customHeight="1" x14ac:dyDescent="0.25">
      <c r="B45" s="353" t="s">
        <v>2221</v>
      </c>
      <c r="C45" s="340" t="s">
        <v>2223</v>
      </c>
      <c r="D45" s="244">
        <v>663866</v>
      </c>
      <c r="E45" s="94">
        <v>0.19</v>
      </c>
      <c r="H45" s="339" t="s">
        <v>1556</v>
      </c>
      <c r="I45" s="339" t="s">
        <v>1557</v>
      </c>
      <c r="J45" s="244">
        <v>6873</v>
      </c>
      <c r="K45" s="94">
        <v>0.19</v>
      </c>
      <c r="AK45" s="317"/>
    </row>
    <row r="46" spans="2:37" customFormat="1" ht="30.75" customHeight="1" x14ac:dyDescent="0.25">
      <c r="B46" s="353" t="s">
        <v>2224</v>
      </c>
      <c r="C46" s="340" t="s">
        <v>2225</v>
      </c>
      <c r="D46" s="244">
        <v>1325446</v>
      </c>
      <c r="E46" s="94">
        <v>0.19</v>
      </c>
      <c r="H46" s="351" t="s">
        <v>1558</v>
      </c>
      <c r="I46" s="351" t="s">
        <v>1559</v>
      </c>
      <c r="J46" s="244">
        <v>14218</v>
      </c>
      <c r="K46" s="94">
        <v>0.19</v>
      </c>
      <c r="AK46" s="317"/>
    </row>
    <row r="47" spans="2:37" customFormat="1" ht="30.75" customHeight="1" x14ac:dyDescent="0.25">
      <c r="B47" s="353" t="s">
        <v>2224</v>
      </c>
      <c r="C47" s="340" t="s">
        <v>2226</v>
      </c>
      <c r="D47" s="244">
        <v>794118</v>
      </c>
      <c r="E47" s="94">
        <v>0.19</v>
      </c>
      <c r="H47" s="351" t="s">
        <v>1560</v>
      </c>
      <c r="I47" s="351" t="s">
        <v>1561</v>
      </c>
      <c r="J47" s="244">
        <v>14114</v>
      </c>
      <c r="K47" s="94">
        <v>0.19</v>
      </c>
      <c r="AK47" s="317"/>
    </row>
    <row r="48" spans="2:37" customFormat="1" ht="30.75" customHeight="1" x14ac:dyDescent="0.25">
      <c r="B48" s="353" t="s">
        <v>2215</v>
      </c>
      <c r="C48" s="340" t="s">
        <v>4370</v>
      </c>
      <c r="D48" s="244">
        <v>1482589</v>
      </c>
      <c r="E48" s="94">
        <v>0.19</v>
      </c>
      <c r="H48" s="348" t="s">
        <v>1562</v>
      </c>
      <c r="I48" s="348" t="s">
        <v>4285</v>
      </c>
      <c r="J48" s="244">
        <v>30445</v>
      </c>
      <c r="K48" s="94">
        <v>0.19</v>
      </c>
      <c r="AK48" s="317"/>
    </row>
    <row r="49" spans="2:37" customFormat="1" ht="30.75" customHeight="1" x14ac:dyDescent="0.25">
      <c r="B49" s="353" t="s">
        <v>2215</v>
      </c>
      <c r="C49" s="340" t="s">
        <v>4371</v>
      </c>
      <c r="D49" s="244">
        <v>831933</v>
      </c>
      <c r="E49" s="94">
        <v>0.19</v>
      </c>
      <c r="H49" s="351" t="s">
        <v>1564</v>
      </c>
      <c r="I49" s="351" t="s">
        <v>1565</v>
      </c>
      <c r="J49" s="244">
        <v>65797</v>
      </c>
      <c r="K49" s="94">
        <v>0.19</v>
      </c>
      <c r="AK49" s="317"/>
    </row>
    <row r="50" spans="2:37" customFormat="1" ht="30.75" customHeight="1" x14ac:dyDescent="0.25">
      <c r="B50" s="353" t="s">
        <v>2218</v>
      </c>
      <c r="C50" s="340" t="s">
        <v>2219</v>
      </c>
      <c r="D50" s="244">
        <v>1618286</v>
      </c>
      <c r="E50" s="94">
        <v>0.19</v>
      </c>
      <c r="H50" s="351" t="s">
        <v>1566</v>
      </c>
      <c r="I50" s="339" t="s">
        <v>1567</v>
      </c>
      <c r="J50" s="244">
        <v>66992</v>
      </c>
      <c r="K50" s="94">
        <v>0.19</v>
      </c>
      <c r="AK50" s="317"/>
    </row>
    <row r="51" spans="2:37" customFormat="1" ht="30.75" customHeight="1" x14ac:dyDescent="0.25">
      <c r="B51" s="353" t="s">
        <v>2218</v>
      </c>
      <c r="C51" s="340" t="s">
        <v>2220</v>
      </c>
      <c r="D51" s="244">
        <v>915967</v>
      </c>
      <c r="E51" s="94">
        <v>0.19</v>
      </c>
      <c r="H51" s="351" t="s">
        <v>1568</v>
      </c>
      <c r="I51" s="339" t="s">
        <v>1569</v>
      </c>
      <c r="J51" s="244">
        <v>63394</v>
      </c>
      <c r="K51" s="94">
        <v>0.19</v>
      </c>
      <c r="AK51" s="317"/>
    </row>
    <row r="52" spans="2:37" customFormat="1" ht="30.75" customHeight="1" x14ac:dyDescent="0.25">
      <c r="B52" s="353" t="s">
        <v>2210</v>
      </c>
      <c r="C52" s="340" t="s">
        <v>2211</v>
      </c>
      <c r="D52" s="244">
        <v>2513203</v>
      </c>
      <c r="E52" s="94">
        <v>0.19</v>
      </c>
      <c r="H52" s="351" t="s">
        <v>1570</v>
      </c>
      <c r="I52" s="339" t="s">
        <v>1571</v>
      </c>
      <c r="J52" s="244">
        <v>66345</v>
      </c>
      <c r="K52" s="94">
        <v>0.19</v>
      </c>
      <c r="AK52" s="317"/>
    </row>
    <row r="53" spans="2:37" customFormat="1" ht="30.75" customHeight="1" x14ac:dyDescent="0.25">
      <c r="B53" s="353" t="s">
        <v>2210</v>
      </c>
      <c r="C53" s="340" t="s">
        <v>2212</v>
      </c>
      <c r="D53" s="244">
        <v>1890757</v>
      </c>
      <c r="E53" s="94">
        <v>0.19</v>
      </c>
      <c r="H53" s="354" t="s">
        <v>4286</v>
      </c>
      <c r="I53" s="355" t="s">
        <v>4287</v>
      </c>
      <c r="J53" s="244">
        <v>16230</v>
      </c>
      <c r="K53" s="94">
        <v>0.19</v>
      </c>
      <c r="AK53" s="317"/>
    </row>
    <row r="54" spans="2:37" customFormat="1" ht="30.75" customHeight="1" x14ac:dyDescent="0.25">
      <c r="B54" s="353" t="s">
        <v>2213</v>
      </c>
      <c r="C54" s="340" t="s">
        <v>2214</v>
      </c>
      <c r="D54" s="244">
        <v>3116255</v>
      </c>
      <c r="E54" s="94">
        <v>0.19</v>
      </c>
      <c r="H54" s="339" t="s">
        <v>1572</v>
      </c>
      <c r="I54" s="339" t="s">
        <v>1573</v>
      </c>
      <c r="J54" s="244">
        <v>6132</v>
      </c>
      <c r="K54" s="94">
        <v>0.19</v>
      </c>
      <c r="AK54" s="317"/>
    </row>
    <row r="55" spans="2:37" customFormat="1" ht="30.75" customHeight="1" x14ac:dyDescent="0.25">
      <c r="B55" s="353" t="s">
        <v>2208</v>
      </c>
      <c r="C55" s="340" t="s">
        <v>2209</v>
      </c>
      <c r="D55" s="244">
        <v>5357442</v>
      </c>
      <c r="E55" s="94">
        <v>0.19</v>
      </c>
      <c r="H55" s="351" t="s">
        <v>1575</v>
      </c>
      <c r="I55" s="356" t="s">
        <v>1576</v>
      </c>
      <c r="J55" s="244">
        <v>69798</v>
      </c>
      <c r="K55" s="94">
        <v>0.19</v>
      </c>
      <c r="AK55" s="317"/>
    </row>
    <row r="56" spans="2:37" customFormat="1" ht="30.75" customHeight="1" x14ac:dyDescent="0.25">
      <c r="B56" s="340" t="s">
        <v>2179</v>
      </c>
      <c r="C56" s="340" t="s">
        <v>2180</v>
      </c>
      <c r="D56" s="244">
        <v>418142</v>
      </c>
      <c r="E56" s="94">
        <v>0.19</v>
      </c>
      <c r="H56" s="351" t="s">
        <v>1577</v>
      </c>
      <c r="I56" s="351" t="s">
        <v>1578</v>
      </c>
      <c r="J56" s="244">
        <v>19519</v>
      </c>
      <c r="K56" s="94">
        <v>0.19</v>
      </c>
      <c r="AK56" s="317"/>
    </row>
    <row r="57" spans="2:37" customFormat="1" ht="30.75" customHeight="1" x14ac:dyDescent="0.25">
      <c r="B57" s="340" t="s">
        <v>2181</v>
      </c>
      <c r="C57" s="340" t="s">
        <v>2182</v>
      </c>
      <c r="D57" s="244">
        <v>496104</v>
      </c>
      <c r="E57" s="94">
        <v>0.19</v>
      </c>
      <c r="H57" s="351" t="s">
        <v>1580</v>
      </c>
      <c r="I57" s="351" t="s">
        <v>1581</v>
      </c>
      <c r="J57" s="244">
        <v>27776</v>
      </c>
      <c r="K57" s="94">
        <v>0.19</v>
      </c>
      <c r="AK57" s="317"/>
    </row>
    <row r="58" spans="2:37" customFormat="1" ht="30.75" customHeight="1" x14ac:dyDescent="0.25">
      <c r="B58" s="340" t="s">
        <v>2177</v>
      </c>
      <c r="C58" s="340" t="s">
        <v>2178</v>
      </c>
      <c r="D58" s="244">
        <v>681315</v>
      </c>
      <c r="E58" s="94">
        <v>0.19</v>
      </c>
      <c r="H58" s="351" t="s">
        <v>1580</v>
      </c>
      <c r="I58" s="351" t="s">
        <v>1581</v>
      </c>
      <c r="J58" s="244">
        <v>28145</v>
      </c>
      <c r="K58" s="94">
        <v>0.19</v>
      </c>
      <c r="AK58" s="317"/>
    </row>
    <row r="59" spans="2:37" customFormat="1" ht="30.75" customHeight="1" x14ac:dyDescent="0.25">
      <c r="B59" s="340" t="s">
        <v>2171</v>
      </c>
      <c r="C59" s="340" t="s">
        <v>2172</v>
      </c>
      <c r="D59" s="244">
        <v>1683601</v>
      </c>
      <c r="E59" s="94">
        <v>0.19</v>
      </c>
      <c r="H59" s="339" t="s">
        <v>1583</v>
      </c>
      <c r="I59" s="339" t="s">
        <v>1584</v>
      </c>
      <c r="J59" s="244">
        <v>32340</v>
      </c>
      <c r="K59" s="94">
        <v>0.19</v>
      </c>
      <c r="AK59" s="317"/>
    </row>
    <row r="60" spans="2:37" customFormat="1" ht="30.75" customHeight="1" x14ac:dyDescent="0.25">
      <c r="B60" s="340" t="s">
        <v>2173</v>
      </c>
      <c r="C60" s="340" t="s">
        <v>2174</v>
      </c>
      <c r="D60" s="244">
        <v>3960774</v>
      </c>
      <c r="E60" s="94">
        <v>0.19</v>
      </c>
      <c r="H60" s="339" t="s">
        <v>1585</v>
      </c>
      <c r="I60" s="339" t="s">
        <v>1586</v>
      </c>
      <c r="J60" s="244">
        <v>30217</v>
      </c>
      <c r="K60" s="94">
        <v>0.19</v>
      </c>
      <c r="AK60" s="317"/>
    </row>
    <row r="61" spans="2:37" customFormat="1" ht="30.75" customHeight="1" x14ac:dyDescent="0.25">
      <c r="B61" s="340" t="s">
        <v>2175</v>
      </c>
      <c r="C61" s="340" t="s">
        <v>2176</v>
      </c>
      <c r="D61" s="244">
        <v>5060805</v>
      </c>
      <c r="E61" s="94">
        <v>0.19</v>
      </c>
      <c r="H61" s="351" t="s">
        <v>1589</v>
      </c>
      <c r="I61" s="339" t="s">
        <v>1590</v>
      </c>
      <c r="J61" s="244">
        <v>42238</v>
      </c>
      <c r="K61" s="94">
        <v>0.19</v>
      </c>
      <c r="AK61" s="317"/>
    </row>
    <row r="62" spans="2:37" customFormat="1" ht="30.75" customHeight="1" x14ac:dyDescent="0.25">
      <c r="B62" s="340" t="s">
        <v>2169</v>
      </c>
      <c r="C62" s="340" t="s">
        <v>2170</v>
      </c>
      <c r="D62" s="244">
        <v>225920</v>
      </c>
      <c r="E62" s="94">
        <v>0.19</v>
      </c>
      <c r="H62" s="351" t="s">
        <v>1592</v>
      </c>
      <c r="I62" s="339" t="s">
        <v>1593</v>
      </c>
      <c r="J62" s="244">
        <v>24147</v>
      </c>
      <c r="K62" s="94">
        <v>0.19</v>
      </c>
      <c r="AK62" s="317"/>
    </row>
    <row r="63" spans="2:37" customFormat="1" ht="30.75" customHeight="1" x14ac:dyDescent="0.25">
      <c r="B63" s="353" t="s">
        <v>2146</v>
      </c>
      <c r="C63" s="340" t="s">
        <v>2147</v>
      </c>
      <c r="D63" s="244">
        <v>542844</v>
      </c>
      <c r="E63" s="94">
        <v>0.19</v>
      </c>
      <c r="H63" s="339" t="s">
        <v>1594</v>
      </c>
      <c r="I63" s="339" t="s">
        <v>1595</v>
      </c>
      <c r="J63" s="244">
        <v>16326</v>
      </c>
      <c r="K63" s="94">
        <v>0.19</v>
      </c>
      <c r="AK63" s="317"/>
    </row>
    <row r="64" spans="2:37" customFormat="1" ht="30.75" customHeight="1" x14ac:dyDescent="0.25">
      <c r="B64" s="353" t="s">
        <v>2144</v>
      </c>
      <c r="C64" s="340" t="s">
        <v>2145</v>
      </c>
      <c r="D64" s="244">
        <v>1492959</v>
      </c>
      <c r="E64" s="94">
        <v>0.19</v>
      </c>
      <c r="H64" s="339" t="s">
        <v>1596</v>
      </c>
      <c r="I64" s="339" t="s">
        <v>1597</v>
      </c>
      <c r="J64" s="244">
        <v>18517</v>
      </c>
      <c r="K64" s="94">
        <v>0.19</v>
      </c>
      <c r="AK64" s="317"/>
    </row>
    <row r="65" spans="2:13" ht="30.75" customHeight="1" x14ac:dyDescent="0.25">
      <c r="B65" s="353" t="s">
        <v>2142</v>
      </c>
      <c r="C65" s="340" t="s">
        <v>2143</v>
      </c>
      <c r="D65" s="244">
        <v>1053026</v>
      </c>
      <c r="E65" s="94">
        <v>0.19</v>
      </c>
      <c r="H65" s="351" t="s">
        <v>1598</v>
      </c>
      <c r="I65" s="339" t="s">
        <v>1599</v>
      </c>
      <c r="J65" s="244">
        <v>2254</v>
      </c>
      <c r="K65" s="94">
        <v>0.19</v>
      </c>
      <c r="L65"/>
      <c r="M65"/>
    </row>
    <row r="66" spans="2:13" ht="30.75" customHeight="1" x14ac:dyDescent="0.25">
      <c r="B66" s="353" t="s">
        <v>2140</v>
      </c>
      <c r="C66" s="340" t="s">
        <v>2141</v>
      </c>
      <c r="D66" s="244">
        <v>2320994</v>
      </c>
      <c r="E66" s="94">
        <v>0.19</v>
      </c>
      <c r="H66" s="339" t="s">
        <v>1600</v>
      </c>
      <c r="I66" s="339" t="s">
        <v>1601</v>
      </c>
      <c r="J66" s="244">
        <v>5064</v>
      </c>
      <c r="K66" s="94">
        <v>0.19</v>
      </c>
      <c r="L66"/>
      <c r="M66"/>
    </row>
    <row r="67" spans="2:13" ht="30.75" customHeight="1" x14ac:dyDescent="0.25">
      <c r="B67" s="340" t="s">
        <v>2168</v>
      </c>
      <c r="C67" s="342" t="s">
        <v>4372</v>
      </c>
      <c r="D67" s="244">
        <v>648403</v>
      </c>
      <c r="E67" s="94">
        <v>0.19</v>
      </c>
      <c r="H67" s="348" t="s">
        <v>1602</v>
      </c>
      <c r="I67" s="348" t="s">
        <v>4291</v>
      </c>
      <c r="J67" s="244">
        <v>103070</v>
      </c>
      <c r="K67" s="94">
        <v>0.19</v>
      </c>
      <c r="L67"/>
      <c r="M67"/>
    </row>
    <row r="68" spans="2:13" ht="30.75" customHeight="1" x14ac:dyDescent="0.25">
      <c r="B68" s="340" t="s">
        <v>2165</v>
      </c>
      <c r="C68" s="342" t="s">
        <v>4372</v>
      </c>
      <c r="D68" s="244">
        <v>888856</v>
      </c>
      <c r="E68" s="94">
        <v>0.19</v>
      </c>
      <c r="H68" s="348" t="s">
        <v>1606</v>
      </c>
      <c r="I68" s="348" t="s">
        <v>4292</v>
      </c>
      <c r="J68" s="244">
        <v>145083</v>
      </c>
      <c r="K68" s="94">
        <v>0.19</v>
      </c>
      <c r="L68"/>
      <c r="M68"/>
    </row>
    <row r="69" spans="2:13" ht="30.75" customHeight="1" x14ac:dyDescent="0.25">
      <c r="B69" s="340" t="s">
        <v>2151</v>
      </c>
      <c r="C69" s="342" t="s">
        <v>2152</v>
      </c>
      <c r="D69" s="244">
        <v>1003061</v>
      </c>
      <c r="E69" s="94">
        <v>0.19</v>
      </c>
      <c r="H69" s="339" t="s">
        <v>1609</v>
      </c>
      <c r="I69" s="339" t="s">
        <v>1610</v>
      </c>
      <c r="J69" s="244">
        <v>42130</v>
      </c>
      <c r="K69" s="94">
        <v>0.19</v>
      </c>
      <c r="L69"/>
      <c r="M69"/>
    </row>
    <row r="70" spans="2:13" ht="30.75" customHeight="1" x14ac:dyDescent="0.25">
      <c r="B70" s="340" t="s">
        <v>2150</v>
      </c>
      <c r="C70" s="342" t="s">
        <v>4372</v>
      </c>
      <c r="D70" s="244">
        <v>1371210</v>
      </c>
      <c r="E70" s="94">
        <v>0.19</v>
      </c>
      <c r="H70" s="339" t="s">
        <v>1611</v>
      </c>
      <c r="I70" s="339" t="s">
        <v>1610</v>
      </c>
      <c r="J70" s="244">
        <v>25671</v>
      </c>
      <c r="K70" s="94">
        <v>0.19</v>
      </c>
      <c r="L70"/>
      <c r="M70"/>
    </row>
    <row r="71" spans="2:13" ht="30.75" customHeight="1" x14ac:dyDescent="0.25">
      <c r="B71" s="340" t="s">
        <v>2148</v>
      </c>
      <c r="C71" s="342" t="s">
        <v>4372</v>
      </c>
      <c r="D71" s="244">
        <v>1707765</v>
      </c>
      <c r="E71" s="94">
        <v>0.19</v>
      </c>
      <c r="H71" s="348" t="s">
        <v>1612</v>
      </c>
      <c r="I71" s="348" t="s">
        <v>1610</v>
      </c>
      <c r="J71" s="244">
        <v>9257</v>
      </c>
      <c r="K71" s="94">
        <v>0.19</v>
      </c>
      <c r="L71"/>
      <c r="M71"/>
    </row>
    <row r="72" spans="2:13" ht="30.75" customHeight="1" x14ac:dyDescent="0.25">
      <c r="H72" s="353" t="s">
        <v>1613</v>
      </c>
      <c r="I72" s="353" t="s">
        <v>1614</v>
      </c>
      <c r="J72" s="244">
        <v>10480</v>
      </c>
      <c r="K72" s="94">
        <v>0.19</v>
      </c>
      <c r="L72"/>
      <c r="M72"/>
    </row>
    <row r="73" spans="2:13" ht="30.75" customHeight="1" x14ac:dyDescent="0.25">
      <c r="H73" s="353" t="s">
        <v>1616</v>
      </c>
      <c r="I73" s="353" t="s">
        <v>1617</v>
      </c>
      <c r="J73" s="244">
        <v>10021</v>
      </c>
      <c r="K73" s="94">
        <v>0.19</v>
      </c>
      <c r="L73"/>
      <c r="M73"/>
    </row>
    <row r="74" spans="2:13" ht="30.75" customHeight="1" x14ac:dyDescent="0.25">
      <c r="H74" s="353" t="s">
        <v>1618</v>
      </c>
      <c r="I74" s="353" t="s">
        <v>1619</v>
      </c>
      <c r="J74" s="244">
        <v>15235</v>
      </c>
      <c r="K74" s="94">
        <v>0.19</v>
      </c>
      <c r="L74"/>
      <c r="M74"/>
    </row>
    <row r="75" spans="2:13" ht="30.75" customHeight="1" x14ac:dyDescent="0.25">
      <c r="H75" s="339" t="s">
        <v>1620</v>
      </c>
      <c r="I75" s="339" t="s">
        <v>1621</v>
      </c>
      <c r="J75" s="244">
        <v>14849</v>
      </c>
      <c r="K75" s="94">
        <v>0.19</v>
      </c>
      <c r="L75"/>
      <c r="M75"/>
    </row>
    <row r="76" spans="2:13" ht="30.75" customHeight="1" x14ac:dyDescent="0.25">
      <c r="H76" s="351" t="s">
        <v>4293</v>
      </c>
      <c r="I76" s="351" t="s">
        <v>4294</v>
      </c>
      <c r="J76" s="244">
        <v>18831</v>
      </c>
      <c r="K76" s="94">
        <v>0.19</v>
      </c>
      <c r="L76"/>
      <c r="M76"/>
    </row>
    <row r="77" spans="2:13" ht="30.75" customHeight="1" x14ac:dyDescent="0.25">
      <c r="H77" s="351" t="s">
        <v>4295</v>
      </c>
      <c r="I77" s="351" t="s">
        <v>4294</v>
      </c>
      <c r="J77" s="244">
        <v>12568</v>
      </c>
      <c r="K77" s="94">
        <v>0.19</v>
      </c>
      <c r="L77"/>
      <c r="M77"/>
    </row>
    <row r="78" spans="2:13" ht="30.75" customHeight="1" x14ac:dyDescent="0.25">
      <c r="H78" s="351" t="s">
        <v>1633</v>
      </c>
      <c r="I78" s="339" t="s">
        <v>1634</v>
      </c>
      <c r="J78" s="244">
        <v>11357</v>
      </c>
      <c r="K78" s="94">
        <v>0.19</v>
      </c>
      <c r="L78"/>
      <c r="M78"/>
    </row>
    <row r="79" spans="2:13" ht="30.75" customHeight="1" x14ac:dyDescent="0.25">
      <c r="H79" s="351" t="s">
        <v>1636</v>
      </c>
      <c r="I79" s="339" t="s">
        <v>1637</v>
      </c>
      <c r="J79" s="244">
        <v>120049</v>
      </c>
      <c r="K79" s="94">
        <v>0.19</v>
      </c>
      <c r="L79"/>
      <c r="M79"/>
    </row>
    <row r="80" spans="2:13" ht="30.75" customHeight="1" x14ac:dyDescent="0.25">
      <c r="H80" s="351" t="s">
        <v>1639</v>
      </c>
      <c r="I80" s="348" t="s">
        <v>1640</v>
      </c>
      <c r="J80" s="244">
        <v>91990</v>
      </c>
      <c r="K80" s="94">
        <v>0.19</v>
      </c>
      <c r="L80"/>
      <c r="M80"/>
    </row>
    <row r="81" spans="8:13" ht="30.75" customHeight="1" x14ac:dyDescent="0.25">
      <c r="H81" s="348" t="s">
        <v>1643</v>
      </c>
      <c r="I81" s="348" t="s">
        <v>1643</v>
      </c>
      <c r="J81" s="244">
        <v>190211</v>
      </c>
      <c r="K81" s="94">
        <v>0.19</v>
      </c>
      <c r="L81"/>
      <c r="M81"/>
    </row>
    <row r="82" spans="8:13" ht="30.75" customHeight="1" x14ac:dyDescent="0.25">
      <c r="H82" s="351" t="s">
        <v>1645</v>
      </c>
      <c r="I82" s="351" t="s">
        <v>1646</v>
      </c>
      <c r="J82" s="244">
        <v>11235</v>
      </c>
      <c r="K82" s="94">
        <v>0.19</v>
      </c>
      <c r="L82"/>
      <c r="M82"/>
    </row>
    <row r="83" spans="8:13" ht="30.75" customHeight="1" x14ac:dyDescent="0.25">
      <c r="H83" s="351" t="s">
        <v>1648</v>
      </c>
      <c r="I83" s="339" t="s">
        <v>1649</v>
      </c>
      <c r="J83" s="244">
        <v>17595</v>
      </c>
      <c r="K83" s="94">
        <v>0.19</v>
      </c>
      <c r="L83"/>
      <c r="M83"/>
    </row>
    <row r="84" spans="8:13" ht="30.75" customHeight="1" x14ac:dyDescent="0.25">
      <c r="H84" s="351" t="s">
        <v>1650</v>
      </c>
      <c r="I84" s="339" t="s">
        <v>1651</v>
      </c>
      <c r="J84" s="244">
        <v>28282</v>
      </c>
      <c r="K84" s="94">
        <v>0.19</v>
      </c>
      <c r="L84"/>
      <c r="M84"/>
    </row>
    <row r="85" spans="8:13" ht="30.75" customHeight="1" x14ac:dyDescent="0.25">
      <c r="H85" s="351" t="s">
        <v>1653</v>
      </c>
      <c r="I85" s="339" t="s">
        <v>1654</v>
      </c>
      <c r="J85" s="244">
        <v>14928</v>
      </c>
      <c r="K85" s="94">
        <v>0.19</v>
      </c>
      <c r="L85"/>
      <c r="M85"/>
    </row>
    <row r="86" spans="8:13" ht="30.75" customHeight="1" x14ac:dyDescent="0.25">
      <c r="H86" s="351" t="s">
        <v>1655</v>
      </c>
      <c r="I86" s="339" t="s">
        <v>1654</v>
      </c>
      <c r="J86" s="244">
        <v>30821</v>
      </c>
      <c r="K86" s="94">
        <v>0.19</v>
      </c>
      <c r="L86"/>
      <c r="M86"/>
    </row>
    <row r="87" spans="8:13" ht="30.75" customHeight="1" x14ac:dyDescent="0.25">
      <c r="H87" s="348" t="s">
        <v>1658</v>
      </c>
      <c r="I87" s="348" t="s">
        <v>1659</v>
      </c>
      <c r="J87" s="244">
        <v>47499</v>
      </c>
      <c r="K87" s="94">
        <v>0.19</v>
      </c>
      <c r="L87"/>
      <c r="M87"/>
    </row>
    <row r="88" spans="8:13" ht="30.75" customHeight="1" x14ac:dyDescent="0.25">
      <c r="H88" s="348" t="s">
        <v>1664</v>
      </c>
      <c r="I88" s="348" t="s">
        <v>4298</v>
      </c>
      <c r="J88" s="244">
        <v>14954</v>
      </c>
      <c r="K88" s="94">
        <v>0.19</v>
      </c>
      <c r="L88"/>
      <c r="M88"/>
    </row>
    <row r="89" spans="8:13" ht="30.75" customHeight="1" x14ac:dyDescent="0.25">
      <c r="H89" s="351" t="s">
        <v>1668</v>
      </c>
      <c r="I89" s="351" t="s">
        <v>1669</v>
      </c>
      <c r="J89" s="244">
        <v>1681</v>
      </c>
      <c r="K89" s="94">
        <v>0.19</v>
      </c>
      <c r="L89"/>
      <c r="M89"/>
    </row>
    <row r="90" spans="8:13" ht="30.75" customHeight="1" x14ac:dyDescent="0.25">
      <c r="H90" s="348" t="s">
        <v>1670</v>
      </c>
      <c r="I90" s="348" t="s">
        <v>4299</v>
      </c>
      <c r="J90" s="244">
        <v>255345</v>
      </c>
      <c r="K90" s="94">
        <v>0.19</v>
      </c>
      <c r="L90"/>
      <c r="M90"/>
    </row>
    <row r="91" spans="8:13" ht="30.75" customHeight="1" x14ac:dyDescent="0.25">
      <c r="H91" s="351" t="s">
        <v>1672</v>
      </c>
      <c r="I91" s="339" t="s">
        <v>1673</v>
      </c>
      <c r="J91" s="244">
        <v>33557</v>
      </c>
      <c r="K91" s="94">
        <v>0.19</v>
      </c>
      <c r="L91"/>
      <c r="M91"/>
    </row>
    <row r="92" spans="8:13" ht="30.75" customHeight="1" x14ac:dyDescent="0.25">
      <c r="H92" s="339" t="s">
        <v>1676</v>
      </c>
      <c r="I92" s="339" t="s">
        <v>1677</v>
      </c>
      <c r="J92" s="244">
        <v>42117</v>
      </c>
      <c r="K92" s="94">
        <v>0.19</v>
      </c>
      <c r="L92"/>
      <c r="M92"/>
    </row>
    <row r="93" spans="8:13" ht="30.75" customHeight="1" x14ac:dyDescent="0.25">
      <c r="H93" s="339" t="s">
        <v>1679</v>
      </c>
      <c r="I93" s="339" t="s">
        <v>1680</v>
      </c>
      <c r="J93" s="244">
        <v>14829</v>
      </c>
      <c r="K93" s="94">
        <v>0.19</v>
      </c>
      <c r="L93"/>
      <c r="M93"/>
    </row>
    <row r="94" spans="8:13" ht="30.75" customHeight="1" x14ac:dyDescent="0.25">
      <c r="H94" s="339" t="s">
        <v>1681</v>
      </c>
      <c r="I94" s="339" t="s">
        <v>1682</v>
      </c>
      <c r="J94" s="244">
        <v>21653</v>
      </c>
      <c r="K94" s="94">
        <v>0.19</v>
      </c>
      <c r="L94"/>
      <c r="M94"/>
    </row>
    <row r="95" spans="8:13" ht="30.75" customHeight="1" x14ac:dyDescent="0.25">
      <c r="H95" s="351" t="s">
        <v>1684</v>
      </c>
      <c r="I95" s="351" t="s">
        <v>1685</v>
      </c>
      <c r="J95" s="244">
        <v>3354</v>
      </c>
      <c r="K95" s="94">
        <v>0.19</v>
      </c>
      <c r="L95"/>
      <c r="M95"/>
    </row>
    <row r="96" spans="8:13" ht="30.75" customHeight="1" x14ac:dyDescent="0.25">
      <c r="H96" s="339" t="s">
        <v>1686</v>
      </c>
      <c r="I96" s="339" t="s">
        <v>1687</v>
      </c>
      <c r="J96" s="244">
        <v>15810</v>
      </c>
      <c r="K96" s="94">
        <v>0.19</v>
      </c>
      <c r="L96"/>
      <c r="M96"/>
    </row>
    <row r="97" spans="8:13" ht="30.75" customHeight="1" x14ac:dyDescent="0.25">
      <c r="H97" s="353" t="s">
        <v>1688</v>
      </c>
      <c r="I97" s="353" t="s">
        <v>1689</v>
      </c>
      <c r="J97" s="244">
        <v>7613</v>
      </c>
      <c r="K97" s="94">
        <v>0.19</v>
      </c>
      <c r="L97"/>
      <c r="M97"/>
    </row>
    <row r="98" spans="8:13" ht="30.75" customHeight="1" x14ac:dyDescent="0.25">
      <c r="H98" s="351" t="s">
        <v>1690</v>
      </c>
      <c r="I98" s="339" t="s">
        <v>1691</v>
      </c>
      <c r="J98" s="244">
        <v>8417</v>
      </c>
      <c r="K98" s="94">
        <v>0.19</v>
      </c>
      <c r="L98"/>
      <c r="M98"/>
    </row>
    <row r="99" spans="8:13" ht="30.75" customHeight="1" x14ac:dyDescent="0.25">
      <c r="H99" s="351" t="s">
        <v>1692</v>
      </c>
      <c r="I99" s="339" t="s">
        <v>1693</v>
      </c>
      <c r="J99" s="244">
        <v>29755</v>
      </c>
      <c r="K99" s="94">
        <v>0.19</v>
      </c>
      <c r="L99"/>
      <c r="M99"/>
    </row>
    <row r="100" spans="8:13" ht="30.75" customHeight="1" x14ac:dyDescent="0.25">
      <c r="H100" s="351" t="s">
        <v>1694</v>
      </c>
      <c r="I100" s="339" t="s">
        <v>1695</v>
      </c>
      <c r="J100" s="244">
        <v>11990</v>
      </c>
      <c r="K100" s="94">
        <v>0.19</v>
      </c>
      <c r="L100"/>
      <c r="M100"/>
    </row>
    <row r="101" spans="8:13" ht="30.75" customHeight="1" x14ac:dyDescent="0.25">
      <c r="H101" s="351" t="s">
        <v>1696</v>
      </c>
      <c r="I101" s="339" t="s">
        <v>1697</v>
      </c>
      <c r="J101" s="244">
        <v>55449</v>
      </c>
      <c r="K101" s="94">
        <v>0.19</v>
      </c>
      <c r="L101"/>
      <c r="M101"/>
    </row>
    <row r="102" spans="8:13" ht="30.75" customHeight="1" x14ac:dyDescent="0.25">
      <c r="H102" s="351" t="s">
        <v>1698</v>
      </c>
      <c r="I102" s="339" t="s">
        <v>1699</v>
      </c>
      <c r="J102" s="244">
        <v>76330</v>
      </c>
      <c r="K102" s="94">
        <v>0.19</v>
      </c>
      <c r="L102"/>
      <c r="M102"/>
    </row>
    <row r="103" spans="8:13" ht="30.75" customHeight="1" x14ac:dyDescent="0.25">
      <c r="H103" s="351" t="s">
        <v>1700</v>
      </c>
      <c r="I103" s="339" t="s">
        <v>1701</v>
      </c>
      <c r="J103" s="244">
        <v>69200</v>
      </c>
      <c r="K103" s="94">
        <v>0.19</v>
      </c>
      <c r="L103"/>
      <c r="M103"/>
    </row>
    <row r="104" spans="8:13" ht="30.75" customHeight="1" x14ac:dyDescent="0.25">
      <c r="H104" s="351" t="s">
        <v>1702</v>
      </c>
      <c r="I104" s="339" t="s">
        <v>1703</v>
      </c>
      <c r="J104" s="244">
        <v>58884</v>
      </c>
      <c r="K104" s="94">
        <v>0.19</v>
      </c>
      <c r="L104"/>
      <c r="M104"/>
    </row>
    <row r="105" spans="8:13" ht="30.75" customHeight="1" x14ac:dyDescent="0.25">
      <c r="H105" s="351" t="s">
        <v>1704</v>
      </c>
      <c r="I105" s="339" t="s">
        <v>1705</v>
      </c>
      <c r="J105" s="244">
        <v>13200</v>
      </c>
      <c r="K105" s="94">
        <v>0.19</v>
      </c>
      <c r="L105"/>
      <c r="M105"/>
    </row>
    <row r="106" spans="8:13" ht="30.75" customHeight="1" x14ac:dyDescent="0.25">
      <c r="H106" s="351" t="s">
        <v>1706</v>
      </c>
      <c r="I106" s="339" t="s">
        <v>1707</v>
      </c>
      <c r="J106" s="244">
        <v>20514</v>
      </c>
      <c r="K106" s="94">
        <v>0.19</v>
      </c>
      <c r="L106"/>
      <c r="M106"/>
    </row>
    <row r="107" spans="8:13" ht="30.75" customHeight="1" x14ac:dyDescent="0.25">
      <c r="H107" s="351" t="s">
        <v>1708</v>
      </c>
      <c r="I107" s="339" t="s">
        <v>1709</v>
      </c>
      <c r="J107" s="244">
        <v>221921</v>
      </c>
      <c r="K107" s="94">
        <v>0.19</v>
      </c>
      <c r="L107"/>
      <c r="M107"/>
    </row>
    <row r="108" spans="8:13" ht="30.75" customHeight="1" x14ac:dyDescent="0.25">
      <c r="H108" s="351" t="s">
        <v>1710</v>
      </c>
      <c r="I108" s="339" t="s">
        <v>1711</v>
      </c>
      <c r="J108" s="244">
        <v>385771</v>
      </c>
      <c r="K108" s="94">
        <v>0.19</v>
      </c>
      <c r="L108"/>
      <c r="M108"/>
    </row>
    <row r="109" spans="8:13" ht="30.75" customHeight="1" x14ac:dyDescent="0.25">
      <c r="H109" s="351" t="s">
        <v>1712</v>
      </c>
      <c r="I109" s="339" t="s">
        <v>1713</v>
      </c>
      <c r="J109" s="244">
        <v>180202</v>
      </c>
      <c r="K109" s="94">
        <v>0.19</v>
      </c>
      <c r="L109"/>
      <c r="M109"/>
    </row>
    <row r="110" spans="8:13" ht="30.75" customHeight="1" x14ac:dyDescent="0.25">
      <c r="H110" s="351" t="s">
        <v>4301</v>
      </c>
      <c r="I110" s="351" t="s">
        <v>1715</v>
      </c>
      <c r="J110" s="244">
        <v>341</v>
      </c>
      <c r="K110" s="94">
        <v>0.19</v>
      </c>
      <c r="L110"/>
      <c r="M110"/>
    </row>
    <row r="111" spans="8:13" ht="30.75" customHeight="1" x14ac:dyDescent="0.25">
      <c r="H111" s="351" t="s">
        <v>4302</v>
      </c>
      <c r="I111" s="339" t="s">
        <v>1717</v>
      </c>
      <c r="J111" s="244">
        <v>521</v>
      </c>
      <c r="K111" s="94">
        <v>0.19</v>
      </c>
      <c r="L111"/>
      <c r="M111"/>
    </row>
    <row r="112" spans="8:13" ht="30.75" customHeight="1" x14ac:dyDescent="0.25">
      <c r="H112" s="348" t="s">
        <v>4303</v>
      </c>
      <c r="I112" s="348" t="s">
        <v>4304</v>
      </c>
      <c r="J112" s="244">
        <v>50841</v>
      </c>
      <c r="K112" s="94">
        <v>0.19</v>
      </c>
      <c r="L112"/>
      <c r="M112"/>
    </row>
    <row r="113" spans="8:13" ht="30.75" customHeight="1" x14ac:dyDescent="0.25">
      <c r="H113" s="348" t="s">
        <v>4305</v>
      </c>
      <c r="I113" s="357" t="s">
        <v>4306</v>
      </c>
      <c r="J113" s="244">
        <v>26219</v>
      </c>
      <c r="K113" s="94">
        <v>0.19</v>
      </c>
      <c r="L113"/>
      <c r="M113"/>
    </row>
    <row r="114" spans="8:13" ht="30.75" customHeight="1" x14ac:dyDescent="0.25">
      <c r="H114" s="348" t="s">
        <v>4307</v>
      </c>
      <c r="I114" s="357" t="s">
        <v>4308</v>
      </c>
      <c r="J114" s="244">
        <v>61251</v>
      </c>
      <c r="K114" s="94">
        <v>0.19</v>
      </c>
      <c r="L114"/>
      <c r="M114"/>
    </row>
    <row r="115" spans="8:13" ht="30.75" customHeight="1" x14ac:dyDescent="0.25">
      <c r="H115" s="351" t="s">
        <v>1727</v>
      </c>
      <c r="I115" s="351" t="s">
        <v>1728</v>
      </c>
      <c r="J115" s="244">
        <v>23338</v>
      </c>
      <c r="K115" s="94">
        <v>0.19</v>
      </c>
      <c r="L115"/>
      <c r="M115"/>
    </row>
    <row r="116" spans="8:13" ht="30.75" customHeight="1" x14ac:dyDescent="0.25">
      <c r="H116" s="351" t="s">
        <v>1730</v>
      </c>
      <c r="I116" s="339" t="s">
        <v>1731</v>
      </c>
      <c r="J116" s="244">
        <v>1478</v>
      </c>
      <c r="K116" s="94">
        <v>0.19</v>
      </c>
      <c r="L116"/>
      <c r="M116"/>
    </row>
    <row r="117" spans="8:13" ht="30.75" customHeight="1" x14ac:dyDescent="0.25">
      <c r="H117" s="351" t="s">
        <v>1732</v>
      </c>
      <c r="I117" s="351" t="s">
        <v>1733</v>
      </c>
      <c r="J117" s="244">
        <v>47767</v>
      </c>
      <c r="K117" s="94">
        <v>0.19</v>
      </c>
      <c r="L117"/>
      <c r="M117"/>
    </row>
    <row r="118" spans="8:13" ht="30.75" customHeight="1" x14ac:dyDescent="0.25">
      <c r="H118" s="351" t="s">
        <v>1736</v>
      </c>
      <c r="I118" s="339" t="s">
        <v>1737</v>
      </c>
      <c r="J118" s="244">
        <v>34213</v>
      </c>
      <c r="K118" s="94">
        <v>0.19</v>
      </c>
      <c r="L118"/>
      <c r="M118"/>
    </row>
    <row r="119" spans="8:13" ht="30.75" customHeight="1" x14ac:dyDescent="0.25">
      <c r="H119" s="339" t="s">
        <v>1741</v>
      </c>
      <c r="I119" s="339" t="s">
        <v>1742</v>
      </c>
      <c r="J119" s="244">
        <v>45646</v>
      </c>
      <c r="K119" s="94">
        <v>0.19</v>
      </c>
      <c r="L119"/>
      <c r="M119"/>
    </row>
    <row r="120" spans="8:13" ht="30.75" customHeight="1" x14ac:dyDescent="0.25">
      <c r="H120" s="348" t="s">
        <v>1743</v>
      </c>
      <c r="I120" s="348" t="s">
        <v>1744</v>
      </c>
      <c r="J120" s="244">
        <v>20407</v>
      </c>
      <c r="K120" s="94">
        <v>0.19</v>
      </c>
      <c r="L120"/>
      <c r="M120"/>
    </row>
    <row r="121" spans="8:13" ht="30.75" customHeight="1" x14ac:dyDescent="0.25">
      <c r="H121" s="351" t="s">
        <v>1747</v>
      </c>
      <c r="I121" s="339" t="s">
        <v>1748</v>
      </c>
      <c r="J121" s="244">
        <v>38650</v>
      </c>
      <c r="K121" s="94">
        <v>0.19</v>
      </c>
      <c r="L121"/>
      <c r="M121"/>
    </row>
    <row r="122" spans="8:13" ht="30.75" customHeight="1" x14ac:dyDescent="0.25">
      <c r="H122" s="348" t="s">
        <v>1749</v>
      </c>
      <c r="I122" s="348" t="s">
        <v>1750</v>
      </c>
      <c r="J122" s="244">
        <v>30888</v>
      </c>
      <c r="K122" s="94">
        <v>0.19</v>
      </c>
      <c r="L122"/>
      <c r="M122"/>
    </row>
    <row r="123" spans="8:13" ht="30.75" customHeight="1" x14ac:dyDescent="0.25">
      <c r="H123" s="351" t="s">
        <v>1751</v>
      </c>
      <c r="I123" s="351" t="s">
        <v>1752</v>
      </c>
      <c r="J123" s="244">
        <v>47156</v>
      </c>
      <c r="K123" s="94">
        <v>0.19</v>
      </c>
      <c r="L123"/>
      <c r="M123"/>
    </row>
    <row r="124" spans="8:13" ht="30.75" customHeight="1" x14ac:dyDescent="0.25">
      <c r="H124" s="351" t="s">
        <v>1753</v>
      </c>
      <c r="I124" s="351" t="s">
        <v>1752</v>
      </c>
      <c r="J124" s="244">
        <v>27563</v>
      </c>
      <c r="K124" s="94">
        <v>0.19</v>
      </c>
      <c r="L124"/>
      <c r="M124"/>
    </row>
    <row r="125" spans="8:13" ht="30.75" customHeight="1" x14ac:dyDescent="0.25">
      <c r="H125" s="351" t="s">
        <v>1754</v>
      </c>
      <c r="I125" s="351" t="s">
        <v>1755</v>
      </c>
      <c r="J125" s="244">
        <v>37861</v>
      </c>
      <c r="K125" s="94">
        <v>0.19</v>
      </c>
      <c r="L125"/>
      <c r="M125"/>
    </row>
    <row r="126" spans="8:13" ht="30.75" customHeight="1" x14ac:dyDescent="0.25">
      <c r="H126" s="351" t="s">
        <v>1756</v>
      </c>
      <c r="I126" s="351" t="s">
        <v>1755</v>
      </c>
      <c r="J126" s="244">
        <v>44239</v>
      </c>
      <c r="K126" s="94">
        <v>0.19</v>
      </c>
      <c r="L126"/>
      <c r="M126"/>
    </row>
    <row r="127" spans="8:13" ht="30.75" customHeight="1" x14ac:dyDescent="0.25">
      <c r="H127" s="348" t="s">
        <v>1759</v>
      </c>
      <c r="I127" s="348" t="s">
        <v>1760</v>
      </c>
      <c r="J127" s="244">
        <v>144832</v>
      </c>
      <c r="K127" s="94">
        <v>0.19</v>
      </c>
      <c r="L127"/>
      <c r="M127"/>
    </row>
    <row r="128" spans="8:13" ht="30.75" customHeight="1" x14ac:dyDescent="0.25">
      <c r="H128" s="351" t="s">
        <v>1762</v>
      </c>
      <c r="I128" s="339" t="s">
        <v>1763</v>
      </c>
      <c r="J128" s="244">
        <v>216750</v>
      </c>
      <c r="K128" s="94">
        <v>0.19</v>
      </c>
      <c r="L128"/>
      <c r="M128"/>
    </row>
    <row r="129" spans="8:13" ht="30.75" customHeight="1" x14ac:dyDescent="0.25">
      <c r="H129" s="351" t="s">
        <v>1764</v>
      </c>
      <c r="I129" s="351" t="s">
        <v>1765</v>
      </c>
      <c r="J129" s="244">
        <v>18313</v>
      </c>
      <c r="K129" s="94">
        <v>0.19</v>
      </c>
      <c r="L129"/>
      <c r="M129"/>
    </row>
    <row r="130" spans="8:13" ht="30.75" customHeight="1" x14ac:dyDescent="0.25">
      <c r="H130" s="339" t="s">
        <v>1767</v>
      </c>
      <c r="I130" s="339" t="s">
        <v>1768</v>
      </c>
      <c r="J130" s="244">
        <v>14857</v>
      </c>
      <c r="K130" s="94">
        <v>0.19</v>
      </c>
      <c r="L130"/>
      <c r="M130"/>
    </row>
    <row r="131" spans="8:13" ht="30.75" customHeight="1" x14ac:dyDescent="0.25">
      <c r="H131" s="351" t="s">
        <v>1769</v>
      </c>
      <c r="I131" s="351" t="s">
        <v>1770</v>
      </c>
      <c r="J131" s="244">
        <v>6789</v>
      </c>
      <c r="K131" s="94">
        <v>0.19</v>
      </c>
      <c r="L131"/>
      <c r="M131"/>
    </row>
    <row r="132" spans="8:13" ht="30.75" customHeight="1" x14ac:dyDescent="0.25">
      <c r="H132" s="351" t="s">
        <v>1771</v>
      </c>
      <c r="I132" s="351" t="s">
        <v>1772</v>
      </c>
      <c r="J132" s="244">
        <v>18785</v>
      </c>
      <c r="K132" s="94">
        <v>0.19</v>
      </c>
      <c r="L132"/>
      <c r="M132"/>
    </row>
    <row r="133" spans="8:13" ht="30.75" customHeight="1" x14ac:dyDescent="0.25">
      <c r="H133" s="348" t="s">
        <v>1775</v>
      </c>
      <c r="I133" s="348" t="s">
        <v>1776</v>
      </c>
      <c r="J133" s="244">
        <v>15310</v>
      </c>
      <c r="K133" s="94">
        <v>0.19</v>
      </c>
      <c r="L133"/>
      <c r="M133"/>
    </row>
    <row r="134" spans="8:13" ht="30.75" customHeight="1" x14ac:dyDescent="0.25">
      <c r="H134" s="339" t="s">
        <v>1777</v>
      </c>
      <c r="I134" s="339" t="s">
        <v>1778</v>
      </c>
      <c r="J134" s="244">
        <v>11846</v>
      </c>
      <c r="K134" s="94">
        <v>0.19</v>
      </c>
      <c r="L134"/>
      <c r="M134"/>
    </row>
    <row r="135" spans="8:13" ht="30.75" customHeight="1" x14ac:dyDescent="0.25">
      <c r="H135" s="348" t="s">
        <v>1781</v>
      </c>
      <c r="I135" s="348" t="s">
        <v>1782</v>
      </c>
      <c r="J135" s="244">
        <v>48752</v>
      </c>
      <c r="K135" s="94">
        <v>0.19</v>
      </c>
      <c r="L135"/>
      <c r="M135"/>
    </row>
    <row r="136" spans="8:13" ht="30.75" customHeight="1" x14ac:dyDescent="0.25">
      <c r="H136" s="339" t="s">
        <v>1784</v>
      </c>
      <c r="I136" s="339" t="s">
        <v>1785</v>
      </c>
      <c r="J136" s="244">
        <v>14707</v>
      </c>
      <c r="K136" s="94">
        <v>0.19</v>
      </c>
      <c r="L136"/>
      <c r="M136"/>
    </row>
    <row r="137" spans="8:13" ht="30.75" customHeight="1" x14ac:dyDescent="0.25">
      <c r="H137" s="351" t="s">
        <v>1787</v>
      </c>
      <c r="I137" s="339" t="s">
        <v>1788</v>
      </c>
      <c r="J137" s="244">
        <v>27650</v>
      </c>
      <c r="K137" s="94">
        <v>0.19</v>
      </c>
      <c r="L137"/>
      <c r="M137"/>
    </row>
    <row r="138" spans="8:13" ht="30.75" customHeight="1" x14ac:dyDescent="0.25">
      <c r="H138" s="339" t="s">
        <v>1790</v>
      </c>
      <c r="I138" s="339" t="s">
        <v>1791</v>
      </c>
      <c r="J138" s="244">
        <v>15669</v>
      </c>
      <c r="K138" s="94">
        <v>0.19</v>
      </c>
      <c r="L138"/>
      <c r="M138"/>
    </row>
    <row r="139" spans="8:13" ht="30.75" customHeight="1" x14ac:dyDescent="0.25">
      <c r="H139" s="351" t="s">
        <v>1793</v>
      </c>
      <c r="I139" s="351" t="s">
        <v>1794</v>
      </c>
      <c r="J139" s="244">
        <v>17516</v>
      </c>
      <c r="K139" s="94">
        <v>0.19</v>
      </c>
      <c r="L139"/>
      <c r="M139"/>
    </row>
    <row r="140" spans="8:13" ht="30.75" customHeight="1" x14ac:dyDescent="0.25">
      <c r="H140" s="351" t="s">
        <v>1795</v>
      </c>
      <c r="I140" s="351" t="s">
        <v>1796</v>
      </c>
      <c r="J140" s="244">
        <v>26896</v>
      </c>
      <c r="K140" s="94">
        <v>0.19</v>
      </c>
      <c r="L140"/>
      <c r="M140"/>
    </row>
    <row r="141" spans="8:13" ht="30.75" customHeight="1" x14ac:dyDescent="0.25">
      <c r="H141" s="351" t="s">
        <v>1797</v>
      </c>
      <c r="I141" s="339" t="s">
        <v>1798</v>
      </c>
      <c r="J141" s="244">
        <v>27171</v>
      </c>
      <c r="K141" s="94">
        <v>0.19</v>
      </c>
      <c r="L141"/>
      <c r="M141"/>
    </row>
    <row r="142" spans="8:13" ht="30.75" customHeight="1" x14ac:dyDescent="0.25">
      <c r="H142" s="351" t="s">
        <v>1801</v>
      </c>
      <c r="I142" s="351" t="s">
        <v>1802</v>
      </c>
      <c r="J142" s="244">
        <v>23198</v>
      </c>
      <c r="K142" s="94">
        <v>0.19</v>
      </c>
      <c r="L142"/>
      <c r="M142"/>
    </row>
    <row r="143" spans="8:13" ht="30.75" customHeight="1" x14ac:dyDescent="0.25">
      <c r="H143" s="351" t="s">
        <v>1804</v>
      </c>
      <c r="I143" s="339" t="s">
        <v>1805</v>
      </c>
      <c r="J143" s="244">
        <v>176650</v>
      </c>
      <c r="K143" s="94">
        <v>0.19</v>
      </c>
      <c r="L143"/>
      <c r="M143"/>
    </row>
    <row r="144" spans="8:13" ht="30.75" customHeight="1" x14ac:dyDescent="0.25">
      <c r="H144" s="351" t="s">
        <v>1806</v>
      </c>
      <c r="I144" s="339" t="s">
        <v>1807</v>
      </c>
      <c r="J144" s="244">
        <v>229064</v>
      </c>
      <c r="K144" s="94">
        <v>0.19</v>
      </c>
      <c r="L144"/>
      <c r="M144"/>
    </row>
    <row r="145" spans="8:13" ht="30.75" customHeight="1" x14ac:dyDescent="0.25">
      <c r="H145" s="351" t="s">
        <v>1808</v>
      </c>
      <c r="I145" s="351" t="s">
        <v>1796</v>
      </c>
      <c r="J145" s="244">
        <v>14360</v>
      </c>
      <c r="K145" s="94">
        <v>0.19</v>
      </c>
      <c r="L145"/>
      <c r="M145"/>
    </row>
    <row r="146" spans="8:13" ht="30.75" customHeight="1" x14ac:dyDescent="0.25">
      <c r="H146" s="351" t="s">
        <v>1809</v>
      </c>
      <c r="I146" s="351" t="s">
        <v>1796</v>
      </c>
      <c r="J146" s="244">
        <v>8683</v>
      </c>
      <c r="K146" s="94">
        <v>0.19</v>
      </c>
      <c r="L146"/>
      <c r="M146"/>
    </row>
    <row r="147" spans="8:13" ht="30.75" customHeight="1" x14ac:dyDescent="0.25">
      <c r="H147" s="351" t="s">
        <v>1810</v>
      </c>
      <c r="I147" s="339" t="s">
        <v>1811</v>
      </c>
      <c r="J147" s="244">
        <v>8905</v>
      </c>
      <c r="K147" s="94">
        <v>0.19</v>
      </c>
      <c r="L147"/>
      <c r="M147"/>
    </row>
    <row r="148" spans="8:13" ht="30.75" customHeight="1" x14ac:dyDescent="0.25">
      <c r="H148" s="351" t="s">
        <v>1812</v>
      </c>
      <c r="I148" s="339" t="s">
        <v>1813</v>
      </c>
      <c r="J148" s="244">
        <v>15693</v>
      </c>
      <c r="K148" s="94">
        <v>0.19</v>
      </c>
      <c r="L148"/>
      <c r="M148"/>
    </row>
    <row r="149" spans="8:13" ht="30.75" customHeight="1" x14ac:dyDescent="0.25">
      <c r="H149" s="351" t="s">
        <v>1814</v>
      </c>
      <c r="I149" s="339" t="s">
        <v>1815</v>
      </c>
      <c r="J149" s="244">
        <v>22341</v>
      </c>
      <c r="K149" s="94">
        <v>0.19</v>
      </c>
      <c r="L149"/>
      <c r="M149"/>
    </row>
    <row r="150" spans="8:13" ht="30.75" customHeight="1" x14ac:dyDescent="0.25">
      <c r="H150" s="348" t="s">
        <v>1816</v>
      </c>
      <c r="I150" s="348" t="s">
        <v>1817</v>
      </c>
      <c r="J150" s="244">
        <v>209128</v>
      </c>
      <c r="K150" s="94">
        <v>0.19</v>
      </c>
      <c r="L150"/>
      <c r="M150"/>
    </row>
    <row r="151" spans="8:13" ht="30.75" customHeight="1" x14ac:dyDescent="0.25">
      <c r="H151" s="351" t="s">
        <v>1818</v>
      </c>
      <c r="I151" s="351" t="s">
        <v>1819</v>
      </c>
      <c r="J151" s="244">
        <v>11050</v>
      </c>
      <c r="K151" s="94">
        <v>0.19</v>
      </c>
      <c r="L151"/>
      <c r="M151"/>
    </row>
    <row r="152" spans="8:13" ht="30.75" customHeight="1" x14ac:dyDescent="0.25">
      <c r="H152" s="351" t="s">
        <v>1821</v>
      </c>
      <c r="I152" s="351" t="s">
        <v>1822</v>
      </c>
      <c r="J152" s="244">
        <v>10415</v>
      </c>
      <c r="K152" s="94">
        <v>0.19</v>
      </c>
      <c r="L152"/>
      <c r="M152"/>
    </row>
    <row r="153" spans="8:13" ht="30.75" customHeight="1" x14ac:dyDescent="0.25">
      <c r="H153" s="351" t="s">
        <v>1823</v>
      </c>
      <c r="I153" s="351" t="s">
        <v>1824</v>
      </c>
      <c r="J153" s="244">
        <v>5938</v>
      </c>
      <c r="K153" s="94">
        <v>0.19</v>
      </c>
      <c r="L153"/>
      <c r="M153"/>
    </row>
    <row r="154" spans="8:13" ht="30.75" customHeight="1" x14ac:dyDescent="0.25">
      <c r="H154" s="351" t="s">
        <v>1829</v>
      </c>
      <c r="I154" s="351" t="s">
        <v>1830</v>
      </c>
      <c r="J154" s="244">
        <v>28270</v>
      </c>
      <c r="K154" s="94">
        <v>0.19</v>
      </c>
      <c r="L154"/>
      <c r="M154"/>
    </row>
    <row r="155" spans="8:13" ht="30.75" customHeight="1" x14ac:dyDescent="0.25">
      <c r="H155" s="339" t="s">
        <v>1831</v>
      </c>
      <c r="I155" s="339" t="s">
        <v>1832</v>
      </c>
      <c r="J155" s="244">
        <v>3576</v>
      </c>
      <c r="K155" s="94">
        <v>0.19</v>
      </c>
      <c r="L155"/>
      <c r="M155"/>
    </row>
    <row r="156" spans="8:13" ht="30.75" customHeight="1" x14ac:dyDescent="0.25">
      <c r="H156" s="348" t="s">
        <v>1833</v>
      </c>
      <c r="I156" s="348" t="s">
        <v>1833</v>
      </c>
      <c r="J156" s="244">
        <v>5940</v>
      </c>
      <c r="K156" s="94">
        <v>0.19</v>
      </c>
      <c r="L156"/>
      <c r="M156"/>
    </row>
    <row r="157" spans="8:13" ht="30.75" customHeight="1" x14ac:dyDescent="0.25">
      <c r="H157" s="351" t="s">
        <v>1834</v>
      </c>
      <c r="I157" s="351" t="s">
        <v>1835</v>
      </c>
      <c r="J157" s="244">
        <v>4301</v>
      </c>
      <c r="K157" s="94">
        <v>0.19</v>
      </c>
      <c r="L157"/>
      <c r="M157"/>
    </row>
    <row r="158" spans="8:13" ht="30.75" customHeight="1" x14ac:dyDescent="0.25">
      <c r="H158" s="351" t="s">
        <v>1836</v>
      </c>
      <c r="I158" s="351" t="s">
        <v>1837</v>
      </c>
      <c r="J158" s="244">
        <v>4029</v>
      </c>
      <c r="K158" s="94">
        <v>0.19</v>
      </c>
      <c r="L158"/>
      <c r="M158"/>
    </row>
    <row r="159" spans="8:13" ht="30.75" customHeight="1" x14ac:dyDescent="0.25">
      <c r="H159" s="351" t="s">
        <v>1838</v>
      </c>
      <c r="I159" s="351" t="s">
        <v>1839</v>
      </c>
      <c r="J159" s="244">
        <v>5473</v>
      </c>
      <c r="K159" s="94">
        <v>0.19</v>
      </c>
      <c r="L159"/>
      <c r="M159"/>
    </row>
    <row r="160" spans="8:13" ht="30.75" customHeight="1" x14ac:dyDescent="0.25">
      <c r="H160" s="351" t="s">
        <v>1840</v>
      </c>
      <c r="I160" s="351" t="s">
        <v>1841</v>
      </c>
      <c r="J160" s="244">
        <v>6960</v>
      </c>
      <c r="K160" s="94">
        <v>0.19</v>
      </c>
      <c r="L160"/>
      <c r="M160"/>
    </row>
    <row r="161" spans="8:13" ht="30.75" customHeight="1" x14ac:dyDescent="0.25">
      <c r="H161" s="348" t="s">
        <v>1842</v>
      </c>
      <c r="I161" s="348" t="s">
        <v>1843</v>
      </c>
      <c r="J161" s="244">
        <v>93394</v>
      </c>
      <c r="K161" s="94">
        <v>0.19</v>
      </c>
      <c r="L161"/>
      <c r="M161"/>
    </row>
    <row r="162" spans="8:13" ht="30.75" customHeight="1" x14ac:dyDescent="0.25">
      <c r="H162" s="348" t="s">
        <v>1844</v>
      </c>
      <c r="I162" s="348" t="s">
        <v>1845</v>
      </c>
      <c r="J162" s="244">
        <v>170021</v>
      </c>
      <c r="K162" s="94">
        <v>0.19</v>
      </c>
      <c r="L162"/>
      <c r="M162"/>
    </row>
    <row r="163" spans="8:13" ht="30.75" customHeight="1" x14ac:dyDescent="0.25">
      <c r="H163" s="353" t="s">
        <v>1846</v>
      </c>
      <c r="I163" s="340" t="s">
        <v>1847</v>
      </c>
      <c r="J163" s="244">
        <v>331827</v>
      </c>
      <c r="K163" s="94">
        <v>0.19</v>
      </c>
      <c r="L163"/>
      <c r="M163"/>
    </row>
    <row r="164" spans="8:13" ht="30.75" customHeight="1" x14ac:dyDescent="0.25">
      <c r="H164" s="353" t="s">
        <v>1848</v>
      </c>
      <c r="I164" s="340" t="s">
        <v>1849</v>
      </c>
      <c r="J164" s="244">
        <v>111574</v>
      </c>
      <c r="K164" s="94">
        <v>0.19</v>
      </c>
      <c r="L164"/>
      <c r="M164"/>
    </row>
    <row r="165" spans="8:13" ht="30.75" customHeight="1" x14ac:dyDescent="0.25">
      <c r="H165" s="348" t="s">
        <v>1850</v>
      </c>
      <c r="I165" s="353" t="s">
        <v>4312</v>
      </c>
      <c r="J165" s="244">
        <v>25257</v>
      </c>
      <c r="K165" s="94">
        <v>0.19</v>
      </c>
      <c r="L165"/>
      <c r="M165"/>
    </row>
    <row r="166" spans="8:13" ht="30.75" customHeight="1" x14ac:dyDescent="0.25">
      <c r="H166" s="353" t="s">
        <v>1852</v>
      </c>
      <c r="I166" s="353" t="s">
        <v>1853</v>
      </c>
      <c r="J166" s="244">
        <v>107139</v>
      </c>
      <c r="K166" s="94">
        <v>0.19</v>
      </c>
      <c r="L166"/>
      <c r="M166"/>
    </row>
    <row r="167" spans="8:13" ht="30.75" customHeight="1" x14ac:dyDescent="0.25">
      <c r="H167" s="351" t="s">
        <v>1854</v>
      </c>
      <c r="I167" s="339" t="s">
        <v>1855</v>
      </c>
      <c r="J167" s="244">
        <v>10649</v>
      </c>
      <c r="K167" s="94">
        <v>0.19</v>
      </c>
      <c r="L167"/>
      <c r="M167"/>
    </row>
    <row r="168" spans="8:13" ht="30.75" customHeight="1" x14ac:dyDescent="0.25">
      <c r="H168" s="348" t="s">
        <v>1856</v>
      </c>
      <c r="I168" s="348" t="s">
        <v>1857</v>
      </c>
      <c r="J168" s="244">
        <v>254</v>
      </c>
      <c r="K168" s="94">
        <v>0.19</v>
      </c>
      <c r="L168"/>
      <c r="M168"/>
    </row>
    <row r="169" spans="8:13" ht="30.75" customHeight="1" x14ac:dyDescent="0.25">
      <c r="H169" s="348" t="s">
        <v>1858</v>
      </c>
      <c r="I169" s="348" t="s">
        <v>1859</v>
      </c>
      <c r="J169" s="244">
        <v>12362</v>
      </c>
      <c r="K169" s="94">
        <v>0.19</v>
      </c>
      <c r="L169"/>
      <c r="M169"/>
    </row>
    <row r="170" spans="8:13" ht="30.75" customHeight="1" x14ac:dyDescent="0.25">
      <c r="H170" s="339" t="s">
        <v>1861</v>
      </c>
      <c r="I170" s="339" t="s">
        <v>1862</v>
      </c>
      <c r="J170" s="244">
        <v>198448</v>
      </c>
      <c r="K170" s="94">
        <v>0.19</v>
      </c>
      <c r="L170"/>
      <c r="M170"/>
    </row>
    <row r="171" spans="8:13" ht="30.75" customHeight="1" x14ac:dyDescent="0.25">
      <c r="H171" s="348" t="s">
        <v>1863</v>
      </c>
      <c r="I171" s="348" t="s">
        <v>1864</v>
      </c>
      <c r="J171" s="244">
        <v>316563</v>
      </c>
      <c r="K171" s="94">
        <v>0.19</v>
      </c>
      <c r="L171"/>
      <c r="M171"/>
    </row>
    <row r="172" spans="8:13" ht="30.75" customHeight="1" x14ac:dyDescent="0.25">
      <c r="H172" s="339" t="s">
        <v>1865</v>
      </c>
      <c r="I172" s="339" t="s">
        <v>1866</v>
      </c>
      <c r="J172" s="244">
        <v>80172</v>
      </c>
      <c r="K172" s="94">
        <v>0.19</v>
      </c>
      <c r="L172"/>
      <c r="M172"/>
    </row>
    <row r="173" spans="8:13" ht="30.75" customHeight="1" x14ac:dyDescent="0.25">
      <c r="H173" s="339" t="s">
        <v>1867</v>
      </c>
      <c r="I173" s="339" t="s">
        <v>1868</v>
      </c>
      <c r="J173" s="244">
        <v>106563</v>
      </c>
      <c r="K173" s="94">
        <v>0.19</v>
      </c>
      <c r="L173"/>
      <c r="M173"/>
    </row>
    <row r="174" spans="8:13" ht="30.75" customHeight="1" x14ac:dyDescent="0.25">
      <c r="H174" s="339" t="s">
        <v>1869</v>
      </c>
      <c r="I174" s="339" t="s">
        <v>1870</v>
      </c>
      <c r="J174" s="244">
        <v>153739</v>
      </c>
      <c r="K174" s="94">
        <v>0.19</v>
      </c>
      <c r="L174"/>
      <c r="M174"/>
    </row>
    <row r="175" spans="8:13" ht="30.75" customHeight="1" x14ac:dyDescent="0.25">
      <c r="H175" s="339" t="s">
        <v>1871</v>
      </c>
      <c r="I175" s="339" t="s">
        <v>1872</v>
      </c>
      <c r="J175" s="244">
        <v>225890</v>
      </c>
      <c r="K175" s="94">
        <v>0.19</v>
      </c>
      <c r="L175"/>
      <c r="M175"/>
    </row>
    <row r="176" spans="8:13" ht="30.75" customHeight="1" x14ac:dyDescent="0.25">
      <c r="H176" s="339" t="s">
        <v>1873</v>
      </c>
      <c r="I176" s="339" t="s">
        <v>1874</v>
      </c>
      <c r="J176" s="244">
        <v>181259</v>
      </c>
      <c r="K176" s="94">
        <v>0.19</v>
      </c>
      <c r="L176"/>
      <c r="M176"/>
    </row>
    <row r="177" spans="8:13" ht="30.75" customHeight="1" x14ac:dyDescent="0.25">
      <c r="H177" s="339" t="s">
        <v>1875</v>
      </c>
      <c r="I177" s="339" t="s">
        <v>1876</v>
      </c>
      <c r="J177" s="244">
        <v>219209</v>
      </c>
      <c r="K177" s="94">
        <v>0.19</v>
      </c>
      <c r="L177"/>
      <c r="M177"/>
    </row>
    <row r="178" spans="8:13" ht="30.75" customHeight="1" x14ac:dyDescent="0.25">
      <c r="H178" s="351" t="s">
        <v>2010</v>
      </c>
      <c r="I178" s="351" t="s">
        <v>4313</v>
      </c>
      <c r="J178" s="244">
        <v>12301</v>
      </c>
      <c r="K178" s="94">
        <v>0.19</v>
      </c>
      <c r="L178"/>
      <c r="M178"/>
    </row>
    <row r="179" spans="8:13" ht="30.75" customHeight="1" x14ac:dyDescent="0.25">
      <c r="H179" s="351" t="s">
        <v>2012</v>
      </c>
      <c r="I179" s="351" t="s">
        <v>2013</v>
      </c>
      <c r="J179" s="244">
        <v>35942</v>
      </c>
      <c r="K179" s="94">
        <v>0.19</v>
      </c>
      <c r="L179"/>
      <c r="M179"/>
    </row>
    <row r="180" spans="8:13" ht="30.75" customHeight="1" x14ac:dyDescent="0.25">
      <c r="H180" s="351" t="s">
        <v>2014</v>
      </c>
      <c r="I180" s="351" t="s">
        <v>4314</v>
      </c>
      <c r="J180" s="244">
        <v>20647</v>
      </c>
      <c r="K180" s="94">
        <v>0.19</v>
      </c>
      <c r="L180"/>
      <c r="M180"/>
    </row>
    <row r="181" spans="8:13" ht="30.75" customHeight="1" x14ac:dyDescent="0.25">
      <c r="H181" s="351" t="s">
        <v>2016</v>
      </c>
      <c r="I181" s="351" t="s">
        <v>2017</v>
      </c>
      <c r="J181" s="244">
        <v>23481</v>
      </c>
      <c r="K181" s="94">
        <v>0.19</v>
      </c>
      <c r="L181"/>
      <c r="M181"/>
    </row>
    <row r="182" spans="8:13" ht="30.75" customHeight="1" x14ac:dyDescent="0.25">
      <c r="H182" s="351" t="s">
        <v>2018</v>
      </c>
      <c r="I182" s="351" t="s">
        <v>2019</v>
      </c>
      <c r="J182" s="244">
        <v>20147</v>
      </c>
      <c r="K182" s="94">
        <v>0.19</v>
      </c>
      <c r="L182"/>
      <c r="M182"/>
    </row>
    <row r="183" spans="8:13" ht="30.75" customHeight="1" x14ac:dyDescent="0.25">
      <c r="H183" s="351" t="s">
        <v>2020</v>
      </c>
      <c r="I183" s="351" t="s">
        <v>2019</v>
      </c>
      <c r="J183" s="244">
        <v>15841</v>
      </c>
      <c r="K183" s="94">
        <v>0.19</v>
      </c>
      <c r="L183"/>
      <c r="M183"/>
    </row>
    <row r="184" spans="8:13" ht="30.75" customHeight="1" x14ac:dyDescent="0.25">
      <c r="H184" s="357" t="s">
        <v>2021</v>
      </c>
      <c r="I184" s="357" t="s">
        <v>2022</v>
      </c>
      <c r="J184" s="244">
        <v>161297</v>
      </c>
      <c r="K184" s="94">
        <v>0.19</v>
      </c>
      <c r="L184"/>
      <c r="M184"/>
    </row>
    <row r="185" spans="8:13" ht="30.75" customHeight="1" x14ac:dyDescent="0.25">
      <c r="H185" s="348" t="s">
        <v>2025</v>
      </c>
      <c r="I185" s="348" t="s">
        <v>2025</v>
      </c>
      <c r="J185" s="244">
        <v>1946057</v>
      </c>
      <c r="K185" s="94">
        <v>0.19</v>
      </c>
      <c r="L185"/>
      <c r="M185"/>
    </row>
    <row r="186" spans="8:13" ht="30.75" customHeight="1" x14ac:dyDescent="0.25">
      <c r="H186" s="348" t="s">
        <v>2032</v>
      </c>
      <c r="I186" s="348" t="s">
        <v>1755</v>
      </c>
      <c r="J186" s="244">
        <v>17074</v>
      </c>
      <c r="K186" s="94">
        <v>0.19</v>
      </c>
      <c r="L186"/>
      <c r="M186"/>
    </row>
    <row r="187" spans="8:13" ht="30.75" customHeight="1" x14ac:dyDescent="0.25">
      <c r="H187" s="351" t="s">
        <v>2037</v>
      </c>
      <c r="I187" s="339" t="s">
        <v>2038</v>
      </c>
      <c r="J187" s="244">
        <v>86356</v>
      </c>
      <c r="K187" s="94">
        <v>0.19</v>
      </c>
      <c r="L187"/>
      <c r="M187"/>
    </row>
    <row r="188" spans="8:13" ht="30.75" customHeight="1" x14ac:dyDescent="0.25">
      <c r="H188" s="351" t="s">
        <v>2039</v>
      </c>
      <c r="I188" s="339" t="s">
        <v>2040</v>
      </c>
      <c r="J188" s="244">
        <v>88832</v>
      </c>
      <c r="K188" s="94">
        <v>0.19</v>
      </c>
      <c r="L188"/>
      <c r="M188"/>
    </row>
    <row r="189" spans="8:13" ht="30.75" customHeight="1" x14ac:dyDescent="0.25">
      <c r="H189" s="351" t="s">
        <v>2041</v>
      </c>
      <c r="I189" s="339" t="s">
        <v>2042</v>
      </c>
      <c r="J189" s="244">
        <v>78948</v>
      </c>
      <c r="K189" s="94">
        <v>0.19</v>
      </c>
      <c r="L189"/>
      <c r="M189"/>
    </row>
    <row r="190" spans="8:13" ht="30.75" customHeight="1" x14ac:dyDescent="0.25">
      <c r="H190" s="351" t="s">
        <v>2045</v>
      </c>
      <c r="I190" s="339" t="s">
        <v>2046</v>
      </c>
      <c r="J190" s="244">
        <v>9657</v>
      </c>
      <c r="K190" s="94">
        <v>0.19</v>
      </c>
      <c r="L190"/>
      <c r="M190"/>
    </row>
    <row r="191" spans="8:13" ht="30.75" customHeight="1" x14ac:dyDescent="0.25">
      <c r="H191" s="351" t="s">
        <v>2047</v>
      </c>
      <c r="I191" s="351" t="s">
        <v>2048</v>
      </c>
      <c r="J191" s="244">
        <v>13591</v>
      </c>
      <c r="K191" s="94">
        <v>0.19</v>
      </c>
      <c r="L191"/>
      <c r="M191"/>
    </row>
    <row r="192" spans="8:13" ht="30.75" customHeight="1" x14ac:dyDescent="0.25">
      <c r="H192" s="339" t="s">
        <v>2051</v>
      </c>
      <c r="I192" s="339" t="s">
        <v>2052</v>
      </c>
      <c r="J192" s="244">
        <v>29978</v>
      </c>
      <c r="K192" s="94">
        <v>0.19</v>
      </c>
      <c r="L192"/>
      <c r="M192"/>
    </row>
    <row r="193" spans="8:13" ht="30.75" customHeight="1" x14ac:dyDescent="0.25">
      <c r="H193" s="339" t="s">
        <v>2053</v>
      </c>
      <c r="I193" s="339" t="s">
        <v>2052</v>
      </c>
      <c r="J193" s="244">
        <v>53985</v>
      </c>
      <c r="K193" s="94">
        <v>0.19</v>
      </c>
      <c r="L193"/>
      <c r="M193"/>
    </row>
    <row r="194" spans="8:13" ht="30.75" customHeight="1" x14ac:dyDescent="0.25">
      <c r="H194" s="339" t="s">
        <v>2054</v>
      </c>
      <c r="I194" s="339" t="s">
        <v>2052</v>
      </c>
      <c r="J194" s="244">
        <v>91715</v>
      </c>
      <c r="K194" s="94">
        <v>0.19</v>
      </c>
      <c r="L194"/>
      <c r="M194"/>
    </row>
    <row r="195" spans="8:13" ht="30.75" customHeight="1" x14ac:dyDescent="0.25">
      <c r="H195" s="351" t="s">
        <v>2068</v>
      </c>
      <c r="I195" s="339" t="s">
        <v>2069</v>
      </c>
      <c r="J195" s="244">
        <v>6330</v>
      </c>
      <c r="K195" s="94">
        <v>0.19</v>
      </c>
      <c r="L195"/>
      <c r="M195"/>
    </row>
    <row r="196" spans="8:13" ht="30.75" customHeight="1" x14ac:dyDescent="0.25">
      <c r="H196" s="348" t="s">
        <v>2071</v>
      </c>
      <c r="I196" s="348" t="s">
        <v>2072</v>
      </c>
      <c r="J196" s="244">
        <v>187068</v>
      </c>
      <c r="K196" s="94">
        <v>0.19</v>
      </c>
      <c r="L196"/>
      <c r="M196"/>
    </row>
    <row r="197" spans="8:13" ht="30.75" customHeight="1" x14ac:dyDescent="0.25">
      <c r="H197" s="351" t="s">
        <v>2073</v>
      </c>
      <c r="I197" s="351" t="s">
        <v>2074</v>
      </c>
      <c r="J197" s="244">
        <v>11410</v>
      </c>
      <c r="K197" s="94">
        <v>0.19</v>
      </c>
      <c r="L197"/>
      <c r="M197"/>
    </row>
    <row r="198" spans="8:13" ht="30.75" customHeight="1" x14ac:dyDescent="0.25">
      <c r="H198" s="351" t="s">
        <v>2082</v>
      </c>
      <c r="I198" s="339" t="s">
        <v>2083</v>
      </c>
      <c r="J198" s="244">
        <v>17273</v>
      </c>
      <c r="K198" s="94">
        <v>0.19</v>
      </c>
      <c r="L198"/>
      <c r="M198"/>
    </row>
    <row r="199" spans="8:13" ht="30.75" customHeight="1" x14ac:dyDescent="0.25">
      <c r="H199" s="351" t="s">
        <v>2084</v>
      </c>
      <c r="I199" s="339" t="s">
        <v>2085</v>
      </c>
      <c r="J199" s="244">
        <v>21498</v>
      </c>
      <c r="K199" s="94">
        <v>0.19</v>
      </c>
      <c r="L199"/>
      <c r="M199"/>
    </row>
    <row r="200" spans="8:13" ht="30.75" customHeight="1" x14ac:dyDescent="0.25">
      <c r="H200" s="351" t="s">
        <v>2086</v>
      </c>
      <c r="I200" s="339" t="s">
        <v>2087</v>
      </c>
      <c r="J200" s="244">
        <v>38945</v>
      </c>
      <c r="K200" s="94">
        <v>0.19</v>
      </c>
      <c r="L200"/>
      <c r="M200"/>
    </row>
    <row r="201" spans="8:13" ht="30.75" customHeight="1" x14ac:dyDescent="0.25">
      <c r="H201" s="348" t="s">
        <v>2088</v>
      </c>
      <c r="I201" s="348" t="s">
        <v>2089</v>
      </c>
      <c r="J201" s="244">
        <v>59795</v>
      </c>
      <c r="K201" s="94">
        <v>0.19</v>
      </c>
      <c r="L201"/>
      <c r="M201"/>
    </row>
    <row r="202" spans="8:13" ht="30.75" customHeight="1" x14ac:dyDescent="0.25">
      <c r="H202" s="351" t="s">
        <v>2090</v>
      </c>
      <c r="I202" s="339" t="s">
        <v>2091</v>
      </c>
      <c r="J202" s="244">
        <v>197852</v>
      </c>
      <c r="K202" s="94">
        <v>0.19</v>
      </c>
      <c r="L202"/>
      <c r="M202"/>
    </row>
    <row r="203" spans="8:13" ht="30.75" customHeight="1" x14ac:dyDescent="0.25">
      <c r="H203" s="351" t="s">
        <v>2092</v>
      </c>
      <c r="I203" s="339" t="s">
        <v>2093</v>
      </c>
      <c r="J203" s="244">
        <v>154235</v>
      </c>
      <c r="K203" s="94">
        <v>0.19</v>
      </c>
      <c r="L203"/>
      <c r="M203"/>
    </row>
    <row r="204" spans="8:13" ht="30.75" customHeight="1" x14ac:dyDescent="0.25">
      <c r="H204" s="351" t="s">
        <v>2094</v>
      </c>
      <c r="I204" s="339" t="s">
        <v>2095</v>
      </c>
      <c r="J204" s="244">
        <v>13853</v>
      </c>
      <c r="K204" s="94">
        <v>0.19</v>
      </c>
      <c r="L204"/>
      <c r="M204"/>
    </row>
    <row r="205" spans="8:13" ht="30.75" customHeight="1" x14ac:dyDescent="0.25">
      <c r="H205" s="351" t="s">
        <v>2096</v>
      </c>
      <c r="I205" s="339" t="s">
        <v>2097</v>
      </c>
      <c r="J205" s="244">
        <v>194184</v>
      </c>
      <c r="K205" s="94">
        <v>0.19</v>
      </c>
      <c r="L205"/>
      <c r="M205"/>
    </row>
    <row r="206" spans="8:13" ht="30.75" customHeight="1" x14ac:dyDescent="0.25">
      <c r="H206" s="351" t="s">
        <v>2098</v>
      </c>
      <c r="I206" s="351" t="s">
        <v>2099</v>
      </c>
      <c r="J206" s="244">
        <v>10179</v>
      </c>
      <c r="K206" s="94">
        <v>0.19</v>
      </c>
      <c r="L206"/>
      <c r="M206"/>
    </row>
    <row r="207" spans="8:13" ht="30.75" customHeight="1" x14ac:dyDescent="0.25">
      <c r="H207" s="351" t="s">
        <v>2101</v>
      </c>
      <c r="I207" s="351" t="s">
        <v>2102</v>
      </c>
      <c r="J207" s="244">
        <v>12674</v>
      </c>
      <c r="K207" s="94">
        <v>0.19</v>
      </c>
      <c r="L207"/>
      <c r="M207"/>
    </row>
    <row r="208" spans="8:13" ht="30.75" customHeight="1" x14ac:dyDescent="0.25">
      <c r="H208" s="348" t="s">
        <v>2103</v>
      </c>
      <c r="I208" s="348" t="s">
        <v>2104</v>
      </c>
      <c r="J208" s="244">
        <v>73679</v>
      </c>
      <c r="K208" s="94">
        <v>0.19</v>
      </c>
      <c r="L208"/>
      <c r="M208"/>
    </row>
    <row r="209" spans="8:13" ht="30.75" customHeight="1" x14ac:dyDescent="0.25">
      <c r="H209" s="348" t="s">
        <v>2106</v>
      </c>
      <c r="I209" s="348" t="s">
        <v>2107</v>
      </c>
      <c r="J209" s="244">
        <v>10169</v>
      </c>
      <c r="K209" s="94">
        <v>0.19</v>
      </c>
      <c r="L209"/>
      <c r="M209"/>
    </row>
    <row r="210" spans="8:13" ht="30.75" customHeight="1" x14ac:dyDescent="0.25">
      <c r="H210" s="351" t="s">
        <v>2109</v>
      </c>
      <c r="I210" s="351" t="s">
        <v>2110</v>
      </c>
      <c r="J210" s="244">
        <v>11243</v>
      </c>
      <c r="K210" s="94">
        <v>0.19</v>
      </c>
      <c r="L210"/>
      <c r="M210"/>
    </row>
    <row r="211" spans="8:13" ht="30.75" customHeight="1" x14ac:dyDescent="0.25">
      <c r="H211" s="351" t="s">
        <v>2111</v>
      </c>
      <c r="I211" s="351" t="s">
        <v>2112</v>
      </c>
      <c r="J211" s="244">
        <v>5280</v>
      </c>
      <c r="K211" s="94">
        <v>0.19</v>
      </c>
      <c r="L211"/>
      <c r="M211"/>
    </row>
    <row r="212" spans="8:13" ht="30.75" customHeight="1" x14ac:dyDescent="0.25">
      <c r="H212" s="351" t="s">
        <v>2113</v>
      </c>
      <c r="I212" s="339" t="s">
        <v>2114</v>
      </c>
      <c r="J212" s="244">
        <v>33250</v>
      </c>
      <c r="K212" s="94">
        <v>0.19</v>
      </c>
      <c r="L212"/>
      <c r="M212"/>
    </row>
    <row r="213" spans="8:13" ht="30.75" customHeight="1" x14ac:dyDescent="0.25">
      <c r="H213" s="348" t="s">
        <v>2122</v>
      </c>
      <c r="I213" s="348" t="s">
        <v>2123</v>
      </c>
      <c r="J213" s="244">
        <v>19316</v>
      </c>
      <c r="K213" s="94">
        <v>0.19</v>
      </c>
      <c r="L213"/>
      <c r="M213"/>
    </row>
    <row r="214" spans="8:13" ht="30.75" customHeight="1" x14ac:dyDescent="0.25">
      <c r="H214" s="348" t="s">
        <v>2124</v>
      </c>
      <c r="I214" s="348" t="s">
        <v>2125</v>
      </c>
      <c r="J214" s="244">
        <v>18017</v>
      </c>
      <c r="K214" s="94">
        <v>0.19</v>
      </c>
      <c r="L214"/>
      <c r="M214"/>
    </row>
    <row r="215" spans="8:13" ht="30.75" customHeight="1" x14ac:dyDescent="0.25">
      <c r="H215" s="351" t="s">
        <v>2126</v>
      </c>
      <c r="I215" s="351" t="s">
        <v>2127</v>
      </c>
      <c r="J215" s="244">
        <v>9713</v>
      </c>
      <c r="K215" s="94">
        <v>0.19</v>
      </c>
      <c r="L215"/>
      <c r="M215"/>
    </row>
    <row r="216" spans="8:13" ht="30.75" customHeight="1" x14ac:dyDescent="0.25">
      <c r="H216" s="351" t="s">
        <v>2129</v>
      </c>
      <c r="I216" s="351" t="s">
        <v>2130</v>
      </c>
      <c r="J216" s="244">
        <v>16161</v>
      </c>
      <c r="K216" s="94">
        <v>0.19</v>
      </c>
      <c r="L216"/>
      <c r="M216"/>
    </row>
    <row r="217" spans="8:13" ht="30.75" customHeight="1" x14ac:dyDescent="0.25">
      <c r="H217" s="351" t="s">
        <v>2133</v>
      </c>
      <c r="I217" s="351" t="s">
        <v>2134</v>
      </c>
      <c r="J217" s="244">
        <v>14684</v>
      </c>
      <c r="K217" s="94">
        <v>0.19</v>
      </c>
      <c r="L217"/>
      <c r="M217"/>
    </row>
    <row r="218" spans="8:13" ht="30.75" customHeight="1" x14ac:dyDescent="0.25">
      <c r="H218" s="351" t="s">
        <v>2135</v>
      </c>
      <c r="I218" s="351" t="s">
        <v>2136</v>
      </c>
      <c r="J218" s="244">
        <v>7589</v>
      </c>
      <c r="K218" s="94">
        <v>0.19</v>
      </c>
      <c r="L218"/>
      <c r="M218"/>
    </row>
    <row r="219" spans="8:13" ht="30.75" customHeight="1" x14ac:dyDescent="0.25">
      <c r="H219" s="351" t="s">
        <v>2137</v>
      </c>
      <c r="I219" s="351" t="s">
        <v>2138</v>
      </c>
      <c r="J219" s="244">
        <v>20036</v>
      </c>
      <c r="K219" s="94">
        <v>0.19</v>
      </c>
      <c r="L219"/>
      <c r="M219"/>
    </row>
    <row r="220" spans="8:13" ht="30.75" customHeight="1" x14ac:dyDescent="0.25">
      <c r="H220" s="359" t="s">
        <v>4315</v>
      </c>
      <c r="I220" s="359" t="s">
        <v>4316</v>
      </c>
      <c r="J220" s="244">
        <v>1799</v>
      </c>
      <c r="K220" s="94">
        <v>0.19</v>
      </c>
      <c r="L220"/>
      <c r="M220"/>
    </row>
    <row r="221" spans="8:13" ht="30.75" customHeight="1" x14ac:dyDescent="0.25">
      <c r="H221" s="339" t="s">
        <v>1451</v>
      </c>
      <c r="I221" s="339" t="s">
        <v>1452</v>
      </c>
      <c r="J221" s="244">
        <v>11343</v>
      </c>
      <c r="K221" s="94">
        <v>0.19</v>
      </c>
      <c r="L221"/>
      <c r="M221"/>
    </row>
    <row r="222" spans="8:13" ht="30.75" customHeight="1" x14ac:dyDescent="0.25">
      <c r="H222" s="339" t="s">
        <v>4319</v>
      </c>
      <c r="I222" s="339" t="s">
        <v>4320</v>
      </c>
      <c r="J222" s="244">
        <v>220403</v>
      </c>
      <c r="K222" s="94">
        <v>0.19</v>
      </c>
      <c r="L222"/>
      <c r="M222"/>
    </row>
    <row r="223" spans="8:13" ht="30.75" customHeight="1" x14ac:dyDescent="0.25">
      <c r="H223" s="396"/>
      <c r="I223" s="396"/>
      <c r="K223" s="419"/>
      <c r="L223"/>
      <c r="M223"/>
    </row>
    <row r="224" spans="8:13" ht="30.75" customHeight="1" x14ac:dyDescent="0.25">
      <c r="H224" s="238"/>
      <c r="I224" s="238"/>
      <c r="J224" s="418"/>
      <c r="K224" s="419"/>
      <c r="L224"/>
      <c r="M224"/>
    </row>
    <row r="225" spans="8:13" ht="30.75" customHeight="1" x14ac:dyDescent="0.25">
      <c r="H225" s="238"/>
      <c r="I225" s="238"/>
      <c r="J225" s="418"/>
      <c r="K225" s="419"/>
      <c r="L225"/>
      <c r="M225"/>
    </row>
    <row r="226" spans="8:13" ht="30.75" customHeight="1" x14ac:dyDescent="0.25">
      <c r="H226" s="238"/>
      <c r="I226" s="238"/>
      <c r="J226" s="418"/>
      <c r="K226" s="419"/>
      <c r="L226"/>
      <c r="M226"/>
    </row>
    <row r="227" spans="8:13" ht="30.75" customHeight="1" x14ac:dyDescent="0.25">
      <c r="H227" s="238"/>
      <c r="I227" s="238"/>
      <c r="J227" s="418"/>
      <c r="K227" s="419"/>
      <c r="L227"/>
      <c r="M227"/>
    </row>
    <row r="228" spans="8:13" ht="30.75" customHeight="1" x14ac:dyDescent="0.25">
      <c r="H228" s="238"/>
      <c r="I228" s="238"/>
      <c r="J228" s="418"/>
      <c r="K228" s="419"/>
      <c r="L228"/>
      <c r="M228"/>
    </row>
    <row r="229" spans="8:13" ht="30.75" customHeight="1" x14ac:dyDescent="0.25">
      <c r="H229" s="238"/>
      <c r="I229" s="238"/>
      <c r="J229" s="418"/>
      <c r="K229" s="419"/>
      <c r="L229"/>
      <c r="M229"/>
    </row>
    <row r="230" spans="8:13" ht="30.75" customHeight="1" x14ac:dyDescent="0.25">
      <c r="H230" s="238"/>
      <c r="I230" s="238"/>
      <c r="J230" s="418"/>
      <c r="K230" s="419"/>
      <c r="L230"/>
      <c r="M230"/>
    </row>
    <row r="231" spans="8:13" ht="30.75" customHeight="1" x14ac:dyDescent="0.25">
      <c r="H231" s="238"/>
      <c r="I231" s="238"/>
      <c r="J231" s="418"/>
      <c r="K231" s="419"/>
      <c r="L231"/>
      <c r="M231"/>
    </row>
    <row r="232" spans="8:13" ht="30.75" customHeight="1" x14ac:dyDescent="0.25">
      <c r="H232" s="238"/>
      <c r="I232" s="238"/>
      <c r="J232" s="418"/>
      <c r="K232" s="419"/>
      <c r="L232"/>
      <c r="M232"/>
    </row>
    <row r="233" spans="8:13" ht="30.75" customHeight="1" x14ac:dyDescent="0.25">
      <c r="H233" s="238"/>
      <c r="I233" s="238"/>
      <c r="J233" s="418"/>
      <c r="K233" s="419"/>
      <c r="L233"/>
      <c r="M233"/>
    </row>
    <row r="234" spans="8:13" ht="30.75" customHeight="1" x14ac:dyDescent="0.25">
      <c r="H234" s="238"/>
      <c r="I234" s="238"/>
      <c r="J234" s="418"/>
      <c r="K234" s="419"/>
      <c r="L234"/>
      <c r="M234"/>
    </row>
    <row r="235" spans="8:13" ht="30.75" customHeight="1" x14ac:dyDescent="0.25">
      <c r="H235" s="238"/>
      <c r="I235" s="238"/>
      <c r="J235" s="418"/>
      <c r="K235" s="419"/>
      <c r="L235"/>
      <c r="M235"/>
    </row>
    <row r="236" spans="8:13" ht="30.75" customHeight="1" x14ac:dyDescent="0.25">
      <c r="H236" s="238"/>
      <c r="I236" s="238"/>
      <c r="J236" s="418"/>
      <c r="K236" s="419"/>
      <c r="L236"/>
      <c r="M236"/>
    </row>
    <row r="237" spans="8:13" ht="30.75" customHeight="1" x14ac:dyDescent="0.25">
      <c r="H237" s="238"/>
      <c r="I237" s="238"/>
      <c r="J237" s="418"/>
      <c r="K237" s="419"/>
      <c r="L237"/>
      <c r="M237"/>
    </row>
    <row r="238" spans="8:13" ht="30.75" customHeight="1" x14ac:dyDescent="0.25">
      <c r="H238" s="238"/>
      <c r="I238" s="238"/>
      <c r="J238" s="418"/>
      <c r="K238" s="419"/>
      <c r="L238"/>
      <c r="M238"/>
    </row>
    <row r="239" spans="8:13" ht="30.75" customHeight="1" x14ac:dyDescent="0.25">
      <c r="H239" s="238"/>
      <c r="I239" s="238"/>
      <c r="J239" s="418"/>
      <c r="K239" s="419"/>
      <c r="L239"/>
      <c r="M239"/>
    </row>
    <row r="240" spans="8:13" ht="30.75" customHeight="1" x14ac:dyDescent="0.25">
      <c r="H240" s="238"/>
      <c r="I240" s="238"/>
      <c r="J240" s="418"/>
      <c r="K240" s="419"/>
      <c r="L240"/>
      <c r="M240"/>
    </row>
    <row r="241" spans="8:13" ht="30.75" customHeight="1" x14ac:dyDescent="0.25">
      <c r="H241" s="238"/>
      <c r="I241" s="238"/>
      <c r="J241" s="418"/>
      <c r="K241" s="419"/>
      <c r="L241"/>
      <c r="M241"/>
    </row>
    <row r="242" spans="8:13" ht="30.75" customHeight="1" x14ac:dyDescent="0.25">
      <c r="H242" s="238"/>
      <c r="I242" s="238"/>
      <c r="J242" s="418"/>
      <c r="K242" s="419"/>
      <c r="L242"/>
      <c r="M242"/>
    </row>
    <row r="243" spans="8:13" ht="30.75" customHeight="1" x14ac:dyDescent="0.25">
      <c r="H243" s="238"/>
      <c r="I243" s="238"/>
      <c r="J243" s="418"/>
      <c r="K243" s="419"/>
      <c r="L243"/>
      <c r="M243"/>
    </row>
    <row r="244" spans="8:13" ht="30.75" customHeight="1" x14ac:dyDescent="0.25">
      <c r="H244" s="238"/>
      <c r="I244" s="238"/>
      <c r="J244" s="418"/>
      <c r="K244" s="419"/>
      <c r="L244"/>
      <c r="M244"/>
    </row>
    <row r="245" spans="8:13" ht="30.75" customHeight="1" x14ac:dyDescent="0.25">
      <c r="H245" s="238"/>
      <c r="I245" s="238"/>
      <c r="J245" s="418"/>
      <c r="K245" s="419"/>
      <c r="L245"/>
      <c r="M245"/>
    </row>
    <row r="246" spans="8:13" ht="30.75" customHeight="1" x14ac:dyDescent="0.25">
      <c r="H246" s="238"/>
      <c r="I246" s="238"/>
      <c r="J246" s="418"/>
      <c r="K246" s="419"/>
      <c r="L246"/>
      <c r="M246"/>
    </row>
    <row r="247" spans="8:13" ht="30.75" customHeight="1" x14ac:dyDescent="0.25">
      <c r="H247" s="238"/>
      <c r="I247" s="238"/>
      <c r="J247" s="418"/>
      <c r="K247" s="419"/>
      <c r="L247"/>
      <c r="M247"/>
    </row>
    <row r="248" spans="8:13" ht="30.75" customHeight="1" x14ac:dyDescent="0.25">
      <c r="H248" s="238"/>
      <c r="I248" s="238"/>
      <c r="J248" s="418"/>
      <c r="K248" s="419"/>
      <c r="L248"/>
      <c r="M248"/>
    </row>
    <row r="249" spans="8:13" ht="30.75" customHeight="1" x14ac:dyDescent="0.25">
      <c r="H249" s="238"/>
      <c r="I249" s="238"/>
      <c r="J249" s="418"/>
      <c r="K249" s="419"/>
      <c r="L249"/>
      <c r="M249"/>
    </row>
    <row r="250" spans="8:13" ht="30.75" customHeight="1" x14ac:dyDescent="0.25">
      <c r="H250" s="238"/>
      <c r="I250" s="238"/>
      <c r="J250" s="418"/>
      <c r="K250" s="419"/>
      <c r="L250"/>
      <c r="M250"/>
    </row>
    <row r="251" spans="8:13" ht="30.75" customHeight="1" x14ac:dyDescent="0.25">
      <c r="H251" s="238"/>
      <c r="I251" s="238"/>
      <c r="J251" s="418"/>
      <c r="K251" s="419"/>
      <c r="L251"/>
      <c r="M251"/>
    </row>
    <row r="252" spans="8:13" ht="30.75" customHeight="1" x14ac:dyDescent="0.25">
      <c r="H252" s="238"/>
      <c r="I252" s="238"/>
      <c r="J252" s="418"/>
      <c r="K252" s="419"/>
      <c r="L252"/>
      <c r="M252"/>
    </row>
    <row r="253" spans="8:13" ht="30.75" customHeight="1" x14ac:dyDescent="0.25">
      <c r="H253" s="238"/>
      <c r="I253" s="238"/>
      <c r="J253" s="418"/>
      <c r="K253" s="419"/>
      <c r="L253"/>
      <c r="M253"/>
    </row>
    <row r="254" spans="8:13" ht="30.75" customHeight="1" x14ac:dyDescent="0.25">
      <c r="H254" s="238"/>
      <c r="I254" s="238"/>
      <c r="J254" s="418"/>
      <c r="K254" s="419"/>
      <c r="L254"/>
      <c r="M254"/>
    </row>
    <row r="255" spans="8:13" ht="30.75" customHeight="1" x14ac:dyDescent="0.25">
      <c r="H255" s="238"/>
      <c r="I255" s="238"/>
      <c r="J255" s="418"/>
      <c r="K255" s="419"/>
      <c r="L255"/>
      <c r="M255"/>
    </row>
    <row r="256" spans="8:13" ht="30.75" customHeight="1" x14ac:dyDescent="0.25">
      <c r="H256" s="238"/>
      <c r="I256" s="238"/>
      <c r="J256" s="418"/>
      <c r="K256" s="419"/>
      <c r="L256"/>
      <c r="M256"/>
    </row>
    <row r="257" spans="8:13" ht="30.75" customHeight="1" x14ac:dyDescent="0.25">
      <c r="H257" s="238"/>
      <c r="I257" s="238"/>
      <c r="J257" s="418"/>
      <c r="K257" s="419"/>
      <c r="L257"/>
      <c r="M257"/>
    </row>
    <row r="258" spans="8:13" ht="30.75" customHeight="1" x14ac:dyDescent="0.25">
      <c r="H258" s="238"/>
      <c r="I258" s="238"/>
      <c r="J258" s="418"/>
      <c r="K258" s="419"/>
      <c r="L258"/>
      <c r="M258"/>
    </row>
    <row r="259" spans="8:13" ht="30.75" customHeight="1" x14ac:dyDescent="0.25">
      <c r="H259" s="238"/>
      <c r="I259" s="238"/>
      <c r="J259" s="418"/>
      <c r="K259" s="419"/>
      <c r="L259"/>
      <c r="M259"/>
    </row>
    <row r="260" spans="8:13" ht="30.75" customHeight="1" x14ac:dyDescent="0.25">
      <c r="H260" s="238"/>
      <c r="I260" s="238"/>
      <c r="J260" s="418"/>
      <c r="K260" s="419"/>
      <c r="L260"/>
      <c r="M260"/>
    </row>
    <row r="261" spans="8:13" ht="30.75" customHeight="1" x14ac:dyDescent="0.25">
      <c r="H261" s="238"/>
      <c r="I261" s="238"/>
      <c r="J261" s="418"/>
      <c r="K261" s="419"/>
      <c r="L261"/>
      <c r="M261"/>
    </row>
    <row r="262" spans="8:13" ht="30.75" customHeight="1" x14ac:dyDescent="0.25">
      <c r="H262" s="238"/>
      <c r="I262" s="238"/>
      <c r="J262" s="418"/>
      <c r="K262" s="419"/>
      <c r="L262"/>
      <c r="M262"/>
    </row>
    <row r="263" spans="8:13" ht="30.75" customHeight="1" x14ac:dyDescent="0.25">
      <c r="H263" s="238"/>
      <c r="I263" s="238"/>
      <c r="J263" s="418"/>
      <c r="K263" s="419"/>
      <c r="L263"/>
      <c r="M263"/>
    </row>
    <row r="264" spans="8:13" ht="30.75" customHeight="1" x14ac:dyDescent="0.25">
      <c r="H264" s="238"/>
      <c r="I264" s="238"/>
      <c r="J264" s="418"/>
      <c r="K264" s="419"/>
      <c r="L264"/>
      <c r="M264"/>
    </row>
    <row r="265" spans="8:13" ht="30.75" customHeight="1" x14ac:dyDescent="0.25">
      <c r="H265" s="238"/>
      <c r="I265" s="238"/>
      <c r="J265" s="418"/>
      <c r="K265" s="419"/>
      <c r="L265"/>
      <c r="M265"/>
    </row>
    <row r="266" spans="8:13" ht="30.75" customHeight="1" x14ac:dyDescent="0.25">
      <c r="H266" s="238"/>
      <c r="I266" s="238"/>
      <c r="J266" s="418"/>
      <c r="K266" s="419"/>
      <c r="L266"/>
      <c r="M266"/>
    </row>
    <row r="267" spans="8:13" ht="30.75" customHeight="1" x14ac:dyDescent="0.25">
      <c r="H267" s="238"/>
      <c r="I267" s="238"/>
      <c r="J267" s="418"/>
      <c r="K267" s="419"/>
      <c r="L267"/>
      <c r="M267"/>
    </row>
    <row r="268" spans="8:13" ht="30.75" customHeight="1" x14ac:dyDescent="0.25">
      <c r="H268" s="238"/>
      <c r="I268" s="238"/>
      <c r="J268" s="418"/>
      <c r="K268" s="419"/>
      <c r="L268"/>
      <c r="M268"/>
    </row>
    <row r="269" spans="8:13" ht="30.75" customHeight="1" x14ac:dyDescent="0.25">
      <c r="H269" s="238"/>
      <c r="I269" s="238"/>
      <c r="J269" s="418"/>
      <c r="K269" s="419"/>
      <c r="L269"/>
      <c r="M269"/>
    </row>
    <row r="270" spans="8:13" ht="30.75" customHeight="1" x14ac:dyDescent="0.25">
      <c r="H270" s="238"/>
      <c r="I270" s="238"/>
      <c r="J270" s="418"/>
      <c r="K270" s="419"/>
      <c r="L270"/>
      <c r="M270"/>
    </row>
    <row r="271" spans="8:13" ht="30.75" customHeight="1" x14ac:dyDescent="0.25">
      <c r="H271" s="238"/>
      <c r="I271" s="238"/>
      <c r="J271" s="418"/>
      <c r="K271" s="419"/>
      <c r="L271"/>
      <c r="M271"/>
    </row>
    <row r="272" spans="8:13" ht="30.75" customHeight="1" x14ac:dyDescent="0.25">
      <c r="H272" s="238"/>
      <c r="I272" s="238"/>
      <c r="J272" s="418"/>
      <c r="K272" s="419"/>
      <c r="L272"/>
      <c r="M272"/>
    </row>
    <row r="273" spans="8:13" ht="30.75" customHeight="1" x14ac:dyDescent="0.25">
      <c r="H273" s="238"/>
      <c r="I273" s="238"/>
      <c r="J273" s="418"/>
      <c r="K273" s="419"/>
      <c r="L273"/>
      <c r="M273"/>
    </row>
    <row r="274" spans="8:13" ht="30.75" customHeight="1" x14ac:dyDescent="0.25">
      <c r="H274" s="238"/>
      <c r="I274" s="238"/>
      <c r="J274" s="418"/>
      <c r="K274" s="419"/>
      <c r="L274"/>
      <c r="M274"/>
    </row>
    <row r="275" spans="8:13" ht="30.75" customHeight="1" x14ac:dyDescent="0.25">
      <c r="H275" s="238"/>
      <c r="I275" s="238"/>
      <c r="J275" s="418"/>
      <c r="K275" s="419"/>
      <c r="L275"/>
      <c r="M275"/>
    </row>
    <row r="276" spans="8:13" ht="30.75" customHeight="1" x14ac:dyDescent="0.25">
      <c r="H276" s="238"/>
      <c r="I276" s="238"/>
      <c r="J276" s="418"/>
      <c r="K276" s="419"/>
      <c r="L276"/>
      <c r="M276"/>
    </row>
    <row r="277" spans="8:13" ht="30.75" customHeight="1" x14ac:dyDescent="0.25">
      <c r="H277" s="238"/>
      <c r="I277" s="238"/>
      <c r="J277" s="418"/>
      <c r="K277" s="419"/>
      <c r="L277"/>
      <c r="M277"/>
    </row>
    <row r="278" spans="8:13" ht="30.75" customHeight="1" x14ac:dyDescent="0.25">
      <c r="H278" s="238"/>
      <c r="I278" s="238"/>
      <c r="J278" s="418"/>
      <c r="K278" s="419"/>
      <c r="L278"/>
      <c r="M278"/>
    </row>
    <row r="279" spans="8:13" ht="30.75" customHeight="1" x14ac:dyDescent="0.25">
      <c r="H279" s="238"/>
      <c r="I279" s="238"/>
      <c r="J279" s="418"/>
      <c r="K279" s="419"/>
      <c r="L279"/>
      <c r="M279"/>
    </row>
    <row r="280" spans="8:13" ht="30.75" customHeight="1" x14ac:dyDescent="0.25">
      <c r="H280" s="238"/>
      <c r="I280" s="238"/>
      <c r="J280" s="418"/>
      <c r="K280" s="419"/>
      <c r="L280"/>
      <c r="M280"/>
    </row>
    <row r="281" spans="8:13" ht="30.75" customHeight="1" x14ac:dyDescent="0.25">
      <c r="H281" s="238"/>
      <c r="I281" s="238"/>
      <c r="J281" s="418"/>
      <c r="K281" s="419"/>
      <c r="L281"/>
      <c r="M281"/>
    </row>
    <row r="282" spans="8:13" ht="30.75" customHeight="1" x14ac:dyDescent="0.25">
      <c r="H282" s="238"/>
      <c r="I282" s="238"/>
      <c r="J282" s="418"/>
      <c r="K282" s="419"/>
      <c r="L282"/>
      <c r="M282"/>
    </row>
    <row r="283" spans="8:13" ht="30.75" customHeight="1" x14ac:dyDescent="0.25">
      <c r="H283" s="238"/>
      <c r="I283" s="238"/>
      <c r="J283" s="418"/>
      <c r="K283" s="419"/>
      <c r="L283"/>
      <c r="M283"/>
    </row>
    <row r="284" spans="8:13" ht="30.75" customHeight="1" x14ac:dyDescent="0.25">
      <c r="H284" s="238"/>
      <c r="I284" s="238"/>
      <c r="J284" s="418"/>
      <c r="K284" s="419"/>
      <c r="L284"/>
      <c r="M284"/>
    </row>
    <row r="285" spans="8:13" ht="30.75" customHeight="1" x14ac:dyDescent="0.25">
      <c r="H285" s="238"/>
      <c r="I285" s="238"/>
      <c r="J285" s="418"/>
      <c r="K285" s="419"/>
      <c r="L285"/>
      <c r="M285"/>
    </row>
    <row r="286" spans="8:13" ht="30.75" customHeight="1" x14ac:dyDescent="0.25">
      <c r="H286" s="238"/>
      <c r="I286" s="238"/>
      <c r="J286" s="418"/>
      <c r="K286" s="419"/>
      <c r="L286"/>
      <c r="M286"/>
    </row>
    <row r="287" spans="8:13" ht="30.75" customHeight="1" x14ac:dyDescent="0.25">
      <c r="H287" s="238"/>
      <c r="I287" s="238"/>
      <c r="J287" s="418"/>
      <c r="K287" s="419"/>
      <c r="L287"/>
      <c r="M287"/>
    </row>
    <row r="288" spans="8:13" ht="30.75" customHeight="1" x14ac:dyDescent="0.25">
      <c r="H288" s="238"/>
      <c r="I288" s="238"/>
      <c r="J288" s="418"/>
      <c r="K288" s="419"/>
      <c r="L288"/>
      <c r="M288"/>
    </row>
    <row r="289" spans="8:13" ht="30.75" customHeight="1" x14ac:dyDescent="0.25">
      <c r="H289" s="238"/>
      <c r="I289" s="238"/>
      <c r="J289" s="418"/>
      <c r="K289" s="419"/>
      <c r="L289"/>
      <c r="M289"/>
    </row>
    <row r="290" spans="8:13" ht="30.75" customHeight="1" x14ac:dyDescent="0.25">
      <c r="H290" s="238"/>
      <c r="I290" s="238"/>
      <c r="J290" s="418"/>
      <c r="K290" s="419"/>
      <c r="L290"/>
      <c r="M290"/>
    </row>
    <row r="291" spans="8:13" ht="30.75" customHeight="1" x14ac:dyDescent="0.25">
      <c r="H291" s="238"/>
      <c r="I291" s="238"/>
      <c r="J291" s="418"/>
      <c r="K291" s="419"/>
      <c r="L291"/>
      <c r="M291"/>
    </row>
    <row r="292" spans="8:13" ht="30.75" customHeight="1" x14ac:dyDescent="0.25">
      <c r="H292" s="238"/>
      <c r="I292" s="238"/>
      <c r="J292" s="418"/>
      <c r="K292" s="419"/>
      <c r="L292"/>
      <c r="M292"/>
    </row>
    <row r="293" spans="8:13" ht="30.75" customHeight="1" x14ac:dyDescent="0.25">
      <c r="H293" s="238"/>
      <c r="I293" s="238"/>
      <c r="J293" s="418"/>
      <c r="K293" s="419"/>
      <c r="L293"/>
      <c r="M293"/>
    </row>
    <row r="294" spans="8:13" ht="30.75" customHeight="1" x14ac:dyDescent="0.25">
      <c r="H294" s="238"/>
      <c r="I294" s="238"/>
      <c r="J294" s="418"/>
      <c r="K294" s="419"/>
      <c r="L294"/>
      <c r="M294"/>
    </row>
    <row r="295" spans="8:13" ht="30.75" customHeight="1" x14ac:dyDescent="0.25">
      <c r="H295" s="238"/>
      <c r="I295" s="238"/>
      <c r="J295" s="418"/>
      <c r="K295" s="419"/>
      <c r="L295"/>
      <c r="M295"/>
    </row>
    <row r="296" spans="8:13" ht="30.75" customHeight="1" x14ac:dyDescent="0.25">
      <c r="H296" s="238"/>
      <c r="I296" s="238"/>
      <c r="J296" s="418"/>
      <c r="K296" s="419"/>
      <c r="L296"/>
      <c r="M296"/>
    </row>
    <row r="297" spans="8:13" ht="30.75" customHeight="1" x14ac:dyDescent="0.25">
      <c r="H297" s="238"/>
      <c r="I297" s="238"/>
      <c r="J297" s="418"/>
      <c r="K297" s="419"/>
      <c r="L297"/>
      <c r="M297"/>
    </row>
    <row r="298" spans="8:13" ht="30.75" customHeight="1" x14ac:dyDescent="0.25">
      <c r="H298" s="238"/>
      <c r="I298" s="238"/>
      <c r="J298" s="418"/>
      <c r="K298" s="419"/>
      <c r="L298"/>
      <c r="M298"/>
    </row>
    <row r="299" spans="8:13" ht="30.75" customHeight="1" x14ac:dyDescent="0.25">
      <c r="H299" s="238"/>
      <c r="I299" s="238"/>
      <c r="J299" s="418"/>
      <c r="K299" s="419"/>
      <c r="L299"/>
      <c r="M299"/>
    </row>
    <row r="300" spans="8:13" ht="30.75" customHeight="1" x14ac:dyDescent="0.25">
      <c r="H300" s="238"/>
      <c r="I300" s="238"/>
      <c r="J300" s="418"/>
      <c r="K300" s="419"/>
      <c r="L300"/>
      <c r="M300"/>
    </row>
    <row r="301" spans="8:13" ht="30.75" customHeight="1" x14ac:dyDescent="0.25">
      <c r="H301" s="238"/>
      <c r="I301" s="238"/>
      <c r="J301" s="418"/>
      <c r="K301" s="419"/>
      <c r="L301"/>
      <c r="M301"/>
    </row>
    <row r="302" spans="8:13" ht="30.75" customHeight="1" x14ac:dyDescent="0.25">
      <c r="H302" s="416"/>
      <c r="I302" s="417"/>
      <c r="J302" s="418"/>
      <c r="K302" s="419"/>
      <c r="L302"/>
      <c r="M302"/>
    </row>
    <row r="303" spans="8:13" ht="30.75" customHeight="1" x14ac:dyDescent="0.25">
      <c r="H303" s="416"/>
      <c r="I303" s="417"/>
      <c r="J303" s="418"/>
      <c r="K303" s="419"/>
      <c r="L303"/>
      <c r="M303"/>
    </row>
    <row r="304" spans="8:13" ht="30.75" customHeight="1" x14ac:dyDescent="0.25">
      <c r="H304" s="416"/>
      <c r="I304" s="417"/>
      <c r="J304" s="418"/>
      <c r="K304" s="419"/>
      <c r="L304"/>
      <c r="M304"/>
    </row>
    <row r="305" spans="8:13" ht="30.75" customHeight="1" x14ac:dyDescent="0.25">
      <c r="H305" s="416"/>
      <c r="I305" s="417"/>
      <c r="J305" s="418"/>
      <c r="K305" s="419"/>
      <c r="L305"/>
      <c r="M305"/>
    </row>
    <row r="306" spans="8:13" ht="30.75" customHeight="1" x14ac:dyDescent="0.25">
      <c r="H306" s="416"/>
      <c r="I306" s="417"/>
      <c r="J306" s="418"/>
      <c r="K306" s="419"/>
      <c r="L306"/>
      <c r="M306"/>
    </row>
    <row r="307" spans="8:13" ht="30.75" customHeight="1" x14ac:dyDescent="0.25">
      <c r="H307" s="416"/>
      <c r="I307" s="417"/>
      <c r="J307" s="418"/>
      <c r="K307" s="419"/>
      <c r="L307"/>
      <c r="M307"/>
    </row>
    <row r="308" spans="8:13" ht="30.75" customHeight="1" x14ac:dyDescent="0.25">
      <c r="H308" s="416"/>
      <c r="I308" s="417"/>
      <c r="J308" s="418"/>
      <c r="K308" s="419"/>
      <c r="L308"/>
      <c r="M308"/>
    </row>
    <row r="309" spans="8:13" ht="30.75" customHeight="1" x14ac:dyDescent="0.25">
      <c r="H309" s="416"/>
      <c r="I309" s="417"/>
      <c r="J309" s="418"/>
      <c r="K309" s="419"/>
      <c r="L309"/>
      <c r="M309"/>
    </row>
    <row r="310" spans="8:13" ht="30.75" customHeight="1" x14ac:dyDescent="0.25">
      <c r="H310" s="416"/>
      <c r="I310" s="417"/>
      <c r="J310" s="418"/>
      <c r="K310" s="419"/>
      <c r="L310"/>
      <c r="M310"/>
    </row>
    <row r="311" spans="8:13" ht="30.75" customHeight="1" x14ac:dyDescent="0.25">
      <c r="H311" s="416"/>
      <c r="I311" s="417"/>
      <c r="J311" s="418"/>
      <c r="K311" s="419"/>
      <c r="L311"/>
      <c r="M311"/>
    </row>
    <row r="312" spans="8:13" ht="30.75" customHeight="1" x14ac:dyDescent="0.25">
      <c r="H312" s="416"/>
      <c r="I312" s="417"/>
      <c r="J312" s="418"/>
      <c r="K312" s="419"/>
      <c r="L312"/>
      <c r="M312"/>
    </row>
    <row r="313" spans="8:13" ht="30.75" customHeight="1" x14ac:dyDescent="0.25">
      <c r="H313" s="416"/>
      <c r="I313" s="417"/>
      <c r="J313" s="418"/>
      <c r="K313" s="419"/>
      <c r="L313"/>
      <c r="M313"/>
    </row>
  </sheetData>
  <autoFilter ref="AR3:AU3" xr:uid="{583F3B94-13C7-48E2-A08A-79F4377028C0}">
    <sortState xmlns:xlrd2="http://schemas.microsoft.com/office/spreadsheetml/2017/richdata2" ref="AR4:AU14">
      <sortCondition ref="AR3"/>
    </sortState>
  </autoFilter>
  <mergeCells count="8">
    <mergeCell ref="AL2:AO2"/>
    <mergeCell ref="AR2:AU2"/>
    <mergeCell ref="B2:E2"/>
    <mergeCell ref="H2:K2"/>
    <mergeCell ref="N2:Q2"/>
    <mergeCell ref="T2:W2"/>
    <mergeCell ref="Z2:AC2"/>
    <mergeCell ref="AF2:A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333B-42C2-413D-B605-65AAE3D045AC}">
  <dimension ref="A1:J375"/>
  <sheetViews>
    <sheetView topLeftCell="A72" workbookViewId="0">
      <selection activeCell="E13" sqref="E13"/>
    </sheetView>
  </sheetViews>
  <sheetFormatPr baseColWidth="10" defaultColWidth="8.42578125" defaultRowHeight="12.75" x14ac:dyDescent="0.25"/>
  <cols>
    <col min="1" max="1" width="8.42578125" style="367"/>
    <col min="2" max="2" width="8.42578125" style="368" customWidth="1"/>
    <col min="3" max="3" width="23.42578125" style="399" customWidth="1"/>
    <col min="4" max="4" width="54.7109375" style="399" customWidth="1"/>
    <col min="5" max="5" width="14" style="398" customWidth="1"/>
    <col min="6" max="6" width="9.28515625" style="412" customWidth="1"/>
    <col min="7" max="8" width="15" style="368" customWidth="1"/>
    <col min="9" max="10" width="19.28515625" style="368" customWidth="1"/>
    <col min="11" max="16384" width="8.42578125" style="368"/>
  </cols>
  <sheetData>
    <row r="1" spans="1:10" ht="13.5" thickBot="1" x14ac:dyDescent="0.3">
      <c r="C1" s="368"/>
      <c r="D1" s="368"/>
      <c r="E1" s="368"/>
      <c r="F1" s="369"/>
    </row>
    <row r="2" spans="1:10" ht="28.5" customHeight="1" x14ac:dyDescent="0.25">
      <c r="B2" s="858" t="s">
        <v>4373</v>
      </c>
      <c r="C2" s="859"/>
      <c r="D2" s="859"/>
      <c r="E2" s="859"/>
      <c r="F2" s="859"/>
      <c r="G2" s="859"/>
      <c r="H2" s="859"/>
      <c r="I2" s="441"/>
      <c r="J2" s="442"/>
    </row>
    <row r="3" spans="1:10" ht="45" customHeight="1" x14ac:dyDescent="0.25">
      <c r="B3" s="860" t="s">
        <v>4374</v>
      </c>
      <c r="C3" s="861"/>
      <c r="D3" s="861"/>
      <c r="E3" s="861"/>
      <c r="F3" s="861"/>
      <c r="G3" s="861"/>
      <c r="H3" s="861"/>
      <c r="J3" s="371"/>
    </row>
    <row r="4" spans="1:10" x14ac:dyDescent="0.25">
      <c r="A4" s="368"/>
      <c r="B4" s="370"/>
      <c r="C4" s="368"/>
      <c r="D4" s="368"/>
      <c r="E4" s="368"/>
      <c r="F4" s="368"/>
      <c r="J4" s="371"/>
    </row>
    <row r="5" spans="1:10" ht="25.5" x14ac:dyDescent="0.25">
      <c r="A5" s="368"/>
      <c r="B5" s="864" t="s">
        <v>4375</v>
      </c>
      <c r="C5" s="865"/>
      <c r="D5" s="865"/>
      <c r="E5" s="372" t="s">
        <v>4376</v>
      </c>
      <c r="F5" s="368"/>
      <c r="J5" s="371"/>
    </row>
    <row r="6" spans="1:10" ht="13.5" x14ac:dyDescent="0.25">
      <c r="A6" s="368"/>
      <c r="B6" s="866" t="s">
        <v>4377</v>
      </c>
      <c r="C6" s="867"/>
      <c r="D6" s="867"/>
      <c r="E6" s="373">
        <v>0.5</v>
      </c>
      <c r="F6" s="368"/>
      <c r="J6" s="371"/>
    </row>
    <row r="7" spans="1:10" ht="13.5" x14ac:dyDescent="0.25">
      <c r="A7" s="368"/>
      <c r="B7" s="866" t="s">
        <v>4378</v>
      </c>
      <c r="C7" s="867"/>
      <c r="D7" s="867"/>
      <c r="E7" s="373">
        <v>0.49999995725502694</v>
      </c>
      <c r="F7" s="368"/>
      <c r="J7" s="371"/>
    </row>
    <row r="8" spans="1:10" ht="13.5" x14ac:dyDescent="0.25">
      <c r="A8" s="368"/>
      <c r="B8" s="866" t="s">
        <v>4379</v>
      </c>
      <c r="C8" s="867"/>
      <c r="D8" s="867"/>
      <c r="E8" s="373">
        <v>0.49999997962523801</v>
      </c>
      <c r="F8" s="368"/>
      <c r="J8" s="371"/>
    </row>
    <row r="9" spans="1:10" ht="13.5" x14ac:dyDescent="0.25">
      <c r="A9" s="368"/>
      <c r="B9" s="866" t="s">
        <v>4380</v>
      </c>
      <c r="C9" s="867"/>
      <c r="D9" s="867"/>
      <c r="E9" s="373">
        <v>0.4999999373182597</v>
      </c>
      <c r="F9" s="368"/>
      <c r="J9" s="371"/>
    </row>
    <row r="10" spans="1:10" ht="13.5" x14ac:dyDescent="0.25">
      <c r="A10" s="368"/>
      <c r="B10" s="866" t="s">
        <v>4381</v>
      </c>
      <c r="C10" s="867"/>
      <c r="D10" s="867"/>
      <c r="E10" s="373">
        <v>0.49999992866839826</v>
      </c>
      <c r="F10" s="368"/>
      <c r="J10" s="371"/>
    </row>
    <row r="11" spans="1:10" ht="13.5" x14ac:dyDescent="0.25">
      <c r="A11" s="368"/>
      <c r="B11" s="866" t="s">
        <v>4382</v>
      </c>
      <c r="C11" s="867"/>
      <c r="D11" s="867"/>
      <c r="E11" s="373">
        <v>0.16024393134334439</v>
      </c>
      <c r="F11" s="368"/>
      <c r="J11" s="371"/>
    </row>
    <row r="12" spans="1:10" ht="13.5" x14ac:dyDescent="0.25">
      <c r="A12" s="368"/>
      <c r="B12" s="866" t="s">
        <v>4383</v>
      </c>
      <c r="C12" s="867"/>
      <c r="D12" s="867"/>
      <c r="E12" s="373">
        <v>5.3871688705685691E-2</v>
      </c>
      <c r="F12" s="368"/>
      <c r="J12" s="371"/>
    </row>
    <row r="13" spans="1:10" ht="13.5" x14ac:dyDescent="0.25">
      <c r="A13" s="368"/>
      <c r="B13" s="866" t="s">
        <v>4384</v>
      </c>
      <c r="C13" s="867"/>
      <c r="D13" s="867"/>
      <c r="E13" s="373">
        <v>0.49999998621813313</v>
      </c>
      <c r="F13" s="368"/>
      <c r="J13" s="371"/>
    </row>
    <row r="14" spans="1:10" ht="30.95" customHeight="1" x14ac:dyDescent="0.25">
      <c r="A14" s="368"/>
      <c r="B14" s="370"/>
      <c r="C14" s="368"/>
      <c r="D14" s="368"/>
      <c r="E14" s="368"/>
      <c r="F14" s="368"/>
      <c r="I14" s="862" t="s">
        <v>4385</v>
      </c>
      <c r="J14" s="863"/>
    </row>
    <row r="15" spans="1:10" ht="39.6" customHeight="1" x14ac:dyDescent="0.25">
      <c r="B15" s="374"/>
      <c r="C15" s="375"/>
      <c r="D15" s="375"/>
      <c r="E15" s="375"/>
      <c r="F15" s="376"/>
      <c r="G15" s="853" t="s">
        <v>4386</v>
      </c>
      <c r="H15" s="853"/>
      <c r="I15" s="854" t="s">
        <v>4387</v>
      </c>
      <c r="J15" s="855"/>
    </row>
    <row r="16" spans="1:10" s="367" customFormat="1" ht="25.5" x14ac:dyDescent="0.25">
      <c r="B16" s="377" t="s">
        <v>4132</v>
      </c>
      <c r="C16" s="378" t="s">
        <v>4083</v>
      </c>
      <c r="D16" s="378" t="s">
        <v>4084</v>
      </c>
      <c r="E16" s="378" t="s">
        <v>64</v>
      </c>
      <c r="F16" s="379" t="s">
        <v>4130</v>
      </c>
      <c r="G16" s="379" t="s">
        <v>4388</v>
      </c>
      <c r="H16" s="379" t="s">
        <v>4389</v>
      </c>
      <c r="I16" s="379" t="s">
        <v>4388</v>
      </c>
      <c r="J16" s="379" t="s">
        <v>4389</v>
      </c>
    </row>
    <row r="17" spans="1:10" ht="23.25" customHeight="1" x14ac:dyDescent="0.25">
      <c r="B17" s="380" t="s">
        <v>4390</v>
      </c>
      <c r="C17" s="381"/>
      <c r="D17" s="381"/>
      <c r="E17" s="381"/>
      <c r="F17" s="381"/>
      <c r="G17" s="381"/>
      <c r="H17" s="381"/>
      <c r="I17" s="381"/>
      <c r="J17" s="382"/>
    </row>
    <row r="18" spans="1:10" ht="78.75" customHeight="1" x14ac:dyDescent="0.25">
      <c r="A18" s="368"/>
      <c r="B18" s="383">
        <v>1</v>
      </c>
      <c r="C18" s="339" t="s">
        <v>4258</v>
      </c>
      <c r="D18" s="340" t="s">
        <v>4114</v>
      </c>
      <c r="E18" s="341" t="s">
        <v>894</v>
      </c>
      <c r="F18" s="384">
        <v>0.19</v>
      </c>
      <c r="G18" s="345">
        <v>31479</v>
      </c>
      <c r="H18" s="345">
        <f>+ROUND(G18*(1+$F18),0)</f>
        <v>37460</v>
      </c>
      <c r="I18" s="385">
        <f>+ROUND(G18*(1-$E$6),0)</f>
        <v>15740</v>
      </c>
      <c r="J18" s="386">
        <f>+ROUND(I18*(1+$F18),0)</f>
        <v>18731</v>
      </c>
    </row>
    <row r="19" spans="1:10" ht="76.5" x14ac:dyDescent="0.25">
      <c r="A19" s="368"/>
      <c r="B19" s="383">
        <f>+B18+1</f>
        <v>2</v>
      </c>
      <c r="C19" s="339" t="s">
        <v>4259</v>
      </c>
      <c r="D19" s="342" t="s">
        <v>4260</v>
      </c>
      <c r="E19" s="341" t="s">
        <v>894</v>
      </c>
      <c r="F19" s="384">
        <v>0.19</v>
      </c>
      <c r="G19" s="345">
        <v>40230</v>
      </c>
      <c r="H19" s="345">
        <f t="shared" ref="H19:H28" si="0">+ROUND(G19*(1+$F19),0)</f>
        <v>47874</v>
      </c>
      <c r="I19" s="385">
        <f t="shared" ref="I19:I28" si="1">+ROUND(G19*(1-$E$6),0)</f>
        <v>20115</v>
      </c>
      <c r="J19" s="386">
        <f t="shared" ref="J19:J28" si="2">+ROUND(I19*(1+$F19),0)</f>
        <v>23937</v>
      </c>
    </row>
    <row r="20" spans="1:10" ht="78" customHeight="1" x14ac:dyDescent="0.25">
      <c r="A20" s="368"/>
      <c r="B20" s="383">
        <f t="shared" ref="B20:B28" si="3">+B19+1</f>
        <v>3</v>
      </c>
      <c r="C20" s="339" t="s">
        <v>4261</v>
      </c>
      <c r="D20" s="340" t="s">
        <v>4106</v>
      </c>
      <c r="E20" s="341" t="s">
        <v>894</v>
      </c>
      <c r="F20" s="384">
        <v>0.19</v>
      </c>
      <c r="G20" s="345">
        <v>44407</v>
      </c>
      <c r="H20" s="345">
        <f t="shared" si="0"/>
        <v>52844</v>
      </c>
      <c r="I20" s="385">
        <f t="shared" si="1"/>
        <v>22204</v>
      </c>
      <c r="J20" s="386">
        <f t="shared" si="2"/>
        <v>26423</v>
      </c>
    </row>
    <row r="21" spans="1:10" ht="133.5" customHeight="1" x14ac:dyDescent="0.25">
      <c r="A21" s="368"/>
      <c r="B21" s="383">
        <f t="shared" si="3"/>
        <v>4</v>
      </c>
      <c r="C21" s="339" t="s">
        <v>4262</v>
      </c>
      <c r="D21" s="343" t="s">
        <v>4263</v>
      </c>
      <c r="E21" s="341" t="s">
        <v>894</v>
      </c>
      <c r="F21" s="384">
        <v>0.19</v>
      </c>
      <c r="G21" s="345">
        <v>21267</v>
      </c>
      <c r="H21" s="345">
        <f t="shared" si="0"/>
        <v>25308</v>
      </c>
      <c r="I21" s="385">
        <f t="shared" si="1"/>
        <v>10634</v>
      </c>
      <c r="J21" s="386">
        <f t="shared" si="2"/>
        <v>12654</v>
      </c>
    </row>
    <row r="22" spans="1:10" ht="18.600000000000001" customHeight="1" x14ac:dyDescent="0.25">
      <c r="A22" s="368"/>
      <c r="B22" s="383">
        <f t="shared" si="3"/>
        <v>5</v>
      </c>
      <c r="C22" s="340" t="s">
        <v>4120</v>
      </c>
      <c r="D22" s="340" t="s">
        <v>4264</v>
      </c>
      <c r="E22" s="341" t="s">
        <v>1014</v>
      </c>
      <c r="F22" s="384">
        <v>0.19</v>
      </c>
      <c r="G22" s="345">
        <v>16646</v>
      </c>
      <c r="H22" s="345">
        <f t="shared" si="0"/>
        <v>19809</v>
      </c>
      <c r="I22" s="385">
        <f t="shared" si="1"/>
        <v>8323</v>
      </c>
      <c r="J22" s="386">
        <f t="shared" si="2"/>
        <v>9904</v>
      </c>
    </row>
    <row r="23" spans="1:10" ht="30" customHeight="1" x14ac:dyDescent="0.25">
      <c r="A23" s="368"/>
      <c r="B23" s="383">
        <f t="shared" si="3"/>
        <v>6</v>
      </c>
      <c r="C23" s="340" t="s">
        <v>4087</v>
      </c>
      <c r="D23" s="340" t="s">
        <v>4088</v>
      </c>
      <c r="E23" s="341" t="s">
        <v>894</v>
      </c>
      <c r="F23" s="384">
        <v>0.19</v>
      </c>
      <c r="G23" s="345">
        <v>1500</v>
      </c>
      <c r="H23" s="345">
        <f t="shared" si="0"/>
        <v>1785</v>
      </c>
      <c r="I23" s="385">
        <f t="shared" si="1"/>
        <v>750</v>
      </c>
      <c r="J23" s="386">
        <f t="shared" si="2"/>
        <v>893</v>
      </c>
    </row>
    <row r="24" spans="1:10" ht="34.5" customHeight="1" x14ac:dyDescent="0.25">
      <c r="A24" s="368"/>
      <c r="B24" s="383">
        <f t="shared" si="3"/>
        <v>7</v>
      </c>
      <c r="C24" s="340" t="s">
        <v>4093</v>
      </c>
      <c r="D24" s="340" t="s">
        <v>4094</v>
      </c>
      <c r="E24" s="341" t="s">
        <v>894</v>
      </c>
      <c r="F24" s="384">
        <v>0.19</v>
      </c>
      <c r="G24" s="345">
        <v>2416</v>
      </c>
      <c r="H24" s="345">
        <f t="shared" si="0"/>
        <v>2875</v>
      </c>
      <c r="I24" s="385">
        <f t="shared" si="1"/>
        <v>1208</v>
      </c>
      <c r="J24" s="386">
        <f t="shared" si="2"/>
        <v>1438</v>
      </c>
    </row>
    <row r="25" spans="1:10" ht="20.100000000000001" customHeight="1" x14ac:dyDescent="0.25">
      <c r="A25" s="368"/>
      <c r="B25" s="383">
        <f t="shared" si="3"/>
        <v>8</v>
      </c>
      <c r="C25" s="340" t="s">
        <v>4098</v>
      </c>
      <c r="D25" s="340" t="s">
        <v>4265</v>
      </c>
      <c r="E25" s="341" t="s">
        <v>4148</v>
      </c>
      <c r="F25" s="384">
        <v>0.19</v>
      </c>
      <c r="G25" s="345">
        <v>4085</v>
      </c>
      <c r="H25" s="345">
        <f t="shared" si="0"/>
        <v>4861</v>
      </c>
      <c r="I25" s="385">
        <f t="shared" si="1"/>
        <v>2043</v>
      </c>
      <c r="J25" s="386">
        <f t="shared" si="2"/>
        <v>2431</v>
      </c>
    </row>
    <row r="26" spans="1:10" ht="29.1" customHeight="1" x14ac:dyDescent="0.25">
      <c r="A26" s="368"/>
      <c r="B26" s="383">
        <f t="shared" si="3"/>
        <v>9</v>
      </c>
      <c r="C26" s="340" t="s">
        <v>4107</v>
      </c>
      <c r="D26" s="340" t="s">
        <v>4103</v>
      </c>
      <c r="E26" s="341" t="s">
        <v>4266</v>
      </c>
      <c r="F26" s="384">
        <v>0.19</v>
      </c>
      <c r="G26" s="345">
        <v>355012</v>
      </c>
      <c r="H26" s="345">
        <f t="shared" si="0"/>
        <v>422464</v>
      </c>
      <c r="I26" s="385">
        <f t="shared" si="1"/>
        <v>177506</v>
      </c>
      <c r="J26" s="386">
        <f t="shared" si="2"/>
        <v>211232</v>
      </c>
    </row>
    <row r="27" spans="1:10" ht="21" customHeight="1" x14ac:dyDescent="0.25">
      <c r="A27" s="368"/>
      <c r="B27" s="383">
        <f t="shared" si="3"/>
        <v>10</v>
      </c>
      <c r="C27" s="340" t="s">
        <v>4111</v>
      </c>
      <c r="D27" s="340" t="s">
        <v>4103</v>
      </c>
      <c r="E27" s="341" t="s">
        <v>4267</v>
      </c>
      <c r="F27" s="384">
        <v>0.19</v>
      </c>
      <c r="G27" s="345">
        <v>499350</v>
      </c>
      <c r="H27" s="345">
        <f t="shared" si="0"/>
        <v>594227</v>
      </c>
      <c r="I27" s="385">
        <f t="shared" si="1"/>
        <v>249675</v>
      </c>
      <c r="J27" s="386">
        <f t="shared" si="2"/>
        <v>297113</v>
      </c>
    </row>
    <row r="28" spans="1:10" ht="30.95" customHeight="1" x14ac:dyDescent="0.25">
      <c r="A28" s="368"/>
      <c r="B28" s="383">
        <f t="shared" si="3"/>
        <v>11</v>
      </c>
      <c r="C28" s="340" t="s">
        <v>4102</v>
      </c>
      <c r="D28" s="340" t="s">
        <v>4103</v>
      </c>
      <c r="E28" s="341" t="s">
        <v>4268</v>
      </c>
      <c r="F28" s="384">
        <v>0.19</v>
      </c>
      <c r="G28" s="345">
        <v>994499</v>
      </c>
      <c r="H28" s="345">
        <f t="shared" si="0"/>
        <v>1183454</v>
      </c>
      <c r="I28" s="385">
        <f t="shared" si="1"/>
        <v>497250</v>
      </c>
      <c r="J28" s="386">
        <f t="shared" si="2"/>
        <v>591728</v>
      </c>
    </row>
    <row r="29" spans="1:10" ht="21" customHeight="1" x14ac:dyDescent="0.25">
      <c r="B29" s="856" t="s">
        <v>4378</v>
      </c>
      <c r="C29" s="857"/>
      <c r="D29" s="387"/>
      <c r="E29" s="381"/>
      <c r="F29" s="381"/>
      <c r="G29" s="381"/>
      <c r="H29" s="381"/>
      <c r="I29" s="381"/>
      <c r="J29" s="382"/>
    </row>
    <row r="30" spans="1:10" ht="153" x14ac:dyDescent="0.25">
      <c r="A30" s="368"/>
      <c r="B30" s="383">
        <f>+B28+1</f>
        <v>12</v>
      </c>
      <c r="C30" s="339" t="s">
        <v>2183</v>
      </c>
      <c r="D30" s="339" t="s">
        <v>4337</v>
      </c>
      <c r="E30" s="349" t="s">
        <v>894</v>
      </c>
      <c r="F30" s="384">
        <v>0.19</v>
      </c>
      <c r="G30" s="345">
        <v>239965</v>
      </c>
      <c r="H30" s="345">
        <f t="shared" ref="H30:H41" si="4">+ROUND(G30*(1+$F30),0)</f>
        <v>285558</v>
      </c>
      <c r="I30" s="385">
        <f>+ROUND(G30*(1-$E$7),0)</f>
        <v>119983</v>
      </c>
      <c r="J30" s="386">
        <f t="shared" ref="J30:J41" si="5">+ROUND(I30*(1+$F30),0)</f>
        <v>142780</v>
      </c>
    </row>
    <row r="31" spans="1:10" s="388" customFormat="1" ht="36.6" customHeight="1" x14ac:dyDescent="0.25">
      <c r="B31" s="383">
        <f>+B30+1</f>
        <v>13</v>
      </c>
      <c r="C31" s="339" t="s">
        <v>2163</v>
      </c>
      <c r="D31" s="339" t="s">
        <v>2164</v>
      </c>
      <c r="E31" s="349" t="s">
        <v>1480</v>
      </c>
      <c r="F31" s="384">
        <v>0.19</v>
      </c>
      <c r="G31" s="345">
        <v>242920</v>
      </c>
      <c r="H31" s="345">
        <f t="shared" si="4"/>
        <v>289075</v>
      </c>
      <c r="I31" s="385">
        <f t="shared" ref="I31:I41" si="6">+ROUND(G31*(1-$E$7),0)</f>
        <v>121460</v>
      </c>
      <c r="J31" s="386">
        <f t="shared" si="5"/>
        <v>144537</v>
      </c>
    </row>
    <row r="32" spans="1:10" s="388" customFormat="1" ht="25.5" x14ac:dyDescent="0.25">
      <c r="B32" s="383">
        <f t="shared" ref="B32:B41" si="7">+B31+1</f>
        <v>14</v>
      </c>
      <c r="C32" s="339" t="s">
        <v>2166</v>
      </c>
      <c r="D32" s="339" t="s">
        <v>2167</v>
      </c>
      <c r="E32" s="349" t="s">
        <v>894</v>
      </c>
      <c r="F32" s="384">
        <v>0.19</v>
      </c>
      <c r="G32" s="345">
        <v>147104</v>
      </c>
      <c r="H32" s="345">
        <f t="shared" si="4"/>
        <v>175054</v>
      </c>
      <c r="I32" s="385">
        <f t="shared" si="6"/>
        <v>73552</v>
      </c>
      <c r="J32" s="386">
        <f t="shared" si="5"/>
        <v>87527</v>
      </c>
    </row>
    <row r="33" spans="1:10" s="388" customFormat="1" ht="51" x14ac:dyDescent="0.25">
      <c r="B33" s="383">
        <f t="shared" si="7"/>
        <v>15</v>
      </c>
      <c r="C33" s="339" t="s">
        <v>2185</v>
      </c>
      <c r="D33" s="339" t="s">
        <v>4338</v>
      </c>
      <c r="E33" s="349" t="s">
        <v>894</v>
      </c>
      <c r="F33" s="384">
        <v>0.19</v>
      </c>
      <c r="G33" s="345">
        <v>1529358</v>
      </c>
      <c r="H33" s="345">
        <f t="shared" si="4"/>
        <v>1819936</v>
      </c>
      <c r="I33" s="385">
        <f t="shared" si="6"/>
        <v>764679</v>
      </c>
      <c r="J33" s="386">
        <f t="shared" si="5"/>
        <v>909968</v>
      </c>
    </row>
    <row r="34" spans="1:10" s="388" customFormat="1" ht="76.5" x14ac:dyDescent="0.25">
      <c r="B34" s="383">
        <f t="shared" si="7"/>
        <v>16</v>
      </c>
      <c r="C34" s="339" t="s">
        <v>2233</v>
      </c>
      <c r="D34" s="339" t="s">
        <v>4339</v>
      </c>
      <c r="E34" s="349" t="s">
        <v>894</v>
      </c>
      <c r="F34" s="384">
        <v>0.19</v>
      </c>
      <c r="G34" s="345">
        <v>1152811</v>
      </c>
      <c r="H34" s="345">
        <f t="shared" si="4"/>
        <v>1371845</v>
      </c>
      <c r="I34" s="385">
        <f t="shared" si="6"/>
        <v>576406</v>
      </c>
      <c r="J34" s="386">
        <f t="shared" si="5"/>
        <v>685923</v>
      </c>
    </row>
    <row r="35" spans="1:10" s="388" customFormat="1" ht="89.25" x14ac:dyDescent="0.25">
      <c r="B35" s="383">
        <f t="shared" si="7"/>
        <v>17</v>
      </c>
      <c r="C35" s="340" t="s">
        <v>2229</v>
      </c>
      <c r="D35" s="342" t="s">
        <v>4340</v>
      </c>
      <c r="E35" s="341" t="s">
        <v>894</v>
      </c>
      <c r="F35" s="384">
        <v>0.19</v>
      </c>
      <c r="G35" s="345">
        <v>2415459</v>
      </c>
      <c r="H35" s="345">
        <f t="shared" si="4"/>
        <v>2874396</v>
      </c>
      <c r="I35" s="385">
        <f t="shared" si="6"/>
        <v>1207730</v>
      </c>
      <c r="J35" s="386">
        <f t="shared" si="5"/>
        <v>1437199</v>
      </c>
    </row>
    <row r="36" spans="1:10" s="388" customFormat="1" ht="76.5" x14ac:dyDescent="0.25">
      <c r="B36" s="383">
        <f t="shared" si="7"/>
        <v>18</v>
      </c>
      <c r="C36" s="340" t="s">
        <v>2231</v>
      </c>
      <c r="D36" s="342" t="s">
        <v>4341</v>
      </c>
      <c r="E36" s="341" t="s">
        <v>894</v>
      </c>
      <c r="F36" s="384">
        <v>0.19</v>
      </c>
      <c r="G36" s="345">
        <v>2808604</v>
      </c>
      <c r="H36" s="345">
        <f t="shared" si="4"/>
        <v>3342239</v>
      </c>
      <c r="I36" s="385">
        <f t="shared" si="6"/>
        <v>1404302</v>
      </c>
      <c r="J36" s="386">
        <f t="shared" si="5"/>
        <v>1671119</v>
      </c>
    </row>
    <row r="37" spans="1:10" s="388" customFormat="1" ht="25.5" x14ac:dyDescent="0.25">
      <c r="B37" s="383">
        <f t="shared" si="7"/>
        <v>19</v>
      </c>
      <c r="C37" s="357" t="s">
        <v>2189</v>
      </c>
      <c r="D37" s="357" t="s">
        <v>2190</v>
      </c>
      <c r="E37" s="358" t="s">
        <v>1480</v>
      </c>
      <c r="F37" s="384">
        <v>0.19</v>
      </c>
      <c r="G37" s="345">
        <v>59948</v>
      </c>
      <c r="H37" s="345">
        <f t="shared" si="4"/>
        <v>71338</v>
      </c>
      <c r="I37" s="385">
        <f t="shared" si="6"/>
        <v>29974</v>
      </c>
      <c r="J37" s="386">
        <f t="shared" si="5"/>
        <v>35669</v>
      </c>
    </row>
    <row r="38" spans="1:10" s="388" customFormat="1" ht="25.5" x14ac:dyDescent="0.25">
      <c r="B38" s="383">
        <f t="shared" si="7"/>
        <v>20</v>
      </c>
      <c r="C38" s="353" t="s">
        <v>2266</v>
      </c>
      <c r="D38" s="340" t="s">
        <v>2267</v>
      </c>
      <c r="E38" s="341" t="s">
        <v>894</v>
      </c>
      <c r="F38" s="384">
        <v>0.19</v>
      </c>
      <c r="G38" s="345">
        <v>253500</v>
      </c>
      <c r="H38" s="345">
        <f t="shared" si="4"/>
        <v>301665</v>
      </c>
      <c r="I38" s="385">
        <f t="shared" si="6"/>
        <v>126750</v>
      </c>
      <c r="J38" s="386">
        <f t="shared" si="5"/>
        <v>150833</v>
      </c>
    </row>
    <row r="39" spans="1:10" s="388" customFormat="1" ht="38.25" x14ac:dyDescent="0.25">
      <c r="B39" s="383">
        <f t="shared" si="7"/>
        <v>21</v>
      </c>
      <c r="C39" s="340" t="s">
        <v>2200</v>
      </c>
      <c r="D39" s="340" t="s">
        <v>2201</v>
      </c>
      <c r="E39" s="341" t="s">
        <v>894</v>
      </c>
      <c r="F39" s="384">
        <v>0.19</v>
      </c>
      <c r="G39" s="345">
        <v>1132844</v>
      </c>
      <c r="H39" s="345">
        <f t="shared" si="4"/>
        <v>1348084</v>
      </c>
      <c r="I39" s="385">
        <f t="shared" si="6"/>
        <v>566422</v>
      </c>
      <c r="J39" s="386">
        <f t="shared" si="5"/>
        <v>674042</v>
      </c>
    </row>
    <row r="40" spans="1:10" s="388" customFormat="1" ht="38.25" x14ac:dyDescent="0.25">
      <c r="B40" s="383">
        <f t="shared" si="7"/>
        <v>22</v>
      </c>
      <c r="C40" s="340" t="s">
        <v>2198</v>
      </c>
      <c r="D40" s="340" t="s">
        <v>2199</v>
      </c>
      <c r="E40" s="341" t="s">
        <v>894</v>
      </c>
      <c r="F40" s="384">
        <v>0.19</v>
      </c>
      <c r="G40" s="345">
        <v>1399395</v>
      </c>
      <c r="H40" s="345">
        <f t="shared" si="4"/>
        <v>1665280</v>
      </c>
      <c r="I40" s="385">
        <f t="shared" si="6"/>
        <v>699698</v>
      </c>
      <c r="J40" s="386">
        <f t="shared" si="5"/>
        <v>832641</v>
      </c>
    </row>
    <row r="41" spans="1:10" s="388" customFormat="1" ht="102" x14ac:dyDescent="0.25">
      <c r="B41" s="383">
        <f t="shared" si="7"/>
        <v>23</v>
      </c>
      <c r="C41" s="366" t="s">
        <v>4342</v>
      </c>
      <c r="D41" s="339" t="s">
        <v>4343</v>
      </c>
      <c r="E41" s="349" t="s">
        <v>2265</v>
      </c>
      <c r="F41" s="384">
        <v>0.19</v>
      </c>
      <c r="G41" s="345">
        <v>4887784</v>
      </c>
      <c r="H41" s="345">
        <f t="shared" si="4"/>
        <v>5816463</v>
      </c>
      <c r="I41" s="385">
        <f t="shared" si="6"/>
        <v>2443892</v>
      </c>
      <c r="J41" s="386">
        <f t="shared" si="5"/>
        <v>2908231</v>
      </c>
    </row>
    <row r="42" spans="1:10" x14ac:dyDescent="0.25">
      <c r="B42" s="380" t="s">
        <v>4391</v>
      </c>
      <c r="C42" s="387"/>
      <c r="D42" s="387"/>
      <c r="E42" s="381"/>
      <c r="F42" s="381"/>
      <c r="G42" s="381"/>
      <c r="H42" s="381"/>
      <c r="I42" s="381"/>
      <c r="J42" s="382"/>
    </row>
    <row r="43" spans="1:10" ht="25.5" x14ac:dyDescent="0.25">
      <c r="A43" s="368"/>
      <c r="B43" s="383">
        <f>+B41+1</f>
        <v>24</v>
      </c>
      <c r="C43" s="340" t="s">
        <v>2243</v>
      </c>
      <c r="D43" s="340" t="s">
        <v>4344</v>
      </c>
      <c r="E43" s="341" t="s">
        <v>894</v>
      </c>
      <c r="F43" s="384">
        <v>0.19</v>
      </c>
      <c r="G43" s="345">
        <v>600230</v>
      </c>
      <c r="H43" s="345">
        <f t="shared" ref="H43:H66" si="8">+ROUND(G43*(1+$F43),0)</f>
        <v>714274</v>
      </c>
      <c r="I43" s="385">
        <f>+ROUND(G43*(1-$E$8),0)</f>
        <v>300115</v>
      </c>
      <c r="J43" s="386">
        <f t="shared" ref="J43:J66" si="9">+ROUND(I43*(1+$F43),0)</f>
        <v>357137</v>
      </c>
    </row>
    <row r="44" spans="1:10" s="388" customFormat="1" ht="25.5" x14ac:dyDescent="0.25">
      <c r="B44" s="383">
        <f>+B43+1</f>
        <v>25</v>
      </c>
      <c r="C44" s="340" t="s">
        <v>2245</v>
      </c>
      <c r="D44" s="340" t="s">
        <v>4345</v>
      </c>
      <c r="E44" s="341" t="s">
        <v>894</v>
      </c>
      <c r="F44" s="384">
        <v>0.19</v>
      </c>
      <c r="G44" s="345">
        <v>881120</v>
      </c>
      <c r="H44" s="345">
        <f t="shared" si="8"/>
        <v>1048533</v>
      </c>
      <c r="I44" s="385">
        <f t="shared" ref="I44:I66" si="10">+ROUND(G44*(1-$E$8),0)</f>
        <v>440560</v>
      </c>
      <c r="J44" s="386">
        <f t="shared" si="9"/>
        <v>524266</v>
      </c>
    </row>
    <row r="45" spans="1:10" s="388" customFormat="1" ht="25.5" x14ac:dyDescent="0.25">
      <c r="B45" s="383">
        <f t="shared" ref="B45:B66" si="11">+B44+1</f>
        <v>26</v>
      </c>
      <c r="C45" s="340" t="s">
        <v>2247</v>
      </c>
      <c r="D45" s="340" t="s">
        <v>4346</v>
      </c>
      <c r="E45" s="341" t="s">
        <v>894</v>
      </c>
      <c r="F45" s="384">
        <v>0.19</v>
      </c>
      <c r="G45" s="345">
        <v>984532</v>
      </c>
      <c r="H45" s="345">
        <f t="shared" si="8"/>
        <v>1171593</v>
      </c>
      <c r="I45" s="385">
        <f t="shared" si="10"/>
        <v>492266</v>
      </c>
      <c r="J45" s="386">
        <f t="shared" si="9"/>
        <v>585797</v>
      </c>
    </row>
    <row r="46" spans="1:10" s="388" customFormat="1" ht="25.5" x14ac:dyDescent="0.25">
      <c r="B46" s="383">
        <f t="shared" si="11"/>
        <v>27</v>
      </c>
      <c r="C46" s="340" t="s">
        <v>2249</v>
      </c>
      <c r="D46" s="340" t="s">
        <v>4347</v>
      </c>
      <c r="E46" s="341" t="s">
        <v>894</v>
      </c>
      <c r="F46" s="384">
        <v>0.19</v>
      </c>
      <c r="G46" s="345">
        <v>1297367</v>
      </c>
      <c r="H46" s="345">
        <f t="shared" si="8"/>
        <v>1543867</v>
      </c>
      <c r="I46" s="385">
        <f t="shared" si="10"/>
        <v>648684</v>
      </c>
      <c r="J46" s="386">
        <f t="shared" si="9"/>
        <v>771934</v>
      </c>
    </row>
    <row r="47" spans="1:10" s="388" customFormat="1" ht="25.5" x14ac:dyDescent="0.25">
      <c r="B47" s="383">
        <f t="shared" si="11"/>
        <v>28</v>
      </c>
      <c r="C47" s="340" t="s">
        <v>2251</v>
      </c>
      <c r="D47" s="340" t="s">
        <v>4348</v>
      </c>
      <c r="E47" s="341" t="s">
        <v>894</v>
      </c>
      <c r="F47" s="384">
        <v>0.19</v>
      </c>
      <c r="G47" s="345">
        <v>1410471</v>
      </c>
      <c r="H47" s="345">
        <f t="shared" si="8"/>
        <v>1678460</v>
      </c>
      <c r="I47" s="385">
        <f t="shared" si="10"/>
        <v>705236</v>
      </c>
      <c r="J47" s="386">
        <f t="shared" si="9"/>
        <v>839231</v>
      </c>
    </row>
    <row r="48" spans="1:10" s="388" customFormat="1" ht="25.5" x14ac:dyDescent="0.25">
      <c r="B48" s="383">
        <f t="shared" si="11"/>
        <v>29</v>
      </c>
      <c r="C48" s="340" t="s">
        <v>2253</v>
      </c>
      <c r="D48" s="340" t="s">
        <v>4349</v>
      </c>
      <c r="E48" s="341" t="s">
        <v>894</v>
      </c>
      <c r="F48" s="384">
        <v>0.19</v>
      </c>
      <c r="G48" s="345">
        <v>1892477</v>
      </c>
      <c r="H48" s="345">
        <f t="shared" si="8"/>
        <v>2252048</v>
      </c>
      <c r="I48" s="385">
        <f t="shared" si="10"/>
        <v>946239</v>
      </c>
      <c r="J48" s="386">
        <f t="shared" si="9"/>
        <v>1126024</v>
      </c>
    </row>
    <row r="49" spans="2:10" s="388" customFormat="1" ht="25.5" x14ac:dyDescent="0.25">
      <c r="B49" s="383">
        <f t="shared" si="11"/>
        <v>30</v>
      </c>
      <c r="C49" s="340" t="s">
        <v>2255</v>
      </c>
      <c r="D49" s="340" t="s">
        <v>4350</v>
      </c>
      <c r="E49" s="341" t="s">
        <v>894</v>
      </c>
      <c r="F49" s="384">
        <v>0.19</v>
      </c>
      <c r="G49" s="345">
        <v>1671262</v>
      </c>
      <c r="H49" s="345">
        <f t="shared" si="8"/>
        <v>1988802</v>
      </c>
      <c r="I49" s="385">
        <f t="shared" si="10"/>
        <v>835631</v>
      </c>
      <c r="J49" s="386">
        <f t="shared" si="9"/>
        <v>994401</v>
      </c>
    </row>
    <row r="50" spans="2:10" s="388" customFormat="1" ht="25.5" x14ac:dyDescent="0.25">
      <c r="B50" s="383">
        <f t="shared" si="11"/>
        <v>31</v>
      </c>
      <c r="C50" s="340" t="s">
        <v>2257</v>
      </c>
      <c r="D50" s="340" t="s">
        <v>4351</v>
      </c>
      <c r="E50" s="341" t="s">
        <v>894</v>
      </c>
      <c r="F50" s="384">
        <v>0.19</v>
      </c>
      <c r="G50" s="345">
        <v>2092900</v>
      </c>
      <c r="H50" s="345">
        <f t="shared" si="8"/>
        <v>2490551</v>
      </c>
      <c r="I50" s="385">
        <f t="shared" si="10"/>
        <v>1046450</v>
      </c>
      <c r="J50" s="386">
        <f t="shared" si="9"/>
        <v>1245276</v>
      </c>
    </row>
    <row r="51" spans="2:10" s="388" customFormat="1" ht="25.5" x14ac:dyDescent="0.25">
      <c r="B51" s="383">
        <f t="shared" si="11"/>
        <v>32</v>
      </c>
      <c r="C51" s="340" t="s">
        <v>2259</v>
      </c>
      <c r="D51" s="340" t="s">
        <v>4352</v>
      </c>
      <c r="E51" s="341" t="s">
        <v>894</v>
      </c>
      <c r="F51" s="384">
        <v>0.19</v>
      </c>
      <c r="G51" s="345">
        <v>2207604</v>
      </c>
      <c r="H51" s="345">
        <f t="shared" si="8"/>
        <v>2627049</v>
      </c>
      <c r="I51" s="385">
        <f t="shared" si="10"/>
        <v>1103802</v>
      </c>
      <c r="J51" s="386">
        <f t="shared" si="9"/>
        <v>1313524</v>
      </c>
    </row>
    <row r="52" spans="2:10" s="388" customFormat="1" ht="25.5" x14ac:dyDescent="0.25">
      <c r="B52" s="383">
        <f t="shared" si="11"/>
        <v>33</v>
      </c>
      <c r="C52" s="340" t="s">
        <v>2261</v>
      </c>
      <c r="D52" s="340" t="s">
        <v>4353</v>
      </c>
      <c r="E52" s="341" t="s">
        <v>894</v>
      </c>
      <c r="F52" s="384">
        <v>0.19</v>
      </c>
      <c r="G52" s="345">
        <v>2977624</v>
      </c>
      <c r="H52" s="345">
        <f t="shared" si="8"/>
        <v>3543373</v>
      </c>
      <c r="I52" s="385">
        <f t="shared" si="10"/>
        <v>1488812</v>
      </c>
      <c r="J52" s="386">
        <f t="shared" si="9"/>
        <v>1771686</v>
      </c>
    </row>
    <row r="53" spans="2:10" s="388" customFormat="1" ht="25.5" x14ac:dyDescent="0.25">
      <c r="B53" s="383">
        <f t="shared" si="11"/>
        <v>34</v>
      </c>
      <c r="C53" s="340" t="s">
        <v>2239</v>
      </c>
      <c r="D53" s="340" t="s">
        <v>4354</v>
      </c>
      <c r="E53" s="341" t="s">
        <v>894</v>
      </c>
      <c r="F53" s="384">
        <v>0.19</v>
      </c>
      <c r="G53" s="345">
        <v>3140465</v>
      </c>
      <c r="H53" s="345">
        <f t="shared" si="8"/>
        <v>3737153</v>
      </c>
      <c r="I53" s="385">
        <f t="shared" si="10"/>
        <v>1570233</v>
      </c>
      <c r="J53" s="386">
        <f t="shared" si="9"/>
        <v>1868577</v>
      </c>
    </row>
    <row r="54" spans="2:10" s="388" customFormat="1" ht="25.5" x14ac:dyDescent="0.25">
      <c r="B54" s="383">
        <f t="shared" si="11"/>
        <v>35</v>
      </c>
      <c r="C54" s="340" t="s">
        <v>2241</v>
      </c>
      <c r="D54" s="340" t="s">
        <v>4355</v>
      </c>
      <c r="E54" s="341" t="s">
        <v>894</v>
      </c>
      <c r="F54" s="384">
        <v>0.19</v>
      </c>
      <c r="G54" s="345">
        <v>4206912</v>
      </c>
      <c r="H54" s="345">
        <f t="shared" si="8"/>
        <v>5006225</v>
      </c>
      <c r="I54" s="385">
        <f t="shared" si="10"/>
        <v>2103456</v>
      </c>
      <c r="J54" s="386">
        <f t="shared" si="9"/>
        <v>2503113</v>
      </c>
    </row>
    <row r="55" spans="2:10" s="388" customFormat="1" ht="25.5" x14ac:dyDescent="0.25">
      <c r="B55" s="383">
        <f t="shared" si="11"/>
        <v>36</v>
      </c>
      <c r="C55" s="340" t="s">
        <v>2235</v>
      </c>
      <c r="D55" s="340" t="s">
        <v>4356</v>
      </c>
      <c r="E55" s="341" t="s">
        <v>894</v>
      </c>
      <c r="F55" s="384">
        <v>0.19</v>
      </c>
      <c r="G55" s="345">
        <v>4952057</v>
      </c>
      <c r="H55" s="345">
        <f t="shared" si="8"/>
        <v>5892948</v>
      </c>
      <c r="I55" s="385">
        <f t="shared" si="10"/>
        <v>2476029</v>
      </c>
      <c r="J55" s="386">
        <f t="shared" si="9"/>
        <v>2946475</v>
      </c>
    </row>
    <row r="56" spans="2:10" s="388" customFormat="1" ht="25.5" x14ac:dyDescent="0.25">
      <c r="B56" s="383">
        <f t="shared" si="11"/>
        <v>37</v>
      </c>
      <c r="C56" s="340" t="s">
        <v>2237</v>
      </c>
      <c r="D56" s="340" t="s">
        <v>4357</v>
      </c>
      <c r="E56" s="341" t="s">
        <v>894</v>
      </c>
      <c r="F56" s="384">
        <v>0.19</v>
      </c>
      <c r="G56" s="345">
        <v>7732507</v>
      </c>
      <c r="H56" s="345">
        <f t="shared" si="8"/>
        <v>9201683</v>
      </c>
      <c r="I56" s="385">
        <f t="shared" si="10"/>
        <v>3866254</v>
      </c>
      <c r="J56" s="386">
        <f t="shared" si="9"/>
        <v>4600842</v>
      </c>
    </row>
    <row r="57" spans="2:10" s="388" customFormat="1" x14ac:dyDescent="0.25">
      <c r="B57" s="383">
        <f t="shared" si="11"/>
        <v>38</v>
      </c>
      <c r="C57" s="353" t="s">
        <v>2193</v>
      </c>
      <c r="D57" s="340" t="s">
        <v>2194</v>
      </c>
      <c r="E57" s="341" t="s">
        <v>894</v>
      </c>
      <c r="F57" s="384">
        <v>0.19</v>
      </c>
      <c r="G57" s="345">
        <v>42878</v>
      </c>
      <c r="H57" s="345">
        <f t="shared" si="8"/>
        <v>51025</v>
      </c>
      <c r="I57" s="385">
        <f t="shared" si="10"/>
        <v>21439</v>
      </c>
      <c r="J57" s="386">
        <f t="shared" si="9"/>
        <v>25512</v>
      </c>
    </row>
    <row r="58" spans="2:10" s="388" customFormat="1" ht="25.5" x14ac:dyDescent="0.25">
      <c r="B58" s="383">
        <f t="shared" si="11"/>
        <v>39</v>
      </c>
      <c r="C58" s="353" t="s">
        <v>2191</v>
      </c>
      <c r="D58" s="340" t="s">
        <v>2192</v>
      </c>
      <c r="E58" s="341" t="s">
        <v>894</v>
      </c>
      <c r="F58" s="384">
        <v>0.19</v>
      </c>
      <c r="G58" s="345">
        <v>19508</v>
      </c>
      <c r="H58" s="345">
        <f t="shared" si="8"/>
        <v>23215</v>
      </c>
      <c r="I58" s="385">
        <f t="shared" si="10"/>
        <v>9754</v>
      </c>
      <c r="J58" s="386">
        <f t="shared" si="9"/>
        <v>11607</v>
      </c>
    </row>
    <row r="59" spans="2:10" s="388" customFormat="1" x14ac:dyDescent="0.25">
      <c r="B59" s="383">
        <f t="shared" si="11"/>
        <v>40</v>
      </c>
      <c r="C59" s="353" t="s">
        <v>2187</v>
      </c>
      <c r="D59" s="340" t="s">
        <v>2188</v>
      </c>
      <c r="E59" s="341" t="s">
        <v>894</v>
      </c>
      <c r="F59" s="384">
        <v>0.19</v>
      </c>
      <c r="G59" s="345">
        <v>23459</v>
      </c>
      <c r="H59" s="345">
        <f t="shared" si="8"/>
        <v>27916</v>
      </c>
      <c r="I59" s="385">
        <f t="shared" si="10"/>
        <v>11730</v>
      </c>
      <c r="J59" s="386">
        <f t="shared" si="9"/>
        <v>13959</v>
      </c>
    </row>
    <row r="60" spans="2:10" s="388" customFormat="1" x14ac:dyDescent="0.25">
      <c r="B60" s="383">
        <f t="shared" si="11"/>
        <v>41</v>
      </c>
      <c r="C60" s="353" t="s">
        <v>2227</v>
      </c>
      <c r="D60" s="340" t="s">
        <v>2228</v>
      </c>
      <c r="E60" s="341" t="s">
        <v>894</v>
      </c>
      <c r="F60" s="384">
        <v>0.19</v>
      </c>
      <c r="G60" s="345">
        <v>2843</v>
      </c>
      <c r="H60" s="345">
        <f t="shared" si="8"/>
        <v>3383</v>
      </c>
      <c r="I60" s="385">
        <f t="shared" si="10"/>
        <v>1422</v>
      </c>
      <c r="J60" s="386">
        <f t="shared" si="9"/>
        <v>1692</v>
      </c>
    </row>
    <row r="61" spans="2:10" s="388" customFormat="1" x14ac:dyDescent="0.25">
      <c r="B61" s="383">
        <f t="shared" si="11"/>
        <v>42</v>
      </c>
      <c r="C61" s="359" t="s">
        <v>4358</v>
      </c>
      <c r="D61" s="359" t="s">
        <v>4359</v>
      </c>
      <c r="E61" s="347" t="s">
        <v>894</v>
      </c>
      <c r="F61" s="384">
        <v>0.19</v>
      </c>
      <c r="G61" s="345">
        <v>15743</v>
      </c>
      <c r="H61" s="345">
        <f t="shared" si="8"/>
        <v>18734</v>
      </c>
      <c r="I61" s="385">
        <f t="shared" si="10"/>
        <v>7872</v>
      </c>
      <c r="J61" s="386">
        <f t="shared" si="9"/>
        <v>9368</v>
      </c>
    </row>
    <row r="62" spans="2:10" s="388" customFormat="1" x14ac:dyDescent="0.25">
      <c r="B62" s="383">
        <f t="shared" si="11"/>
        <v>43</v>
      </c>
      <c r="C62" s="359" t="s">
        <v>4360</v>
      </c>
      <c r="D62" s="359" t="s">
        <v>4361</v>
      </c>
      <c r="E62" s="347" t="s">
        <v>894</v>
      </c>
      <c r="F62" s="384">
        <v>0.19</v>
      </c>
      <c r="G62" s="345">
        <v>116181</v>
      </c>
      <c r="H62" s="345">
        <f t="shared" si="8"/>
        <v>138255</v>
      </c>
      <c r="I62" s="385">
        <f t="shared" si="10"/>
        <v>58091</v>
      </c>
      <c r="J62" s="386">
        <f t="shared" si="9"/>
        <v>69128</v>
      </c>
    </row>
    <row r="63" spans="2:10" s="388" customFormat="1" x14ac:dyDescent="0.25">
      <c r="B63" s="383">
        <f t="shared" si="11"/>
        <v>44</v>
      </c>
      <c r="C63" s="359" t="s">
        <v>4362</v>
      </c>
      <c r="D63" s="359" t="s">
        <v>4363</v>
      </c>
      <c r="E63" s="347" t="s">
        <v>894</v>
      </c>
      <c r="F63" s="384">
        <v>0.19</v>
      </c>
      <c r="G63" s="345">
        <v>102133</v>
      </c>
      <c r="H63" s="345">
        <f t="shared" si="8"/>
        <v>121538</v>
      </c>
      <c r="I63" s="385">
        <f t="shared" si="10"/>
        <v>51067</v>
      </c>
      <c r="J63" s="386">
        <f t="shared" si="9"/>
        <v>60770</v>
      </c>
    </row>
    <row r="64" spans="2:10" s="388" customFormat="1" x14ac:dyDescent="0.25">
      <c r="B64" s="383">
        <f t="shared" si="11"/>
        <v>45</v>
      </c>
      <c r="C64" s="359" t="s">
        <v>4364</v>
      </c>
      <c r="D64" s="359" t="s">
        <v>4365</v>
      </c>
      <c r="E64" s="347" t="s">
        <v>894</v>
      </c>
      <c r="F64" s="384">
        <v>0.19</v>
      </c>
      <c r="G64" s="345">
        <v>84790</v>
      </c>
      <c r="H64" s="345">
        <f t="shared" si="8"/>
        <v>100900</v>
      </c>
      <c r="I64" s="385">
        <f t="shared" si="10"/>
        <v>42395</v>
      </c>
      <c r="J64" s="386">
        <f t="shared" si="9"/>
        <v>50450</v>
      </c>
    </row>
    <row r="65" spans="1:10" s="388" customFormat="1" ht="25.5" x14ac:dyDescent="0.25">
      <c r="B65" s="383">
        <f t="shared" si="11"/>
        <v>46</v>
      </c>
      <c r="C65" s="355" t="s">
        <v>2195</v>
      </c>
      <c r="D65" s="355" t="s">
        <v>4366</v>
      </c>
      <c r="E65" s="347" t="s">
        <v>2197</v>
      </c>
      <c r="F65" s="384">
        <v>0.19</v>
      </c>
      <c r="G65" s="345">
        <v>480321</v>
      </c>
      <c r="H65" s="345">
        <f t="shared" si="8"/>
        <v>571582</v>
      </c>
      <c r="I65" s="385">
        <f t="shared" si="10"/>
        <v>240161</v>
      </c>
      <c r="J65" s="386">
        <f t="shared" si="9"/>
        <v>285792</v>
      </c>
    </row>
    <row r="66" spans="1:10" s="388" customFormat="1" ht="25.5" x14ac:dyDescent="0.25">
      <c r="B66" s="383">
        <f t="shared" si="11"/>
        <v>47</v>
      </c>
      <c r="C66" s="359" t="s">
        <v>4367</v>
      </c>
      <c r="D66" s="359" t="s">
        <v>4368</v>
      </c>
      <c r="E66" s="347" t="s">
        <v>894</v>
      </c>
      <c r="F66" s="384">
        <v>0.19</v>
      </c>
      <c r="G66" s="345">
        <v>97160</v>
      </c>
      <c r="H66" s="345">
        <f t="shared" si="8"/>
        <v>115620</v>
      </c>
      <c r="I66" s="385">
        <f t="shared" si="10"/>
        <v>48580</v>
      </c>
      <c r="J66" s="386">
        <f t="shared" si="9"/>
        <v>57810</v>
      </c>
    </row>
    <row r="67" spans="1:10" x14ac:dyDescent="0.25">
      <c r="B67" s="380" t="s">
        <v>4392</v>
      </c>
      <c r="C67" s="387"/>
      <c r="D67" s="387"/>
      <c r="E67" s="381"/>
      <c r="F67" s="381"/>
      <c r="G67" s="381"/>
      <c r="H67" s="381"/>
      <c r="I67" s="381"/>
      <c r="J67" s="382"/>
    </row>
    <row r="68" spans="1:10" ht="51" x14ac:dyDescent="0.25">
      <c r="A68" s="368"/>
      <c r="B68" s="383">
        <f>+B66+1</f>
        <v>48</v>
      </c>
      <c r="C68" s="353" t="s">
        <v>2202</v>
      </c>
      <c r="D68" s="340" t="s">
        <v>4369</v>
      </c>
      <c r="E68" s="341" t="s">
        <v>894</v>
      </c>
      <c r="F68" s="384">
        <v>0.19</v>
      </c>
      <c r="G68" s="345">
        <v>2012013</v>
      </c>
      <c r="H68" s="345">
        <f t="shared" ref="H68:H94" si="12">+ROUND(G68*(1+$F68),0)</f>
        <v>2394295</v>
      </c>
      <c r="I68" s="385">
        <f>+ROUND(G68*(1-$E$9),0)</f>
        <v>1006007</v>
      </c>
      <c r="J68" s="386">
        <f t="shared" ref="J68:J94" si="13">+ROUND(I68*(1+$F68),0)</f>
        <v>1197148</v>
      </c>
    </row>
    <row r="69" spans="1:10" s="388" customFormat="1" ht="51" x14ac:dyDescent="0.25">
      <c r="B69" s="383">
        <f>+B68+1</f>
        <v>49</v>
      </c>
      <c r="C69" s="353" t="s">
        <v>2202</v>
      </c>
      <c r="D69" s="340" t="s">
        <v>2204</v>
      </c>
      <c r="E69" s="341" t="s">
        <v>894</v>
      </c>
      <c r="F69" s="384">
        <v>0.19</v>
      </c>
      <c r="G69" s="345">
        <v>1528056</v>
      </c>
      <c r="H69" s="345">
        <f t="shared" si="12"/>
        <v>1818387</v>
      </c>
      <c r="I69" s="385">
        <f t="shared" ref="I69:I94" si="14">+ROUND(G69*(1-$E$9),0)</f>
        <v>764028</v>
      </c>
      <c r="J69" s="386">
        <f t="shared" si="13"/>
        <v>909193</v>
      </c>
    </row>
    <row r="70" spans="1:10" s="388" customFormat="1" ht="51" x14ac:dyDescent="0.25">
      <c r="B70" s="383">
        <f t="shared" ref="B70:B94" si="15">+B69+1</f>
        <v>50</v>
      </c>
      <c r="C70" s="353" t="s">
        <v>2205</v>
      </c>
      <c r="D70" s="340" t="s">
        <v>2206</v>
      </c>
      <c r="E70" s="341" t="s">
        <v>894</v>
      </c>
      <c r="F70" s="384">
        <v>0.19</v>
      </c>
      <c r="G70" s="345">
        <v>3865979</v>
      </c>
      <c r="H70" s="345">
        <f t="shared" si="12"/>
        <v>4600515</v>
      </c>
      <c r="I70" s="385">
        <f t="shared" si="14"/>
        <v>1932990</v>
      </c>
      <c r="J70" s="386">
        <f t="shared" si="13"/>
        <v>2300258</v>
      </c>
    </row>
    <row r="71" spans="1:10" s="388" customFormat="1" ht="51" x14ac:dyDescent="0.25">
      <c r="B71" s="383">
        <f t="shared" si="15"/>
        <v>51</v>
      </c>
      <c r="C71" s="353" t="s">
        <v>2205</v>
      </c>
      <c r="D71" s="340" t="s">
        <v>2207</v>
      </c>
      <c r="E71" s="341" t="s">
        <v>894</v>
      </c>
      <c r="F71" s="384">
        <v>0.19</v>
      </c>
      <c r="G71" s="345">
        <v>3343079</v>
      </c>
      <c r="H71" s="345">
        <f t="shared" si="12"/>
        <v>3978264</v>
      </c>
      <c r="I71" s="385">
        <f t="shared" si="14"/>
        <v>1671540</v>
      </c>
      <c r="J71" s="386">
        <f t="shared" si="13"/>
        <v>1989133</v>
      </c>
    </row>
    <row r="72" spans="1:10" s="388" customFormat="1" ht="89.25" x14ac:dyDescent="0.25">
      <c r="B72" s="383">
        <f t="shared" si="15"/>
        <v>52</v>
      </c>
      <c r="C72" s="360" t="s">
        <v>2221</v>
      </c>
      <c r="D72" s="357" t="s">
        <v>2222</v>
      </c>
      <c r="E72" s="341" t="s">
        <v>894</v>
      </c>
      <c r="F72" s="384">
        <v>0.19</v>
      </c>
      <c r="G72" s="345">
        <v>2433738</v>
      </c>
      <c r="H72" s="345">
        <f t="shared" si="12"/>
        <v>2896148</v>
      </c>
      <c r="I72" s="385">
        <f t="shared" si="14"/>
        <v>1216869</v>
      </c>
      <c r="J72" s="386">
        <f t="shared" si="13"/>
        <v>1448074</v>
      </c>
    </row>
    <row r="73" spans="1:10" s="388" customFormat="1" ht="89.25" x14ac:dyDescent="0.25">
      <c r="B73" s="383">
        <f t="shared" si="15"/>
        <v>53</v>
      </c>
      <c r="C73" s="353" t="s">
        <v>2221</v>
      </c>
      <c r="D73" s="340" t="s">
        <v>2223</v>
      </c>
      <c r="E73" s="341" t="s">
        <v>894</v>
      </c>
      <c r="F73" s="384">
        <v>0.19</v>
      </c>
      <c r="G73" s="345">
        <v>1327731</v>
      </c>
      <c r="H73" s="345">
        <f t="shared" si="12"/>
        <v>1580000</v>
      </c>
      <c r="I73" s="385">
        <f t="shared" si="14"/>
        <v>663866</v>
      </c>
      <c r="J73" s="386">
        <f t="shared" si="13"/>
        <v>790001</v>
      </c>
    </row>
    <row r="74" spans="1:10" s="388" customFormat="1" ht="89.25" x14ac:dyDescent="0.25">
      <c r="B74" s="383">
        <f t="shared" si="15"/>
        <v>54</v>
      </c>
      <c r="C74" s="360" t="s">
        <v>2224</v>
      </c>
      <c r="D74" s="357" t="s">
        <v>2225</v>
      </c>
      <c r="E74" s="341" t="s">
        <v>894</v>
      </c>
      <c r="F74" s="384">
        <v>0.19</v>
      </c>
      <c r="G74" s="345">
        <v>2650891</v>
      </c>
      <c r="H74" s="345">
        <f t="shared" si="12"/>
        <v>3154560</v>
      </c>
      <c r="I74" s="385">
        <f t="shared" si="14"/>
        <v>1325446</v>
      </c>
      <c r="J74" s="386">
        <f t="shared" si="13"/>
        <v>1577281</v>
      </c>
    </row>
    <row r="75" spans="1:10" s="388" customFormat="1" ht="89.25" x14ac:dyDescent="0.25">
      <c r="B75" s="383">
        <f t="shared" si="15"/>
        <v>55</v>
      </c>
      <c r="C75" s="353" t="s">
        <v>2224</v>
      </c>
      <c r="D75" s="340" t="s">
        <v>2226</v>
      </c>
      <c r="E75" s="341" t="s">
        <v>894</v>
      </c>
      <c r="F75" s="384">
        <v>0.19</v>
      </c>
      <c r="G75" s="345">
        <v>1588235</v>
      </c>
      <c r="H75" s="345">
        <f t="shared" si="12"/>
        <v>1890000</v>
      </c>
      <c r="I75" s="385">
        <f t="shared" si="14"/>
        <v>794118</v>
      </c>
      <c r="J75" s="386">
        <f t="shared" si="13"/>
        <v>945000</v>
      </c>
    </row>
    <row r="76" spans="1:10" s="388" customFormat="1" ht="76.5" x14ac:dyDescent="0.25">
      <c r="B76" s="383">
        <f t="shared" si="15"/>
        <v>56</v>
      </c>
      <c r="C76" s="360" t="s">
        <v>2215</v>
      </c>
      <c r="D76" s="357" t="s">
        <v>4370</v>
      </c>
      <c r="E76" s="341" t="s">
        <v>894</v>
      </c>
      <c r="F76" s="384">
        <v>0.19</v>
      </c>
      <c r="G76" s="345">
        <v>2965177</v>
      </c>
      <c r="H76" s="345">
        <f t="shared" si="12"/>
        <v>3528561</v>
      </c>
      <c r="I76" s="385">
        <f t="shared" si="14"/>
        <v>1482589</v>
      </c>
      <c r="J76" s="386">
        <f t="shared" si="13"/>
        <v>1764281</v>
      </c>
    </row>
    <row r="77" spans="1:10" s="388" customFormat="1" ht="76.5" x14ac:dyDescent="0.25">
      <c r="B77" s="383">
        <f t="shared" si="15"/>
        <v>57</v>
      </c>
      <c r="C77" s="353" t="s">
        <v>2215</v>
      </c>
      <c r="D77" s="340" t="s">
        <v>4371</v>
      </c>
      <c r="E77" s="341" t="s">
        <v>894</v>
      </c>
      <c r="F77" s="384">
        <v>0.19</v>
      </c>
      <c r="G77" s="345">
        <v>1663866</v>
      </c>
      <c r="H77" s="345">
        <f t="shared" si="12"/>
        <v>1980001</v>
      </c>
      <c r="I77" s="385">
        <f t="shared" si="14"/>
        <v>831933</v>
      </c>
      <c r="J77" s="386">
        <f t="shared" si="13"/>
        <v>990000</v>
      </c>
    </row>
    <row r="78" spans="1:10" s="388" customFormat="1" ht="76.5" x14ac:dyDescent="0.25">
      <c r="B78" s="383">
        <f t="shared" si="15"/>
        <v>58</v>
      </c>
      <c r="C78" s="360" t="s">
        <v>2218</v>
      </c>
      <c r="D78" s="357" t="s">
        <v>2219</v>
      </c>
      <c r="E78" s="341" t="s">
        <v>894</v>
      </c>
      <c r="F78" s="384">
        <v>0.19</v>
      </c>
      <c r="G78" s="345">
        <v>3236571</v>
      </c>
      <c r="H78" s="345">
        <f t="shared" si="12"/>
        <v>3851519</v>
      </c>
      <c r="I78" s="385">
        <f t="shared" si="14"/>
        <v>1618286</v>
      </c>
      <c r="J78" s="386">
        <f t="shared" si="13"/>
        <v>1925760</v>
      </c>
    </row>
    <row r="79" spans="1:10" s="388" customFormat="1" ht="76.5" x14ac:dyDescent="0.25">
      <c r="B79" s="383">
        <f t="shared" si="15"/>
        <v>59</v>
      </c>
      <c r="C79" s="353" t="s">
        <v>2218</v>
      </c>
      <c r="D79" s="340" t="s">
        <v>2220</v>
      </c>
      <c r="E79" s="341" t="s">
        <v>894</v>
      </c>
      <c r="F79" s="384">
        <v>0.19</v>
      </c>
      <c r="G79" s="345">
        <v>1831933</v>
      </c>
      <c r="H79" s="345">
        <f t="shared" si="12"/>
        <v>2180000</v>
      </c>
      <c r="I79" s="385">
        <f t="shared" si="14"/>
        <v>915967</v>
      </c>
      <c r="J79" s="386">
        <f t="shared" si="13"/>
        <v>1090001</v>
      </c>
    </row>
    <row r="80" spans="1:10" s="388" customFormat="1" ht="76.5" x14ac:dyDescent="0.25">
      <c r="B80" s="383">
        <f t="shared" si="15"/>
        <v>60</v>
      </c>
      <c r="C80" s="360" t="s">
        <v>2210</v>
      </c>
      <c r="D80" s="357" t="s">
        <v>2211</v>
      </c>
      <c r="E80" s="341" t="s">
        <v>894</v>
      </c>
      <c r="F80" s="384">
        <v>0.19</v>
      </c>
      <c r="G80" s="345">
        <v>5026405</v>
      </c>
      <c r="H80" s="345">
        <f t="shared" si="12"/>
        <v>5981422</v>
      </c>
      <c r="I80" s="385">
        <f t="shared" si="14"/>
        <v>2513203</v>
      </c>
      <c r="J80" s="386">
        <f t="shared" si="13"/>
        <v>2990712</v>
      </c>
    </row>
    <row r="81" spans="1:10" s="388" customFormat="1" ht="76.5" x14ac:dyDescent="0.25">
      <c r="B81" s="383">
        <f t="shared" si="15"/>
        <v>61</v>
      </c>
      <c r="C81" s="353" t="s">
        <v>2210</v>
      </c>
      <c r="D81" s="340" t="s">
        <v>2212</v>
      </c>
      <c r="E81" s="341" t="s">
        <v>894</v>
      </c>
      <c r="F81" s="384">
        <v>0.19</v>
      </c>
      <c r="G81" s="345">
        <v>3781513</v>
      </c>
      <c r="H81" s="345">
        <f t="shared" si="12"/>
        <v>4500000</v>
      </c>
      <c r="I81" s="385">
        <f t="shared" si="14"/>
        <v>1890757</v>
      </c>
      <c r="J81" s="386">
        <f t="shared" si="13"/>
        <v>2250001</v>
      </c>
    </row>
    <row r="82" spans="1:10" s="388" customFormat="1" ht="76.5" x14ac:dyDescent="0.25">
      <c r="B82" s="383">
        <f t="shared" si="15"/>
        <v>62</v>
      </c>
      <c r="C82" s="360" t="s">
        <v>2213</v>
      </c>
      <c r="D82" s="357" t="s">
        <v>2214</v>
      </c>
      <c r="E82" s="341" t="s">
        <v>894</v>
      </c>
      <c r="F82" s="384">
        <v>0.19</v>
      </c>
      <c r="G82" s="345">
        <v>6232509</v>
      </c>
      <c r="H82" s="345">
        <f t="shared" si="12"/>
        <v>7416686</v>
      </c>
      <c r="I82" s="385">
        <f t="shared" si="14"/>
        <v>3116255</v>
      </c>
      <c r="J82" s="386">
        <f t="shared" si="13"/>
        <v>3708343</v>
      </c>
    </row>
    <row r="83" spans="1:10" s="388" customFormat="1" ht="76.5" x14ac:dyDescent="0.25">
      <c r="B83" s="383">
        <f t="shared" si="15"/>
        <v>63</v>
      </c>
      <c r="C83" s="360" t="s">
        <v>2208</v>
      </c>
      <c r="D83" s="357" t="s">
        <v>2209</v>
      </c>
      <c r="E83" s="341" t="s">
        <v>894</v>
      </c>
      <c r="F83" s="384">
        <v>0.19</v>
      </c>
      <c r="G83" s="345">
        <v>10714883</v>
      </c>
      <c r="H83" s="345">
        <f t="shared" si="12"/>
        <v>12750711</v>
      </c>
      <c r="I83" s="385">
        <f t="shared" si="14"/>
        <v>5357442</v>
      </c>
      <c r="J83" s="386">
        <f t="shared" si="13"/>
        <v>6375356</v>
      </c>
    </row>
    <row r="84" spans="1:10" s="388" customFormat="1" ht="76.5" x14ac:dyDescent="0.25">
      <c r="B84" s="383">
        <f t="shared" si="15"/>
        <v>64</v>
      </c>
      <c r="C84" s="357" t="s">
        <v>2179</v>
      </c>
      <c r="D84" s="357" t="s">
        <v>2180</v>
      </c>
      <c r="E84" s="341" t="s">
        <v>894</v>
      </c>
      <c r="F84" s="384">
        <v>0.19</v>
      </c>
      <c r="G84" s="345">
        <v>836284</v>
      </c>
      <c r="H84" s="345">
        <f t="shared" si="12"/>
        <v>995178</v>
      </c>
      <c r="I84" s="385">
        <f t="shared" si="14"/>
        <v>418142</v>
      </c>
      <c r="J84" s="386">
        <f t="shared" si="13"/>
        <v>497589</v>
      </c>
    </row>
    <row r="85" spans="1:10" s="388" customFormat="1" ht="76.5" x14ac:dyDescent="0.25">
      <c r="B85" s="383">
        <f t="shared" si="15"/>
        <v>65</v>
      </c>
      <c r="C85" s="357" t="s">
        <v>2181</v>
      </c>
      <c r="D85" s="357" t="s">
        <v>2182</v>
      </c>
      <c r="E85" s="341" t="s">
        <v>894</v>
      </c>
      <c r="F85" s="384">
        <v>0.19</v>
      </c>
      <c r="G85" s="345">
        <v>992207</v>
      </c>
      <c r="H85" s="345">
        <f t="shared" si="12"/>
        <v>1180726</v>
      </c>
      <c r="I85" s="385">
        <f t="shared" si="14"/>
        <v>496104</v>
      </c>
      <c r="J85" s="386">
        <f t="shared" si="13"/>
        <v>590364</v>
      </c>
    </row>
    <row r="86" spans="1:10" s="388" customFormat="1" ht="76.5" x14ac:dyDescent="0.25">
      <c r="B86" s="383">
        <f t="shared" si="15"/>
        <v>66</v>
      </c>
      <c r="C86" s="357" t="s">
        <v>2177</v>
      </c>
      <c r="D86" s="357" t="s">
        <v>2178</v>
      </c>
      <c r="E86" s="341" t="s">
        <v>894</v>
      </c>
      <c r="F86" s="384">
        <v>0.19</v>
      </c>
      <c r="G86" s="345">
        <v>1362630</v>
      </c>
      <c r="H86" s="345">
        <f t="shared" si="12"/>
        <v>1621530</v>
      </c>
      <c r="I86" s="385">
        <f t="shared" si="14"/>
        <v>681315</v>
      </c>
      <c r="J86" s="386">
        <f t="shared" si="13"/>
        <v>810765</v>
      </c>
    </row>
    <row r="87" spans="1:10" s="388" customFormat="1" ht="76.5" x14ac:dyDescent="0.25">
      <c r="B87" s="383">
        <f t="shared" si="15"/>
        <v>67</v>
      </c>
      <c r="C87" s="357" t="s">
        <v>2171</v>
      </c>
      <c r="D87" s="357" t="s">
        <v>2172</v>
      </c>
      <c r="E87" s="341" t="s">
        <v>894</v>
      </c>
      <c r="F87" s="384">
        <v>0.19</v>
      </c>
      <c r="G87" s="345">
        <v>3367201</v>
      </c>
      <c r="H87" s="345">
        <f t="shared" si="12"/>
        <v>4006969</v>
      </c>
      <c r="I87" s="385">
        <f t="shared" si="14"/>
        <v>1683601</v>
      </c>
      <c r="J87" s="386">
        <f t="shared" si="13"/>
        <v>2003485</v>
      </c>
    </row>
    <row r="88" spans="1:10" s="388" customFormat="1" ht="76.5" x14ac:dyDescent="0.25">
      <c r="B88" s="383">
        <f t="shared" si="15"/>
        <v>68</v>
      </c>
      <c r="C88" s="357" t="s">
        <v>2173</v>
      </c>
      <c r="D88" s="357" t="s">
        <v>2174</v>
      </c>
      <c r="E88" s="341" t="s">
        <v>894</v>
      </c>
      <c r="F88" s="384">
        <v>0.19</v>
      </c>
      <c r="G88" s="345">
        <v>7921548</v>
      </c>
      <c r="H88" s="345">
        <f t="shared" si="12"/>
        <v>9426642</v>
      </c>
      <c r="I88" s="385">
        <f t="shared" si="14"/>
        <v>3960774</v>
      </c>
      <c r="J88" s="386">
        <f t="shared" si="13"/>
        <v>4713321</v>
      </c>
    </row>
    <row r="89" spans="1:10" s="388" customFormat="1" ht="76.5" x14ac:dyDescent="0.25">
      <c r="B89" s="383">
        <f t="shared" si="15"/>
        <v>69</v>
      </c>
      <c r="C89" s="357" t="s">
        <v>2175</v>
      </c>
      <c r="D89" s="357" t="s">
        <v>2176</v>
      </c>
      <c r="E89" s="341" t="s">
        <v>894</v>
      </c>
      <c r="F89" s="384">
        <v>0.19</v>
      </c>
      <c r="G89" s="345">
        <v>10121609</v>
      </c>
      <c r="H89" s="345">
        <f t="shared" si="12"/>
        <v>12044715</v>
      </c>
      <c r="I89" s="385">
        <f t="shared" si="14"/>
        <v>5060805</v>
      </c>
      <c r="J89" s="386">
        <f t="shared" si="13"/>
        <v>6022358</v>
      </c>
    </row>
    <row r="90" spans="1:10" s="388" customFormat="1" ht="38.25" x14ac:dyDescent="0.25">
      <c r="B90" s="383">
        <f t="shared" si="15"/>
        <v>70</v>
      </c>
      <c r="C90" s="357" t="s">
        <v>2169</v>
      </c>
      <c r="D90" s="357" t="s">
        <v>2170</v>
      </c>
      <c r="E90" s="341" t="s">
        <v>894</v>
      </c>
      <c r="F90" s="384">
        <v>0.19</v>
      </c>
      <c r="G90" s="345">
        <v>451840</v>
      </c>
      <c r="H90" s="345">
        <f t="shared" si="12"/>
        <v>537690</v>
      </c>
      <c r="I90" s="385">
        <f t="shared" si="14"/>
        <v>225920</v>
      </c>
      <c r="J90" s="386">
        <f t="shared" si="13"/>
        <v>268845</v>
      </c>
    </row>
    <row r="91" spans="1:10" s="388" customFormat="1" ht="25.5" x14ac:dyDescent="0.25">
      <c r="B91" s="383">
        <f t="shared" si="15"/>
        <v>71</v>
      </c>
      <c r="C91" s="351" t="s">
        <v>2146</v>
      </c>
      <c r="D91" s="339" t="s">
        <v>2147</v>
      </c>
      <c r="E91" s="341" t="s">
        <v>894</v>
      </c>
      <c r="F91" s="384">
        <v>0.19</v>
      </c>
      <c r="G91" s="345">
        <v>1085688</v>
      </c>
      <c r="H91" s="345">
        <f t="shared" si="12"/>
        <v>1291969</v>
      </c>
      <c r="I91" s="385">
        <f t="shared" si="14"/>
        <v>542844</v>
      </c>
      <c r="J91" s="386">
        <f t="shared" si="13"/>
        <v>645984</v>
      </c>
    </row>
    <row r="92" spans="1:10" s="388" customFormat="1" ht="25.5" x14ac:dyDescent="0.25">
      <c r="B92" s="383">
        <f t="shared" si="15"/>
        <v>72</v>
      </c>
      <c r="C92" s="351" t="s">
        <v>2144</v>
      </c>
      <c r="D92" s="339" t="s">
        <v>2145</v>
      </c>
      <c r="E92" s="341" t="s">
        <v>894</v>
      </c>
      <c r="F92" s="384">
        <v>0.19</v>
      </c>
      <c r="G92" s="345">
        <v>2985917</v>
      </c>
      <c r="H92" s="345">
        <f t="shared" si="12"/>
        <v>3553241</v>
      </c>
      <c r="I92" s="385">
        <f t="shared" si="14"/>
        <v>1492959</v>
      </c>
      <c r="J92" s="386">
        <f t="shared" si="13"/>
        <v>1776621</v>
      </c>
    </row>
    <row r="93" spans="1:10" s="388" customFormat="1" ht="25.5" x14ac:dyDescent="0.25">
      <c r="B93" s="383">
        <f t="shared" si="15"/>
        <v>73</v>
      </c>
      <c r="C93" s="353" t="s">
        <v>2142</v>
      </c>
      <c r="D93" s="340" t="s">
        <v>2143</v>
      </c>
      <c r="E93" s="341" t="s">
        <v>894</v>
      </c>
      <c r="F93" s="384">
        <v>0.19</v>
      </c>
      <c r="G93" s="345">
        <v>2106052</v>
      </c>
      <c r="H93" s="345">
        <f t="shared" si="12"/>
        <v>2506202</v>
      </c>
      <c r="I93" s="385">
        <f t="shared" si="14"/>
        <v>1053026</v>
      </c>
      <c r="J93" s="386">
        <f t="shared" si="13"/>
        <v>1253101</v>
      </c>
    </row>
    <row r="94" spans="1:10" s="388" customFormat="1" ht="25.5" x14ac:dyDescent="0.25">
      <c r="B94" s="383">
        <f t="shared" si="15"/>
        <v>74</v>
      </c>
      <c r="C94" s="353" t="s">
        <v>2140</v>
      </c>
      <c r="D94" s="340" t="s">
        <v>2141</v>
      </c>
      <c r="E94" s="341" t="s">
        <v>894</v>
      </c>
      <c r="F94" s="384">
        <v>0.19</v>
      </c>
      <c r="G94" s="345">
        <v>4641987</v>
      </c>
      <c r="H94" s="345">
        <f t="shared" si="12"/>
        <v>5523965</v>
      </c>
      <c r="I94" s="385">
        <f t="shared" si="14"/>
        <v>2320994</v>
      </c>
      <c r="J94" s="386">
        <f t="shared" si="13"/>
        <v>2761983</v>
      </c>
    </row>
    <row r="95" spans="1:10" ht="13.5" customHeight="1" x14ac:dyDescent="0.25">
      <c r="B95" s="380" t="s">
        <v>4393</v>
      </c>
      <c r="C95" s="387"/>
      <c r="D95" s="387"/>
      <c r="E95" s="381"/>
      <c r="F95" s="381"/>
      <c r="G95" s="381"/>
      <c r="H95" s="381"/>
      <c r="I95" s="381"/>
      <c r="J95" s="382"/>
    </row>
    <row r="96" spans="1:10" ht="76.5" x14ac:dyDescent="0.25">
      <c r="A96" s="368"/>
      <c r="B96" s="383">
        <f>+B94+1</f>
        <v>75</v>
      </c>
      <c r="C96" s="357" t="s">
        <v>2168</v>
      </c>
      <c r="D96" s="343" t="s">
        <v>4372</v>
      </c>
      <c r="E96" s="341" t="s">
        <v>894</v>
      </c>
      <c r="F96" s="384">
        <v>0.19</v>
      </c>
      <c r="G96" s="345">
        <v>1296805</v>
      </c>
      <c r="H96" s="345">
        <f t="shared" ref="H96:H100" si="16">+ROUND(G96*(1+$F96),0)</f>
        <v>1543198</v>
      </c>
      <c r="I96" s="385">
        <f>+ROUND(G96*(1-$E$10),0)</f>
        <v>648403</v>
      </c>
      <c r="J96" s="386">
        <f t="shared" ref="J96:J100" si="17">+ROUND(I96*(1+$F96),0)</f>
        <v>771600</v>
      </c>
    </row>
    <row r="97" spans="1:10" s="388" customFormat="1" ht="76.5" x14ac:dyDescent="0.25">
      <c r="B97" s="383">
        <f>+B96+1</f>
        <v>76</v>
      </c>
      <c r="C97" s="357" t="s">
        <v>2165</v>
      </c>
      <c r="D97" s="343" t="s">
        <v>4372</v>
      </c>
      <c r="E97" s="341" t="s">
        <v>894</v>
      </c>
      <c r="F97" s="384">
        <v>0.19</v>
      </c>
      <c r="G97" s="345">
        <v>1777712</v>
      </c>
      <c r="H97" s="345">
        <f t="shared" si="16"/>
        <v>2115477</v>
      </c>
      <c r="I97" s="385">
        <f t="shared" ref="I97:I100" si="18">+ROUND(G97*(1-$E$10),0)</f>
        <v>888856</v>
      </c>
      <c r="J97" s="386">
        <f t="shared" si="17"/>
        <v>1057739</v>
      </c>
    </row>
    <row r="98" spans="1:10" s="388" customFormat="1" ht="76.5" x14ac:dyDescent="0.25">
      <c r="B98" s="383">
        <f t="shared" ref="B98:B100" si="19">+B97+1</f>
        <v>77</v>
      </c>
      <c r="C98" s="357" t="s">
        <v>2151</v>
      </c>
      <c r="D98" s="343" t="s">
        <v>2152</v>
      </c>
      <c r="E98" s="341" t="s">
        <v>894</v>
      </c>
      <c r="F98" s="384">
        <v>0.19</v>
      </c>
      <c r="G98" s="345">
        <v>2006122</v>
      </c>
      <c r="H98" s="345">
        <f t="shared" si="16"/>
        <v>2387285</v>
      </c>
      <c r="I98" s="385">
        <f t="shared" si="18"/>
        <v>1003061</v>
      </c>
      <c r="J98" s="386">
        <f t="shared" si="17"/>
        <v>1193643</v>
      </c>
    </row>
    <row r="99" spans="1:10" s="388" customFormat="1" ht="76.5" x14ac:dyDescent="0.25">
      <c r="B99" s="383">
        <f t="shared" si="19"/>
        <v>78</v>
      </c>
      <c r="C99" s="357" t="s">
        <v>2150</v>
      </c>
      <c r="D99" s="343" t="s">
        <v>4372</v>
      </c>
      <c r="E99" s="341" t="s">
        <v>894</v>
      </c>
      <c r="F99" s="384">
        <v>0.19</v>
      </c>
      <c r="G99" s="345">
        <v>2742419</v>
      </c>
      <c r="H99" s="345">
        <f t="shared" si="16"/>
        <v>3263479</v>
      </c>
      <c r="I99" s="385">
        <f t="shared" si="18"/>
        <v>1371210</v>
      </c>
      <c r="J99" s="386">
        <f t="shared" si="17"/>
        <v>1631740</v>
      </c>
    </row>
    <row r="100" spans="1:10" s="388" customFormat="1" ht="76.5" x14ac:dyDescent="0.25">
      <c r="B100" s="383">
        <f t="shared" si="19"/>
        <v>79</v>
      </c>
      <c r="C100" s="339" t="s">
        <v>2148</v>
      </c>
      <c r="D100" s="355" t="s">
        <v>4372</v>
      </c>
      <c r="E100" s="341" t="s">
        <v>894</v>
      </c>
      <c r="F100" s="384">
        <v>0.19</v>
      </c>
      <c r="G100" s="345">
        <v>3415530</v>
      </c>
      <c r="H100" s="345">
        <f t="shared" si="16"/>
        <v>4064481</v>
      </c>
      <c r="I100" s="385">
        <f t="shared" si="18"/>
        <v>1707765</v>
      </c>
      <c r="J100" s="386">
        <f t="shared" si="17"/>
        <v>2032240</v>
      </c>
    </row>
    <row r="101" spans="1:10" x14ac:dyDescent="0.25">
      <c r="B101" s="380" t="s">
        <v>4394</v>
      </c>
      <c r="C101" s="387"/>
      <c r="D101" s="387"/>
      <c r="E101" s="381"/>
      <c r="F101" s="381"/>
      <c r="G101" s="381"/>
      <c r="H101" s="381"/>
      <c r="I101" s="381"/>
      <c r="J101" s="382"/>
    </row>
    <row r="102" spans="1:10" x14ac:dyDescent="0.25">
      <c r="A102" s="368"/>
      <c r="B102" s="383">
        <f>+B100+1</f>
        <v>80</v>
      </c>
      <c r="C102" s="346" t="s">
        <v>4269</v>
      </c>
      <c r="D102" s="346" t="s">
        <v>4270</v>
      </c>
      <c r="E102" s="347" t="s">
        <v>4271</v>
      </c>
      <c r="F102" s="384">
        <v>0.19</v>
      </c>
      <c r="G102" s="345">
        <v>8148</v>
      </c>
      <c r="H102" s="345">
        <f t="shared" ref="H102:H165" si="20">+ROUND(G102*(1+$F102),0)</f>
        <v>9696</v>
      </c>
      <c r="I102" s="385">
        <f>+ROUND(G102*(1-$E$11),0)</f>
        <v>6842</v>
      </c>
      <c r="J102" s="386">
        <f t="shared" ref="J102:J165" si="21">+ROUND(I102*(1+$F102),0)</f>
        <v>8142</v>
      </c>
    </row>
    <row r="103" spans="1:10" x14ac:dyDescent="0.25">
      <c r="A103" s="368"/>
      <c r="B103" s="383">
        <f>B102+1</f>
        <v>81</v>
      </c>
      <c r="C103" s="348" t="s">
        <v>1444</v>
      </c>
      <c r="D103" s="348" t="s">
        <v>1445</v>
      </c>
      <c r="E103" s="341" t="s">
        <v>894</v>
      </c>
      <c r="F103" s="384">
        <v>0.19</v>
      </c>
      <c r="G103" s="345">
        <v>15080</v>
      </c>
      <c r="H103" s="345">
        <f t="shared" si="20"/>
        <v>17945</v>
      </c>
      <c r="I103" s="385">
        <f t="shared" ref="I103:I166" si="22">+ROUND(G103*(1-$E$11),0)</f>
        <v>12664</v>
      </c>
      <c r="J103" s="386">
        <f t="shared" si="21"/>
        <v>15070</v>
      </c>
    </row>
    <row r="104" spans="1:10" ht="25.5" x14ac:dyDescent="0.25">
      <c r="A104" s="368"/>
      <c r="B104" s="383">
        <f t="shared" ref="B104:B167" si="23">B103+1</f>
        <v>82</v>
      </c>
      <c r="C104" s="339" t="s">
        <v>1446</v>
      </c>
      <c r="D104" s="339" t="s">
        <v>1447</v>
      </c>
      <c r="E104" s="349" t="s">
        <v>1448</v>
      </c>
      <c r="F104" s="384">
        <v>0.19</v>
      </c>
      <c r="G104" s="345">
        <v>6582</v>
      </c>
      <c r="H104" s="345">
        <f t="shared" si="20"/>
        <v>7833</v>
      </c>
      <c r="I104" s="385">
        <f t="shared" si="22"/>
        <v>5527</v>
      </c>
      <c r="J104" s="386">
        <f t="shared" si="21"/>
        <v>6577</v>
      </c>
    </row>
    <row r="105" spans="1:10" ht="25.5" x14ac:dyDescent="0.25">
      <c r="A105" s="368"/>
      <c r="B105" s="383">
        <f t="shared" si="23"/>
        <v>83</v>
      </c>
      <c r="C105" s="339" t="s">
        <v>1449</v>
      </c>
      <c r="D105" s="339" t="s">
        <v>1450</v>
      </c>
      <c r="E105" s="349" t="s">
        <v>1448</v>
      </c>
      <c r="F105" s="384">
        <v>0.19</v>
      </c>
      <c r="G105" s="345">
        <v>20094</v>
      </c>
      <c r="H105" s="345">
        <f t="shared" si="20"/>
        <v>23912</v>
      </c>
      <c r="I105" s="385">
        <f t="shared" si="22"/>
        <v>16874</v>
      </c>
      <c r="J105" s="386">
        <f t="shared" si="21"/>
        <v>20080</v>
      </c>
    </row>
    <row r="106" spans="1:10" x14ac:dyDescent="0.25">
      <c r="A106" s="368"/>
      <c r="B106" s="383">
        <f t="shared" si="23"/>
        <v>84</v>
      </c>
      <c r="C106" s="348" t="s">
        <v>4272</v>
      </c>
      <c r="D106" s="348" t="s">
        <v>4273</v>
      </c>
      <c r="E106" s="350" t="s">
        <v>4274</v>
      </c>
      <c r="F106" s="384">
        <v>0.19</v>
      </c>
      <c r="G106" s="345">
        <v>6713</v>
      </c>
      <c r="H106" s="345">
        <f t="shared" si="20"/>
        <v>7988</v>
      </c>
      <c r="I106" s="385">
        <f t="shared" si="22"/>
        <v>5637</v>
      </c>
      <c r="J106" s="386">
        <f t="shared" si="21"/>
        <v>6708</v>
      </c>
    </row>
    <row r="107" spans="1:10" x14ac:dyDescent="0.25">
      <c r="A107" s="368"/>
      <c r="B107" s="383">
        <f t="shared" si="23"/>
        <v>85</v>
      </c>
      <c r="C107" s="351" t="s">
        <v>1459</v>
      </c>
      <c r="D107" s="351" t="s">
        <v>1460</v>
      </c>
      <c r="E107" s="349" t="s">
        <v>1461</v>
      </c>
      <c r="F107" s="384">
        <v>0.19</v>
      </c>
      <c r="G107" s="345">
        <v>17258</v>
      </c>
      <c r="H107" s="345">
        <f t="shared" si="20"/>
        <v>20537</v>
      </c>
      <c r="I107" s="385">
        <f t="shared" si="22"/>
        <v>14493</v>
      </c>
      <c r="J107" s="386">
        <f t="shared" si="21"/>
        <v>17247</v>
      </c>
    </row>
    <row r="108" spans="1:10" ht="25.5" x14ac:dyDescent="0.25">
      <c r="A108" s="368"/>
      <c r="B108" s="383">
        <f t="shared" si="23"/>
        <v>86</v>
      </c>
      <c r="C108" s="351" t="s">
        <v>1462</v>
      </c>
      <c r="D108" s="339" t="s">
        <v>1463</v>
      </c>
      <c r="E108" s="349" t="s">
        <v>4275</v>
      </c>
      <c r="F108" s="384">
        <v>0.19</v>
      </c>
      <c r="G108" s="345">
        <v>89856</v>
      </c>
      <c r="H108" s="345">
        <f t="shared" si="20"/>
        <v>106929</v>
      </c>
      <c r="I108" s="385">
        <f t="shared" si="22"/>
        <v>75457</v>
      </c>
      <c r="J108" s="386">
        <f t="shared" si="21"/>
        <v>89794</v>
      </c>
    </row>
    <row r="109" spans="1:10" x14ac:dyDescent="0.25">
      <c r="A109" s="368"/>
      <c r="B109" s="383">
        <f t="shared" si="23"/>
        <v>87</v>
      </c>
      <c r="C109" s="339" t="s">
        <v>1465</v>
      </c>
      <c r="D109" s="339" t="s">
        <v>4276</v>
      </c>
      <c r="E109" s="349" t="s">
        <v>1461</v>
      </c>
      <c r="F109" s="384">
        <v>0.19</v>
      </c>
      <c r="G109" s="345">
        <v>17229</v>
      </c>
      <c r="H109" s="345">
        <f t="shared" si="20"/>
        <v>20503</v>
      </c>
      <c r="I109" s="385">
        <f t="shared" si="22"/>
        <v>14468</v>
      </c>
      <c r="J109" s="386">
        <f t="shared" si="21"/>
        <v>17217</v>
      </c>
    </row>
    <row r="110" spans="1:10" ht="25.5" x14ac:dyDescent="0.25">
      <c r="A110" s="368"/>
      <c r="B110" s="383">
        <f t="shared" si="23"/>
        <v>88</v>
      </c>
      <c r="C110" s="351" t="s">
        <v>1467</v>
      </c>
      <c r="D110" s="339" t="s">
        <v>1468</v>
      </c>
      <c r="E110" s="349" t="s">
        <v>894</v>
      </c>
      <c r="F110" s="384">
        <v>0.19</v>
      </c>
      <c r="G110" s="345">
        <v>140380</v>
      </c>
      <c r="H110" s="345">
        <f t="shared" si="20"/>
        <v>167052</v>
      </c>
      <c r="I110" s="385">
        <f t="shared" si="22"/>
        <v>117885</v>
      </c>
      <c r="J110" s="386">
        <f t="shared" si="21"/>
        <v>140283</v>
      </c>
    </row>
    <row r="111" spans="1:10" x14ac:dyDescent="0.25">
      <c r="A111" s="368"/>
      <c r="B111" s="383">
        <f t="shared" si="23"/>
        <v>89</v>
      </c>
      <c r="C111" s="348" t="s">
        <v>4277</v>
      </c>
      <c r="D111" s="348" t="s">
        <v>1474</v>
      </c>
      <c r="E111" s="350" t="s">
        <v>894</v>
      </c>
      <c r="F111" s="384">
        <v>0.19</v>
      </c>
      <c r="G111" s="345">
        <v>171548</v>
      </c>
      <c r="H111" s="345">
        <f t="shared" si="20"/>
        <v>204142</v>
      </c>
      <c r="I111" s="385">
        <f t="shared" si="22"/>
        <v>144058</v>
      </c>
      <c r="J111" s="386">
        <f t="shared" si="21"/>
        <v>171429</v>
      </c>
    </row>
    <row r="112" spans="1:10" x14ac:dyDescent="0.25">
      <c r="A112" s="368"/>
      <c r="B112" s="383">
        <f t="shared" si="23"/>
        <v>90</v>
      </c>
      <c r="C112" s="348" t="s">
        <v>1477</v>
      </c>
      <c r="D112" s="348" t="s">
        <v>1478</v>
      </c>
      <c r="E112" s="350" t="s">
        <v>894</v>
      </c>
      <c r="F112" s="384">
        <v>0.19</v>
      </c>
      <c r="G112" s="345">
        <v>346758</v>
      </c>
      <c r="H112" s="345">
        <f t="shared" si="20"/>
        <v>412642</v>
      </c>
      <c r="I112" s="385">
        <f t="shared" si="22"/>
        <v>291192</v>
      </c>
      <c r="J112" s="386">
        <f t="shared" si="21"/>
        <v>346518</v>
      </c>
    </row>
    <row r="113" spans="1:10" x14ac:dyDescent="0.25">
      <c r="A113" s="368"/>
      <c r="B113" s="383">
        <f t="shared" si="23"/>
        <v>91</v>
      </c>
      <c r="C113" s="352" t="s">
        <v>1481</v>
      </c>
      <c r="D113" s="348" t="s">
        <v>4278</v>
      </c>
      <c r="E113" s="350" t="s">
        <v>894</v>
      </c>
      <c r="F113" s="384">
        <v>0.19</v>
      </c>
      <c r="G113" s="345">
        <v>123716</v>
      </c>
      <c r="H113" s="345">
        <f t="shared" si="20"/>
        <v>147222</v>
      </c>
      <c r="I113" s="385">
        <f t="shared" si="22"/>
        <v>103891</v>
      </c>
      <c r="J113" s="386">
        <f t="shared" si="21"/>
        <v>123630</v>
      </c>
    </row>
    <row r="114" spans="1:10" ht="25.5" x14ac:dyDescent="0.25">
      <c r="A114" s="368"/>
      <c r="B114" s="383">
        <f t="shared" si="23"/>
        <v>92</v>
      </c>
      <c r="C114" s="352" t="s">
        <v>1483</v>
      </c>
      <c r="D114" s="348" t="s">
        <v>4279</v>
      </c>
      <c r="E114" s="350" t="s">
        <v>894</v>
      </c>
      <c r="F114" s="384">
        <v>0.19</v>
      </c>
      <c r="G114" s="345">
        <v>134305</v>
      </c>
      <c r="H114" s="345">
        <f t="shared" si="20"/>
        <v>159823</v>
      </c>
      <c r="I114" s="385">
        <f t="shared" si="22"/>
        <v>112783</v>
      </c>
      <c r="J114" s="386">
        <f t="shared" si="21"/>
        <v>134212</v>
      </c>
    </row>
    <row r="115" spans="1:10" ht="25.5" x14ac:dyDescent="0.25">
      <c r="A115" s="368"/>
      <c r="B115" s="383">
        <f t="shared" si="23"/>
        <v>93</v>
      </c>
      <c r="C115" s="352" t="s">
        <v>1485</v>
      </c>
      <c r="D115" s="348" t="s">
        <v>4280</v>
      </c>
      <c r="E115" s="350" t="s">
        <v>894</v>
      </c>
      <c r="F115" s="384">
        <v>0.19</v>
      </c>
      <c r="G115" s="345">
        <v>107501</v>
      </c>
      <c r="H115" s="345">
        <f t="shared" si="20"/>
        <v>127926</v>
      </c>
      <c r="I115" s="385">
        <f t="shared" si="22"/>
        <v>90275</v>
      </c>
      <c r="J115" s="386">
        <f t="shared" si="21"/>
        <v>107427</v>
      </c>
    </row>
    <row r="116" spans="1:10" ht="25.5" x14ac:dyDescent="0.25">
      <c r="A116" s="368"/>
      <c r="B116" s="383">
        <f t="shared" si="23"/>
        <v>94</v>
      </c>
      <c r="C116" s="352" t="s">
        <v>1487</v>
      </c>
      <c r="D116" s="348" t="s">
        <v>4281</v>
      </c>
      <c r="E116" s="350" t="s">
        <v>894</v>
      </c>
      <c r="F116" s="384">
        <v>0.19</v>
      </c>
      <c r="G116" s="345">
        <v>153015</v>
      </c>
      <c r="H116" s="345">
        <f t="shared" si="20"/>
        <v>182088</v>
      </c>
      <c r="I116" s="385">
        <f t="shared" si="22"/>
        <v>128495</v>
      </c>
      <c r="J116" s="386">
        <f t="shared" si="21"/>
        <v>152909</v>
      </c>
    </row>
    <row r="117" spans="1:10" x14ac:dyDescent="0.25">
      <c r="A117" s="368"/>
      <c r="B117" s="383">
        <f t="shared" si="23"/>
        <v>95</v>
      </c>
      <c r="C117" s="348" t="s">
        <v>1491</v>
      </c>
      <c r="D117" s="348" t="s">
        <v>1492</v>
      </c>
      <c r="E117" s="350" t="s">
        <v>894</v>
      </c>
      <c r="F117" s="384">
        <v>0.19</v>
      </c>
      <c r="G117" s="345">
        <v>82301</v>
      </c>
      <c r="H117" s="345">
        <f t="shared" si="20"/>
        <v>97938</v>
      </c>
      <c r="I117" s="385">
        <f t="shared" si="22"/>
        <v>69113</v>
      </c>
      <c r="J117" s="386">
        <f t="shared" si="21"/>
        <v>82244</v>
      </c>
    </row>
    <row r="118" spans="1:10" x14ac:dyDescent="0.25">
      <c r="A118" s="368"/>
      <c r="B118" s="383">
        <f t="shared" si="23"/>
        <v>96</v>
      </c>
      <c r="C118" s="348" t="s">
        <v>1489</v>
      </c>
      <c r="D118" s="348" t="s">
        <v>1490</v>
      </c>
      <c r="E118" s="350" t="s">
        <v>894</v>
      </c>
      <c r="F118" s="384">
        <v>0.19</v>
      </c>
      <c r="G118" s="345">
        <v>102255</v>
      </c>
      <c r="H118" s="345">
        <f t="shared" si="20"/>
        <v>121683</v>
      </c>
      <c r="I118" s="385">
        <f t="shared" si="22"/>
        <v>85869</v>
      </c>
      <c r="J118" s="386">
        <f t="shared" si="21"/>
        <v>102184</v>
      </c>
    </row>
    <row r="119" spans="1:10" ht="25.5" x14ac:dyDescent="0.25">
      <c r="A119" s="368"/>
      <c r="B119" s="383">
        <f t="shared" si="23"/>
        <v>97</v>
      </c>
      <c r="C119" s="351" t="s">
        <v>1493</v>
      </c>
      <c r="D119" s="351" t="s">
        <v>1494</v>
      </c>
      <c r="E119" s="349" t="s">
        <v>1495</v>
      </c>
      <c r="F119" s="384">
        <v>0.19</v>
      </c>
      <c r="G119" s="345">
        <v>32387</v>
      </c>
      <c r="H119" s="345">
        <f t="shared" si="20"/>
        <v>38541</v>
      </c>
      <c r="I119" s="385">
        <f t="shared" si="22"/>
        <v>27197</v>
      </c>
      <c r="J119" s="386">
        <f t="shared" si="21"/>
        <v>32364</v>
      </c>
    </row>
    <row r="120" spans="1:10" ht="25.5" x14ac:dyDescent="0.25">
      <c r="A120" s="368"/>
      <c r="B120" s="383">
        <f t="shared" si="23"/>
        <v>98</v>
      </c>
      <c r="C120" s="348" t="s">
        <v>1496</v>
      </c>
      <c r="D120" s="348" t="s">
        <v>1497</v>
      </c>
      <c r="E120" s="350" t="s">
        <v>1498</v>
      </c>
      <c r="F120" s="384">
        <v>0.19</v>
      </c>
      <c r="G120" s="345">
        <v>6701</v>
      </c>
      <c r="H120" s="345">
        <f t="shared" si="20"/>
        <v>7974</v>
      </c>
      <c r="I120" s="385">
        <f t="shared" si="22"/>
        <v>5627</v>
      </c>
      <c r="J120" s="386">
        <f t="shared" si="21"/>
        <v>6696</v>
      </c>
    </row>
    <row r="121" spans="1:10" ht="32.1" customHeight="1" x14ac:dyDescent="0.25">
      <c r="A121" s="368"/>
      <c r="B121" s="383">
        <f t="shared" si="23"/>
        <v>99</v>
      </c>
      <c r="C121" s="353" t="s">
        <v>1499</v>
      </c>
      <c r="D121" s="353" t="s">
        <v>1500</v>
      </c>
      <c r="E121" s="341" t="s">
        <v>1498</v>
      </c>
      <c r="F121" s="384">
        <v>0.19</v>
      </c>
      <c r="G121" s="345">
        <v>9500</v>
      </c>
      <c r="H121" s="345">
        <f t="shared" si="20"/>
        <v>11305</v>
      </c>
      <c r="I121" s="385">
        <f t="shared" si="22"/>
        <v>7978</v>
      </c>
      <c r="J121" s="386">
        <f t="shared" si="21"/>
        <v>9494</v>
      </c>
    </row>
    <row r="122" spans="1:10" ht="25.5" x14ac:dyDescent="0.25">
      <c r="A122" s="368"/>
      <c r="B122" s="383">
        <f t="shared" si="23"/>
        <v>100</v>
      </c>
      <c r="C122" s="351" t="s">
        <v>1501</v>
      </c>
      <c r="D122" s="351" t="s">
        <v>1502</v>
      </c>
      <c r="E122" s="349" t="s">
        <v>1503</v>
      </c>
      <c r="F122" s="384">
        <v>0.19</v>
      </c>
      <c r="G122" s="345">
        <v>39770</v>
      </c>
      <c r="H122" s="345">
        <f t="shared" si="20"/>
        <v>47326</v>
      </c>
      <c r="I122" s="385">
        <f t="shared" si="22"/>
        <v>33397</v>
      </c>
      <c r="J122" s="386">
        <f t="shared" si="21"/>
        <v>39742</v>
      </c>
    </row>
    <row r="123" spans="1:10" ht="38.25" x14ac:dyDescent="0.25">
      <c r="A123" s="368"/>
      <c r="B123" s="389">
        <f t="shared" si="23"/>
        <v>101</v>
      </c>
      <c r="C123" s="351" t="s">
        <v>1504</v>
      </c>
      <c r="D123" s="351" t="s">
        <v>1502</v>
      </c>
      <c r="E123" s="349" t="s">
        <v>1505</v>
      </c>
      <c r="F123" s="384">
        <v>0.19</v>
      </c>
      <c r="G123" s="345">
        <v>42124</v>
      </c>
      <c r="H123" s="345">
        <f t="shared" si="20"/>
        <v>50128</v>
      </c>
      <c r="I123" s="385">
        <f t="shared" si="22"/>
        <v>35374</v>
      </c>
      <c r="J123" s="386">
        <f t="shared" si="21"/>
        <v>42095</v>
      </c>
    </row>
    <row r="124" spans="1:10" ht="25.5" x14ac:dyDescent="0.25">
      <c r="A124" s="368"/>
      <c r="B124" s="383">
        <f t="shared" si="23"/>
        <v>102</v>
      </c>
      <c r="C124" s="351" t="s">
        <v>1506</v>
      </c>
      <c r="D124" s="351" t="s">
        <v>1507</v>
      </c>
      <c r="E124" s="349" t="s">
        <v>1503</v>
      </c>
      <c r="F124" s="384">
        <v>0.19</v>
      </c>
      <c r="G124" s="345">
        <v>47547</v>
      </c>
      <c r="H124" s="345">
        <f t="shared" si="20"/>
        <v>56581</v>
      </c>
      <c r="I124" s="385">
        <f t="shared" si="22"/>
        <v>39928</v>
      </c>
      <c r="J124" s="386">
        <f t="shared" si="21"/>
        <v>47514</v>
      </c>
    </row>
    <row r="125" spans="1:10" ht="25.5" x14ac:dyDescent="0.25">
      <c r="A125" s="368"/>
      <c r="B125" s="383">
        <f t="shared" si="23"/>
        <v>103</v>
      </c>
      <c r="C125" s="351" t="s">
        <v>1508</v>
      </c>
      <c r="D125" s="354" t="s">
        <v>4282</v>
      </c>
      <c r="E125" s="349" t="s">
        <v>1503</v>
      </c>
      <c r="F125" s="384">
        <v>0.19</v>
      </c>
      <c r="G125" s="345">
        <v>63615</v>
      </c>
      <c r="H125" s="345">
        <f t="shared" si="20"/>
        <v>75702</v>
      </c>
      <c r="I125" s="385">
        <f t="shared" si="22"/>
        <v>53421</v>
      </c>
      <c r="J125" s="386">
        <f t="shared" si="21"/>
        <v>63571</v>
      </c>
    </row>
    <row r="126" spans="1:10" ht="51" x14ac:dyDescent="0.25">
      <c r="A126" s="368"/>
      <c r="B126" s="383">
        <f t="shared" si="23"/>
        <v>104</v>
      </c>
      <c r="C126" s="351" t="s">
        <v>1510</v>
      </c>
      <c r="D126" s="339" t="s">
        <v>1511</v>
      </c>
      <c r="E126" s="349" t="s">
        <v>894</v>
      </c>
      <c r="F126" s="384">
        <v>0.19</v>
      </c>
      <c r="G126" s="345">
        <v>1661</v>
      </c>
      <c r="H126" s="345">
        <f t="shared" si="20"/>
        <v>1977</v>
      </c>
      <c r="I126" s="385">
        <f t="shared" si="22"/>
        <v>1395</v>
      </c>
      <c r="J126" s="386">
        <f t="shared" si="21"/>
        <v>1660</v>
      </c>
    </row>
    <row r="127" spans="1:10" ht="25.5" x14ac:dyDescent="0.25">
      <c r="A127" s="368"/>
      <c r="B127" s="383">
        <f t="shared" si="23"/>
        <v>105</v>
      </c>
      <c r="C127" s="351" t="s">
        <v>1512</v>
      </c>
      <c r="D127" s="351" t="s">
        <v>1513</v>
      </c>
      <c r="E127" s="349" t="s">
        <v>1514</v>
      </c>
      <c r="F127" s="384">
        <v>0.19</v>
      </c>
      <c r="G127" s="345">
        <v>16870</v>
      </c>
      <c r="H127" s="345">
        <f t="shared" si="20"/>
        <v>20075</v>
      </c>
      <c r="I127" s="385">
        <f t="shared" si="22"/>
        <v>14167</v>
      </c>
      <c r="J127" s="386">
        <f t="shared" si="21"/>
        <v>16859</v>
      </c>
    </row>
    <row r="128" spans="1:10" ht="25.5" x14ac:dyDescent="0.25">
      <c r="A128" s="368"/>
      <c r="B128" s="383">
        <f t="shared" si="23"/>
        <v>106</v>
      </c>
      <c r="C128" s="351" t="s">
        <v>1515</v>
      </c>
      <c r="D128" s="351" t="s">
        <v>4283</v>
      </c>
      <c r="E128" s="349" t="s">
        <v>1448</v>
      </c>
      <c r="F128" s="384">
        <v>0.19</v>
      </c>
      <c r="G128" s="345">
        <v>10470</v>
      </c>
      <c r="H128" s="345">
        <f t="shared" si="20"/>
        <v>12459</v>
      </c>
      <c r="I128" s="385">
        <f t="shared" si="22"/>
        <v>8792</v>
      </c>
      <c r="J128" s="386">
        <f t="shared" si="21"/>
        <v>10462</v>
      </c>
    </row>
    <row r="129" spans="1:10" ht="25.5" x14ac:dyDescent="0.25">
      <c r="A129" s="368"/>
      <c r="B129" s="383">
        <f t="shared" si="23"/>
        <v>107</v>
      </c>
      <c r="C129" s="351" t="s">
        <v>1517</v>
      </c>
      <c r="D129" s="351" t="s">
        <v>1518</v>
      </c>
      <c r="E129" s="349" t="s">
        <v>1448</v>
      </c>
      <c r="F129" s="384">
        <v>0.19</v>
      </c>
      <c r="G129" s="345">
        <v>18685</v>
      </c>
      <c r="H129" s="345">
        <f t="shared" si="20"/>
        <v>22235</v>
      </c>
      <c r="I129" s="385">
        <f t="shared" si="22"/>
        <v>15691</v>
      </c>
      <c r="J129" s="386">
        <f t="shared" si="21"/>
        <v>18672</v>
      </c>
    </row>
    <row r="130" spans="1:10" x14ac:dyDescent="0.25">
      <c r="A130" s="368"/>
      <c r="B130" s="383">
        <f t="shared" si="23"/>
        <v>108</v>
      </c>
      <c r="C130" s="351" t="s">
        <v>1522</v>
      </c>
      <c r="D130" s="351" t="s">
        <v>1523</v>
      </c>
      <c r="E130" s="349" t="s">
        <v>1524</v>
      </c>
      <c r="F130" s="384">
        <v>0.19</v>
      </c>
      <c r="G130" s="345">
        <v>18722</v>
      </c>
      <c r="H130" s="345">
        <f t="shared" si="20"/>
        <v>22279</v>
      </c>
      <c r="I130" s="385">
        <f t="shared" si="22"/>
        <v>15722</v>
      </c>
      <c r="J130" s="386">
        <f t="shared" si="21"/>
        <v>18709</v>
      </c>
    </row>
    <row r="131" spans="1:10" x14ac:dyDescent="0.25">
      <c r="A131" s="368"/>
      <c r="B131" s="383">
        <f t="shared" si="23"/>
        <v>109</v>
      </c>
      <c r="C131" s="351" t="s">
        <v>1525</v>
      </c>
      <c r="D131" s="351" t="s">
        <v>1526</v>
      </c>
      <c r="E131" s="349" t="s">
        <v>894</v>
      </c>
      <c r="F131" s="384">
        <v>0.19</v>
      </c>
      <c r="G131" s="345">
        <v>14362</v>
      </c>
      <c r="H131" s="345">
        <f t="shared" si="20"/>
        <v>17091</v>
      </c>
      <c r="I131" s="385">
        <f t="shared" si="22"/>
        <v>12061</v>
      </c>
      <c r="J131" s="386">
        <f t="shared" si="21"/>
        <v>14353</v>
      </c>
    </row>
    <row r="132" spans="1:10" x14ac:dyDescent="0.25">
      <c r="A132" s="368"/>
      <c r="B132" s="383">
        <f t="shared" si="23"/>
        <v>110</v>
      </c>
      <c r="C132" s="351" t="s">
        <v>1527</v>
      </c>
      <c r="D132" s="351" t="s">
        <v>1528</v>
      </c>
      <c r="E132" s="349" t="s">
        <v>894</v>
      </c>
      <c r="F132" s="384">
        <v>0.19</v>
      </c>
      <c r="G132" s="345">
        <v>21250</v>
      </c>
      <c r="H132" s="345">
        <f t="shared" si="20"/>
        <v>25288</v>
      </c>
      <c r="I132" s="385">
        <f t="shared" si="22"/>
        <v>17845</v>
      </c>
      <c r="J132" s="386">
        <f t="shared" si="21"/>
        <v>21236</v>
      </c>
    </row>
    <row r="133" spans="1:10" x14ac:dyDescent="0.25">
      <c r="A133" s="368"/>
      <c r="B133" s="383">
        <f t="shared" si="23"/>
        <v>111</v>
      </c>
      <c r="C133" s="351" t="s">
        <v>1529</v>
      </c>
      <c r="D133" s="351" t="s">
        <v>1530</v>
      </c>
      <c r="E133" s="349" t="s">
        <v>894</v>
      </c>
      <c r="F133" s="384">
        <v>0.19</v>
      </c>
      <c r="G133" s="345">
        <v>26419</v>
      </c>
      <c r="H133" s="345">
        <f t="shared" si="20"/>
        <v>31439</v>
      </c>
      <c r="I133" s="385">
        <f t="shared" si="22"/>
        <v>22186</v>
      </c>
      <c r="J133" s="386">
        <f t="shared" si="21"/>
        <v>26401</v>
      </c>
    </row>
    <row r="134" spans="1:10" ht="25.5" x14ac:dyDescent="0.25">
      <c r="A134" s="368"/>
      <c r="B134" s="383">
        <f t="shared" si="23"/>
        <v>112</v>
      </c>
      <c r="C134" s="351" t="s">
        <v>1531</v>
      </c>
      <c r="D134" s="339" t="s">
        <v>1532</v>
      </c>
      <c r="E134" s="349" t="s">
        <v>894</v>
      </c>
      <c r="F134" s="384">
        <v>0.19</v>
      </c>
      <c r="G134" s="345">
        <v>121652</v>
      </c>
      <c r="H134" s="345">
        <f t="shared" si="20"/>
        <v>144766</v>
      </c>
      <c r="I134" s="385">
        <f t="shared" si="22"/>
        <v>102158</v>
      </c>
      <c r="J134" s="386">
        <f t="shared" si="21"/>
        <v>121568</v>
      </c>
    </row>
    <row r="135" spans="1:10" ht="25.5" x14ac:dyDescent="0.25">
      <c r="A135" s="368"/>
      <c r="B135" s="383">
        <f t="shared" si="23"/>
        <v>113</v>
      </c>
      <c r="C135" s="351" t="s">
        <v>1533</v>
      </c>
      <c r="D135" s="339" t="s">
        <v>1534</v>
      </c>
      <c r="E135" s="349" t="s">
        <v>894</v>
      </c>
      <c r="F135" s="384">
        <v>0.19</v>
      </c>
      <c r="G135" s="345">
        <v>59398</v>
      </c>
      <c r="H135" s="345">
        <f t="shared" si="20"/>
        <v>70684</v>
      </c>
      <c r="I135" s="385">
        <f t="shared" si="22"/>
        <v>49880</v>
      </c>
      <c r="J135" s="386">
        <f t="shared" si="21"/>
        <v>59357</v>
      </c>
    </row>
    <row r="136" spans="1:10" x14ac:dyDescent="0.25">
      <c r="A136" s="368"/>
      <c r="B136" s="383">
        <f t="shared" si="23"/>
        <v>114</v>
      </c>
      <c r="C136" s="351" t="s">
        <v>1536</v>
      </c>
      <c r="D136" s="351" t="s">
        <v>1537</v>
      </c>
      <c r="E136" s="349" t="s">
        <v>4284</v>
      </c>
      <c r="F136" s="384">
        <v>0.19</v>
      </c>
      <c r="G136" s="345">
        <v>24755</v>
      </c>
      <c r="H136" s="345">
        <f t="shared" si="20"/>
        <v>29458</v>
      </c>
      <c r="I136" s="385">
        <f t="shared" si="22"/>
        <v>20788</v>
      </c>
      <c r="J136" s="386">
        <f t="shared" si="21"/>
        <v>24738</v>
      </c>
    </row>
    <row r="137" spans="1:10" ht="25.5" x14ac:dyDescent="0.25">
      <c r="A137" s="368"/>
      <c r="B137" s="383">
        <f t="shared" si="23"/>
        <v>115</v>
      </c>
      <c r="C137" s="351" t="s">
        <v>1539</v>
      </c>
      <c r="D137" s="339" t="s">
        <v>1540</v>
      </c>
      <c r="E137" s="349" t="s">
        <v>1541</v>
      </c>
      <c r="F137" s="384">
        <v>0.19</v>
      </c>
      <c r="G137" s="345">
        <v>28335</v>
      </c>
      <c r="H137" s="345">
        <f t="shared" si="20"/>
        <v>33719</v>
      </c>
      <c r="I137" s="385">
        <f t="shared" si="22"/>
        <v>23794</v>
      </c>
      <c r="J137" s="386">
        <f t="shared" si="21"/>
        <v>28315</v>
      </c>
    </row>
    <row r="138" spans="1:10" ht="25.5" x14ac:dyDescent="0.25">
      <c r="A138" s="368"/>
      <c r="B138" s="383">
        <f t="shared" si="23"/>
        <v>116</v>
      </c>
      <c r="C138" s="351" t="s">
        <v>1542</v>
      </c>
      <c r="D138" s="351" t="s">
        <v>1543</v>
      </c>
      <c r="E138" s="349" t="s">
        <v>1541</v>
      </c>
      <c r="F138" s="384">
        <v>0.19</v>
      </c>
      <c r="G138" s="345">
        <v>15232</v>
      </c>
      <c r="H138" s="345">
        <f t="shared" si="20"/>
        <v>18126</v>
      </c>
      <c r="I138" s="385">
        <f t="shared" si="22"/>
        <v>12791</v>
      </c>
      <c r="J138" s="386">
        <f t="shared" si="21"/>
        <v>15221</v>
      </c>
    </row>
    <row r="139" spans="1:10" x14ac:dyDescent="0.25">
      <c r="A139" s="368"/>
      <c r="B139" s="383">
        <f t="shared" si="23"/>
        <v>117</v>
      </c>
      <c r="C139" s="348" t="s">
        <v>1544</v>
      </c>
      <c r="D139" s="348" t="s">
        <v>1545</v>
      </c>
      <c r="E139" s="350" t="s">
        <v>1546</v>
      </c>
      <c r="F139" s="384">
        <v>0.19</v>
      </c>
      <c r="G139" s="345">
        <v>19774</v>
      </c>
      <c r="H139" s="345">
        <f t="shared" si="20"/>
        <v>23531</v>
      </c>
      <c r="I139" s="385">
        <f t="shared" si="22"/>
        <v>16605</v>
      </c>
      <c r="J139" s="386">
        <f t="shared" si="21"/>
        <v>19760</v>
      </c>
    </row>
    <row r="140" spans="1:10" x14ac:dyDescent="0.25">
      <c r="A140" s="368"/>
      <c r="B140" s="383">
        <f t="shared" si="23"/>
        <v>118</v>
      </c>
      <c r="C140" s="348" t="s">
        <v>1548</v>
      </c>
      <c r="D140" s="348" t="s">
        <v>1549</v>
      </c>
      <c r="E140" s="350" t="s">
        <v>894</v>
      </c>
      <c r="F140" s="384">
        <v>0.19</v>
      </c>
      <c r="G140" s="345">
        <v>9975</v>
      </c>
      <c r="H140" s="345">
        <f t="shared" si="20"/>
        <v>11870</v>
      </c>
      <c r="I140" s="385">
        <f t="shared" si="22"/>
        <v>8377</v>
      </c>
      <c r="J140" s="386">
        <f t="shared" si="21"/>
        <v>9969</v>
      </c>
    </row>
    <row r="141" spans="1:10" x14ac:dyDescent="0.25">
      <c r="A141" s="368"/>
      <c r="B141" s="383">
        <f t="shared" si="23"/>
        <v>119</v>
      </c>
      <c r="C141" s="351" t="s">
        <v>1550</v>
      </c>
      <c r="D141" s="351" t="s">
        <v>1551</v>
      </c>
      <c r="E141" s="349" t="s">
        <v>1552</v>
      </c>
      <c r="F141" s="384">
        <v>0.19</v>
      </c>
      <c r="G141" s="345">
        <v>6777</v>
      </c>
      <c r="H141" s="345">
        <f t="shared" si="20"/>
        <v>8065</v>
      </c>
      <c r="I141" s="385">
        <f t="shared" si="22"/>
        <v>5691</v>
      </c>
      <c r="J141" s="386">
        <f t="shared" si="21"/>
        <v>6772</v>
      </c>
    </row>
    <row r="142" spans="1:10" ht="25.5" x14ac:dyDescent="0.25">
      <c r="A142" s="368"/>
      <c r="B142" s="383">
        <f t="shared" si="23"/>
        <v>120</v>
      </c>
      <c r="C142" s="339" t="s">
        <v>1553</v>
      </c>
      <c r="D142" s="339" t="s">
        <v>1554</v>
      </c>
      <c r="E142" s="349" t="s">
        <v>1555</v>
      </c>
      <c r="F142" s="384">
        <v>0.19</v>
      </c>
      <c r="G142" s="345">
        <v>19384</v>
      </c>
      <c r="H142" s="345">
        <f t="shared" si="20"/>
        <v>23067</v>
      </c>
      <c r="I142" s="385">
        <f t="shared" si="22"/>
        <v>16278</v>
      </c>
      <c r="J142" s="386">
        <f t="shared" si="21"/>
        <v>19371</v>
      </c>
    </row>
    <row r="143" spans="1:10" x14ac:dyDescent="0.25">
      <c r="A143" s="368"/>
      <c r="B143" s="383">
        <f t="shared" si="23"/>
        <v>121</v>
      </c>
      <c r="C143" s="339" t="s">
        <v>1556</v>
      </c>
      <c r="D143" s="339" t="s">
        <v>1557</v>
      </c>
      <c r="E143" s="349" t="s">
        <v>894</v>
      </c>
      <c r="F143" s="384">
        <v>0.19</v>
      </c>
      <c r="G143" s="345">
        <v>8185</v>
      </c>
      <c r="H143" s="345">
        <f t="shared" si="20"/>
        <v>9740</v>
      </c>
      <c r="I143" s="385">
        <f t="shared" si="22"/>
        <v>6873</v>
      </c>
      <c r="J143" s="386">
        <f t="shared" si="21"/>
        <v>8179</v>
      </c>
    </row>
    <row r="144" spans="1:10" x14ac:dyDescent="0.25">
      <c r="A144" s="368"/>
      <c r="B144" s="383">
        <f t="shared" si="23"/>
        <v>122</v>
      </c>
      <c r="C144" s="351" t="s">
        <v>1558</v>
      </c>
      <c r="D144" s="351" t="s">
        <v>1559</v>
      </c>
      <c r="E144" s="349" t="s">
        <v>1552</v>
      </c>
      <c r="F144" s="384">
        <v>0.19</v>
      </c>
      <c r="G144" s="345">
        <v>16931</v>
      </c>
      <c r="H144" s="345">
        <f t="shared" si="20"/>
        <v>20148</v>
      </c>
      <c r="I144" s="385">
        <f t="shared" si="22"/>
        <v>14218</v>
      </c>
      <c r="J144" s="386">
        <f t="shared" si="21"/>
        <v>16919</v>
      </c>
    </row>
    <row r="145" spans="1:10" x14ac:dyDescent="0.25">
      <c r="A145" s="368"/>
      <c r="B145" s="383">
        <f t="shared" si="23"/>
        <v>123</v>
      </c>
      <c r="C145" s="351" t="s">
        <v>1560</v>
      </c>
      <c r="D145" s="351" t="s">
        <v>1561</v>
      </c>
      <c r="E145" s="349" t="s">
        <v>1503</v>
      </c>
      <c r="F145" s="384">
        <v>0.19</v>
      </c>
      <c r="G145" s="345">
        <v>16807</v>
      </c>
      <c r="H145" s="345">
        <f t="shared" si="20"/>
        <v>20000</v>
      </c>
      <c r="I145" s="385">
        <f t="shared" si="22"/>
        <v>14114</v>
      </c>
      <c r="J145" s="386">
        <f t="shared" si="21"/>
        <v>16796</v>
      </c>
    </row>
    <row r="146" spans="1:10" x14ac:dyDescent="0.25">
      <c r="A146" s="368"/>
      <c r="B146" s="383">
        <f t="shared" si="23"/>
        <v>124</v>
      </c>
      <c r="C146" s="348" t="s">
        <v>1562</v>
      </c>
      <c r="D146" s="348" t="s">
        <v>4285</v>
      </c>
      <c r="E146" s="350" t="s">
        <v>894</v>
      </c>
      <c r="F146" s="384">
        <v>0.19</v>
      </c>
      <c r="G146" s="345">
        <v>36255</v>
      </c>
      <c r="H146" s="345">
        <f t="shared" si="20"/>
        <v>43143</v>
      </c>
      <c r="I146" s="385">
        <f t="shared" si="22"/>
        <v>30445</v>
      </c>
      <c r="J146" s="386">
        <f t="shared" si="21"/>
        <v>36230</v>
      </c>
    </row>
    <row r="147" spans="1:10" x14ac:dyDescent="0.25">
      <c r="A147" s="368"/>
      <c r="B147" s="383">
        <f t="shared" si="23"/>
        <v>125</v>
      </c>
      <c r="C147" s="351" t="s">
        <v>1564</v>
      </c>
      <c r="D147" s="351" t="s">
        <v>1565</v>
      </c>
      <c r="E147" s="349" t="s">
        <v>1461</v>
      </c>
      <c r="F147" s="384">
        <v>0.19</v>
      </c>
      <c r="G147" s="345">
        <v>78353</v>
      </c>
      <c r="H147" s="345">
        <f t="shared" si="20"/>
        <v>93240</v>
      </c>
      <c r="I147" s="385">
        <f t="shared" si="22"/>
        <v>65797</v>
      </c>
      <c r="J147" s="386">
        <f t="shared" si="21"/>
        <v>78298</v>
      </c>
    </row>
    <row r="148" spans="1:10" x14ac:dyDescent="0.25">
      <c r="A148" s="368"/>
      <c r="B148" s="383">
        <f t="shared" si="23"/>
        <v>126</v>
      </c>
      <c r="C148" s="351" t="s">
        <v>1566</v>
      </c>
      <c r="D148" s="339" t="s">
        <v>1567</v>
      </c>
      <c r="E148" s="349" t="s">
        <v>1461</v>
      </c>
      <c r="F148" s="384">
        <v>0.19</v>
      </c>
      <c r="G148" s="345">
        <v>79776</v>
      </c>
      <c r="H148" s="345">
        <f t="shared" si="20"/>
        <v>94933</v>
      </c>
      <c r="I148" s="385">
        <f t="shared" si="22"/>
        <v>66992</v>
      </c>
      <c r="J148" s="386">
        <f t="shared" si="21"/>
        <v>79720</v>
      </c>
    </row>
    <row r="149" spans="1:10" x14ac:dyDescent="0.25">
      <c r="A149" s="368"/>
      <c r="B149" s="383">
        <f t="shared" si="23"/>
        <v>127</v>
      </c>
      <c r="C149" s="351" t="s">
        <v>1568</v>
      </c>
      <c r="D149" s="339" t="s">
        <v>1569</v>
      </c>
      <c r="E149" s="349" t="s">
        <v>1461</v>
      </c>
      <c r="F149" s="384">
        <v>0.19</v>
      </c>
      <c r="G149" s="345">
        <v>75491</v>
      </c>
      <c r="H149" s="345">
        <f t="shared" si="20"/>
        <v>89834</v>
      </c>
      <c r="I149" s="385">
        <f t="shared" si="22"/>
        <v>63394</v>
      </c>
      <c r="J149" s="386">
        <f t="shared" si="21"/>
        <v>75439</v>
      </c>
    </row>
    <row r="150" spans="1:10" x14ac:dyDescent="0.25">
      <c r="A150" s="368"/>
      <c r="B150" s="383">
        <f t="shared" si="23"/>
        <v>128</v>
      </c>
      <c r="C150" s="351" t="s">
        <v>1570</v>
      </c>
      <c r="D150" s="339" t="s">
        <v>1571</v>
      </c>
      <c r="E150" s="349" t="s">
        <v>1461</v>
      </c>
      <c r="F150" s="384">
        <v>0.19</v>
      </c>
      <c r="G150" s="345">
        <v>79005</v>
      </c>
      <c r="H150" s="345">
        <f t="shared" si="20"/>
        <v>94016</v>
      </c>
      <c r="I150" s="385">
        <f t="shared" si="22"/>
        <v>66345</v>
      </c>
      <c r="J150" s="386">
        <f t="shared" si="21"/>
        <v>78951</v>
      </c>
    </row>
    <row r="151" spans="1:10" x14ac:dyDescent="0.25">
      <c r="A151" s="368"/>
      <c r="B151" s="383">
        <f t="shared" si="23"/>
        <v>129</v>
      </c>
      <c r="C151" s="354" t="s">
        <v>4286</v>
      </c>
      <c r="D151" s="355" t="s">
        <v>4287</v>
      </c>
      <c r="E151" s="347" t="s">
        <v>1461</v>
      </c>
      <c r="F151" s="384">
        <v>0.19</v>
      </c>
      <c r="G151" s="345">
        <v>19327</v>
      </c>
      <c r="H151" s="345">
        <f t="shared" si="20"/>
        <v>22999</v>
      </c>
      <c r="I151" s="385">
        <f t="shared" si="22"/>
        <v>16230</v>
      </c>
      <c r="J151" s="386">
        <f t="shared" si="21"/>
        <v>19314</v>
      </c>
    </row>
    <row r="152" spans="1:10" ht="25.5" x14ac:dyDescent="0.25">
      <c r="A152" s="368"/>
      <c r="B152" s="383">
        <f t="shared" si="23"/>
        <v>130</v>
      </c>
      <c r="C152" s="339" t="s">
        <v>1572</v>
      </c>
      <c r="D152" s="339" t="s">
        <v>1573</v>
      </c>
      <c r="E152" s="349" t="s">
        <v>1574</v>
      </c>
      <c r="F152" s="384">
        <v>0.19</v>
      </c>
      <c r="G152" s="345">
        <v>7302</v>
      </c>
      <c r="H152" s="345">
        <f t="shared" si="20"/>
        <v>8689</v>
      </c>
      <c r="I152" s="385">
        <f t="shared" si="22"/>
        <v>6132</v>
      </c>
      <c r="J152" s="386">
        <f t="shared" si="21"/>
        <v>7297</v>
      </c>
    </row>
    <row r="153" spans="1:10" ht="25.5" x14ac:dyDescent="0.25">
      <c r="A153" s="368"/>
      <c r="B153" s="383">
        <f t="shared" si="23"/>
        <v>131</v>
      </c>
      <c r="C153" s="351" t="s">
        <v>1575</v>
      </c>
      <c r="D153" s="356" t="s">
        <v>1576</v>
      </c>
      <c r="E153" s="349" t="s">
        <v>1503</v>
      </c>
      <c r="F153" s="384">
        <v>0.19</v>
      </c>
      <c r="G153" s="345">
        <v>83117</v>
      </c>
      <c r="H153" s="345">
        <f t="shared" si="20"/>
        <v>98909</v>
      </c>
      <c r="I153" s="385">
        <f t="shared" si="22"/>
        <v>69798</v>
      </c>
      <c r="J153" s="386">
        <f t="shared" si="21"/>
        <v>83060</v>
      </c>
    </row>
    <row r="154" spans="1:10" ht="38.25" x14ac:dyDescent="0.25">
      <c r="A154" s="368"/>
      <c r="B154" s="383">
        <f t="shared" si="23"/>
        <v>132</v>
      </c>
      <c r="C154" s="351" t="s">
        <v>1577</v>
      </c>
      <c r="D154" s="351" t="s">
        <v>1578</v>
      </c>
      <c r="E154" s="349" t="s">
        <v>1579</v>
      </c>
      <c r="F154" s="384">
        <v>0.19</v>
      </c>
      <c r="G154" s="345">
        <v>23244</v>
      </c>
      <c r="H154" s="345">
        <f t="shared" si="20"/>
        <v>27660</v>
      </c>
      <c r="I154" s="385">
        <f t="shared" si="22"/>
        <v>19519</v>
      </c>
      <c r="J154" s="386">
        <f t="shared" si="21"/>
        <v>23228</v>
      </c>
    </row>
    <row r="155" spans="1:10" ht="25.5" x14ac:dyDescent="0.25">
      <c r="A155" s="368"/>
      <c r="B155" s="383">
        <f t="shared" si="23"/>
        <v>133</v>
      </c>
      <c r="C155" s="351" t="s">
        <v>1580</v>
      </c>
      <c r="D155" s="351" t="s">
        <v>1581</v>
      </c>
      <c r="E155" s="349" t="s">
        <v>1579</v>
      </c>
      <c r="F155" s="384">
        <v>0.19</v>
      </c>
      <c r="G155" s="345">
        <v>33076</v>
      </c>
      <c r="H155" s="345">
        <f t="shared" si="20"/>
        <v>39360</v>
      </c>
      <c r="I155" s="385">
        <f t="shared" si="22"/>
        <v>27776</v>
      </c>
      <c r="J155" s="386">
        <f t="shared" si="21"/>
        <v>33053</v>
      </c>
    </row>
    <row r="156" spans="1:10" ht="25.5" x14ac:dyDescent="0.25">
      <c r="A156" s="368"/>
      <c r="B156" s="383">
        <f t="shared" si="23"/>
        <v>134</v>
      </c>
      <c r="C156" s="351" t="s">
        <v>1580</v>
      </c>
      <c r="D156" s="351" t="s">
        <v>1581</v>
      </c>
      <c r="E156" s="349" t="s">
        <v>1582</v>
      </c>
      <c r="F156" s="384">
        <v>0.19</v>
      </c>
      <c r="G156" s="345">
        <v>33516</v>
      </c>
      <c r="H156" s="345">
        <f t="shared" si="20"/>
        <v>39884</v>
      </c>
      <c r="I156" s="385">
        <f t="shared" si="22"/>
        <v>28145</v>
      </c>
      <c r="J156" s="386">
        <f t="shared" si="21"/>
        <v>33493</v>
      </c>
    </row>
    <row r="157" spans="1:10" x14ac:dyDescent="0.25">
      <c r="A157" s="368"/>
      <c r="B157" s="383">
        <f t="shared" si="23"/>
        <v>135</v>
      </c>
      <c r="C157" s="339" t="s">
        <v>1583</v>
      </c>
      <c r="D157" s="339" t="s">
        <v>1584</v>
      </c>
      <c r="E157" s="349" t="s">
        <v>4288</v>
      </c>
      <c r="F157" s="384">
        <v>0.19</v>
      </c>
      <c r="G157" s="345">
        <v>38511</v>
      </c>
      <c r="H157" s="345">
        <f t="shared" si="20"/>
        <v>45828</v>
      </c>
      <c r="I157" s="385">
        <f t="shared" si="22"/>
        <v>32340</v>
      </c>
      <c r="J157" s="386">
        <f t="shared" si="21"/>
        <v>38485</v>
      </c>
    </row>
    <row r="158" spans="1:10" x14ac:dyDescent="0.25">
      <c r="A158" s="368"/>
      <c r="B158" s="383">
        <f t="shared" si="23"/>
        <v>136</v>
      </c>
      <c r="C158" s="339" t="s">
        <v>1585</v>
      </c>
      <c r="D158" s="339" t="s">
        <v>1586</v>
      </c>
      <c r="E158" s="349" t="s">
        <v>4289</v>
      </c>
      <c r="F158" s="384">
        <v>0.19</v>
      </c>
      <c r="G158" s="345">
        <v>35983</v>
      </c>
      <c r="H158" s="345">
        <f t="shared" si="20"/>
        <v>42820</v>
      </c>
      <c r="I158" s="385">
        <f t="shared" si="22"/>
        <v>30217</v>
      </c>
      <c r="J158" s="386">
        <f t="shared" si="21"/>
        <v>35958</v>
      </c>
    </row>
    <row r="159" spans="1:10" ht="25.5" x14ac:dyDescent="0.25">
      <c r="A159" s="368"/>
      <c r="B159" s="383">
        <f t="shared" si="23"/>
        <v>137</v>
      </c>
      <c r="C159" s="351" t="s">
        <v>1589</v>
      </c>
      <c r="D159" s="339" t="s">
        <v>1590</v>
      </c>
      <c r="E159" s="349" t="s">
        <v>1591</v>
      </c>
      <c r="F159" s="384">
        <v>0.19</v>
      </c>
      <c r="G159" s="345">
        <v>50298</v>
      </c>
      <c r="H159" s="345">
        <f t="shared" si="20"/>
        <v>59855</v>
      </c>
      <c r="I159" s="385">
        <f t="shared" si="22"/>
        <v>42238</v>
      </c>
      <c r="J159" s="386">
        <f t="shared" si="21"/>
        <v>50263</v>
      </c>
    </row>
    <row r="160" spans="1:10" ht="25.5" x14ac:dyDescent="0.25">
      <c r="A160" s="368"/>
      <c r="B160" s="383">
        <f t="shared" si="23"/>
        <v>138</v>
      </c>
      <c r="C160" s="351" t="s">
        <v>1592</v>
      </c>
      <c r="D160" s="339" t="s">
        <v>1593</v>
      </c>
      <c r="E160" s="349" t="s">
        <v>1579</v>
      </c>
      <c r="F160" s="384">
        <v>0.19</v>
      </c>
      <c r="G160" s="345">
        <v>28755</v>
      </c>
      <c r="H160" s="345">
        <f t="shared" si="20"/>
        <v>34218</v>
      </c>
      <c r="I160" s="385">
        <f t="shared" si="22"/>
        <v>24147</v>
      </c>
      <c r="J160" s="386">
        <f t="shared" si="21"/>
        <v>28735</v>
      </c>
    </row>
    <row r="161" spans="1:10" x14ac:dyDescent="0.25">
      <c r="A161" s="368"/>
      <c r="B161" s="383">
        <f t="shared" si="23"/>
        <v>139</v>
      </c>
      <c r="C161" s="339" t="s">
        <v>1594</v>
      </c>
      <c r="D161" s="339" t="s">
        <v>1595</v>
      </c>
      <c r="E161" s="349" t="s">
        <v>4290</v>
      </c>
      <c r="F161" s="384">
        <v>0.19</v>
      </c>
      <c r="G161" s="345">
        <v>19441</v>
      </c>
      <c r="H161" s="345">
        <f t="shared" si="20"/>
        <v>23135</v>
      </c>
      <c r="I161" s="385">
        <f t="shared" si="22"/>
        <v>16326</v>
      </c>
      <c r="J161" s="386">
        <f t="shared" si="21"/>
        <v>19428</v>
      </c>
    </row>
    <row r="162" spans="1:10" x14ac:dyDescent="0.25">
      <c r="A162" s="368"/>
      <c r="B162" s="383">
        <f t="shared" si="23"/>
        <v>140</v>
      </c>
      <c r="C162" s="339" t="s">
        <v>1596</v>
      </c>
      <c r="D162" s="339" t="s">
        <v>1597</v>
      </c>
      <c r="E162" s="349" t="s">
        <v>4290</v>
      </c>
      <c r="F162" s="384">
        <v>0.19</v>
      </c>
      <c r="G162" s="345">
        <v>22051</v>
      </c>
      <c r="H162" s="345">
        <f t="shared" si="20"/>
        <v>26241</v>
      </c>
      <c r="I162" s="385">
        <f t="shared" si="22"/>
        <v>18517</v>
      </c>
      <c r="J162" s="386">
        <f t="shared" si="21"/>
        <v>22035</v>
      </c>
    </row>
    <row r="163" spans="1:10" ht="25.5" x14ac:dyDescent="0.25">
      <c r="A163" s="368"/>
      <c r="B163" s="383">
        <f t="shared" si="23"/>
        <v>141</v>
      </c>
      <c r="C163" s="351" t="s">
        <v>1598</v>
      </c>
      <c r="D163" s="339" t="s">
        <v>1599</v>
      </c>
      <c r="E163" s="349" t="s">
        <v>1574</v>
      </c>
      <c r="F163" s="384">
        <v>0.19</v>
      </c>
      <c r="G163" s="345">
        <v>2684</v>
      </c>
      <c r="H163" s="345">
        <f t="shared" si="20"/>
        <v>3194</v>
      </c>
      <c r="I163" s="385">
        <f t="shared" si="22"/>
        <v>2254</v>
      </c>
      <c r="J163" s="386">
        <f t="shared" si="21"/>
        <v>2682</v>
      </c>
    </row>
    <row r="164" spans="1:10" ht="25.5" x14ac:dyDescent="0.25">
      <c r="A164" s="368"/>
      <c r="B164" s="383">
        <f t="shared" si="23"/>
        <v>142</v>
      </c>
      <c r="C164" s="339" t="s">
        <v>1600</v>
      </c>
      <c r="D164" s="339" t="s">
        <v>1601</v>
      </c>
      <c r="E164" s="349" t="s">
        <v>1574</v>
      </c>
      <c r="F164" s="384">
        <v>0.19</v>
      </c>
      <c r="G164" s="345">
        <v>6030</v>
      </c>
      <c r="H164" s="345">
        <f t="shared" si="20"/>
        <v>7176</v>
      </c>
      <c r="I164" s="385">
        <f t="shared" si="22"/>
        <v>5064</v>
      </c>
      <c r="J164" s="386">
        <f t="shared" si="21"/>
        <v>6026</v>
      </c>
    </row>
    <row r="165" spans="1:10" x14ac:dyDescent="0.25">
      <c r="A165" s="368"/>
      <c r="B165" s="383">
        <f t="shared" si="23"/>
        <v>143</v>
      </c>
      <c r="C165" s="348" t="s">
        <v>1602</v>
      </c>
      <c r="D165" s="348" t="s">
        <v>4291</v>
      </c>
      <c r="E165" s="350" t="s">
        <v>894</v>
      </c>
      <c r="F165" s="384">
        <v>0.19</v>
      </c>
      <c r="G165" s="345">
        <v>122738</v>
      </c>
      <c r="H165" s="345">
        <f t="shared" si="20"/>
        <v>146058</v>
      </c>
      <c r="I165" s="385">
        <f t="shared" si="22"/>
        <v>103070</v>
      </c>
      <c r="J165" s="386">
        <f t="shared" si="21"/>
        <v>122653</v>
      </c>
    </row>
    <row r="166" spans="1:10" x14ac:dyDescent="0.25">
      <c r="A166" s="368"/>
      <c r="B166" s="383">
        <f t="shared" si="23"/>
        <v>144</v>
      </c>
      <c r="C166" s="348" t="s">
        <v>1606</v>
      </c>
      <c r="D166" s="348" t="s">
        <v>4292</v>
      </c>
      <c r="E166" s="350" t="s">
        <v>894</v>
      </c>
      <c r="F166" s="384">
        <v>0.19</v>
      </c>
      <c r="G166" s="345">
        <v>172768</v>
      </c>
      <c r="H166" s="345">
        <f t="shared" ref="H166:H229" si="24">+ROUND(G166*(1+$F166),0)</f>
        <v>205594</v>
      </c>
      <c r="I166" s="385">
        <f t="shared" si="22"/>
        <v>145083</v>
      </c>
      <c r="J166" s="386">
        <f t="shared" ref="J166:J229" si="25">+ROUND(I166*(1+$F166),0)</f>
        <v>172649</v>
      </c>
    </row>
    <row r="167" spans="1:10" ht="25.5" x14ac:dyDescent="0.25">
      <c r="A167" s="368"/>
      <c r="B167" s="383">
        <f t="shared" si="23"/>
        <v>145</v>
      </c>
      <c r="C167" s="339" t="s">
        <v>1609</v>
      </c>
      <c r="D167" s="339" t="s">
        <v>1610</v>
      </c>
      <c r="E167" s="349" t="s">
        <v>1514</v>
      </c>
      <c r="F167" s="384">
        <v>0.19</v>
      </c>
      <c r="G167" s="345">
        <v>50169</v>
      </c>
      <c r="H167" s="345">
        <f t="shared" si="24"/>
        <v>59701</v>
      </c>
      <c r="I167" s="385">
        <f t="shared" ref="I167:I230" si="26">+ROUND(G167*(1-$E$11),0)</f>
        <v>42130</v>
      </c>
      <c r="J167" s="386">
        <f t="shared" si="25"/>
        <v>50135</v>
      </c>
    </row>
    <row r="168" spans="1:10" ht="25.5" x14ac:dyDescent="0.25">
      <c r="A168" s="368"/>
      <c r="B168" s="383">
        <f t="shared" ref="B168:B231" si="27">B167+1</f>
        <v>146</v>
      </c>
      <c r="C168" s="339" t="s">
        <v>1611</v>
      </c>
      <c r="D168" s="339" t="s">
        <v>1610</v>
      </c>
      <c r="E168" s="349" t="s">
        <v>1582</v>
      </c>
      <c r="F168" s="384">
        <v>0.19</v>
      </c>
      <c r="G168" s="345">
        <v>30569</v>
      </c>
      <c r="H168" s="345">
        <f t="shared" si="24"/>
        <v>36377</v>
      </c>
      <c r="I168" s="385">
        <f t="shared" si="26"/>
        <v>25671</v>
      </c>
      <c r="J168" s="386">
        <f t="shared" si="25"/>
        <v>30548</v>
      </c>
    </row>
    <row r="169" spans="1:10" x14ac:dyDescent="0.25">
      <c r="A169" s="368"/>
      <c r="B169" s="383">
        <f t="shared" si="27"/>
        <v>147</v>
      </c>
      <c r="C169" s="348" t="s">
        <v>1612</v>
      </c>
      <c r="D169" s="348" t="s">
        <v>1610</v>
      </c>
      <c r="E169" s="350" t="s">
        <v>894</v>
      </c>
      <c r="F169" s="384">
        <v>0.19</v>
      </c>
      <c r="G169" s="345">
        <v>11023</v>
      </c>
      <c r="H169" s="345">
        <f t="shared" si="24"/>
        <v>13117</v>
      </c>
      <c r="I169" s="385">
        <f t="shared" si="26"/>
        <v>9257</v>
      </c>
      <c r="J169" s="386">
        <f t="shared" si="25"/>
        <v>11016</v>
      </c>
    </row>
    <row r="170" spans="1:10" ht="25.5" x14ac:dyDescent="0.25">
      <c r="A170" s="368"/>
      <c r="B170" s="383">
        <f t="shared" si="27"/>
        <v>148</v>
      </c>
      <c r="C170" s="353" t="s">
        <v>1613</v>
      </c>
      <c r="D170" s="353" t="s">
        <v>1614</v>
      </c>
      <c r="E170" s="341" t="s">
        <v>1615</v>
      </c>
      <c r="F170" s="384">
        <v>0.19</v>
      </c>
      <c r="G170" s="345">
        <v>12480</v>
      </c>
      <c r="H170" s="345">
        <f t="shared" si="24"/>
        <v>14851</v>
      </c>
      <c r="I170" s="385">
        <f t="shared" si="26"/>
        <v>10480</v>
      </c>
      <c r="J170" s="386">
        <f t="shared" si="25"/>
        <v>12471</v>
      </c>
    </row>
    <row r="171" spans="1:10" ht="25.5" x14ac:dyDescent="0.25">
      <c r="A171" s="368"/>
      <c r="B171" s="383">
        <f t="shared" si="27"/>
        <v>149</v>
      </c>
      <c r="C171" s="353" t="s">
        <v>1616</v>
      </c>
      <c r="D171" s="353" t="s">
        <v>1617</v>
      </c>
      <c r="E171" s="341" t="s">
        <v>1615</v>
      </c>
      <c r="F171" s="384">
        <v>0.19</v>
      </c>
      <c r="G171" s="345">
        <v>11933</v>
      </c>
      <c r="H171" s="345">
        <f t="shared" si="24"/>
        <v>14200</v>
      </c>
      <c r="I171" s="385">
        <f t="shared" si="26"/>
        <v>10021</v>
      </c>
      <c r="J171" s="386">
        <f t="shared" si="25"/>
        <v>11925</v>
      </c>
    </row>
    <row r="172" spans="1:10" ht="25.5" x14ac:dyDescent="0.25">
      <c r="A172" s="368"/>
      <c r="B172" s="383">
        <f t="shared" si="27"/>
        <v>150</v>
      </c>
      <c r="C172" s="353" t="s">
        <v>1618</v>
      </c>
      <c r="D172" s="353" t="s">
        <v>1619</v>
      </c>
      <c r="E172" s="341" t="s">
        <v>1503</v>
      </c>
      <c r="F172" s="384">
        <v>0.19</v>
      </c>
      <c r="G172" s="345">
        <v>18142</v>
      </c>
      <c r="H172" s="345">
        <f t="shared" si="24"/>
        <v>21589</v>
      </c>
      <c r="I172" s="385">
        <f t="shared" si="26"/>
        <v>15235</v>
      </c>
      <c r="J172" s="386">
        <f t="shared" si="25"/>
        <v>18130</v>
      </c>
    </row>
    <row r="173" spans="1:10" ht="25.5" x14ac:dyDescent="0.25">
      <c r="A173" s="368"/>
      <c r="B173" s="383">
        <f t="shared" si="27"/>
        <v>151</v>
      </c>
      <c r="C173" s="339" t="s">
        <v>1620</v>
      </c>
      <c r="D173" s="339" t="s">
        <v>1621</v>
      </c>
      <c r="E173" s="349" t="s">
        <v>1448</v>
      </c>
      <c r="F173" s="384">
        <v>0.19</v>
      </c>
      <c r="G173" s="345">
        <v>17682</v>
      </c>
      <c r="H173" s="345">
        <f t="shared" si="24"/>
        <v>21042</v>
      </c>
      <c r="I173" s="385">
        <f t="shared" si="26"/>
        <v>14849</v>
      </c>
      <c r="J173" s="386">
        <f t="shared" si="25"/>
        <v>17670</v>
      </c>
    </row>
    <row r="174" spans="1:10" ht="25.5" x14ac:dyDescent="0.25">
      <c r="A174" s="368"/>
      <c r="B174" s="383">
        <f t="shared" si="27"/>
        <v>152</v>
      </c>
      <c r="C174" s="351" t="s">
        <v>4293</v>
      </c>
      <c r="D174" s="351" t="s">
        <v>4294</v>
      </c>
      <c r="E174" s="349" t="s">
        <v>1514</v>
      </c>
      <c r="F174" s="384">
        <v>0.19</v>
      </c>
      <c r="G174" s="345">
        <v>22424</v>
      </c>
      <c r="H174" s="345">
        <f t="shared" si="24"/>
        <v>26685</v>
      </c>
      <c r="I174" s="385">
        <f t="shared" si="26"/>
        <v>18831</v>
      </c>
      <c r="J174" s="386">
        <f t="shared" si="25"/>
        <v>22409</v>
      </c>
    </row>
    <row r="175" spans="1:10" ht="25.5" x14ac:dyDescent="0.25">
      <c r="A175" s="368"/>
      <c r="B175" s="383">
        <f t="shared" si="27"/>
        <v>153</v>
      </c>
      <c r="C175" s="351" t="s">
        <v>4295</v>
      </c>
      <c r="D175" s="351" t="s">
        <v>4294</v>
      </c>
      <c r="E175" s="349" t="s">
        <v>1582</v>
      </c>
      <c r="F175" s="384">
        <v>0.19</v>
      </c>
      <c r="G175" s="345">
        <v>14966</v>
      </c>
      <c r="H175" s="345">
        <f t="shared" si="24"/>
        <v>17810</v>
      </c>
      <c r="I175" s="385">
        <f t="shared" si="26"/>
        <v>12568</v>
      </c>
      <c r="J175" s="386">
        <f t="shared" si="25"/>
        <v>14956</v>
      </c>
    </row>
    <row r="176" spans="1:10" x14ac:dyDescent="0.25">
      <c r="A176" s="368"/>
      <c r="B176" s="383">
        <f t="shared" si="27"/>
        <v>154</v>
      </c>
      <c r="C176" s="351" t="s">
        <v>1633</v>
      </c>
      <c r="D176" s="339" t="s">
        <v>1634</v>
      </c>
      <c r="E176" s="349" t="s">
        <v>4296</v>
      </c>
      <c r="F176" s="384">
        <v>0.19</v>
      </c>
      <c r="G176" s="345">
        <v>13524</v>
      </c>
      <c r="H176" s="345">
        <f t="shared" si="24"/>
        <v>16094</v>
      </c>
      <c r="I176" s="385">
        <f t="shared" si="26"/>
        <v>11357</v>
      </c>
      <c r="J176" s="386">
        <f t="shared" si="25"/>
        <v>13515</v>
      </c>
    </row>
    <row r="177" spans="1:10" x14ac:dyDescent="0.25">
      <c r="A177" s="368"/>
      <c r="B177" s="383">
        <f t="shared" si="27"/>
        <v>155</v>
      </c>
      <c r="C177" s="351" t="s">
        <v>1636</v>
      </c>
      <c r="D177" s="339" t="s">
        <v>1637</v>
      </c>
      <c r="E177" s="349" t="s">
        <v>1638</v>
      </c>
      <c r="F177" s="384">
        <v>0.19</v>
      </c>
      <c r="G177" s="345">
        <v>142957</v>
      </c>
      <c r="H177" s="345">
        <f t="shared" si="24"/>
        <v>170119</v>
      </c>
      <c r="I177" s="385">
        <f t="shared" si="26"/>
        <v>120049</v>
      </c>
      <c r="J177" s="386">
        <f t="shared" si="25"/>
        <v>142858</v>
      </c>
    </row>
    <row r="178" spans="1:10" x14ac:dyDescent="0.25">
      <c r="A178" s="368"/>
      <c r="B178" s="383">
        <f t="shared" si="27"/>
        <v>156</v>
      </c>
      <c r="C178" s="351" t="s">
        <v>1639</v>
      </c>
      <c r="D178" s="348" t="s">
        <v>1640</v>
      </c>
      <c r="E178" s="349" t="s">
        <v>894</v>
      </c>
      <c r="F178" s="384">
        <v>0.19</v>
      </c>
      <c r="G178" s="345">
        <v>109544</v>
      </c>
      <c r="H178" s="345">
        <f t="shared" si="24"/>
        <v>130357</v>
      </c>
      <c r="I178" s="385">
        <f t="shared" si="26"/>
        <v>91990</v>
      </c>
      <c r="J178" s="386">
        <f t="shared" si="25"/>
        <v>109468</v>
      </c>
    </row>
    <row r="179" spans="1:10" x14ac:dyDescent="0.25">
      <c r="A179" s="368"/>
      <c r="B179" s="383">
        <f t="shared" si="27"/>
        <v>157</v>
      </c>
      <c r="C179" s="348" t="s">
        <v>1643</v>
      </c>
      <c r="D179" s="348" t="s">
        <v>1643</v>
      </c>
      <c r="E179" s="350" t="s">
        <v>4297</v>
      </c>
      <c r="F179" s="384">
        <v>0.19</v>
      </c>
      <c r="G179" s="345">
        <v>226507</v>
      </c>
      <c r="H179" s="345">
        <f t="shared" si="24"/>
        <v>269543</v>
      </c>
      <c r="I179" s="385">
        <f t="shared" si="26"/>
        <v>190211</v>
      </c>
      <c r="J179" s="386">
        <f t="shared" si="25"/>
        <v>226351</v>
      </c>
    </row>
    <row r="180" spans="1:10" ht="25.5" x14ac:dyDescent="0.25">
      <c r="A180" s="368"/>
      <c r="B180" s="383">
        <f t="shared" si="27"/>
        <v>158</v>
      </c>
      <c r="C180" s="351" t="s">
        <v>1645</v>
      </c>
      <c r="D180" s="351" t="s">
        <v>1646</v>
      </c>
      <c r="E180" s="349" t="s">
        <v>1647</v>
      </c>
      <c r="F180" s="384">
        <v>0.19</v>
      </c>
      <c r="G180" s="345">
        <v>13379</v>
      </c>
      <c r="H180" s="345">
        <f t="shared" si="24"/>
        <v>15921</v>
      </c>
      <c r="I180" s="385">
        <f t="shared" si="26"/>
        <v>11235</v>
      </c>
      <c r="J180" s="386">
        <f t="shared" si="25"/>
        <v>13370</v>
      </c>
    </row>
    <row r="181" spans="1:10" ht="25.5" x14ac:dyDescent="0.25">
      <c r="A181" s="368"/>
      <c r="B181" s="383">
        <f t="shared" si="27"/>
        <v>159</v>
      </c>
      <c r="C181" s="351" t="s">
        <v>1648</v>
      </c>
      <c r="D181" s="339" t="s">
        <v>1649</v>
      </c>
      <c r="E181" s="349" t="s">
        <v>1514</v>
      </c>
      <c r="F181" s="384">
        <v>0.19</v>
      </c>
      <c r="G181" s="345">
        <v>20953</v>
      </c>
      <c r="H181" s="345">
        <f t="shared" si="24"/>
        <v>24934</v>
      </c>
      <c r="I181" s="385">
        <f t="shared" si="26"/>
        <v>17595</v>
      </c>
      <c r="J181" s="386">
        <f t="shared" si="25"/>
        <v>20938</v>
      </c>
    </row>
    <row r="182" spans="1:10" ht="25.5" x14ac:dyDescent="0.25">
      <c r="A182" s="368"/>
      <c r="B182" s="383">
        <f t="shared" si="27"/>
        <v>160</v>
      </c>
      <c r="C182" s="351" t="s">
        <v>1650</v>
      </c>
      <c r="D182" s="339" t="s">
        <v>1651</v>
      </c>
      <c r="E182" s="349" t="s">
        <v>1652</v>
      </c>
      <c r="F182" s="384">
        <v>0.19</v>
      </c>
      <c r="G182" s="345">
        <v>33679</v>
      </c>
      <c r="H182" s="345">
        <f t="shared" si="24"/>
        <v>40078</v>
      </c>
      <c r="I182" s="385">
        <f t="shared" si="26"/>
        <v>28282</v>
      </c>
      <c r="J182" s="386">
        <f t="shared" si="25"/>
        <v>33656</v>
      </c>
    </row>
    <row r="183" spans="1:10" ht="25.5" x14ac:dyDescent="0.25">
      <c r="A183" s="368"/>
      <c r="B183" s="383">
        <f t="shared" si="27"/>
        <v>161</v>
      </c>
      <c r="C183" s="351" t="s">
        <v>1653</v>
      </c>
      <c r="D183" s="339" t="s">
        <v>1654</v>
      </c>
      <c r="E183" s="349" t="s">
        <v>1514</v>
      </c>
      <c r="F183" s="384">
        <v>0.19</v>
      </c>
      <c r="G183" s="345">
        <v>17776</v>
      </c>
      <c r="H183" s="345">
        <f t="shared" si="24"/>
        <v>21153</v>
      </c>
      <c r="I183" s="385">
        <f t="shared" si="26"/>
        <v>14928</v>
      </c>
      <c r="J183" s="386">
        <f t="shared" si="25"/>
        <v>17764</v>
      </c>
    </row>
    <row r="184" spans="1:10" ht="25.5" x14ac:dyDescent="0.25">
      <c r="A184" s="368"/>
      <c r="B184" s="383">
        <f t="shared" si="27"/>
        <v>162</v>
      </c>
      <c r="C184" s="351" t="s">
        <v>1655</v>
      </c>
      <c r="D184" s="339" t="s">
        <v>1654</v>
      </c>
      <c r="E184" s="349" t="s">
        <v>1652</v>
      </c>
      <c r="F184" s="384">
        <v>0.19</v>
      </c>
      <c r="G184" s="345">
        <v>36702</v>
      </c>
      <c r="H184" s="345">
        <f t="shared" si="24"/>
        <v>43675</v>
      </c>
      <c r="I184" s="385">
        <f t="shared" si="26"/>
        <v>30821</v>
      </c>
      <c r="J184" s="386">
        <f t="shared" si="25"/>
        <v>36677</v>
      </c>
    </row>
    <row r="185" spans="1:10" x14ac:dyDescent="0.25">
      <c r="A185" s="368"/>
      <c r="B185" s="383">
        <f t="shared" si="27"/>
        <v>163</v>
      </c>
      <c r="C185" s="348" t="s">
        <v>1658</v>
      </c>
      <c r="D185" s="348" t="s">
        <v>1659</v>
      </c>
      <c r="E185" s="350" t="s">
        <v>1660</v>
      </c>
      <c r="F185" s="384">
        <v>0.19</v>
      </c>
      <c r="G185" s="345">
        <v>56563</v>
      </c>
      <c r="H185" s="345">
        <f t="shared" si="24"/>
        <v>67310</v>
      </c>
      <c r="I185" s="385">
        <f t="shared" si="26"/>
        <v>47499</v>
      </c>
      <c r="J185" s="386">
        <f t="shared" si="25"/>
        <v>56524</v>
      </c>
    </row>
    <row r="186" spans="1:10" ht="25.5" x14ac:dyDescent="0.25">
      <c r="A186" s="368"/>
      <c r="B186" s="383">
        <f t="shared" si="27"/>
        <v>164</v>
      </c>
      <c r="C186" s="348" t="s">
        <v>1664</v>
      </c>
      <c r="D186" s="348" t="s">
        <v>4298</v>
      </c>
      <c r="E186" s="350" t="s">
        <v>1665</v>
      </c>
      <c r="F186" s="384">
        <v>0.19</v>
      </c>
      <c r="G186" s="345">
        <v>17808</v>
      </c>
      <c r="H186" s="345">
        <f t="shared" si="24"/>
        <v>21192</v>
      </c>
      <c r="I186" s="385">
        <f t="shared" si="26"/>
        <v>14954</v>
      </c>
      <c r="J186" s="386">
        <f t="shared" si="25"/>
        <v>17795</v>
      </c>
    </row>
    <row r="187" spans="1:10" ht="30.95" customHeight="1" x14ac:dyDescent="0.25">
      <c r="A187" s="368"/>
      <c r="B187" s="383">
        <f t="shared" si="27"/>
        <v>165</v>
      </c>
      <c r="C187" s="351" t="s">
        <v>1668</v>
      </c>
      <c r="D187" s="351" t="s">
        <v>1669</v>
      </c>
      <c r="E187" s="349" t="s">
        <v>894</v>
      </c>
      <c r="F187" s="384">
        <v>0.19</v>
      </c>
      <c r="G187" s="345">
        <v>2002</v>
      </c>
      <c r="H187" s="345">
        <f t="shared" si="24"/>
        <v>2382</v>
      </c>
      <c r="I187" s="385">
        <f t="shared" si="26"/>
        <v>1681</v>
      </c>
      <c r="J187" s="386">
        <f t="shared" si="25"/>
        <v>2000</v>
      </c>
    </row>
    <row r="188" spans="1:10" ht="38.25" x14ac:dyDescent="0.25">
      <c r="A188" s="368"/>
      <c r="B188" s="383">
        <f t="shared" si="27"/>
        <v>166</v>
      </c>
      <c r="C188" s="348" t="s">
        <v>1670</v>
      </c>
      <c r="D188" s="348" t="s">
        <v>4299</v>
      </c>
      <c r="E188" s="350" t="s">
        <v>894</v>
      </c>
      <c r="F188" s="384">
        <v>0.19</v>
      </c>
      <c r="G188" s="345">
        <v>304070</v>
      </c>
      <c r="H188" s="345">
        <f t="shared" si="24"/>
        <v>361843</v>
      </c>
      <c r="I188" s="385">
        <f t="shared" si="26"/>
        <v>255345</v>
      </c>
      <c r="J188" s="386">
        <f t="shared" si="25"/>
        <v>303861</v>
      </c>
    </row>
    <row r="189" spans="1:10" ht="25.5" x14ac:dyDescent="0.25">
      <c r="A189" s="368"/>
      <c r="B189" s="383">
        <f t="shared" si="27"/>
        <v>167</v>
      </c>
      <c r="C189" s="351" t="s">
        <v>1672</v>
      </c>
      <c r="D189" s="339" t="s">
        <v>1673</v>
      </c>
      <c r="E189" s="349" t="s">
        <v>1464</v>
      </c>
      <c r="F189" s="384">
        <v>0.19</v>
      </c>
      <c r="G189" s="345">
        <v>39961</v>
      </c>
      <c r="H189" s="345">
        <f t="shared" si="24"/>
        <v>47554</v>
      </c>
      <c r="I189" s="385">
        <f t="shared" si="26"/>
        <v>33557</v>
      </c>
      <c r="J189" s="386">
        <f t="shared" si="25"/>
        <v>39933</v>
      </c>
    </row>
    <row r="190" spans="1:10" ht="25.5" x14ac:dyDescent="0.25">
      <c r="A190" s="368"/>
      <c r="B190" s="383">
        <f t="shared" si="27"/>
        <v>168</v>
      </c>
      <c r="C190" s="339" t="s">
        <v>1676</v>
      </c>
      <c r="D190" s="339" t="s">
        <v>1677</v>
      </c>
      <c r="E190" s="349" t="s">
        <v>1626</v>
      </c>
      <c r="F190" s="384">
        <v>0.19</v>
      </c>
      <c r="G190" s="345">
        <v>50154</v>
      </c>
      <c r="H190" s="345">
        <f t="shared" si="24"/>
        <v>59683</v>
      </c>
      <c r="I190" s="385">
        <f t="shared" si="26"/>
        <v>42117</v>
      </c>
      <c r="J190" s="386">
        <f t="shared" si="25"/>
        <v>50119</v>
      </c>
    </row>
    <row r="191" spans="1:10" ht="25.5" x14ac:dyDescent="0.25">
      <c r="A191" s="368"/>
      <c r="B191" s="383">
        <f t="shared" si="27"/>
        <v>169</v>
      </c>
      <c r="C191" s="339" t="s">
        <v>1679</v>
      </c>
      <c r="D191" s="339" t="s">
        <v>1680</v>
      </c>
      <c r="E191" s="349" t="s">
        <v>4300</v>
      </c>
      <c r="F191" s="384">
        <v>0.19</v>
      </c>
      <c r="G191" s="345">
        <v>17659</v>
      </c>
      <c r="H191" s="345">
        <f t="shared" si="24"/>
        <v>21014</v>
      </c>
      <c r="I191" s="385">
        <f t="shared" si="26"/>
        <v>14829</v>
      </c>
      <c r="J191" s="386">
        <f t="shared" si="25"/>
        <v>17647</v>
      </c>
    </row>
    <row r="192" spans="1:10" ht="25.5" x14ac:dyDescent="0.25">
      <c r="A192" s="368"/>
      <c r="B192" s="383">
        <f t="shared" si="27"/>
        <v>170</v>
      </c>
      <c r="C192" s="339" t="s">
        <v>1681</v>
      </c>
      <c r="D192" s="339" t="s">
        <v>1682</v>
      </c>
      <c r="E192" s="349" t="s">
        <v>1683</v>
      </c>
      <c r="F192" s="384">
        <v>0.19</v>
      </c>
      <c r="G192" s="345">
        <v>25785</v>
      </c>
      <c r="H192" s="345">
        <f t="shared" si="24"/>
        <v>30684</v>
      </c>
      <c r="I192" s="385">
        <f t="shared" si="26"/>
        <v>21653</v>
      </c>
      <c r="J192" s="386">
        <f t="shared" si="25"/>
        <v>25767</v>
      </c>
    </row>
    <row r="193" spans="1:10" x14ac:dyDescent="0.25">
      <c r="A193" s="368"/>
      <c r="B193" s="383">
        <f t="shared" si="27"/>
        <v>171</v>
      </c>
      <c r="C193" s="351" t="s">
        <v>1684</v>
      </c>
      <c r="D193" s="351" t="s">
        <v>1685</v>
      </c>
      <c r="E193" s="349" t="s">
        <v>894</v>
      </c>
      <c r="F193" s="384">
        <v>0.19</v>
      </c>
      <c r="G193" s="345">
        <v>3994</v>
      </c>
      <c r="H193" s="345">
        <f t="shared" si="24"/>
        <v>4753</v>
      </c>
      <c r="I193" s="385">
        <f t="shared" si="26"/>
        <v>3354</v>
      </c>
      <c r="J193" s="386">
        <f t="shared" si="25"/>
        <v>3991</v>
      </c>
    </row>
    <row r="194" spans="1:10" ht="25.5" x14ac:dyDescent="0.25">
      <c r="A194" s="368"/>
      <c r="B194" s="383">
        <f t="shared" si="27"/>
        <v>172</v>
      </c>
      <c r="C194" s="339" t="s">
        <v>1686</v>
      </c>
      <c r="D194" s="339" t="s">
        <v>1687</v>
      </c>
      <c r="E194" s="349" t="s">
        <v>1448</v>
      </c>
      <c r="F194" s="384">
        <v>0.19</v>
      </c>
      <c r="G194" s="345">
        <v>18827</v>
      </c>
      <c r="H194" s="345">
        <f t="shared" si="24"/>
        <v>22404</v>
      </c>
      <c r="I194" s="385">
        <f t="shared" si="26"/>
        <v>15810</v>
      </c>
      <c r="J194" s="386">
        <f t="shared" si="25"/>
        <v>18814</v>
      </c>
    </row>
    <row r="195" spans="1:10" ht="25.5" x14ac:dyDescent="0.25">
      <c r="A195" s="368"/>
      <c r="B195" s="383">
        <f t="shared" si="27"/>
        <v>173</v>
      </c>
      <c r="C195" s="353" t="s">
        <v>1688</v>
      </c>
      <c r="D195" s="353" t="s">
        <v>1689</v>
      </c>
      <c r="E195" s="341" t="s">
        <v>894</v>
      </c>
      <c r="F195" s="384">
        <v>0.19</v>
      </c>
      <c r="G195" s="345">
        <v>9066</v>
      </c>
      <c r="H195" s="345">
        <f t="shared" si="24"/>
        <v>10789</v>
      </c>
      <c r="I195" s="385">
        <f t="shared" si="26"/>
        <v>7613</v>
      </c>
      <c r="J195" s="386">
        <f t="shared" si="25"/>
        <v>9059</v>
      </c>
    </row>
    <row r="196" spans="1:10" x14ac:dyDescent="0.25">
      <c r="A196" s="368"/>
      <c r="B196" s="383">
        <f t="shared" si="27"/>
        <v>174</v>
      </c>
      <c r="C196" s="351" t="s">
        <v>1690</v>
      </c>
      <c r="D196" s="339" t="s">
        <v>1691</v>
      </c>
      <c r="E196" s="349" t="s">
        <v>894</v>
      </c>
      <c r="F196" s="384">
        <v>0.19</v>
      </c>
      <c r="G196" s="345">
        <v>10023</v>
      </c>
      <c r="H196" s="345">
        <f t="shared" si="24"/>
        <v>11927</v>
      </c>
      <c r="I196" s="385">
        <f t="shared" si="26"/>
        <v>8417</v>
      </c>
      <c r="J196" s="386">
        <f t="shared" si="25"/>
        <v>10016</v>
      </c>
    </row>
    <row r="197" spans="1:10" ht="25.5" x14ac:dyDescent="0.25">
      <c r="A197" s="368"/>
      <c r="B197" s="383">
        <f t="shared" si="27"/>
        <v>175</v>
      </c>
      <c r="C197" s="351" t="s">
        <v>1692</v>
      </c>
      <c r="D197" s="339" t="s">
        <v>1693</v>
      </c>
      <c r="E197" s="349" t="s">
        <v>894</v>
      </c>
      <c r="F197" s="384">
        <v>0.19</v>
      </c>
      <c r="G197" s="345">
        <v>35433</v>
      </c>
      <c r="H197" s="345">
        <f t="shared" si="24"/>
        <v>42165</v>
      </c>
      <c r="I197" s="385">
        <f t="shared" si="26"/>
        <v>29755</v>
      </c>
      <c r="J197" s="386">
        <f t="shared" si="25"/>
        <v>35408</v>
      </c>
    </row>
    <row r="198" spans="1:10" x14ac:dyDescent="0.25">
      <c r="A198" s="368"/>
      <c r="B198" s="383">
        <f t="shared" si="27"/>
        <v>176</v>
      </c>
      <c r="C198" s="351" t="s">
        <v>1694</v>
      </c>
      <c r="D198" s="339" t="s">
        <v>1695</v>
      </c>
      <c r="E198" s="349" t="s">
        <v>894</v>
      </c>
      <c r="F198" s="384">
        <v>0.19</v>
      </c>
      <c r="G198" s="345">
        <v>14278</v>
      </c>
      <c r="H198" s="345">
        <f t="shared" si="24"/>
        <v>16991</v>
      </c>
      <c r="I198" s="385">
        <f t="shared" si="26"/>
        <v>11990</v>
      </c>
      <c r="J198" s="386">
        <f t="shared" si="25"/>
        <v>14268</v>
      </c>
    </row>
    <row r="199" spans="1:10" x14ac:dyDescent="0.25">
      <c r="A199" s="368"/>
      <c r="B199" s="383">
        <f t="shared" si="27"/>
        <v>177</v>
      </c>
      <c r="C199" s="351" t="s">
        <v>1696</v>
      </c>
      <c r="D199" s="339" t="s">
        <v>1697</v>
      </c>
      <c r="E199" s="349" t="s">
        <v>894</v>
      </c>
      <c r="F199" s="384">
        <v>0.19</v>
      </c>
      <c r="G199" s="345">
        <v>66030</v>
      </c>
      <c r="H199" s="345">
        <f t="shared" si="24"/>
        <v>78576</v>
      </c>
      <c r="I199" s="385">
        <f t="shared" si="26"/>
        <v>55449</v>
      </c>
      <c r="J199" s="386">
        <f t="shared" si="25"/>
        <v>65984</v>
      </c>
    </row>
    <row r="200" spans="1:10" ht="25.5" x14ac:dyDescent="0.25">
      <c r="A200" s="368"/>
      <c r="B200" s="383">
        <f t="shared" si="27"/>
        <v>178</v>
      </c>
      <c r="C200" s="351" t="s">
        <v>1698</v>
      </c>
      <c r="D200" s="339" t="s">
        <v>1699</v>
      </c>
      <c r="E200" s="349" t="s">
        <v>894</v>
      </c>
      <c r="F200" s="384">
        <v>0.19</v>
      </c>
      <c r="G200" s="345">
        <v>90895</v>
      </c>
      <c r="H200" s="345">
        <f t="shared" si="24"/>
        <v>108165</v>
      </c>
      <c r="I200" s="385">
        <f t="shared" si="26"/>
        <v>76330</v>
      </c>
      <c r="J200" s="386">
        <f t="shared" si="25"/>
        <v>90833</v>
      </c>
    </row>
    <row r="201" spans="1:10" x14ac:dyDescent="0.25">
      <c r="A201" s="368"/>
      <c r="B201" s="383">
        <f t="shared" si="27"/>
        <v>179</v>
      </c>
      <c r="C201" s="351" t="s">
        <v>1700</v>
      </c>
      <c r="D201" s="339" t="s">
        <v>1701</v>
      </c>
      <c r="E201" s="349" t="s">
        <v>894</v>
      </c>
      <c r="F201" s="384">
        <v>0.19</v>
      </c>
      <c r="G201" s="345">
        <v>82405</v>
      </c>
      <c r="H201" s="345">
        <f t="shared" si="24"/>
        <v>98062</v>
      </c>
      <c r="I201" s="385">
        <f t="shared" si="26"/>
        <v>69200</v>
      </c>
      <c r="J201" s="386">
        <f t="shared" si="25"/>
        <v>82348</v>
      </c>
    </row>
    <row r="202" spans="1:10" ht="25.5" x14ac:dyDescent="0.25">
      <c r="A202" s="368"/>
      <c r="B202" s="383">
        <f t="shared" si="27"/>
        <v>180</v>
      </c>
      <c r="C202" s="351" t="s">
        <v>1702</v>
      </c>
      <c r="D202" s="339" t="s">
        <v>1703</v>
      </c>
      <c r="E202" s="349" t="s">
        <v>894</v>
      </c>
      <c r="F202" s="384">
        <v>0.19</v>
      </c>
      <c r="G202" s="345">
        <v>70120</v>
      </c>
      <c r="H202" s="345">
        <f t="shared" si="24"/>
        <v>83443</v>
      </c>
      <c r="I202" s="385">
        <f t="shared" si="26"/>
        <v>58884</v>
      </c>
      <c r="J202" s="386">
        <f t="shared" si="25"/>
        <v>70072</v>
      </c>
    </row>
    <row r="203" spans="1:10" ht="25.5" x14ac:dyDescent="0.25">
      <c r="A203" s="368"/>
      <c r="B203" s="383">
        <f t="shared" si="27"/>
        <v>181</v>
      </c>
      <c r="C203" s="351" t="s">
        <v>1704</v>
      </c>
      <c r="D203" s="339" t="s">
        <v>1705</v>
      </c>
      <c r="E203" s="349" t="s">
        <v>894</v>
      </c>
      <c r="F203" s="384">
        <v>0.19</v>
      </c>
      <c r="G203" s="345">
        <v>15719</v>
      </c>
      <c r="H203" s="345">
        <f t="shared" si="24"/>
        <v>18706</v>
      </c>
      <c r="I203" s="385">
        <f t="shared" si="26"/>
        <v>13200</v>
      </c>
      <c r="J203" s="386">
        <f t="shared" si="25"/>
        <v>15708</v>
      </c>
    </row>
    <row r="204" spans="1:10" ht="25.5" x14ac:dyDescent="0.25">
      <c r="A204" s="368"/>
      <c r="B204" s="383">
        <f t="shared" si="27"/>
        <v>182</v>
      </c>
      <c r="C204" s="351" t="s">
        <v>1706</v>
      </c>
      <c r="D204" s="339" t="s">
        <v>1707</v>
      </c>
      <c r="E204" s="349" t="s">
        <v>894</v>
      </c>
      <c r="F204" s="384">
        <v>0.19</v>
      </c>
      <c r="G204" s="345">
        <v>24429</v>
      </c>
      <c r="H204" s="345">
        <f t="shared" si="24"/>
        <v>29071</v>
      </c>
      <c r="I204" s="385">
        <f t="shared" si="26"/>
        <v>20514</v>
      </c>
      <c r="J204" s="386">
        <f t="shared" si="25"/>
        <v>24412</v>
      </c>
    </row>
    <row r="205" spans="1:10" x14ac:dyDescent="0.25">
      <c r="A205" s="368"/>
      <c r="B205" s="383">
        <f t="shared" si="27"/>
        <v>183</v>
      </c>
      <c r="C205" s="351" t="s">
        <v>1708</v>
      </c>
      <c r="D205" s="339" t="s">
        <v>1709</v>
      </c>
      <c r="E205" s="349" t="s">
        <v>894</v>
      </c>
      <c r="F205" s="384">
        <v>0.19</v>
      </c>
      <c r="G205" s="345">
        <v>264268</v>
      </c>
      <c r="H205" s="345">
        <f t="shared" si="24"/>
        <v>314479</v>
      </c>
      <c r="I205" s="385">
        <f t="shared" si="26"/>
        <v>221921</v>
      </c>
      <c r="J205" s="386">
        <f t="shared" si="25"/>
        <v>264086</v>
      </c>
    </row>
    <row r="206" spans="1:10" ht="25.5" x14ac:dyDescent="0.25">
      <c r="A206" s="368"/>
      <c r="B206" s="383">
        <f t="shared" si="27"/>
        <v>184</v>
      </c>
      <c r="C206" s="351" t="s">
        <v>1710</v>
      </c>
      <c r="D206" s="339" t="s">
        <v>1711</v>
      </c>
      <c r="E206" s="349" t="s">
        <v>894</v>
      </c>
      <c r="F206" s="384">
        <v>0.19</v>
      </c>
      <c r="G206" s="345">
        <v>459385</v>
      </c>
      <c r="H206" s="345">
        <f t="shared" si="24"/>
        <v>546668</v>
      </c>
      <c r="I206" s="385">
        <f t="shared" si="26"/>
        <v>385771</v>
      </c>
      <c r="J206" s="386">
        <f t="shared" si="25"/>
        <v>459067</v>
      </c>
    </row>
    <row r="207" spans="1:10" ht="25.5" x14ac:dyDescent="0.25">
      <c r="A207" s="368"/>
      <c r="B207" s="383">
        <f t="shared" si="27"/>
        <v>185</v>
      </c>
      <c r="C207" s="351" t="s">
        <v>1712</v>
      </c>
      <c r="D207" s="339" t="s">
        <v>1713</v>
      </c>
      <c r="E207" s="349" t="s">
        <v>894</v>
      </c>
      <c r="F207" s="384">
        <v>0.19</v>
      </c>
      <c r="G207" s="345">
        <v>214589</v>
      </c>
      <c r="H207" s="345">
        <f t="shared" si="24"/>
        <v>255361</v>
      </c>
      <c r="I207" s="385">
        <f t="shared" si="26"/>
        <v>180202</v>
      </c>
      <c r="J207" s="386">
        <f t="shared" si="25"/>
        <v>214440</v>
      </c>
    </row>
    <row r="208" spans="1:10" ht="25.5" x14ac:dyDescent="0.25">
      <c r="A208" s="368"/>
      <c r="B208" s="383">
        <f t="shared" si="27"/>
        <v>186</v>
      </c>
      <c r="C208" s="351" t="s">
        <v>4301</v>
      </c>
      <c r="D208" s="351" t="s">
        <v>1715</v>
      </c>
      <c r="E208" s="349" t="s">
        <v>894</v>
      </c>
      <c r="F208" s="384">
        <v>0.19</v>
      </c>
      <c r="G208" s="345">
        <v>406</v>
      </c>
      <c r="H208" s="345">
        <f t="shared" si="24"/>
        <v>483</v>
      </c>
      <c r="I208" s="385">
        <f t="shared" si="26"/>
        <v>341</v>
      </c>
      <c r="J208" s="386">
        <f t="shared" si="25"/>
        <v>406</v>
      </c>
    </row>
    <row r="209" spans="1:10" ht="25.5" x14ac:dyDescent="0.25">
      <c r="A209" s="368"/>
      <c r="B209" s="383">
        <f t="shared" si="27"/>
        <v>187</v>
      </c>
      <c r="C209" s="351" t="s">
        <v>4302</v>
      </c>
      <c r="D209" s="339" t="s">
        <v>1717</v>
      </c>
      <c r="E209" s="349" t="s">
        <v>894</v>
      </c>
      <c r="F209" s="384">
        <v>0.19</v>
      </c>
      <c r="G209" s="345">
        <v>621</v>
      </c>
      <c r="H209" s="345">
        <f t="shared" si="24"/>
        <v>739</v>
      </c>
      <c r="I209" s="385">
        <f t="shared" si="26"/>
        <v>521</v>
      </c>
      <c r="J209" s="386">
        <f t="shared" si="25"/>
        <v>620</v>
      </c>
    </row>
    <row r="210" spans="1:10" x14ac:dyDescent="0.25">
      <c r="A210" s="368"/>
      <c r="B210" s="383">
        <f t="shared" si="27"/>
        <v>188</v>
      </c>
      <c r="C210" s="348" t="s">
        <v>4303</v>
      </c>
      <c r="D210" s="348" t="s">
        <v>4304</v>
      </c>
      <c r="E210" s="350" t="s">
        <v>894</v>
      </c>
      <c r="F210" s="384">
        <v>0.19</v>
      </c>
      <c r="G210" s="345">
        <v>60543</v>
      </c>
      <c r="H210" s="345">
        <f t="shared" si="24"/>
        <v>72046</v>
      </c>
      <c r="I210" s="385">
        <f t="shared" si="26"/>
        <v>50841</v>
      </c>
      <c r="J210" s="386">
        <f t="shared" si="25"/>
        <v>60501</v>
      </c>
    </row>
    <row r="211" spans="1:10" x14ac:dyDescent="0.25">
      <c r="A211" s="368"/>
      <c r="B211" s="383">
        <f t="shared" si="27"/>
        <v>189</v>
      </c>
      <c r="C211" s="348" t="s">
        <v>4305</v>
      </c>
      <c r="D211" s="357" t="s">
        <v>4306</v>
      </c>
      <c r="E211" s="350" t="s">
        <v>894</v>
      </c>
      <c r="F211" s="384">
        <v>0.19</v>
      </c>
      <c r="G211" s="345">
        <v>31222</v>
      </c>
      <c r="H211" s="345">
        <f t="shared" si="24"/>
        <v>37154</v>
      </c>
      <c r="I211" s="385">
        <f t="shared" si="26"/>
        <v>26219</v>
      </c>
      <c r="J211" s="386">
        <f t="shared" si="25"/>
        <v>31201</v>
      </c>
    </row>
    <row r="212" spans="1:10" x14ac:dyDescent="0.25">
      <c r="A212" s="368"/>
      <c r="B212" s="383">
        <f t="shared" si="27"/>
        <v>190</v>
      </c>
      <c r="C212" s="348" t="s">
        <v>4307</v>
      </c>
      <c r="D212" s="357" t="s">
        <v>4308</v>
      </c>
      <c r="E212" s="350" t="s">
        <v>894</v>
      </c>
      <c r="F212" s="384">
        <v>0.19</v>
      </c>
      <c r="G212" s="345">
        <v>72939</v>
      </c>
      <c r="H212" s="345">
        <f t="shared" si="24"/>
        <v>86797</v>
      </c>
      <c r="I212" s="385">
        <f t="shared" si="26"/>
        <v>61251</v>
      </c>
      <c r="J212" s="386">
        <f t="shared" si="25"/>
        <v>72889</v>
      </c>
    </row>
    <row r="213" spans="1:10" x14ac:dyDescent="0.25">
      <c r="A213" s="368"/>
      <c r="B213" s="383">
        <f t="shared" si="27"/>
        <v>191</v>
      </c>
      <c r="C213" s="351" t="s">
        <v>1727</v>
      </c>
      <c r="D213" s="351" t="s">
        <v>1728</v>
      </c>
      <c r="E213" s="349" t="s">
        <v>894</v>
      </c>
      <c r="F213" s="384">
        <v>0.19</v>
      </c>
      <c r="G213" s="345">
        <v>27791</v>
      </c>
      <c r="H213" s="345">
        <f t="shared" si="24"/>
        <v>33071</v>
      </c>
      <c r="I213" s="385">
        <f t="shared" si="26"/>
        <v>23338</v>
      </c>
      <c r="J213" s="386">
        <f t="shared" si="25"/>
        <v>27772</v>
      </c>
    </row>
    <row r="214" spans="1:10" ht="38.25" customHeight="1" x14ac:dyDescent="0.25">
      <c r="A214" s="368"/>
      <c r="B214" s="383">
        <f t="shared" si="27"/>
        <v>192</v>
      </c>
      <c r="C214" s="351" t="s">
        <v>1730</v>
      </c>
      <c r="D214" s="339" t="s">
        <v>1731</v>
      </c>
      <c r="E214" s="349" t="s">
        <v>894</v>
      </c>
      <c r="F214" s="384">
        <v>0.19</v>
      </c>
      <c r="G214" s="345">
        <v>1760</v>
      </c>
      <c r="H214" s="345">
        <f t="shared" si="24"/>
        <v>2094</v>
      </c>
      <c r="I214" s="385">
        <f t="shared" si="26"/>
        <v>1478</v>
      </c>
      <c r="J214" s="386">
        <f t="shared" si="25"/>
        <v>1759</v>
      </c>
    </row>
    <row r="215" spans="1:10" x14ac:dyDescent="0.25">
      <c r="A215" s="368"/>
      <c r="B215" s="383">
        <f t="shared" si="27"/>
        <v>193</v>
      </c>
      <c r="C215" s="351" t="s">
        <v>1732</v>
      </c>
      <c r="D215" s="351" t="s">
        <v>1733</v>
      </c>
      <c r="E215" s="349" t="s">
        <v>894</v>
      </c>
      <c r="F215" s="384">
        <v>0.19</v>
      </c>
      <c r="G215" s="345">
        <v>56882</v>
      </c>
      <c r="H215" s="345">
        <f t="shared" si="24"/>
        <v>67690</v>
      </c>
      <c r="I215" s="385">
        <f t="shared" si="26"/>
        <v>47767</v>
      </c>
      <c r="J215" s="386">
        <f t="shared" si="25"/>
        <v>56843</v>
      </c>
    </row>
    <row r="216" spans="1:10" ht="25.5" x14ac:dyDescent="0.25">
      <c r="A216" s="368"/>
      <c r="B216" s="383">
        <f t="shared" si="27"/>
        <v>194</v>
      </c>
      <c r="C216" s="351" t="s">
        <v>1736</v>
      </c>
      <c r="D216" s="339" t="s">
        <v>1737</v>
      </c>
      <c r="E216" s="349" t="s">
        <v>1738</v>
      </c>
      <c r="F216" s="384">
        <v>0.19</v>
      </c>
      <c r="G216" s="345">
        <v>40741</v>
      </c>
      <c r="H216" s="345">
        <f t="shared" si="24"/>
        <v>48482</v>
      </c>
      <c r="I216" s="385">
        <f t="shared" si="26"/>
        <v>34213</v>
      </c>
      <c r="J216" s="386">
        <f t="shared" si="25"/>
        <v>40713</v>
      </c>
    </row>
    <row r="217" spans="1:10" x14ac:dyDescent="0.25">
      <c r="A217" s="368"/>
      <c r="B217" s="383">
        <f t="shared" si="27"/>
        <v>195</v>
      </c>
      <c r="C217" s="339" t="s">
        <v>1741</v>
      </c>
      <c r="D217" s="339" t="s">
        <v>1742</v>
      </c>
      <c r="E217" s="349" t="s">
        <v>894</v>
      </c>
      <c r="F217" s="384">
        <v>0.19</v>
      </c>
      <c r="G217" s="345">
        <v>54356</v>
      </c>
      <c r="H217" s="345">
        <f t="shared" si="24"/>
        <v>64684</v>
      </c>
      <c r="I217" s="385">
        <f t="shared" si="26"/>
        <v>45646</v>
      </c>
      <c r="J217" s="386">
        <f t="shared" si="25"/>
        <v>54319</v>
      </c>
    </row>
    <row r="218" spans="1:10" x14ac:dyDescent="0.25">
      <c r="A218" s="368"/>
      <c r="B218" s="383">
        <f t="shared" si="27"/>
        <v>196</v>
      </c>
      <c r="C218" s="348" t="s">
        <v>1743</v>
      </c>
      <c r="D218" s="348" t="s">
        <v>1744</v>
      </c>
      <c r="E218" s="350" t="s">
        <v>1745</v>
      </c>
      <c r="F218" s="384">
        <v>0.19</v>
      </c>
      <c r="G218" s="345">
        <v>24301</v>
      </c>
      <c r="H218" s="345">
        <f t="shared" si="24"/>
        <v>28918</v>
      </c>
      <c r="I218" s="385">
        <f t="shared" si="26"/>
        <v>20407</v>
      </c>
      <c r="J218" s="386">
        <f t="shared" si="25"/>
        <v>24284</v>
      </c>
    </row>
    <row r="219" spans="1:10" ht="38.25" x14ac:dyDescent="0.25">
      <c r="A219" s="368"/>
      <c r="B219" s="383">
        <f t="shared" si="27"/>
        <v>197</v>
      </c>
      <c r="C219" s="351" t="s">
        <v>1747</v>
      </c>
      <c r="D219" s="339" t="s">
        <v>1748</v>
      </c>
      <c r="E219" s="349" t="s">
        <v>1503</v>
      </c>
      <c r="F219" s="384">
        <v>0.19</v>
      </c>
      <c r="G219" s="345">
        <v>46025</v>
      </c>
      <c r="H219" s="345">
        <f t="shared" si="24"/>
        <v>54770</v>
      </c>
      <c r="I219" s="385">
        <f t="shared" si="26"/>
        <v>38650</v>
      </c>
      <c r="J219" s="386">
        <f t="shared" si="25"/>
        <v>45994</v>
      </c>
    </row>
    <row r="220" spans="1:10" x14ac:dyDescent="0.25">
      <c r="A220" s="368"/>
      <c r="B220" s="383">
        <f t="shared" si="27"/>
        <v>198</v>
      </c>
      <c r="C220" s="348" t="s">
        <v>1749</v>
      </c>
      <c r="D220" s="348" t="s">
        <v>1750</v>
      </c>
      <c r="E220" s="350" t="s">
        <v>1660</v>
      </c>
      <c r="F220" s="384">
        <v>0.19</v>
      </c>
      <c r="G220" s="345">
        <v>36782</v>
      </c>
      <c r="H220" s="345">
        <f t="shared" si="24"/>
        <v>43771</v>
      </c>
      <c r="I220" s="385">
        <f t="shared" si="26"/>
        <v>30888</v>
      </c>
      <c r="J220" s="386">
        <f t="shared" si="25"/>
        <v>36757</v>
      </c>
    </row>
    <row r="221" spans="1:10" ht="25.5" x14ac:dyDescent="0.25">
      <c r="A221" s="368"/>
      <c r="B221" s="383">
        <f t="shared" si="27"/>
        <v>199</v>
      </c>
      <c r="C221" s="351" t="s">
        <v>1751</v>
      </c>
      <c r="D221" s="351" t="s">
        <v>1752</v>
      </c>
      <c r="E221" s="349" t="s">
        <v>1514</v>
      </c>
      <c r="F221" s="384">
        <v>0.19</v>
      </c>
      <c r="G221" s="345">
        <v>56154</v>
      </c>
      <c r="H221" s="345">
        <f t="shared" si="24"/>
        <v>66823</v>
      </c>
      <c r="I221" s="385">
        <f t="shared" si="26"/>
        <v>47156</v>
      </c>
      <c r="J221" s="386">
        <f t="shared" si="25"/>
        <v>56116</v>
      </c>
    </row>
    <row r="222" spans="1:10" ht="25.5" customHeight="1" x14ac:dyDescent="0.25">
      <c r="A222" s="368"/>
      <c r="B222" s="383">
        <f t="shared" si="27"/>
        <v>200</v>
      </c>
      <c r="C222" s="351" t="s">
        <v>1753</v>
      </c>
      <c r="D222" s="351" t="s">
        <v>1752</v>
      </c>
      <c r="E222" s="349" t="s">
        <v>1582</v>
      </c>
      <c r="F222" s="384">
        <v>0.19</v>
      </c>
      <c r="G222" s="345">
        <v>32823</v>
      </c>
      <c r="H222" s="345">
        <f t="shared" si="24"/>
        <v>39059</v>
      </c>
      <c r="I222" s="385">
        <f t="shared" si="26"/>
        <v>27563</v>
      </c>
      <c r="J222" s="386">
        <f t="shared" si="25"/>
        <v>32800</v>
      </c>
    </row>
    <row r="223" spans="1:10" ht="25.5" x14ac:dyDescent="0.25">
      <c r="A223" s="368"/>
      <c r="B223" s="383">
        <f t="shared" si="27"/>
        <v>201</v>
      </c>
      <c r="C223" s="351" t="s">
        <v>1754</v>
      </c>
      <c r="D223" s="351" t="s">
        <v>1755</v>
      </c>
      <c r="E223" s="349" t="s">
        <v>1514</v>
      </c>
      <c r="F223" s="384">
        <v>0.19</v>
      </c>
      <c r="G223" s="345">
        <v>45086</v>
      </c>
      <c r="H223" s="345">
        <f t="shared" si="24"/>
        <v>53652</v>
      </c>
      <c r="I223" s="385">
        <f t="shared" si="26"/>
        <v>37861</v>
      </c>
      <c r="J223" s="386">
        <f t="shared" si="25"/>
        <v>45055</v>
      </c>
    </row>
    <row r="224" spans="1:10" ht="25.5" x14ac:dyDescent="0.25">
      <c r="A224" s="368"/>
      <c r="B224" s="383">
        <f t="shared" si="27"/>
        <v>202</v>
      </c>
      <c r="C224" s="351" t="s">
        <v>1756</v>
      </c>
      <c r="D224" s="351" t="s">
        <v>1755</v>
      </c>
      <c r="E224" s="349" t="s">
        <v>1514</v>
      </c>
      <c r="F224" s="384">
        <v>0.19</v>
      </c>
      <c r="G224" s="345">
        <v>52681</v>
      </c>
      <c r="H224" s="345">
        <f t="shared" si="24"/>
        <v>62690</v>
      </c>
      <c r="I224" s="385">
        <f t="shared" si="26"/>
        <v>44239</v>
      </c>
      <c r="J224" s="386">
        <f t="shared" si="25"/>
        <v>52644</v>
      </c>
    </row>
    <row r="225" spans="1:10" ht="76.5" x14ac:dyDescent="0.25">
      <c r="A225" s="368"/>
      <c r="B225" s="383">
        <f t="shared" si="27"/>
        <v>203</v>
      </c>
      <c r="C225" s="348" t="s">
        <v>1759</v>
      </c>
      <c r="D225" s="348" t="s">
        <v>1760</v>
      </c>
      <c r="E225" s="350" t="s">
        <v>1503</v>
      </c>
      <c r="F225" s="384">
        <v>0.19</v>
      </c>
      <c r="G225" s="345">
        <v>172469</v>
      </c>
      <c r="H225" s="345">
        <f t="shared" si="24"/>
        <v>205238</v>
      </c>
      <c r="I225" s="385">
        <f t="shared" si="26"/>
        <v>144832</v>
      </c>
      <c r="J225" s="386">
        <f t="shared" si="25"/>
        <v>172350</v>
      </c>
    </row>
    <row r="226" spans="1:10" ht="25.5" x14ac:dyDescent="0.25">
      <c r="A226" s="368"/>
      <c r="B226" s="383">
        <f t="shared" si="27"/>
        <v>204</v>
      </c>
      <c r="C226" s="351" t="s">
        <v>1762</v>
      </c>
      <c r="D226" s="339" t="s">
        <v>1763</v>
      </c>
      <c r="E226" s="349" t="s">
        <v>894</v>
      </c>
      <c r="F226" s="384">
        <v>0.19</v>
      </c>
      <c r="G226" s="345">
        <v>258111</v>
      </c>
      <c r="H226" s="345">
        <f t="shared" si="24"/>
        <v>307152</v>
      </c>
      <c r="I226" s="385">
        <f t="shared" si="26"/>
        <v>216750</v>
      </c>
      <c r="J226" s="386">
        <f t="shared" si="25"/>
        <v>257933</v>
      </c>
    </row>
    <row r="227" spans="1:10" ht="25.5" x14ac:dyDescent="0.25">
      <c r="A227" s="368"/>
      <c r="B227" s="383">
        <f t="shared" si="27"/>
        <v>205</v>
      </c>
      <c r="C227" s="351" t="s">
        <v>1764</v>
      </c>
      <c r="D227" s="351" t="s">
        <v>1765</v>
      </c>
      <c r="E227" s="349" t="s">
        <v>1766</v>
      </c>
      <c r="F227" s="384">
        <v>0.19</v>
      </c>
      <c r="G227" s="345">
        <v>21807</v>
      </c>
      <c r="H227" s="345">
        <f t="shared" si="24"/>
        <v>25950</v>
      </c>
      <c r="I227" s="385">
        <f t="shared" si="26"/>
        <v>18313</v>
      </c>
      <c r="J227" s="386">
        <f t="shared" si="25"/>
        <v>21792</v>
      </c>
    </row>
    <row r="228" spans="1:10" x14ac:dyDescent="0.25">
      <c r="A228" s="368"/>
      <c r="B228" s="383">
        <f t="shared" si="27"/>
        <v>206</v>
      </c>
      <c r="C228" s="339" t="s">
        <v>1767</v>
      </c>
      <c r="D228" s="339" t="s">
        <v>1768</v>
      </c>
      <c r="E228" s="349" t="s">
        <v>4290</v>
      </c>
      <c r="F228" s="384">
        <v>0.19</v>
      </c>
      <c r="G228" s="345">
        <v>17692</v>
      </c>
      <c r="H228" s="345">
        <f t="shared" si="24"/>
        <v>21053</v>
      </c>
      <c r="I228" s="385">
        <f t="shared" si="26"/>
        <v>14857</v>
      </c>
      <c r="J228" s="386">
        <f t="shared" si="25"/>
        <v>17680</v>
      </c>
    </row>
    <row r="229" spans="1:10" ht="25.5" x14ac:dyDescent="0.25">
      <c r="A229" s="368"/>
      <c r="B229" s="383">
        <f t="shared" si="27"/>
        <v>207</v>
      </c>
      <c r="C229" s="351" t="s">
        <v>1769</v>
      </c>
      <c r="D229" s="351" t="s">
        <v>1770</v>
      </c>
      <c r="E229" s="349" t="s">
        <v>1514</v>
      </c>
      <c r="F229" s="384">
        <v>0.19</v>
      </c>
      <c r="G229" s="345">
        <v>8085</v>
      </c>
      <c r="H229" s="345">
        <f t="shared" si="24"/>
        <v>9621</v>
      </c>
      <c r="I229" s="385">
        <f t="shared" si="26"/>
        <v>6789</v>
      </c>
      <c r="J229" s="386">
        <f t="shared" si="25"/>
        <v>8079</v>
      </c>
    </row>
    <row r="230" spans="1:10" x14ac:dyDescent="0.25">
      <c r="A230" s="368"/>
      <c r="B230" s="383">
        <f t="shared" si="27"/>
        <v>208</v>
      </c>
      <c r="C230" s="351" t="s">
        <v>1771</v>
      </c>
      <c r="D230" s="351" t="s">
        <v>1772</v>
      </c>
      <c r="E230" s="349" t="s">
        <v>894</v>
      </c>
      <c r="F230" s="384">
        <v>0.19</v>
      </c>
      <c r="G230" s="345">
        <v>22370</v>
      </c>
      <c r="H230" s="345">
        <f t="shared" ref="H230:H293" si="28">+ROUND(G230*(1+$F230),0)</f>
        <v>26620</v>
      </c>
      <c r="I230" s="385">
        <f t="shared" si="26"/>
        <v>18785</v>
      </c>
      <c r="J230" s="386">
        <f t="shared" ref="J230:J293" si="29">+ROUND(I230*(1+$F230),0)</f>
        <v>22354</v>
      </c>
    </row>
    <row r="231" spans="1:10" ht="38.25" x14ac:dyDescent="0.25">
      <c r="A231" s="368"/>
      <c r="B231" s="383">
        <f t="shared" si="27"/>
        <v>209</v>
      </c>
      <c r="C231" s="348" t="s">
        <v>1775</v>
      </c>
      <c r="D231" s="348" t="s">
        <v>1776</v>
      </c>
      <c r="E231" s="350" t="s">
        <v>1660</v>
      </c>
      <c r="F231" s="384">
        <v>0.19</v>
      </c>
      <c r="G231" s="345">
        <v>18231</v>
      </c>
      <c r="H231" s="345">
        <f t="shared" si="28"/>
        <v>21695</v>
      </c>
      <c r="I231" s="385">
        <f t="shared" ref="I231:I294" si="30">+ROUND(G231*(1-$E$11),0)</f>
        <v>15310</v>
      </c>
      <c r="J231" s="386">
        <f t="shared" si="29"/>
        <v>18219</v>
      </c>
    </row>
    <row r="232" spans="1:10" ht="25.5" x14ac:dyDescent="0.25">
      <c r="A232" s="368"/>
      <c r="B232" s="383">
        <f t="shared" ref="B232:B295" si="31">B231+1</f>
        <v>210</v>
      </c>
      <c r="C232" s="339" t="s">
        <v>1777</v>
      </c>
      <c r="D232" s="339" t="s">
        <v>1778</v>
      </c>
      <c r="E232" s="349" t="s">
        <v>1615</v>
      </c>
      <c r="F232" s="384">
        <v>0.19</v>
      </c>
      <c r="G232" s="345">
        <v>14107</v>
      </c>
      <c r="H232" s="345">
        <f t="shared" si="28"/>
        <v>16787</v>
      </c>
      <c r="I232" s="385">
        <f t="shared" si="30"/>
        <v>11846</v>
      </c>
      <c r="J232" s="386">
        <f t="shared" si="29"/>
        <v>14097</v>
      </c>
    </row>
    <row r="233" spans="1:10" x14ac:dyDescent="0.25">
      <c r="A233" s="368"/>
      <c r="B233" s="383">
        <f t="shared" si="31"/>
        <v>211</v>
      </c>
      <c r="C233" s="348" t="s">
        <v>1781</v>
      </c>
      <c r="D233" s="348" t="s">
        <v>1782</v>
      </c>
      <c r="E233" s="350" t="s">
        <v>1783</v>
      </c>
      <c r="F233" s="384">
        <v>0.19</v>
      </c>
      <c r="G233" s="345">
        <v>58055</v>
      </c>
      <c r="H233" s="345">
        <f t="shared" si="28"/>
        <v>69085</v>
      </c>
      <c r="I233" s="385">
        <f t="shared" si="30"/>
        <v>48752</v>
      </c>
      <c r="J233" s="386">
        <f t="shared" si="29"/>
        <v>58015</v>
      </c>
    </row>
    <row r="234" spans="1:10" x14ac:dyDescent="0.25">
      <c r="A234" s="368"/>
      <c r="B234" s="383">
        <f t="shared" si="31"/>
        <v>212</v>
      </c>
      <c r="C234" s="339" t="s">
        <v>1784</v>
      </c>
      <c r="D234" s="339" t="s">
        <v>1785</v>
      </c>
      <c r="E234" s="349" t="s">
        <v>1786</v>
      </c>
      <c r="F234" s="384">
        <v>0.19</v>
      </c>
      <c r="G234" s="345">
        <v>17514</v>
      </c>
      <c r="H234" s="345">
        <f t="shared" si="28"/>
        <v>20842</v>
      </c>
      <c r="I234" s="385">
        <f t="shared" si="30"/>
        <v>14707</v>
      </c>
      <c r="J234" s="386">
        <f t="shared" si="29"/>
        <v>17501</v>
      </c>
    </row>
    <row r="235" spans="1:10" x14ac:dyDescent="0.25">
      <c r="A235" s="368"/>
      <c r="B235" s="383">
        <f t="shared" si="31"/>
        <v>213</v>
      </c>
      <c r="C235" s="351" t="s">
        <v>1787</v>
      </c>
      <c r="D235" s="339" t="s">
        <v>1788</v>
      </c>
      <c r="E235" s="349" t="s">
        <v>1789</v>
      </c>
      <c r="F235" s="384">
        <v>0.19</v>
      </c>
      <c r="G235" s="345">
        <v>32926</v>
      </c>
      <c r="H235" s="345">
        <f t="shared" si="28"/>
        <v>39182</v>
      </c>
      <c r="I235" s="385">
        <f t="shared" si="30"/>
        <v>27650</v>
      </c>
      <c r="J235" s="386">
        <f t="shared" si="29"/>
        <v>32904</v>
      </c>
    </row>
    <row r="236" spans="1:10" ht="25.5" x14ac:dyDescent="0.25">
      <c r="A236" s="368"/>
      <c r="B236" s="383">
        <f t="shared" si="31"/>
        <v>214</v>
      </c>
      <c r="C236" s="339" t="s">
        <v>1790</v>
      </c>
      <c r="D236" s="339" t="s">
        <v>1791</v>
      </c>
      <c r="E236" s="349" t="s">
        <v>4309</v>
      </c>
      <c r="F236" s="384">
        <v>0.19</v>
      </c>
      <c r="G236" s="345">
        <v>18659</v>
      </c>
      <c r="H236" s="345">
        <f t="shared" si="28"/>
        <v>22204</v>
      </c>
      <c r="I236" s="385">
        <f t="shared" si="30"/>
        <v>15669</v>
      </c>
      <c r="J236" s="386">
        <f t="shared" si="29"/>
        <v>18646</v>
      </c>
    </row>
    <row r="237" spans="1:10" ht="25.5" x14ac:dyDescent="0.25">
      <c r="A237" s="368"/>
      <c r="B237" s="383">
        <f t="shared" si="31"/>
        <v>215</v>
      </c>
      <c r="C237" s="351" t="s">
        <v>1793</v>
      </c>
      <c r="D237" s="351" t="s">
        <v>1794</v>
      </c>
      <c r="E237" s="349" t="s">
        <v>1514</v>
      </c>
      <c r="F237" s="384">
        <v>0.19</v>
      </c>
      <c r="G237" s="345">
        <v>20858</v>
      </c>
      <c r="H237" s="345">
        <f t="shared" si="28"/>
        <v>24821</v>
      </c>
      <c r="I237" s="385">
        <f t="shared" si="30"/>
        <v>17516</v>
      </c>
      <c r="J237" s="386">
        <f t="shared" si="29"/>
        <v>20844</v>
      </c>
    </row>
    <row r="238" spans="1:10" ht="25.5" x14ac:dyDescent="0.25">
      <c r="A238" s="368"/>
      <c r="B238" s="383">
        <f t="shared" si="31"/>
        <v>216</v>
      </c>
      <c r="C238" s="351" t="s">
        <v>1795</v>
      </c>
      <c r="D238" s="351" t="s">
        <v>1796</v>
      </c>
      <c r="E238" s="349" t="s">
        <v>1503</v>
      </c>
      <c r="F238" s="384">
        <v>0.19</v>
      </c>
      <c r="G238" s="345">
        <v>32028</v>
      </c>
      <c r="H238" s="345">
        <f t="shared" si="28"/>
        <v>38113</v>
      </c>
      <c r="I238" s="385">
        <f t="shared" si="30"/>
        <v>26896</v>
      </c>
      <c r="J238" s="386">
        <f t="shared" si="29"/>
        <v>32006</v>
      </c>
    </row>
    <row r="239" spans="1:10" x14ac:dyDescent="0.25">
      <c r="A239" s="368"/>
      <c r="B239" s="383">
        <f t="shared" si="31"/>
        <v>217</v>
      </c>
      <c r="C239" s="351" t="s">
        <v>1797</v>
      </c>
      <c r="D239" s="339" t="s">
        <v>1798</v>
      </c>
      <c r="E239" s="349" t="s">
        <v>1503</v>
      </c>
      <c r="F239" s="384">
        <v>0.19</v>
      </c>
      <c r="G239" s="345">
        <v>32356</v>
      </c>
      <c r="H239" s="345">
        <f t="shared" si="28"/>
        <v>38504</v>
      </c>
      <c r="I239" s="385">
        <f t="shared" si="30"/>
        <v>27171</v>
      </c>
      <c r="J239" s="386">
        <f t="shared" si="29"/>
        <v>32333</v>
      </c>
    </row>
    <row r="240" spans="1:10" ht="25.5" x14ac:dyDescent="0.25">
      <c r="A240" s="368"/>
      <c r="B240" s="383">
        <f t="shared" si="31"/>
        <v>218</v>
      </c>
      <c r="C240" s="351" t="s">
        <v>1801</v>
      </c>
      <c r="D240" s="351" t="s">
        <v>1802</v>
      </c>
      <c r="E240" s="349" t="s">
        <v>1803</v>
      </c>
      <c r="F240" s="384">
        <v>0.19</v>
      </c>
      <c r="G240" s="345">
        <v>27625</v>
      </c>
      <c r="H240" s="345">
        <f t="shared" si="28"/>
        <v>32874</v>
      </c>
      <c r="I240" s="385">
        <f t="shared" si="30"/>
        <v>23198</v>
      </c>
      <c r="J240" s="386">
        <f t="shared" si="29"/>
        <v>27606</v>
      </c>
    </row>
    <row r="241" spans="1:10" x14ac:dyDescent="0.25">
      <c r="A241" s="368"/>
      <c r="B241" s="383">
        <f t="shared" si="31"/>
        <v>219</v>
      </c>
      <c r="C241" s="351" t="s">
        <v>1804</v>
      </c>
      <c r="D241" s="339" t="s">
        <v>1805</v>
      </c>
      <c r="E241" s="349" t="s">
        <v>4310</v>
      </c>
      <c r="F241" s="384">
        <v>0.19</v>
      </c>
      <c r="G241" s="345">
        <v>210359</v>
      </c>
      <c r="H241" s="345">
        <f t="shared" si="28"/>
        <v>250327</v>
      </c>
      <c r="I241" s="385">
        <f t="shared" si="30"/>
        <v>176650</v>
      </c>
      <c r="J241" s="386">
        <f t="shared" si="29"/>
        <v>210214</v>
      </c>
    </row>
    <row r="242" spans="1:10" x14ac:dyDescent="0.25">
      <c r="A242" s="368"/>
      <c r="B242" s="383">
        <f t="shared" si="31"/>
        <v>220</v>
      </c>
      <c r="C242" s="351" t="s">
        <v>1806</v>
      </c>
      <c r="D242" s="339" t="s">
        <v>1807</v>
      </c>
      <c r="E242" s="349" t="s">
        <v>4311</v>
      </c>
      <c r="F242" s="384">
        <v>0.19</v>
      </c>
      <c r="G242" s="345">
        <v>272774</v>
      </c>
      <c r="H242" s="345">
        <f t="shared" si="28"/>
        <v>324601</v>
      </c>
      <c r="I242" s="385">
        <f t="shared" si="30"/>
        <v>229064</v>
      </c>
      <c r="J242" s="386">
        <f t="shared" si="29"/>
        <v>272586</v>
      </c>
    </row>
    <row r="243" spans="1:10" ht="25.5" x14ac:dyDescent="0.25">
      <c r="A243" s="368"/>
      <c r="B243" s="383">
        <f t="shared" si="31"/>
        <v>221</v>
      </c>
      <c r="C243" s="351" t="s">
        <v>1808</v>
      </c>
      <c r="D243" s="351" t="s">
        <v>1796</v>
      </c>
      <c r="E243" s="349" t="s">
        <v>1503</v>
      </c>
      <c r="F243" s="384">
        <v>0.19</v>
      </c>
      <c r="G243" s="345">
        <v>17100</v>
      </c>
      <c r="H243" s="345">
        <f t="shared" si="28"/>
        <v>20349</v>
      </c>
      <c r="I243" s="385">
        <f t="shared" si="30"/>
        <v>14360</v>
      </c>
      <c r="J243" s="386">
        <f t="shared" si="29"/>
        <v>17088</v>
      </c>
    </row>
    <row r="244" spans="1:10" ht="25.5" x14ac:dyDescent="0.25">
      <c r="A244" s="368"/>
      <c r="B244" s="383">
        <f t="shared" si="31"/>
        <v>222</v>
      </c>
      <c r="C244" s="351" t="s">
        <v>1809</v>
      </c>
      <c r="D244" s="351" t="s">
        <v>1796</v>
      </c>
      <c r="E244" s="349" t="s">
        <v>1505</v>
      </c>
      <c r="F244" s="384">
        <v>0.19</v>
      </c>
      <c r="G244" s="345">
        <v>10340</v>
      </c>
      <c r="H244" s="345">
        <f t="shared" si="28"/>
        <v>12305</v>
      </c>
      <c r="I244" s="385">
        <f t="shared" si="30"/>
        <v>8683</v>
      </c>
      <c r="J244" s="386">
        <f t="shared" si="29"/>
        <v>10333</v>
      </c>
    </row>
    <row r="245" spans="1:10" x14ac:dyDescent="0.25">
      <c r="A245" s="368"/>
      <c r="B245" s="383">
        <f t="shared" si="31"/>
        <v>223</v>
      </c>
      <c r="C245" s="351" t="s">
        <v>1810</v>
      </c>
      <c r="D245" s="339" t="s">
        <v>1811</v>
      </c>
      <c r="E245" s="349" t="s">
        <v>1786</v>
      </c>
      <c r="F245" s="384">
        <v>0.19</v>
      </c>
      <c r="G245" s="345">
        <v>10604</v>
      </c>
      <c r="H245" s="345">
        <f t="shared" si="28"/>
        <v>12619</v>
      </c>
      <c r="I245" s="385">
        <f t="shared" si="30"/>
        <v>8905</v>
      </c>
      <c r="J245" s="386">
        <f t="shared" si="29"/>
        <v>10597</v>
      </c>
    </row>
    <row r="246" spans="1:10" x14ac:dyDescent="0.25">
      <c r="A246" s="368"/>
      <c r="B246" s="383">
        <f t="shared" si="31"/>
        <v>224</v>
      </c>
      <c r="C246" s="351" t="s">
        <v>1812</v>
      </c>
      <c r="D246" s="339" t="s">
        <v>1813</v>
      </c>
      <c r="E246" s="349" t="s">
        <v>1786</v>
      </c>
      <c r="F246" s="384">
        <v>0.19</v>
      </c>
      <c r="G246" s="345">
        <v>18687</v>
      </c>
      <c r="H246" s="345">
        <f t="shared" si="28"/>
        <v>22238</v>
      </c>
      <c r="I246" s="385">
        <f t="shared" si="30"/>
        <v>15693</v>
      </c>
      <c r="J246" s="386">
        <f t="shared" si="29"/>
        <v>18675</v>
      </c>
    </row>
    <row r="247" spans="1:10" x14ac:dyDescent="0.25">
      <c r="A247" s="368"/>
      <c r="B247" s="383">
        <f t="shared" si="31"/>
        <v>225</v>
      </c>
      <c r="C247" s="351" t="s">
        <v>1814</v>
      </c>
      <c r="D247" s="339" t="s">
        <v>1815</v>
      </c>
      <c r="E247" s="349" t="s">
        <v>1503</v>
      </c>
      <c r="F247" s="384">
        <v>0.19</v>
      </c>
      <c r="G247" s="345">
        <v>26604</v>
      </c>
      <c r="H247" s="345">
        <f t="shared" si="28"/>
        <v>31659</v>
      </c>
      <c r="I247" s="385">
        <f t="shared" si="30"/>
        <v>22341</v>
      </c>
      <c r="J247" s="386">
        <f t="shared" si="29"/>
        <v>26586</v>
      </c>
    </row>
    <row r="248" spans="1:10" x14ac:dyDescent="0.25">
      <c r="A248" s="368"/>
      <c r="B248" s="383">
        <f t="shared" si="31"/>
        <v>226</v>
      </c>
      <c r="C248" s="348" t="s">
        <v>1816</v>
      </c>
      <c r="D248" s="348" t="s">
        <v>1817</v>
      </c>
      <c r="E248" s="350" t="s">
        <v>894</v>
      </c>
      <c r="F248" s="384">
        <v>0.19</v>
      </c>
      <c r="G248" s="345">
        <v>249034</v>
      </c>
      <c r="H248" s="345">
        <f t="shared" si="28"/>
        <v>296350</v>
      </c>
      <c r="I248" s="385">
        <f t="shared" si="30"/>
        <v>209128</v>
      </c>
      <c r="J248" s="386">
        <f t="shared" si="29"/>
        <v>248862</v>
      </c>
    </row>
    <row r="249" spans="1:10" ht="25.5" x14ac:dyDescent="0.25">
      <c r="A249" s="368"/>
      <c r="B249" s="383">
        <f t="shared" si="31"/>
        <v>227</v>
      </c>
      <c r="C249" s="351" t="s">
        <v>1818</v>
      </c>
      <c r="D249" s="351" t="s">
        <v>1819</v>
      </c>
      <c r="E249" s="349" t="s">
        <v>1820</v>
      </c>
      <c r="F249" s="384">
        <v>0.19</v>
      </c>
      <c r="G249" s="345">
        <v>13159</v>
      </c>
      <c r="H249" s="345">
        <f t="shared" si="28"/>
        <v>15659</v>
      </c>
      <c r="I249" s="385">
        <f t="shared" si="30"/>
        <v>11050</v>
      </c>
      <c r="J249" s="386">
        <f t="shared" si="29"/>
        <v>13150</v>
      </c>
    </row>
    <row r="250" spans="1:10" ht="25.5" x14ac:dyDescent="0.25">
      <c r="A250" s="368"/>
      <c r="B250" s="383">
        <f t="shared" si="31"/>
        <v>228</v>
      </c>
      <c r="C250" s="351" t="s">
        <v>1821</v>
      </c>
      <c r="D250" s="351" t="s">
        <v>1822</v>
      </c>
      <c r="E250" s="349" t="s">
        <v>894</v>
      </c>
      <c r="F250" s="384">
        <v>0.19</v>
      </c>
      <c r="G250" s="345">
        <v>12402</v>
      </c>
      <c r="H250" s="345">
        <f t="shared" si="28"/>
        <v>14758</v>
      </c>
      <c r="I250" s="385">
        <f t="shared" si="30"/>
        <v>10415</v>
      </c>
      <c r="J250" s="386">
        <f t="shared" si="29"/>
        <v>12394</v>
      </c>
    </row>
    <row r="251" spans="1:10" ht="25.5" x14ac:dyDescent="0.25">
      <c r="A251" s="368"/>
      <c r="B251" s="383">
        <f t="shared" si="31"/>
        <v>229</v>
      </c>
      <c r="C251" s="351" t="s">
        <v>1823</v>
      </c>
      <c r="D251" s="351" t="s">
        <v>1824</v>
      </c>
      <c r="E251" s="349" t="s">
        <v>894</v>
      </c>
      <c r="F251" s="384">
        <v>0.19</v>
      </c>
      <c r="G251" s="345">
        <v>7071</v>
      </c>
      <c r="H251" s="345">
        <f t="shared" si="28"/>
        <v>8414</v>
      </c>
      <c r="I251" s="385">
        <f t="shared" si="30"/>
        <v>5938</v>
      </c>
      <c r="J251" s="386">
        <f t="shared" si="29"/>
        <v>7066</v>
      </c>
    </row>
    <row r="252" spans="1:10" x14ac:dyDescent="0.25">
      <c r="A252" s="368"/>
      <c r="B252" s="383">
        <f t="shared" si="31"/>
        <v>230</v>
      </c>
      <c r="C252" s="351" t="s">
        <v>1829</v>
      </c>
      <c r="D252" s="351" t="s">
        <v>1830</v>
      </c>
      <c r="E252" s="349" t="s">
        <v>894</v>
      </c>
      <c r="F252" s="384">
        <v>0.19</v>
      </c>
      <c r="G252" s="345">
        <v>33664</v>
      </c>
      <c r="H252" s="345">
        <f t="shared" si="28"/>
        <v>40060</v>
      </c>
      <c r="I252" s="385">
        <f t="shared" si="30"/>
        <v>28270</v>
      </c>
      <c r="J252" s="386">
        <f t="shared" si="29"/>
        <v>33641</v>
      </c>
    </row>
    <row r="253" spans="1:10" x14ac:dyDescent="0.25">
      <c r="A253" s="368"/>
      <c r="B253" s="383">
        <f t="shared" si="31"/>
        <v>231</v>
      </c>
      <c r="C253" s="339" t="s">
        <v>1831</v>
      </c>
      <c r="D253" s="339" t="s">
        <v>1832</v>
      </c>
      <c r="E253" s="349" t="s">
        <v>1503</v>
      </c>
      <c r="F253" s="384">
        <v>0.19</v>
      </c>
      <c r="G253" s="345">
        <v>4258</v>
      </c>
      <c r="H253" s="345">
        <f t="shared" si="28"/>
        <v>5067</v>
      </c>
      <c r="I253" s="385">
        <f t="shared" si="30"/>
        <v>3576</v>
      </c>
      <c r="J253" s="386">
        <f t="shared" si="29"/>
        <v>4255</v>
      </c>
    </row>
    <row r="254" spans="1:10" x14ac:dyDescent="0.25">
      <c r="A254" s="368"/>
      <c r="B254" s="383">
        <f t="shared" si="31"/>
        <v>232</v>
      </c>
      <c r="C254" s="348" t="s">
        <v>1833</v>
      </c>
      <c r="D254" s="348" t="s">
        <v>1833</v>
      </c>
      <c r="E254" s="350" t="s">
        <v>894</v>
      </c>
      <c r="F254" s="384">
        <v>0.19</v>
      </c>
      <c r="G254" s="345">
        <v>7073</v>
      </c>
      <c r="H254" s="345">
        <f t="shared" si="28"/>
        <v>8417</v>
      </c>
      <c r="I254" s="385">
        <f t="shared" si="30"/>
        <v>5940</v>
      </c>
      <c r="J254" s="386">
        <f t="shared" si="29"/>
        <v>7069</v>
      </c>
    </row>
    <row r="255" spans="1:10" x14ac:dyDescent="0.25">
      <c r="A255" s="368"/>
      <c r="B255" s="383">
        <f t="shared" si="31"/>
        <v>233</v>
      </c>
      <c r="C255" s="351" t="s">
        <v>1834</v>
      </c>
      <c r="D255" s="351" t="s">
        <v>1835</v>
      </c>
      <c r="E255" s="349" t="s">
        <v>894</v>
      </c>
      <c r="F255" s="384">
        <v>0.19</v>
      </c>
      <c r="G255" s="345">
        <v>5122</v>
      </c>
      <c r="H255" s="345">
        <f t="shared" si="28"/>
        <v>6095</v>
      </c>
      <c r="I255" s="385">
        <f t="shared" si="30"/>
        <v>4301</v>
      </c>
      <c r="J255" s="386">
        <f t="shared" si="29"/>
        <v>5118</v>
      </c>
    </row>
    <row r="256" spans="1:10" x14ac:dyDescent="0.25">
      <c r="A256" s="368"/>
      <c r="B256" s="383">
        <f t="shared" si="31"/>
        <v>234</v>
      </c>
      <c r="C256" s="351" t="s">
        <v>1836</v>
      </c>
      <c r="D256" s="351" t="s">
        <v>1837</v>
      </c>
      <c r="E256" s="349" t="s">
        <v>894</v>
      </c>
      <c r="F256" s="384">
        <v>0.19</v>
      </c>
      <c r="G256" s="345">
        <v>4798</v>
      </c>
      <c r="H256" s="345">
        <f t="shared" si="28"/>
        <v>5710</v>
      </c>
      <c r="I256" s="385">
        <f t="shared" si="30"/>
        <v>4029</v>
      </c>
      <c r="J256" s="386">
        <f t="shared" si="29"/>
        <v>4795</v>
      </c>
    </row>
    <row r="257" spans="1:10" x14ac:dyDescent="0.25">
      <c r="A257" s="368"/>
      <c r="B257" s="383">
        <f t="shared" si="31"/>
        <v>235</v>
      </c>
      <c r="C257" s="351" t="s">
        <v>1838</v>
      </c>
      <c r="D257" s="351" t="s">
        <v>1839</v>
      </c>
      <c r="E257" s="349" t="s">
        <v>894</v>
      </c>
      <c r="F257" s="384">
        <v>0.19</v>
      </c>
      <c r="G257" s="345">
        <v>6517</v>
      </c>
      <c r="H257" s="345">
        <f t="shared" si="28"/>
        <v>7755</v>
      </c>
      <c r="I257" s="385">
        <f t="shared" si="30"/>
        <v>5473</v>
      </c>
      <c r="J257" s="386">
        <f t="shared" si="29"/>
        <v>6513</v>
      </c>
    </row>
    <row r="258" spans="1:10" x14ac:dyDescent="0.25">
      <c r="A258" s="368"/>
      <c r="B258" s="383">
        <f t="shared" si="31"/>
        <v>236</v>
      </c>
      <c r="C258" s="351" t="s">
        <v>1840</v>
      </c>
      <c r="D258" s="351" t="s">
        <v>1841</v>
      </c>
      <c r="E258" s="349" t="s">
        <v>894</v>
      </c>
      <c r="F258" s="384">
        <v>0.19</v>
      </c>
      <c r="G258" s="345">
        <v>8288</v>
      </c>
      <c r="H258" s="345">
        <f t="shared" si="28"/>
        <v>9863</v>
      </c>
      <c r="I258" s="385">
        <f t="shared" si="30"/>
        <v>6960</v>
      </c>
      <c r="J258" s="386">
        <f t="shared" si="29"/>
        <v>8282</v>
      </c>
    </row>
    <row r="259" spans="1:10" x14ac:dyDescent="0.25">
      <c r="A259" s="368"/>
      <c r="B259" s="383">
        <f t="shared" si="31"/>
        <v>237</v>
      </c>
      <c r="C259" s="348" t="s">
        <v>1842</v>
      </c>
      <c r="D259" s="348" t="s">
        <v>1843</v>
      </c>
      <c r="E259" s="350" t="s">
        <v>1660</v>
      </c>
      <c r="F259" s="384">
        <v>0.19</v>
      </c>
      <c r="G259" s="345">
        <v>111216</v>
      </c>
      <c r="H259" s="345">
        <f t="shared" si="28"/>
        <v>132347</v>
      </c>
      <c r="I259" s="385">
        <f t="shared" si="30"/>
        <v>93394</v>
      </c>
      <c r="J259" s="386">
        <f t="shared" si="29"/>
        <v>111139</v>
      </c>
    </row>
    <row r="260" spans="1:10" ht="25.5" x14ac:dyDescent="0.25">
      <c r="A260" s="368"/>
      <c r="B260" s="383">
        <f t="shared" si="31"/>
        <v>238</v>
      </c>
      <c r="C260" s="348" t="s">
        <v>1844</v>
      </c>
      <c r="D260" s="348" t="s">
        <v>1845</v>
      </c>
      <c r="E260" s="350" t="s">
        <v>1644</v>
      </c>
      <c r="F260" s="384">
        <v>0.19</v>
      </c>
      <c r="G260" s="345">
        <v>202465</v>
      </c>
      <c r="H260" s="345">
        <f t="shared" si="28"/>
        <v>240933</v>
      </c>
      <c r="I260" s="385">
        <f t="shared" si="30"/>
        <v>170021</v>
      </c>
      <c r="J260" s="386">
        <f t="shared" si="29"/>
        <v>202325</v>
      </c>
    </row>
    <row r="261" spans="1:10" x14ac:dyDescent="0.25">
      <c r="A261" s="368"/>
      <c r="B261" s="383">
        <f t="shared" si="31"/>
        <v>239</v>
      </c>
      <c r="C261" s="353" t="s">
        <v>1846</v>
      </c>
      <c r="D261" s="340" t="s">
        <v>1847</v>
      </c>
      <c r="E261" s="341" t="s">
        <v>894</v>
      </c>
      <c r="F261" s="384">
        <v>0.19</v>
      </c>
      <c r="G261" s="345">
        <v>395147</v>
      </c>
      <c r="H261" s="345">
        <f t="shared" si="28"/>
        <v>470225</v>
      </c>
      <c r="I261" s="385">
        <f t="shared" si="30"/>
        <v>331827</v>
      </c>
      <c r="J261" s="386">
        <f t="shared" si="29"/>
        <v>394874</v>
      </c>
    </row>
    <row r="262" spans="1:10" x14ac:dyDescent="0.25">
      <c r="A262" s="368"/>
      <c r="B262" s="383">
        <f t="shared" si="31"/>
        <v>240</v>
      </c>
      <c r="C262" s="353" t="s">
        <v>1848</v>
      </c>
      <c r="D262" s="340" t="s">
        <v>1849</v>
      </c>
      <c r="E262" s="341" t="s">
        <v>894</v>
      </c>
      <c r="F262" s="384">
        <v>0.19</v>
      </c>
      <c r="G262" s="345">
        <v>132865</v>
      </c>
      <c r="H262" s="345">
        <f t="shared" si="28"/>
        <v>158109</v>
      </c>
      <c r="I262" s="385">
        <f t="shared" si="30"/>
        <v>111574</v>
      </c>
      <c r="J262" s="386">
        <f t="shared" si="29"/>
        <v>132773</v>
      </c>
    </row>
    <row r="263" spans="1:10" x14ac:dyDescent="0.25">
      <c r="A263" s="368"/>
      <c r="B263" s="383">
        <f t="shared" si="31"/>
        <v>241</v>
      </c>
      <c r="C263" s="348" t="s">
        <v>1850</v>
      </c>
      <c r="D263" s="353" t="s">
        <v>4312</v>
      </c>
      <c r="E263" s="341" t="s">
        <v>894</v>
      </c>
      <c r="F263" s="384">
        <v>0.19</v>
      </c>
      <c r="G263" s="345">
        <v>30076</v>
      </c>
      <c r="H263" s="345">
        <f t="shared" si="28"/>
        <v>35790</v>
      </c>
      <c r="I263" s="385">
        <f t="shared" si="30"/>
        <v>25257</v>
      </c>
      <c r="J263" s="386">
        <f t="shared" si="29"/>
        <v>30056</v>
      </c>
    </row>
    <row r="264" spans="1:10" x14ac:dyDescent="0.25">
      <c r="A264" s="368"/>
      <c r="B264" s="383">
        <f t="shared" si="31"/>
        <v>242</v>
      </c>
      <c r="C264" s="353" t="s">
        <v>1852</v>
      </c>
      <c r="D264" s="353" t="s">
        <v>1853</v>
      </c>
      <c r="E264" s="341" t="s">
        <v>894</v>
      </c>
      <c r="F264" s="384">
        <v>0.19</v>
      </c>
      <c r="G264" s="345">
        <v>127584</v>
      </c>
      <c r="H264" s="345">
        <f t="shared" si="28"/>
        <v>151825</v>
      </c>
      <c r="I264" s="385">
        <f t="shared" si="30"/>
        <v>107139</v>
      </c>
      <c r="J264" s="386">
        <f t="shared" si="29"/>
        <v>127495</v>
      </c>
    </row>
    <row r="265" spans="1:10" x14ac:dyDescent="0.25">
      <c r="A265" s="368"/>
      <c r="B265" s="383">
        <f t="shared" si="31"/>
        <v>243</v>
      </c>
      <c r="C265" s="351" t="s">
        <v>1854</v>
      </c>
      <c r="D265" s="339" t="s">
        <v>1855</v>
      </c>
      <c r="E265" s="349" t="s">
        <v>894</v>
      </c>
      <c r="F265" s="384">
        <v>0.19</v>
      </c>
      <c r="G265" s="345">
        <v>12681</v>
      </c>
      <c r="H265" s="345">
        <f t="shared" si="28"/>
        <v>15090</v>
      </c>
      <c r="I265" s="385">
        <f t="shared" si="30"/>
        <v>10649</v>
      </c>
      <c r="J265" s="386">
        <f t="shared" si="29"/>
        <v>12672</v>
      </c>
    </row>
    <row r="266" spans="1:10" ht="25.5" x14ac:dyDescent="0.25">
      <c r="A266" s="368"/>
      <c r="B266" s="383">
        <f t="shared" si="31"/>
        <v>244</v>
      </c>
      <c r="C266" s="348" t="s">
        <v>1856</v>
      </c>
      <c r="D266" s="348" t="s">
        <v>1857</v>
      </c>
      <c r="E266" s="350" t="s">
        <v>1789</v>
      </c>
      <c r="F266" s="384">
        <v>0.19</v>
      </c>
      <c r="G266" s="345">
        <v>302</v>
      </c>
      <c r="H266" s="345">
        <f t="shared" si="28"/>
        <v>359</v>
      </c>
      <c r="I266" s="385">
        <f t="shared" si="30"/>
        <v>254</v>
      </c>
      <c r="J266" s="386">
        <f t="shared" si="29"/>
        <v>302</v>
      </c>
    </row>
    <row r="267" spans="1:10" x14ac:dyDescent="0.25">
      <c r="A267" s="368"/>
      <c r="B267" s="383">
        <f t="shared" si="31"/>
        <v>245</v>
      </c>
      <c r="C267" s="348" t="s">
        <v>1858</v>
      </c>
      <c r="D267" s="348" t="s">
        <v>1859</v>
      </c>
      <c r="E267" s="350" t="s">
        <v>1860</v>
      </c>
      <c r="F267" s="384">
        <v>0.19</v>
      </c>
      <c r="G267" s="345">
        <v>14721</v>
      </c>
      <c r="H267" s="345">
        <f t="shared" si="28"/>
        <v>17518</v>
      </c>
      <c r="I267" s="385">
        <f t="shared" si="30"/>
        <v>12362</v>
      </c>
      <c r="J267" s="386">
        <f t="shared" si="29"/>
        <v>14711</v>
      </c>
    </row>
    <row r="268" spans="1:10" x14ac:dyDescent="0.25">
      <c r="A268" s="368"/>
      <c r="B268" s="383">
        <f t="shared" si="31"/>
        <v>246</v>
      </c>
      <c r="C268" s="339" t="s">
        <v>1861</v>
      </c>
      <c r="D268" s="339" t="s">
        <v>1862</v>
      </c>
      <c r="E268" s="349" t="s">
        <v>894</v>
      </c>
      <c r="F268" s="384">
        <v>0.19</v>
      </c>
      <c r="G268" s="345">
        <v>236316</v>
      </c>
      <c r="H268" s="345">
        <f t="shared" si="28"/>
        <v>281216</v>
      </c>
      <c r="I268" s="385">
        <f t="shared" si="30"/>
        <v>198448</v>
      </c>
      <c r="J268" s="386">
        <f t="shared" si="29"/>
        <v>236153</v>
      </c>
    </row>
    <row r="269" spans="1:10" x14ac:dyDescent="0.25">
      <c r="A269" s="368"/>
      <c r="B269" s="383">
        <f t="shared" si="31"/>
        <v>247</v>
      </c>
      <c r="C269" s="348" t="s">
        <v>1863</v>
      </c>
      <c r="D269" s="348" t="s">
        <v>1864</v>
      </c>
      <c r="E269" s="350" t="s">
        <v>894</v>
      </c>
      <c r="F269" s="384">
        <v>0.19</v>
      </c>
      <c r="G269" s="345">
        <v>376970</v>
      </c>
      <c r="H269" s="345">
        <f t="shared" si="28"/>
        <v>448594</v>
      </c>
      <c r="I269" s="385">
        <f t="shared" si="30"/>
        <v>316563</v>
      </c>
      <c r="J269" s="386">
        <f t="shared" si="29"/>
        <v>376710</v>
      </c>
    </row>
    <row r="270" spans="1:10" ht="25.5" x14ac:dyDescent="0.25">
      <c r="A270" s="368"/>
      <c r="B270" s="383">
        <f t="shared" si="31"/>
        <v>248</v>
      </c>
      <c r="C270" s="339" t="s">
        <v>1865</v>
      </c>
      <c r="D270" s="339" t="s">
        <v>1866</v>
      </c>
      <c r="E270" s="349" t="s">
        <v>894</v>
      </c>
      <c r="F270" s="384">
        <v>0.19</v>
      </c>
      <c r="G270" s="345">
        <v>95471</v>
      </c>
      <c r="H270" s="345">
        <f t="shared" si="28"/>
        <v>113610</v>
      </c>
      <c r="I270" s="385">
        <f t="shared" si="30"/>
        <v>80172</v>
      </c>
      <c r="J270" s="386">
        <f t="shared" si="29"/>
        <v>95405</v>
      </c>
    </row>
    <row r="271" spans="1:10" ht="25.5" x14ac:dyDescent="0.25">
      <c r="A271" s="368"/>
      <c r="B271" s="383">
        <f t="shared" si="31"/>
        <v>249</v>
      </c>
      <c r="C271" s="339" t="s">
        <v>1867</v>
      </c>
      <c r="D271" s="339" t="s">
        <v>1868</v>
      </c>
      <c r="E271" s="349" t="s">
        <v>894</v>
      </c>
      <c r="F271" s="384">
        <v>0.19</v>
      </c>
      <c r="G271" s="345">
        <v>126898</v>
      </c>
      <c r="H271" s="345">
        <f t="shared" si="28"/>
        <v>151009</v>
      </c>
      <c r="I271" s="385">
        <f t="shared" si="30"/>
        <v>106563</v>
      </c>
      <c r="J271" s="386">
        <f t="shared" si="29"/>
        <v>126810</v>
      </c>
    </row>
    <row r="272" spans="1:10" ht="25.5" x14ac:dyDescent="0.25">
      <c r="A272" s="368"/>
      <c r="B272" s="383">
        <f t="shared" si="31"/>
        <v>250</v>
      </c>
      <c r="C272" s="339" t="s">
        <v>1869</v>
      </c>
      <c r="D272" s="339" t="s">
        <v>1870</v>
      </c>
      <c r="E272" s="349" t="s">
        <v>894</v>
      </c>
      <c r="F272" s="384">
        <v>0.19</v>
      </c>
      <c r="G272" s="345">
        <v>183076</v>
      </c>
      <c r="H272" s="345">
        <f t="shared" si="28"/>
        <v>217860</v>
      </c>
      <c r="I272" s="385">
        <f t="shared" si="30"/>
        <v>153739</v>
      </c>
      <c r="J272" s="386">
        <f t="shared" si="29"/>
        <v>182949</v>
      </c>
    </row>
    <row r="273" spans="1:10" ht="25.5" x14ac:dyDescent="0.25">
      <c r="A273" s="368"/>
      <c r="B273" s="383">
        <f t="shared" si="31"/>
        <v>251</v>
      </c>
      <c r="C273" s="339" t="s">
        <v>1871</v>
      </c>
      <c r="D273" s="339" t="s">
        <v>1872</v>
      </c>
      <c r="E273" s="349" t="s">
        <v>894</v>
      </c>
      <c r="F273" s="384">
        <v>0.19</v>
      </c>
      <c r="G273" s="345">
        <v>268995</v>
      </c>
      <c r="H273" s="345">
        <f t="shared" si="28"/>
        <v>320104</v>
      </c>
      <c r="I273" s="385">
        <f t="shared" si="30"/>
        <v>225890</v>
      </c>
      <c r="J273" s="386">
        <f t="shared" si="29"/>
        <v>268809</v>
      </c>
    </row>
    <row r="274" spans="1:10" ht="25.5" x14ac:dyDescent="0.25">
      <c r="A274" s="368"/>
      <c r="B274" s="383">
        <f t="shared" si="31"/>
        <v>252</v>
      </c>
      <c r="C274" s="339" t="s">
        <v>1873</v>
      </c>
      <c r="D274" s="339" t="s">
        <v>1874</v>
      </c>
      <c r="E274" s="349" t="s">
        <v>894</v>
      </c>
      <c r="F274" s="384">
        <v>0.19</v>
      </c>
      <c r="G274" s="345">
        <v>215847</v>
      </c>
      <c r="H274" s="345">
        <f t="shared" si="28"/>
        <v>256858</v>
      </c>
      <c r="I274" s="385">
        <f t="shared" si="30"/>
        <v>181259</v>
      </c>
      <c r="J274" s="386">
        <f t="shared" si="29"/>
        <v>215698</v>
      </c>
    </row>
    <row r="275" spans="1:10" ht="25.5" x14ac:dyDescent="0.25">
      <c r="A275" s="368"/>
      <c r="B275" s="383">
        <f t="shared" si="31"/>
        <v>253</v>
      </c>
      <c r="C275" s="339" t="s">
        <v>1875</v>
      </c>
      <c r="D275" s="339" t="s">
        <v>1876</v>
      </c>
      <c r="E275" s="349" t="s">
        <v>894</v>
      </c>
      <c r="F275" s="384">
        <v>0.19</v>
      </c>
      <c r="G275" s="345">
        <v>261039</v>
      </c>
      <c r="H275" s="345">
        <f t="shared" si="28"/>
        <v>310636</v>
      </c>
      <c r="I275" s="385">
        <f t="shared" si="30"/>
        <v>219209</v>
      </c>
      <c r="J275" s="386">
        <f t="shared" si="29"/>
        <v>260859</v>
      </c>
    </row>
    <row r="276" spans="1:10" ht="25.5" x14ac:dyDescent="0.25">
      <c r="A276" s="368"/>
      <c r="B276" s="383">
        <f t="shared" si="31"/>
        <v>254</v>
      </c>
      <c r="C276" s="351" t="s">
        <v>2010</v>
      </c>
      <c r="D276" s="351" t="s">
        <v>4313</v>
      </c>
      <c r="E276" s="349" t="s">
        <v>1514</v>
      </c>
      <c r="F276" s="384">
        <v>0.19</v>
      </c>
      <c r="G276" s="345">
        <v>14648</v>
      </c>
      <c r="H276" s="345">
        <f t="shared" si="28"/>
        <v>17431</v>
      </c>
      <c r="I276" s="385">
        <f t="shared" si="30"/>
        <v>12301</v>
      </c>
      <c r="J276" s="386">
        <f t="shared" si="29"/>
        <v>14638</v>
      </c>
    </row>
    <row r="277" spans="1:10" ht="25.5" x14ac:dyDescent="0.25">
      <c r="A277" s="368"/>
      <c r="B277" s="383">
        <f t="shared" si="31"/>
        <v>255</v>
      </c>
      <c r="C277" s="351" t="s">
        <v>2012</v>
      </c>
      <c r="D277" s="351" t="s">
        <v>2013</v>
      </c>
      <c r="E277" s="349" t="s">
        <v>1615</v>
      </c>
      <c r="F277" s="384">
        <v>0.19</v>
      </c>
      <c r="G277" s="345">
        <v>42801</v>
      </c>
      <c r="H277" s="345">
        <f t="shared" si="28"/>
        <v>50933</v>
      </c>
      <c r="I277" s="385">
        <f t="shared" si="30"/>
        <v>35942</v>
      </c>
      <c r="J277" s="386">
        <f t="shared" si="29"/>
        <v>42771</v>
      </c>
    </row>
    <row r="278" spans="1:10" ht="25.5" x14ac:dyDescent="0.25">
      <c r="A278" s="368"/>
      <c r="B278" s="383">
        <f t="shared" si="31"/>
        <v>256</v>
      </c>
      <c r="C278" s="351" t="s">
        <v>2014</v>
      </c>
      <c r="D278" s="351" t="s">
        <v>4314</v>
      </c>
      <c r="E278" s="349" t="s">
        <v>1615</v>
      </c>
      <c r="F278" s="384">
        <v>0.19</v>
      </c>
      <c r="G278" s="345">
        <v>24587</v>
      </c>
      <c r="H278" s="345">
        <f t="shared" si="28"/>
        <v>29259</v>
      </c>
      <c r="I278" s="385">
        <f t="shared" si="30"/>
        <v>20647</v>
      </c>
      <c r="J278" s="386">
        <f t="shared" si="29"/>
        <v>24570</v>
      </c>
    </row>
    <row r="279" spans="1:10" x14ac:dyDescent="0.25">
      <c r="A279" s="368"/>
      <c r="B279" s="383">
        <f t="shared" si="31"/>
        <v>257</v>
      </c>
      <c r="C279" s="351" t="s">
        <v>2016</v>
      </c>
      <c r="D279" s="351" t="s">
        <v>2017</v>
      </c>
      <c r="E279" s="349" t="s">
        <v>1503</v>
      </c>
      <c r="F279" s="384">
        <v>0.19</v>
      </c>
      <c r="G279" s="345">
        <v>27962</v>
      </c>
      <c r="H279" s="345">
        <f t="shared" si="28"/>
        <v>33275</v>
      </c>
      <c r="I279" s="385">
        <f t="shared" si="30"/>
        <v>23481</v>
      </c>
      <c r="J279" s="386">
        <f t="shared" si="29"/>
        <v>27942</v>
      </c>
    </row>
    <row r="280" spans="1:10" ht="25.5" x14ac:dyDescent="0.25">
      <c r="A280" s="368"/>
      <c r="B280" s="383">
        <f t="shared" si="31"/>
        <v>258</v>
      </c>
      <c r="C280" s="351" t="s">
        <v>2018</v>
      </c>
      <c r="D280" s="351" t="s">
        <v>2019</v>
      </c>
      <c r="E280" s="349" t="s">
        <v>1503</v>
      </c>
      <c r="F280" s="384">
        <v>0.19</v>
      </c>
      <c r="G280" s="345">
        <v>23992</v>
      </c>
      <c r="H280" s="345">
        <f t="shared" si="28"/>
        <v>28550</v>
      </c>
      <c r="I280" s="385">
        <f t="shared" si="30"/>
        <v>20147</v>
      </c>
      <c r="J280" s="386">
        <f t="shared" si="29"/>
        <v>23975</v>
      </c>
    </row>
    <row r="281" spans="1:10" ht="25.5" x14ac:dyDescent="0.25">
      <c r="A281" s="368"/>
      <c r="B281" s="383">
        <f t="shared" si="31"/>
        <v>259</v>
      </c>
      <c r="C281" s="351" t="s">
        <v>2020</v>
      </c>
      <c r="D281" s="351" t="s">
        <v>2019</v>
      </c>
      <c r="E281" s="349" t="s">
        <v>1505</v>
      </c>
      <c r="F281" s="384">
        <v>0.19</v>
      </c>
      <c r="G281" s="345">
        <v>18864</v>
      </c>
      <c r="H281" s="345">
        <f t="shared" si="28"/>
        <v>22448</v>
      </c>
      <c r="I281" s="385">
        <f t="shared" si="30"/>
        <v>15841</v>
      </c>
      <c r="J281" s="386">
        <f t="shared" si="29"/>
        <v>18851</v>
      </c>
    </row>
    <row r="282" spans="1:10" x14ac:dyDescent="0.25">
      <c r="A282" s="368"/>
      <c r="B282" s="383">
        <f t="shared" si="31"/>
        <v>260</v>
      </c>
      <c r="C282" s="357" t="s">
        <v>2021</v>
      </c>
      <c r="D282" s="357" t="s">
        <v>2022</v>
      </c>
      <c r="E282" s="358" t="s">
        <v>894</v>
      </c>
      <c r="F282" s="384">
        <v>0.19</v>
      </c>
      <c r="G282" s="345">
        <v>192076</v>
      </c>
      <c r="H282" s="345">
        <f t="shared" si="28"/>
        <v>228570</v>
      </c>
      <c r="I282" s="385">
        <f t="shared" si="30"/>
        <v>161297</v>
      </c>
      <c r="J282" s="386">
        <f t="shared" si="29"/>
        <v>191943</v>
      </c>
    </row>
    <row r="283" spans="1:10" x14ac:dyDescent="0.25">
      <c r="A283" s="368"/>
      <c r="B283" s="383">
        <f t="shared" si="31"/>
        <v>261</v>
      </c>
      <c r="C283" s="348" t="s">
        <v>2025</v>
      </c>
      <c r="D283" s="348" t="s">
        <v>2025</v>
      </c>
      <c r="E283" s="350" t="s">
        <v>894</v>
      </c>
      <c r="F283" s="384">
        <v>0.19</v>
      </c>
      <c r="G283" s="345">
        <v>2317408</v>
      </c>
      <c r="H283" s="345">
        <f t="shared" si="28"/>
        <v>2757716</v>
      </c>
      <c r="I283" s="385">
        <f t="shared" si="30"/>
        <v>1946057</v>
      </c>
      <c r="J283" s="386">
        <f t="shared" si="29"/>
        <v>2315808</v>
      </c>
    </row>
    <row r="284" spans="1:10" ht="25.5" x14ac:dyDescent="0.25">
      <c r="A284" s="368"/>
      <c r="B284" s="383">
        <f t="shared" si="31"/>
        <v>262</v>
      </c>
      <c r="C284" s="348" t="s">
        <v>2032</v>
      </c>
      <c r="D284" s="348" t="s">
        <v>1755</v>
      </c>
      <c r="E284" s="350" t="s">
        <v>1582</v>
      </c>
      <c r="F284" s="384">
        <v>0.19</v>
      </c>
      <c r="G284" s="345">
        <v>20332</v>
      </c>
      <c r="H284" s="345">
        <f t="shared" si="28"/>
        <v>24195</v>
      </c>
      <c r="I284" s="385">
        <f t="shared" si="30"/>
        <v>17074</v>
      </c>
      <c r="J284" s="386">
        <f t="shared" si="29"/>
        <v>20318</v>
      </c>
    </row>
    <row r="285" spans="1:10" ht="25.5" x14ac:dyDescent="0.25">
      <c r="A285" s="368"/>
      <c r="B285" s="383">
        <f t="shared" si="31"/>
        <v>263</v>
      </c>
      <c r="C285" s="351" t="s">
        <v>2037</v>
      </c>
      <c r="D285" s="339" t="s">
        <v>2038</v>
      </c>
      <c r="E285" s="349" t="s">
        <v>894</v>
      </c>
      <c r="F285" s="384">
        <v>0.19</v>
      </c>
      <c r="G285" s="345">
        <v>102835</v>
      </c>
      <c r="H285" s="345">
        <f t="shared" si="28"/>
        <v>122374</v>
      </c>
      <c r="I285" s="385">
        <f t="shared" si="30"/>
        <v>86356</v>
      </c>
      <c r="J285" s="386">
        <f t="shared" si="29"/>
        <v>102764</v>
      </c>
    </row>
    <row r="286" spans="1:10" ht="25.5" x14ac:dyDescent="0.25">
      <c r="A286" s="368"/>
      <c r="B286" s="383">
        <f t="shared" si="31"/>
        <v>264</v>
      </c>
      <c r="C286" s="351" t="s">
        <v>2039</v>
      </c>
      <c r="D286" s="339" t="s">
        <v>2040</v>
      </c>
      <c r="E286" s="349" t="s">
        <v>894</v>
      </c>
      <c r="F286" s="384">
        <v>0.19</v>
      </c>
      <c r="G286" s="345">
        <v>105783</v>
      </c>
      <c r="H286" s="345">
        <f t="shared" si="28"/>
        <v>125882</v>
      </c>
      <c r="I286" s="385">
        <f t="shared" si="30"/>
        <v>88832</v>
      </c>
      <c r="J286" s="386">
        <f t="shared" si="29"/>
        <v>105710</v>
      </c>
    </row>
    <row r="287" spans="1:10" ht="25.5" x14ac:dyDescent="0.25">
      <c r="A287" s="368"/>
      <c r="B287" s="383">
        <f t="shared" si="31"/>
        <v>265</v>
      </c>
      <c r="C287" s="351" t="s">
        <v>2041</v>
      </c>
      <c r="D287" s="339" t="s">
        <v>2042</v>
      </c>
      <c r="E287" s="349" t="s">
        <v>894</v>
      </c>
      <c r="F287" s="384">
        <v>0.19</v>
      </c>
      <c r="G287" s="345">
        <v>94013</v>
      </c>
      <c r="H287" s="345">
        <f t="shared" si="28"/>
        <v>111875</v>
      </c>
      <c r="I287" s="385">
        <f t="shared" si="30"/>
        <v>78948</v>
      </c>
      <c r="J287" s="386">
        <f t="shared" si="29"/>
        <v>93948</v>
      </c>
    </row>
    <row r="288" spans="1:10" x14ac:dyDescent="0.25">
      <c r="A288" s="368"/>
      <c r="B288" s="383">
        <f t="shared" si="31"/>
        <v>266</v>
      </c>
      <c r="C288" s="351" t="s">
        <v>2045</v>
      </c>
      <c r="D288" s="339" t="s">
        <v>2046</v>
      </c>
      <c r="E288" s="349" t="s">
        <v>894</v>
      </c>
      <c r="F288" s="384">
        <v>0.19</v>
      </c>
      <c r="G288" s="345">
        <v>11500</v>
      </c>
      <c r="H288" s="345">
        <f t="shared" si="28"/>
        <v>13685</v>
      </c>
      <c r="I288" s="385">
        <f t="shared" si="30"/>
        <v>9657</v>
      </c>
      <c r="J288" s="386">
        <f t="shared" si="29"/>
        <v>11492</v>
      </c>
    </row>
    <row r="289" spans="1:10" x14ac:dyDescent="0.25">
      <c r="A289" s="368"/>
      <c r="B289" s="383">
        <f t="shared" si="31"/>
        <v>267</v>
      </c>
      <c r="C289" s="351" t="s">
        <v>2047</v>
      </c>
      <c r="D289" s="351" t="s">
        <v>2048</v>
      </c>
      <c r="E289" s="349" t="s">
        <v>894</v>
      </c>
      <c r="F289" s="384">
        <v>0.19</v>
      </c>
      <c r="G289" s="345">
        <v>16185</v>
      </c>
      <c r="H289" s="345">
        <f t="shared" si="28"/>
        <v>19260</v>
      </c>
      <c r="I289" s="385">
        <f t="shared" si="30"/>
        <v>13591</v>
      </c>
      <c r="J289" s="386">
        <f t="shared" si="29"/>
        <v>16173</v>
      </c>
    </row>
    <row r="290" spans="1:10" ht="25.5" x14ac:dyDescent="0.25">
      <c r="A290" s="368"/>
      <c r="B290" s="383">
        <f t="shared" si="31"/>
        <v>268</v>
      </c>
      <c r="C290" s="339" t="s">
        <v>2051</v>
      </c>
      <c r="D290" s="339" t="s">
        <v>2052</v>
      </c>
      <c r="E290" s="349" t="s">
        <v>1514</v>
      </c>
      <c r="F290" s="384">
        <v>0.19</v>
      </c>
      <c r="G290" s="345">
        <v>35698</v>
      </c>
      <c r="H290" s="345">
        <f t="shared" si="28"/>
        <v>42481</v>
      </c>
      <c r="I290" s="385">
        <f t="shared" si="30"/>
        <v>29978</v>
      </c>
      <c r="J290" s="386">
        <f t="shared" si="29"/>
        <v>35674</v>
      </c>
    </row>
    <row r="291" spans="1:10" ht="25.5" x14ac:dyDescent="0.25">
      <c r="A291" s="368"/>
      <c r="B291" s="383">
        <f t="shared" si="31"/>
        <v>269</v>
      </c>
      <c r="C291" s="339" t="s">
        <v>2053</v>
      </c>
      <c r="D291" s="339" t="s">
        <v>2052</v>
      </c>
      <c r="E291" s="349" t="s">
        <v>1652</v>
      </c>
      <c r="F291" s="384">
        <v>0.19</v>
      </c>
      <c r="G291" s="345">
        <v>64287</v>
      </c>
      <c r="H291" s="345">
        <f t="shared" si="28"/>
        <v>76502</v>
      </c>
      <c r="I291" s="385">
        <f t="shared" si="30"/>
        <v>53985</v>
      </c>
      <c r="J291" s="386">
        <f t="shared" si="29"/>
        <v>64242</v>
      </c>
    </row>
    <row r="292" spans="1:10" ht="25.5" x14ac:dyDescent="0.25">
      <c r="A292" s="368"/>
      <c r="B292" s="383">
        <f t="shared" si="31"/>
        <v>270</v>
      </c>
      <c r="C292" s="339" t="s">
        <v>2054</v>
      </c>
      <c r="D292" s="339" t="s">
        <v>2052</v>
      </c>
      <c r="E292" s="349" t="s">
        <v>2055</v>
      </c>
      <c r="F292" s="384">
        <v>0.19</v>
      </c>
      <c r="G292" s="345">
        <v>109216</v>
      </c>
      <c r="H292" s="345">
        <f t="shared" si="28"/>
        <v>129967</v>
      </c>
      <c r="I292" s="385">
        <f t="shared" si="30"/>
        <v>91715</v>
      </c>
      <c r="J292" s="386">
        <f t="shared" si="29"/>
        <v>109141</v>
      </c>
    </row>
    <row r="293" spans="1:10" x14ac:dyDescent="0.25">
      <c r="A293" s="368"/>
      <c r="B293" s="383">
        <f t="shared" si="31"/>
        <v>271</v>
      </c>
      <c r="C293" s="351" t="s">
        <v>2068</v>
      </c>
      <c r="D293" s="339" t="s">
        <v>2069</v>
      </c>
      <c r="E293" s="349" t="s">
        <v>2070</v>
      </c>
      <c r="F293" s="384">
        <v>0.19</v>
      </c>
      <c r="G293" s="345">
        <v>7538</v>
      </c>
      <c r="H293" s="345">
        <f t="shared" si="28"/>
        <v>8970</v>
      </c>
      <c r="I293" s="385">
        <f t="shared" si="30"/>
        <v>6330</v>
      </c>
      <c r="J293" s="386">
        <f t="shared" si="29"/>
        <v>7533</v>
      </c>
    </row>
    <row r="294" spans="1:10" x14ac:dyDescent="0.25">
      <c r="A294" s="368"/>
      <c r="B294" s="383">
        <f t="shared" si="31"/>
        <v>272</v>
      </c>
      <c r="C294" s="348" t="s">
        <v>2071</v>
      </c>
      <c r="D294" s="348" t="s">
        <v>2072</v>
      </c>
      <c r="E294" s="350" t="s">
        <v>894</v>
      </c>
      <c r="F294" s="384">
        <v>0.19</v>
      </c>
      <c r="G294" s="345">
        <v>222765</v>
      </c>
      <c r="H294" s="345">
        <f t="shared" ref="H294:H321" si="32">+ROUND(G294*(1+$F294),0)</f>
        <v>265090</v>
      </c>
      <c r="I294" s="385">
        <f t="shared" si="30"/>
        <v>187068</v>
      </c>
      <c r="J294" s="386">
        <f t="shared" ref="J294:J321" si="33">+ROUND(I294*(1+$F294),0)</f>
        <v>222611</v>
      </c>
    </row>
    <row r="295" spans="1:10" ht="25.5" x14ac:dyDescent="0.25">
      <c r="A295" s="368"/>
      <c r="B295" s="383">
        <f t="shared" si="31"/>
        <v>273</v>
      </c>
      <c r="C295" s="351" t="s">
        <v>2073</v>
      </c>
      <c r="D295" s="351" t="s">
        <v>2074</v>
      </c>
      <c r="E295" s="349" t="s">
        <v>2075</v>
      </c>
      <c r="F295" s="384">
        <v>0.19</v>
      </c>
      <c r="G295" s="345">
        <v>13587</v>
      </c>
      <c r="H295" s="345">
        <f t="shared" si="32"/>
        <v>16169</v>
      </c>
      <c r="I295" s="385">
        <f t="shared" ref="I295:I321" si="34">+ROUND(G295*(1-$E$11),0)</f>
        <v>11410</v>
      </c>
      <c r="J295" s="386">
        <f t="shared" si="33"/>
        <v>13578</v>
      </c>
    </row>
    <row r="296" spans="1:10" x14ac:dyDescent="0.25">
      <c r="A296" s="368"/>
      <c r="B296" s="383">
        <f t="shared" ref="B296:B319" si="35">B295+1</f>
        <v>274</v>
      </c>
      <c r="C296" s="351" t="s">
        <v>2082</v>
      </c>
      <c r="D296" s="339" t="s">
        <v>2083</v>
      </c>
      <c r="E296" s="349" t="s">
        <v>1789</v>
      </c>
      <c r="F296" s="384">
        <v>0.19</v>
      </c>
      <c r="G296" s="345">
        <v>20569</v>
      </c>
      <c r="H296" s="345">
        <f t="shared" si="32"/>
        <v>24477</v>
      </c>
      <c r="I296" s="385">
        <f t="shared" si="34"/>
        <v>17273</v>
      </c>
      <c r="J296" s="386">
        <f t="shared" si="33"/>
        <v>20555</v>
      </c>
    </row>
    <row r="297" spans="1:10" x14ac:dyDescent="0.25">
      <c r="A297" s="368"/>
      <c r="B297" s="383">
        <f t="shared" si="35"/>
        <v>275</v>
      </c>
      <c r="C297" s="351" t="s">
        <v>2084</v>
      </c>
      <c r="D297" s="339" t="s">
        <v>2085</v>
      </c>
      <c r="E297" s="349" t="s">
        <v>1789</v>
      </c>
      <c r="F297" s="384">
        <v>0.19</v>
      </c>
      <c r="G297" s="345">
        <v>25600</v>
      </c>
      <c r="H297" s="345">
        <f t="shared" si="32"/>
        <v>30464</v>
      </c>
      <c r="I297" s="385">
        <f t="shared" si="34"/>
        <v>21498</v>
      </c>
      <c r="J297" s="386">
        <f t="shared" si="33"/>
        <v>25583</v>
      </c>
    </row>
    <row r="298" spans="1:10" x14ac:dyDescent="0.25">
      <c r="A298" s="368"/>
      <c r="B298" s="383">
        <f t="shared" si="35"/>
        <v>276</v>
      </c>
      <c r="C298" s="351" t="s">
        <v>2086</v>
      </c>
      <c r="D298" s="339" t="s">
        <v>2087</v>
      </c>
      <c r="E298" s="349" t="s">
        <v>1789</v>
      </c>
      <c r="F298" s="384">
        <v>0.19</v>
      </c>
      <c r="G298" s="345">
        <v>46376</v>
      </c>
      <c r="H298" s="345">
        <f t="shared" si="32"/>
        <v>55187</v>
      </c>
      <c r="I298" s="385">
        <f t="shared" si="34"/>
        <v>38945</v>
      </c>
      <c r="J298" s="386">
        <f t="shared" si="33"/>
        <v>46345</v>
      </c>
    </row>
    <row r="299" spans="1:10" x14ac:dyDescent="0.25">
      <c r="A299" s="368"/>
      <c r="B299" s="383">
        <f t="shared" si="35"/>
        <v>277</v>
      </c>
      <c r="C299" s="348" t="s">
        <v>2088</v>
      </c>
      <c r="D299" s="348" t="s">
        <v>2089</v>
      </c>
      <c r="E299" s="350" t="s">
        <v>1789</v>
      </c>
      <c r="F299" s="384">
        <v>0.19</v>
      </c>
      <c r="G299" s="345">
        <v>71205</v>
      </c>
      <c r="H299" s="345">
        <f t="shared" si="32"/>
        <v>84734</v>
      </c>
      <c r="I299" s="385">
        <f t="shared" si="34"/>
        <v>59795</v>
      </c>
      <c r="J299" s="386">
        <f t="shared" si="33"/>
        <v>71156</v>
      </c>
    </row>
    <row r="300" spans="1:10" x14ac:dyDescent="0.25">
      <c r="A300" s="368"/>
      <c r="B300" s="383">
        <f t="shared" si="35"/>
        <v>278</v>
      </c>
      <c r="C300" s="351" t="s">
        <v>2090</v>
      </c>
      <c r="D300" s="339" t="s">
        <v>2091</v>
      </c>
      <c r="E300" s="349" t="s">
        <v>1538</v>
      </c>
      <c r="F300" s="384">
        <v>0.19</v>
      </c>
      <c r="G300" s="345">
        <v>235607</v>
      </c>
      <c r="H300" s="345">
        <f t="shared" si="32"/>
        <v>280372</v>
      </c>
      <c r="I300" s="385">
        <f t="shared" si="34"/>
        <v>197852</v>
      </c>
      <c r="J300" s="386">
        <f t="shared" si="33"/>
        <v>235444</v>
      </c>
    </row>
    <row r="301" spans="1:10" x14ac:dyDescent="0.25">
      <c r="A301" s="368"/>
      <c r="B301" s="383">
        <f t="shared" si="35"/>
        <v>279</v>
      </c>
      <c r="C301" s="351" t="s">
        <v>2092</v>
      </c>
      <c r="D301" s="339" t="s">
        <v>2093</v>
      </c>
      <c r="E301" s="349" t="s">
        <v>1538</v>
      </c>
      <c r="F301" s="384">
        <v>0.19</v>
      </c>
      <c r="G301" s="345">
        <v>183667</v>
      </c>
      <c r="H301" s="345">
        <f t="shared" si="32"/>
        <v>218564</v>
      </c>
      <c r="I301" s="385">
        <f t="shared" si="34"/>
        <v>154235</v>
      </c>
      <c r="J301" s="386">
        <f t="shared" si="33"/>
        <v>183540</v>
      </c>
    </row>
    <row r="302" spans="1:10" x14ac:dyDescent="0.25">
      <c r="A302" s="368"/>
      <c r="B302" s="383">
        <f t="shared" si="35"/>
        <v>280</v>
      </c>
      <c r="C302" s="351" t="s">
        <v>2094</v>
      </c>
      <c r="D302" s="339" t="s">
        <v>2095</v>
      </c>
      <c r="E302" s="350" t="s">
        <v>1789</v>
      </c>
      <c r="F302" s="384">
        <v>0.19</v>
      </c>
      <c r="G302" s="345">
        <v>16496</v>
      </c>
      <c r="H302" s="345">
        <f t="shared" si="32"/>
        <v>19630</v>
      </c>
      <c r="I302" s="385">
        <f t="shared" si="34"/>
        <v>13853</v>
      </c>
      <c r="J302" s="386">
        <f t="shared" si="33"/>
        <v>16485</v>
      </c>
    </row>
    <row r="303" spans="1:10" x14ac:dyDescent="0.25">
      <c r="A303" s="368"/>
      <c r="B303" s="383">
        <f t="shared" si="35"/>
        <v>281</v>
      </c>
      <c r="C303" s="351" t="s">
        <v>2096</v>
      </c>
      <c r="D303" s="339" t="s">
        <v>2097</v>
      </c>
      <c r="E303" s="349" t="s">
        <v>1538</v>
      </c>
      <c r="F303" s="384">
        <v>0.19</v>
      </c>
      <c r="G303" s="345">
        <v>231238</v>
      </c>
      <c r="H303" s="345">
        <f t="shared" si="32"/>
        <v>275173</v>
      </c>
      <c r="I303" s="385">
        <f t="shared" si="34"/>
        <v>194184</v>
      </c>
      <c r="J303" s="386">
        <f t="shared" si="33"/>
        <v>231079</v>
      </c>
    </row>
    <row r="304" spans="1:10" ht="25.5" x14ac:dyDescent="0.25">
      <c r="A304" s="368"/>
      <c r="B304" s="383">
        <f t="shared" si="35"/>
        <v>282</v>
      </c>
      <c r="C304" s="351" t="s">
        <v>2098</v>
      </c>
      <c r="D304" s="351" t="s">
        <v>2099</v>
      </c>
      <c r="E304" s="349" t="s">
        <v>2100</v>
      </c>
      <c r="F304" s="384">
        <v>0.19</v>
      </c>
      <c r="G304" s="345">
        <v>12121</v>
      </c>
      <c r="H304" s="345">
        <f t="shared" si="32"/>
        <v>14424</v>
      </c>
      <c r="I304" s="385">
        <f t="shared" si="34"/>
        <v>10179</v>
      </c>
      <c r="J304" s="386">
        <f t="shared" si="33"/>
        <v>12113</v>
      </c>
    </row>
    <row r="305" spans="1:10" ht="25.5" x14ac:dyDescent="0.25">
      <c r="A305" s="368"/>
      <c r="B305" s="383">
        <f t="shared" si="35"/>
        <v>283</v>
      </c>
      <c r="C305" s="351" t="s">
        <v>2101</v>
      </c>
      <c r="D305" s="351" t="s">
        <v>2102</v>
      </c>
      <c r="E305" s="349" t="s">
        <v>1615</v>
      </c>
      <c r="F305" s="384">
        <v>0.19</v>
      </c>
      <c r="G305" s="345">
        <v>15093</v>
      </c>
      <c r="H305" s="345">
        <f t="shared" si="32"/>
        <v>17961</v>
      </c>
      <c r="I305" s="385">
        <f t="shared" si="34"/>
        <v>12674</v>
      </c>
      <c r="J305" s="386">
        <f t="shared" si="33"/>
        <v>15082</v>
      </c>
    </row>
    <row r="306" spans="1:10" ht="25.5" x14ac:dyDescent="0.25">
      <c r="A306" s="368"/>
      <c r="B306" s="383">
        <f t="shared" si="35"/>
        <v>284</v>
      </c>
      <c r="C306" s="348" t="s">
        <v>2103</v>
      </c>
      <c r="D306" s="348" t="s">
        <v>2104</v>
      </c>
      <c r="E306" s="350" t="s">
        <v>2105</v>
      </c>
      <c r="F306" s="384">
        <v>0.19</v>
      </c>
      <c r="G306" s="345">
        <v>87739</v>
      </c>
      <c r="H306" s="345">
        <f t="shared" si="32"/>
        <v>104409</v>
      </c>
      <c r="I306" s="385">
        <f t="shared" si="34"/>
        <v>73679</v>
      </c>
      <c r="J306" s="386">
        <f t="shared" si="33"/>
        <v>87678</v>
      </c>
    </row>
    <row r="307" spans="1:10" x14ac:dyDescent="0.25">
      <c r="A307" s="368"/>
      <c r="B307" s="383">
        <f t="shared" si="35"/>
        <v>285</v>
      </c>
      <c r="C307" s="348" t="s">
        <v>2106</v>
      </c>
      <c r="D307" s="348" t="s">
        <v>2107</v>
      </c>
      <c r="E307" s="350" t="s">
        <v>2108</v>
      </c>
      <c r="F307" s="384">
        <v>0.19</v>
      </c>
      <c r="G307" s="345">
        <v>12109</v>
      </c>
      <c r="H307" s="345">
        <f t="shared" si="32"/>
        <v>14410</v>
      </c>
      <c r="I307" s="385">
        <f t="shared" si="34"/>
        <v>10169</v>
      </c>
      <c r="J307" s="386">
        <f t="shared" si="33"/>
        <v>12101</v>
      </c>
    </row>
    <row r="308" spans="1:10" ht="25.5" x14ac:dyDescent="0.25">
      <c r="A308" s="368"/>
      <c r="B308" s="383">
        <f t="shared" si="35"/>
        <v>286</v>
      </c>
      <c r="C308" s="351" t="s">
        <v>2109</v>
      </c>
      <c r="D308" s="351" t="s">
        <v>2110</v>
      </c>
      <c r="E308" s="349" t="s">
        <v>1591</v>
      </c>
      <c r="F308" s="384">
        <v>0.19</v>
      </c>
      <c r="G308" s="345">
        <v>13388</v>
      </c>
      <c r="H308" s="345">
        <f t="shared" si="32"/>
        <v>15932</v>
      </c>
      <c r="I308" s="385">
        <f t="shared" si="34"/>
        <v>11243</v>
      </c>
      <c r="J308" s="386">
        <f t="shared" si="33"/>
        <v>13379</v>
      </c>
    </row>
    <row r="309" spans="1:10" x14ac:dyDescent="0.25">
      <c r="A309" s="368"/>
      <c r="B309" s="383">
        <f t="shared" si="35"/>
        <v>287</v>
      </c>
      <c r="C309" s="351" t="s">
        <v>2111</v>
      </c>
      <c r="D309" s="351" t="s">
        <v>2112</v>
      </c>
      <c r="E309" s="349" t="s">
        <v>894</v>
      </c>
      <c r="F309" s="384">
        <v>0.19</v>
      </c>
      <c r="G309" s="345">
        <v>6287</v>
      </c>
      <c r="H309" s="345">
        <f t="shared" si="32"/>
        <v>7482</v>
      </c>
      <c r="I309" s="385">
        <f t="shared" si="34"/>
        <v>5280</v>
      </c>
      <c r="J309" s="386">
        <f t="shared" si="33"/>
        <v>6283</v>
      </c>
    </row>
    <row r="310" spans="1:10" x14ac:dyDescent="0.25">
      <c r="A310" s="368"/>
      <c r="B310" s="383">
        <f t="shared" si="35"/>
        <v>288</v>
      </c>
      <c r="C310" s="351" t="s">
        <v>2113</v>
      </c>
      <c r="D310" s="339" t="s">
        <v>2114</v>
      </c>
      <c r="E310" s="349" t="s">
        <v>1745</v>
      </c>
      <c r="F310" s="384">
        <v>0.19</v>
      </c>
      <c r="G310" s="345">
        <v>39595</v>
      </c>
      <c r="H310" s="345">
        <f t="shared" si="32"/>
        <v>47118</v>
      </c>
      <c r="I310" s="385">
        <f t="shared" si="34"/>
        <v>33250</v>
      </c>
      <c r="J310" s="386">
        <f t="shared" si="33"/>
        <v>39568</v>
      </c>
    </row>
    <row r="311" spans="1:10" x14ac:dyDescent="0.25">
      <c r="A311" s="368"/>
      <c r="B311" s="383">
        <f t="shared" si="35"/>
        <v>289</v>
      </c>
      <c r="C311" s="348" t="s">
        <v>2122</v>
      </c>
      <c r="D311" s="348" t="s">
        <v>2123</v>
      </c>
      <c r="E311" s="350" t="s">
        <v>894</v>
      </c>
      <c r="F311" s="384">
        <v>0.19</v>
      </c>
      <c r="G311" s="345">
        <v>23002</v>
      </c>
      <c r="H311" s="345">
        <f t="shared" si="32"/>
        <v>27372</v>
      </c>
      <c r="I311" s="385">
        <f t="shared" si="34"/>
        <v>19316</v>
      </c>
      <c r="J311" s="386">
        <f t="shared" si="33"/>
        <v>22986</v>
      </c>
    </row>
    <row r="312" spans="1:10" x14ac:dyDescent="0.25">
      <c r="A312" s="368"/>
      <c r="B312" s="383">
        <f t="shared" si="35"/>
        <v>290</v>
      </c>
      <c r="C312" s="348" t="s">
        <v>2124</v>
      </c>
      <c r="D312" s="348" t="s">
        <v>2125</v>
      </c>
      <c r="E312" s="350" t="s">
        <v>894</v>
      </c>
      <c r="F312" s="384">
        <v>0.19</v>
      </c>
      <c r="G312" s="345">
        <v>21455</v>
      </c>
      <c r="H312" s="345">
        <f t="shared" si="32"/>
        <v>25531</v>
      </c>
      <c r="I312" s="385">
        <f t="shared" si="34"/>
        <v>18017</v>
      </c>
      <c r="J312" s="386">
        <f t="shared" si="33"/>
        <v>21440</v>
      </c>
    </row>
    <row r="313" spans="1:10" ht="25.5" x14ac:dyDescent="0.25">
      <c r="A313" s="368"/>
      <c r="B313" s="383">
        <f t="shared" si="35"/>
        <v>291</v>
      </c>
      <c r="C313" s="351" t="s">
        <v>2126</v>
      </c>
      <c r="D313" s="351" t="s">
        <v>2127</v>
      </c>
      <c r="E313" s="349" t="s">
        <v>2128</v>
      </c>
      <c r="F313" s="384">
        <v>0.19</v>
      </c>
      <c r="G313" s="345">
        <v>11566</v>
      </c>
      <c r="H313" s="345">
        <f t="shared" si="32"/>
        <v>13764</v>
      </c>
      <c r="I313" s="385">
        <f t="shared" si="34"/>
        <v>9713</v>
      </c>
      <c r="J313" s="386">
        <f t="shared" si="33"/>
        <v>11558</v>
      </c>
    </row>
    <row r="314" spans="1:10" ht="25.5" x14ac:dyDescent="0.25">
      <c r="A314" s="368"/>
      <c r="B314" s="383">
        <f t="shared" si="35"/>
        <v>292</v>
      </c>
      <c r="C314" s="351" t="s">
        <v>2129</v>
      </c>
      <c r="D314" s="351" t="s">
        <v>2130</v>
      </c>
      <c r="E314" s="349" t="s">
        <v>1514</v>
      </c>
      <c r="F314" s="384">
        <v>0.19</v>
      </c>
      <c r="G314" s="345">
        <v>19245</v>
      </c>
      <c r="H314" s="345">
        <f t="shared" si="32"/>
        <v>22902</v>
      </c>
      <c r="I314" s="385">
        <f t="shared" si="34"/>
        <v>16161</v>
      </c>
      <c r="J314" s="386">
        <f t="shared" si="33"/>
        <v>19232</v>
      </c>
    </row>
    <row r="315" spans="1:10" s="388" customFormat="1" ht="25.5" x14ac:dyDescent="0.25">
      <c r="B315" s="383">
        <f t="shared" si="35"/>
        <v>293</v>
      </c>
      <c r="C315" s="351" t="s">
        <v>2133</v>
      </c>
      <c r="D315" s="351" t="s">
        <v>2134</v>
      </c>
      <c r="E315" s="349" t="s">
        <v>1514</v>
      </c>
      <c r="F315" s="384">
        <v>0.19</v>
      </c>
      <c r="G315" s="345">
        <v>17486</v>
      </c>
      <c r="H315" s="345">
        <f t="shared" si="32"/>
        <v>20808</v>
      </c>
      <c r="I315" s="385">
        <f t="shared" si="34"/>
        <v>14684</v>
      </c>
      <c r="J315" s="386">
        <f t="shared" si="33"/>
        <v>17474</v>
      </c>
    </row>
    <row r="316" spans="1:10" s="388" customFormat="1" x14ac:dyDescent="0.25">
      <c r="B316" s="383">
        <f t="shared" si="35"/>
        <v>294</v>
      </c>
      <c r="C316" s="351" t="s">
        <v>2135</v>
      </c>
      <c r="D316" s="351" t="s">
        <v>2136</v>
      </c>
      <c r="E316" s="349" t="s">
        <v>894</v>
      </c>
      <c r="F316" s="384">
        <v>0.19</v>
      </c>
      <c r="G316" s="345">
        <v>9037</v>
      </c>
      <c r="H316" s="345">
        <f t="shared" si="32"/>
        <v>10754</v>
      </c>
      <c r="I316" s="385">
        <f t="shared" si="34"/>
        <v>7589</v>
      </c>
      <c r="J316" s="386">
        <f t="shared" si="33"/>
        <v>9031</v>
      </c>
    </row>
    <row r="317" spans="1:10" s="388" customFormat="1" x14ac:dyDescent="0.25">
      <c r="B317" s="383">
        <f t="shared" si="35"/>
        <v>295</v>
      </c>
      <c r="C317" s="351" t="s">
        <v>2137</v>
      </c>
      <c r="D317" s="351" t="s">
        <v>2138</v>
      </c>
      <c r="E317" s="349" t="s">
        <v>894</v>
      </c>
      <c r="F317" s="384">
        <v>0.19</v>
      </c>
      <c r="G317" s="345">
        <v>23859</v>
      </c>
      <c r="H317" s="345">
        <f t="shared" si="32"/>
        <v>28392</v>
      </c>
      <c r="I317" s="385">
        <f t="shared" si="34"/>
        <v>20036</v>
      </c>
      <c r="J317" s="386">
        <f t="shared" si="33"/>
        <v>23843</v>
      </c>
    </row>
    <row r="318" spans="1:10" s="388" customFormat="1" x14ac:dyDescent="0.25">
      <c r="B318" s="383">
        <f t="shared" si="35"/>
        <v>296</v>
      </c>
      <c r="C318" s="359" t="s">
        <v>4315</v>
      </c>
      <c r="D318" s="359" t="s">
        <v>4316</v>
      </c>
      <c r="E318" s="347" t="s">
        <v>4317</v>
      </c>
      <c r="F318" s="384">
        <v>0.19</v>
      </c>
      <c r="G318" s="345">
        <v>2142</v>
      </c>
      <c r="H318" s="345">
        <f t="shared" si="32"/>
        <v>2549</v>
      </c>
      <c r="I318" s="385">
        <f t="shared" si="34"/>
        <v>1799</v>
      </c>
      <c r="J318" s="386">
        <f t="shared" si="33"/>
        <v>2141</v>
      </c>
    </row>
    <row r="319" spans="1:10" s="388" customFormat="1" ht="51" x14ac:dyDescent="0.25">
      <c r="B319" s="383">
        <f t="shared" si="35"/>
        <v>297</v>
      </c>
      <c r="C319" s="339" t="s">
        <v>1451</v>
      </c>
      <c r="D319" s="339" t="s">
        <v>1452</v>
      </c>
      <c r="E319" s="349" t="s">
        <v>894</v>
      </c>
      <c r="F319" s="384">
        <v>0.19</v>
      </c>
      <c r="G319" s="345">
        <v>13508</v>
      </c>
      <c r="H319" s="345">
        <f t="shared" si="32"/>
        <v>16075</v>
      </c>
      <c r="I319" s="385">
        <f t="shared" si="34"/>
        <v>11343</v>
      </c>
      <c r="J319" s="386">
        <f t="shared" si="33"/>
        <v>13498</v>
      </c>
    </row>
    <row r="320" spans="1:10" s="388" customFormat="1" ht="89.25" x14ac:dyDescent="0.25">
      <c r="B320" s="383">
        <f>+B319+1</f>
        <v>298</v>
      </c>
      <c r="C320" s="339" t="s">
        <v>1746</v>
      </c>
      <c r="D320" s="339" t="s">
        <v>4318</v>
      </c>
      <c r="E320" s="349" t="s">
        <v>1480</v>
      </c>
      <c r="F320" s="384">
        <v>0.19</v>
      </c>
      <c r="G320" s="345">
        <v>219062</v>
      </c>
      <c r="H320" s="345">
        <f t="shared" si="32"/>
        <v>260684</v>
      </c>
      <c r="I320" s="385">
        <f t="shared" si="34"/>
        <v>183959</v>
      </c>
      <c r="J320" s="386">
        <f t="shared" si="33"/>
        <v>218911</v>
      </c>
    </row>
    <row r="321" spans="1:10" s="388" customFormat="1" x14ac:dyDescent="0.25">
      <c r="B321" s="383">
        <f>+B320+1</f>
        <v>299</v>
      </c>
      <c r="C321" s="339" t="s">
        <v>4319</v>
      </c>
      <c r="D321" s="339" t="s">
        <v>4320</v>
      </c>
      <c r="E321" s="349" t="s">
        <v>1480</v>
      </c>
      <c r="F321" s="384">
        <v>0.19</v>
      </c>
      <c r="G321" s="345">
        <v>262461</v>
      </c>
      <c r="H321" s="345">
        <f t="shared" si="32"/>
        <v>312329</v>
      </c>
      <c r="I321" s="385">
        <f t="shared" si="34"/>
        <v>220403</v>
      </c>
      <c r="J321" s="386">
        <f t="shared" si="33"/>
        <v>262280</v>
      </c>
    </row>
    <row r="322" spans="1:10" s="388" customFormat="1" x14ac:dyDescent="0.25">
      <c r="A322" s="367"/>
      <c r="B322" s="380" t="s">
        <v>4395</v>
      </c>
      <c r="C322" s="387"/>
      <c r="D322" s="387"/>
      <c r="E322" s="381"/>
      <c r="F322" s="381"/>
      <c r="G322" s="381"/>
      <c r="H322" s="381"/>
      <c r="I322" s="381"/>
      <c r="J322" s="382"/>
    </row>
    <row r="323" spans="1:10" s="388" customFormat="1" ht="25.5" x14ac:dyDescent="0.25">
      <c r="B323" s="383">
        <f>+B321+1</f>
        <v>300</v>
      </c>
      <c r="C323" s="360" t="s">
        <v>2116</v>
      </c>
      <c r="D323" s="357" t="s">
        <v>2117</v>
      </c>
      <c r="E323" s="358" t="s">
        <v>1786</v>
      </c>
      <c r="F323" s="384">
        <v>0.19</v>
      </c>
      <c r="G323" s="345">
        <v>21945</v>
      </c>
      <c r="H323" s="345">
        <f t="shared" ref="H323:H333" si="36">+ROUND(G323*(1+$F323),0)</f>
        <v>26115</v>
      </c>
      <c r="I323" s="385">
        <f>+ROUND(G323*(1-$E$12),0)</f>
        <v>20763</v>
      </c>
      <c r="J323" s="386">
        <f t="shared" ref="J323:J333" si="37">+ROUND(I323*(1+$F323),0)</f>
        <v>24708</v>
      </c>
    </row>
    <row r="324" spans="1:10" x14ac:dyDescent="0.25">
      <c r="A324" s="368"/>
      <c r="B324" s="383">
        <f>+B323+1</f>
        <v>301</v>
      </c>
      <c r="C324" s="353" t="s">
        <v>1799</v>
      </c>
      <c r="D324" s="340" t="s">
        <v>1800</v>
      </c>
      <c r="E324" s="341" t="s">
        <v>1786</v>
      </c>
      <c r="F324" s="384">
        <v>0.19</v>
      </c>
      <c r="G324" s="345">
        <v>8628</v>
      </c>
      <c r="H324" s="345">
        <f t="shared" si="36"/>
        <v>10267</v>
      </c>
      <c r="I324" s="385">
        <f t="shared" ref="I324:I333" si="38">+ROUND(G324*(1-$E$12),0)</f>
        <v>8163</v>
      </c>
      <c r="J324" s="386">
        <f t="shared" si="37"/>
        <v>9714</v>
      </c>
    </row>
    <row r="325" spans="1:10" ht="106.5" customHeight="1" x14ac:dyDescent="0.25">
      <c r="A325" s="368"/>
      <c r="B325" s="383">
        <f t="shared" ref="B325:B333" si="39">+B324+1</f>
        <v>302</v>
      </c>
      <c r="C325" s="353" t="s">
        <v>1719</v>
      </c>
      <c r="D325" s="340" t="s">
        <v>1720</v>
      </c>
      <c r="E325" s="341" t="s">
        <v>1721</v>
      </c>
      <c r="F325" s="384">
        <v>0.19</v>
      </c>
      <c r="G325" s="345">
        <v>18891</v>
      </c>
      <c r="H325" s="345">
        <f t="shared" si="36"/>
        <v>22480</v>
      </c>
      <c r="I325" s="385">
        <f t="shared" si="38"/>
        <v>17873</v>
      </c>
      <c r="J325" s="386">
        <f t="shared" si="37"/>
        <v>21269</v>
      </c>
    </row>
    <row r="326" spans="1:10" ht="96.75" customHeight="1" x14ac:dyDescent="0.25">
      <c r="A326" s="368"/>
      <c r="B326" s="383">
        <f t="shared" si="39"/>
        <v>303</v>
      </c>
      <c r="C326" s="353" t="s">
        <v>1661</v>
      </c>
      <c r="D326" s="340" t="s">
        <v>1662</v>
      </c>
      <c r="E326" s="341" t="s">
        <v>1663</v>
      </c>
      <c r="F326" s="384">
        <v>0.19</v>
      </c>
      <c r="G326" s="345">
        <v>24286</v>
      </c>
      <c r="H326" s="345">
        <f t="shared" si="36"/>
        <v>28900</v>
      </c>
      <c r="I326" s="385">
        <f t="shared" si="38"/>
        <v>22978</v>
      </c>
      <c r="J326" s="386">
        <f t="shared" si="37"/>
        <v>27344</v>
      </c>
    </row>
    <row r="327" spans="1:10" ht="90" customHeight="1" x14ac:dyDescent="0.25">
      <c r="A327" s="368"/>
      <c r="B327" s="383">
        <f t="shared" si="39"/>
        <v>304</v>
      </c>
      <c r="C327" s="353" t="s">
        <v>1453</v>
      </c>
      <c r="D327" s="340" t="s">
        <v>1454</v>
      </c>
      <c r="E327" s="341" t="s">
        <v>1455</v>
      </c>
      <c r="F327" s="384">
        <v>0.19</v>
      </c>
      <c r="G327" s="345">
        <v>14184</v>
      </c>
      <c r="H327" s="345">
        <f t="shared" si="36"/>
        <v>16879</v>
      </c>
      <c r="I327" s="385">
        <f t="shared" si="38"/>
        <v>13420</v>
      </c>
      <c r="J327" s="386">
        <f t="shared" si="37"/>
        <v>15970</v>
      </c>
    </row>
    <row r="328" spans="1:10" ht="94.5" customHeight="1" x14ac:dyDescent="0.25">
      <c r="A328" s="368"/>
      <c r="B328" s="383">
        <f t="shared" si="39"/>
        <v>305</v>
      </c>
      <c r="C328" s="360" t="s">
        <v>2077</v>
      </c>
      <c r="D328" s="357" t="s">
        <v>2078</v>
      </c>
      <c r="E328" s="358" t="s">
        <v>2079</v>
      </c>
      <c r="F328" s="384">
        <v>0.19</v>
      </c>
      <c r="G328" s="345">
        <v>32444</v>
      </c>
      <c r="H328" s="345">
        <f t="shared" si="36"/>
        <v>38608</v>
      </c>
      <c r="I328" s="385">
        <f t="shared" si="38"/>
        <v>30696</v>
      </c>
      <c r="J328" s="386">
        <f t="shared" si="37"/>
        <v>36528</v>
      </c>
    </row>
    <row r="329" spans="1:10" ht="25.5" x14ac:dyDescent="0.25">
      <c r="A329" s="368"/>
      <c r="B329" s="383">
        <f t="shared" si="39"/>
        <v>306</v>
      </c>
      <c r="C329" s="351" t="s">
        <v>2080</v>
      </c>
      <c r="D329" s="339" t="s">
        <v>2078</v>
      </c>
      <c r="E329" s="349" t="s">
        <v>2081</v>
      </c>
      <c r="F329" s="384">
        <v>0.19</v>
      </c>
      <c r="G329" s="345">
        <v>36893</v>
      </c>
      <c r="H329" s="345">
        <f t="shared" si="36"/>
        <v>43903</v>
      </c>
      <c r="I329" s="385">
        <f t="shared" si="38"/>
        <v>34906</v>
      </c>
      <c r="J329" s="386">
        <f t="shared" si="37"/>
        <v>41538</v>
      </c>
    </row>
    <row r="330" spans="1:10" s="388" customFormat="1" ht="84.75" customHeight="1" x14ac:dyDescent="0.25">
      <c r="B330" s="383">
        <f t="shared" si="39"/>
        <v>307</v>
      </c>
      <c r="C330" s="351" t="s">
        <v>1519</v>
      </c>
      <c r="D330" s="339" t="s">
        <v>1520</v>
      </c>
      <c r="E330" s="349" t="s">
        <v>1521</v>
      </c>
      <c r="F330" s="384">
        <v>0.19</v>
      </c>
      <c r="G330" s="345">
        <v>19679</v>
      </c>
      <c r="H330" s="345">
        <f t="shared" si="36"/>
        <v>23418</v>
      </c>
      <c r="I330" s="385">
        <f t="shared" si="38"/>
        <v>18619</v>
      </c>
      <c r="J330" s="386">
        <f t="shared" si="37"/>
        <v>22157</v>
      </c>
    </row>
    <row r="331" spans="1:10" s="388" customFormat="1" ht="25.5" x14ac:dyDescent="0.25">
      <c r="B331" s="383">
        <f t="shared" si="39"/>
        <v>308</v>
      </c>
      <c r="C331" s="340" t="s">
        <v>2062</v>
      </c>
      <c r="D331" s="340" t="s">
        <v>2063</v>
      </c>
      <c r="E331" s="341" t="s">
        <v>894</v>
      </c>
      <c r="F331" s="384">
        <v>0.19</v>
      </c>
      <c r="G331" s="345">
        <v>223542</v>
      </c>
      <c r="H331" s="345">
        <f t="shared" si="36"/>
        <v>266015</v>
      </c>
      <c r="I331" s="385">
        <f t="shared" si="38"/>
        <v>211499</v>
      </c>
      <c r="J331" s="386">
        <f t="shared" si="37"/>
        <v>251684</v>
      </c>
    </row>
    <row r="332" spans="1:10" s="388" customFormat="1" ht="25.5" x14ac:dyDescent="0.25">
      <c r="B332" s="383">
        <f t="shared" si="39"/>
        <v>309</v>
      </c>
      <c r="C332" s="340" t="s">
        <v>2064</v>
      </c>
      <c r="D332" s="340" t="s">
        <v>2065</v>
      </c>
      <c r="E332" s="341" t="s">
        <v>894</v>
      </c>
      <c r="F332" s="384">
        <v>0.19</v>
      </c>
      <c r="G332" s="345">
        <v>230081</v>
      </c>
      <c r="H332" s="345">
        <f t="shared" si="36"/>
        <v>273796</v>
      </c>
      <c r="I332" s="385">
        <f t="shared" si="38"/>
        <v>217686</v>
      </c>
      <c r="J332" s="386">
        <f t="shared" si="37"/>
        <v>259046</v>
      </c>
    </row>
    <row r="333" spans="1:10" s="388" customFormat="1" ht="25.5" x14ac:dyDescent="0.25">
      <c r="B333" s="383">
        <f t="shared" si="39"/>
        <v>310</v>
      </c>
      <c r="C333" s="340" t="s">
        <v>2060</v>
      </c>
      <c r="D333" s="340" t="s">
        <v>2061</v>
      </c>
      <c r="E333" s="341" t="s">
        <v>894</v>
      </c>
      <c r="F333" s="384">
        <v>0.19</v>
      </c>
      <c r="G333" s="345">
        <v>314714</v>
      </c>
      <c r="H333" s="345">
        <f t="shared" si="36"/>
        <v>374510</v>
      </c>
      <c r="I333" s="385">
        <f t="shared" si="38"/>
        <v>297760</v>
      </c>
      <c r="J333" s="386">
        <f t="shared" si="37"/>
        <v>354334</v>
      </c>
    </row>
    <row r="334" spans="1:10" s="388" customFormat="1" x14ac:dyDescent="0.25">
      <c r="A334" s="367"/>
      <c r="B334" s="380" t="s">
        <v>4396</v>
      </c>
      <c r="C334" s="387"/>
      <c r="D334" s="387"/>
      <c r="E334" s="381"/>
      <c r="F334" s="381"/>
      <c r="G334" s="381"/>
      <c r="H334" s="381"/>
      <c r="I334" s="381"/>
      <c r="J334" s="382"/>
    </row>
    <row r="335" spans="1:10" s="388" customFormat="1" ht="89.25" x14ac:dyDescent="0.25">
      <c r="B335" s="390">
        <f>+B333+1</f>
        <v>311</v>
      </c>
      <c r="C335" s="361" t="s">
        <v>4321</v>
      </c>
      <c r="D335" s="343" t="s">
        <v>4322</v>
      </c>
      <c r="E335" s="362" t="s">
        <v>894</v>
      </c>
      <c r="F335" s="384">
        <v>0.19</v>
      </c>
      <c r="G335" s="345">
        <v>2472217</v>
      </c>
      <c r="H335" s="345">
        <f t="shared" ref="H335:H355" si="40">+ROUND(G335*(1+$F335),0)</f>
        <v>2941938</v>
      </c>
      <c r="I335" s="385">
        <f>+ROUND(G335*(1-$E$13),0)</f>
        <v>1236109</v>
      </c>
      <c r="J335" s="386">
        <f t="shared" ref="J335:J355" si="41">+ROUND(I335*(1+$F335),0)</f>
        <v>1470970</v>
      </c>
    </row>
    <row r="336" spans="1:10" s="388" customFormat="1" ht="89.25" x14ac:dyDescent="0.25">
      <c r="B336" s="383">
        <f t="shared" ref="B336:B355" si="42">+B335+1</f>
        <v>312</v>
      </c>
      <c r="C336" s="361" t="s">
        <v>4323</v>
      </c>
      <c r="D336" s="343" t="s">
        <v>4324</v>
      </c>
      <c r="E336" s="362" t="s">
        <v>894</v>
      </c>
      <c r="F336" s="384">
        <v>0.19</v>
      </c>
      <c r="G336" s="345">
        <v>2998154</v>
      </c>
      <c r="H336" s="345">
        <f t="shared" si="40"/>
        <v>3567803</v>
      </c>
      <c r="I336" s="385">
        <f t="shared" ref="I336:I355" si="43">+ROUND(G336*(1-$E$13),0)</f>
        <v>1499077</v>
      </c>
      <c r="J336" s="386">
        <f t="shared" si="41"/>
        <v>1783902</v>
      </c>
    </row>
    <row r="337" spans="2:10" s="388" customFormat="1" ht="76.5" x14ac:dyDescent="0.25">
      <c r="B337" s="383">
        <f t="shared" si="42"/>
        <v>313</v>
      </c>
      <c r="C337" s="361" t="s">
        <v>4325</v>
      </c>
      <c r="D337" s="343" t="s">
        <v>4326</v>
      </c>
      <c r="E337" s="362" t="s">
        <v>894</v>
      </c>
      <c r="F337" s="384">
        <v>0.19</v>
      </c>
      <c r="G337" s="345">
        <v>3648365</v>
      </c>
      <c r="H337" s="345">
        <f t="shared" si="40"/>
        <v>4341554</v>
      </c>
      <c r="I337" s="385">
        <f t="shared" si="43"/>
        <v>1824183</v>
      </c>
      <c r="J337" s="386">
        <f t="shared" si="41"/>
        <v>2170778</v>
      </c>
    </row>
    <row r="338" spans="2:10" s="388" customFormat="1" ht="101.25" customHeight="1" x14ac:dyDescent="0.25">
      <c r="B338" s="383">
        <f t="shared" si="42"/>
        <v>314</v>
      </c>
      <c r="C338" s="361" t="s">
        <v>4327</v>
      </c>
      <c r="D338" s="343" t="s">
        <v>4328</v>
      </c>
      <c r="E338" s="362" t="s">
        <v>894</v>
      </c>
      <c r="F338" s="384">
        <v>0.19</v>
      </c>
      <c r="G338" s="345">
        <v>4433712</v>
      </c>
      <c r="H338" s="345">
        <f t="shared" si="40"/>
        <v>5276117</v>
      </c>
      <c r="I338" s="385">
        <f t="shared" si="43"/>
        <v>2216856</v>
      </c>
      <c r="J338" s="386">
        <f t="shared" si="41"/>
        <v>2638059</v>
      </c>
    </row>
    <row r="339" spans="2:10" s="388" customFormat="1" ht="76.5" x14ac:dyDescent="0.25">
      <c r="B339" s="383">
        <f t="shared" si="42"/>
        <v>315</v>
      </c>
      <c r="C339" s="361" t="s">
        <v>2056</v>
      </c>
      <c r="D339" s="343" t="s">
        <v>4329</v>
      </c>
      <c r="E339" s="362" t="s">
        <v>894</v>
      </c>
      <c r="F339" s="384">
        <v>0.19</v>
      </c>
      <c r="G339" s="345">
        <v>1817156</v>
      </c>
      <c r="H339" s="345">
        <f t="shared" si="40"/>
        <v>2162416</v>
      </c>
      <c r="I339" s="385">
        <f t="shared" si="43"/>
        <v>908578</v>
      </c>
      <c r="J339" s="386">
        <f t="shared" si="41"/>
        <v>1081208</v>
      </c>
    </row>
    <row r="340" spans="2:10" s="388" customFormat="1" ht="76.5" x14ac:dyDescent="0.25">
      <c r="B340" s="383">
        <f t="shared" si="42"/>
        <v>316</v>
      </c>
      <c r="C340" s="360" t="s">
        <v>2058</v>
      </c>
      <c r="D340" s="357" t="s">
        <v>4330</v>
      </c>
      <c r="E340" s="358" t="s">
        <v>894</v>
      </c>
      <c r="F340" s="384">
        <v>0.19</v>
      </c>
      <c r="G340" s="345">
        <v>2430408</v>
      </c>
      <c r="H340" s="345">
        <f t="shared" si="40"/>
        <v>2892186</v>
      </c>
      <c r="I340" s="385">
        <f t="shared" si="43"/>
        <v>1215204</v>
      </c>
      <c r="J340" s="386">
        <f t="shared" si="41"/>
        <v>1446093</v>
      </c>
    </row>
    <row r="341" spans="2:10" s="388" customFormat="1" ht="87.95" customHeight="1" x14ac:dyDescent="0.25">
      <c r="B341" s="383">
        <f t="shared" si="42"/>
        <v>317</v>
      </c>
      <c r="C341" s="353" t="s">
        <v>1471</v>
      </c>
      <c r="D341" s="340" t="s">
        <v>1472</v>
      </c>
      <c r="E341" s="341" t="s">
        <v>894</v>
      </c>
      <c r="F341" s="384">
        <v>0.19</v>
      </c>
      <c r="G341" s="345">
        <v>204492</v>
      </c>
      <c r="H341" s="345">
        <f t="shared" si="40"/>
        <v>243345</v>
      </c>
      <c r="I341" s="385">
        <f t="shared" si="43"/>
        <v>102246</v>
      </c>
      <c r="J341" s="386">
        <f t="shared" si="41"/>
        <v>121673</v>
      </c>
    </row>
    <row r="342" spans="2:10" s="388" customFormat="1" ht="38.25" x14ac:dyDescent="0.25">
      <c r="B342" s="383">
        <f t="shared" si="42"/>
        <v>318</v>
      </c>
      <c r="C342" s="353" t="s">
        <v>1469</v>
      </c>
      <c r="D342" s="340" t="s">
        <v>1470</v>
      </c>
      <c r="E342" s="341" t="s">
        <v>894</v>
      </c>
      <c r="F342" s="384">
        <v>0.19</v>
      </c>
      <c r="G342" s="345">
        <v>256942</v>
      </c>
      <c r="H342" s="345">
        <f t="shared" si="40"/>
        <v>305761</v>
      </c>
      <c r="I342" s="385">
        <f t="shared" si="43"/>
        <v>128471</v>
      </c>
      <c r="J342" s="386">
        <f t="shared" si="41"/>
        <v>152880</v>
      </c>
    </row>
    <row r="343" spans="2:10" s="388" customFormat="1" ht="38.25" x14ac:dyDescent="0.25">
      <c r="B343" s="383">
        <f t="shared" si="42"/>
        <v>319</v>
      </c>
      <c r="C343" s="353" t="s">
        <v>1587</v>
      </c>
      <c r="D343" s="340" t="s">
        <v>1588</v>
      </c>
      <c r="E343" s="341" t="s">
        <v>894</v>
      </c>
      <c r="F343" s="384">
        <v>0.19</v>
      </c>
      <c r="G343" s="345">
        <v>43233</v>
      </c>
      <c r="H343" s="345">
        <f t="shared" si="40"/>
        <v>51447</v>
      </c>
      <c r="I343" s="385">
        <f t="shared" si="43"/>
        <v>21617</v>
      </c>
      <c r="J343" s="386">
        <f t="shared" si="41"/>
        <v>25724</v>
      </c>
    </row>
    <row r="344" spans="2:10" s="388" customFormat="1" ht="25.5" x14ac:dyDescent="0.25">
      <c r="B344" s="383">
        <f t="shared" si="42"/>
        <v>320</v>
      </c>
      <c r="C344" s="353" t="s">
        <v>2131</v>
      </c>
      <c r="D344" s="340" t="s">
        <v>2132</v>
      </c>
      <c r="E344" s="341" t="s">
        <v>894</v>
      </c>
      <c r="F344" s="384">
        <v>0.19</v>
      </c>
      <c r="G344" s="345">
        <v>35606</v>
      </c>
      <c r="H344" s="345">
        <f t="shared" si="40"/>
        <v>42371</v>
      </c>
      <c r="I344" s="385">
        <f t="shared" si="43"/>
        <v>17803</v>
      </c>
      <c r="J344" s="386">
        <f t="shared" si="41"/>
        <v>21186</v>
      </c>
    </row>
    <row r="345" spans="2:10" s="388" customFormat="1" ht="178.5" x14ac:dyDescent="0.25">
      <c r="B345" s="383">
        <f t="shared" si="42"/>
        <v>321</v>
      </c>
      <c r="C345" s="353" t="s">
        <v>1604</v>
      </c>
      <c r="D345" s="340" t="s">
        <v>1605</v>
      </c>
      <c r="E345" s="341" t="s">
        <v>894</v>
      </c>
      <c r="F345" s="384">
        <v>0.19</v>
      </c>
      <c r="G345" s="345">
        <v>832051</v>
      </c>
      <c r="H345" s="345">
        <f t="shared" si="40"/>
        <v>990141</v>
      </c>
      <c r="I345" s="385">
        <f t="shared" si="43"/>
        <v>416026</v>
      </c>
      <c r="J345" s="386">
        <f t="shared" si="41"/>
        <v>495071</v>
      </c>
    </row>
    <row r="346" spans="2:10" s="388" customFormat="1" ht="280.5" x14ac:dyDescent="0.25">
      <c r="B346" s="383">
        <f t="shared" si="42"/>
        <v>322</v>
      </c>
      <c r="C346" s="353" t="s">
        <v>1475</v>
      </c>
      <c r="D346" s="340" t="s">
        <v>1476</v>
      </c>
      <c r="E346" s="341" t="s">
        <v>894</v>
      </c>
      <c r="F346" s="384">
        <v>0.19</v>
      </c>
      <c r="G346" s="345">
        <v>3529412</v>
      </c>
      <c r="H346" s="345">
        <f t="shared" si="40"/>
        <v>4200000</v>
      </c>
      <c r="I346" s="385">
        <f t="shared" si="43"/>
        <v>1764706</v>
      </c>
      <c r="J346" s="386">
        <f t="shared" si="41"/>
        <v>2100000</v>
      </c>
    </row>
    <row r="347" spans="2:10" s="388" customFormat="1" ht="51" x14ac:dyDescent="0.25">
      <c r="B347" s="383">
        <f t="shared" si="42"/>
        <v>323</v>
      </c>
      <c r="C347" s="353" t="s">
        <v>1734</v>
      </c>
      <c r="D347" s="340" t="s">
        <v>1735</v>
      </c>
      <c r="E347" s="341" t="s">
        <v>894</v>
      </c>
      <c r="F347" s="384">
        <v>0.19</v>
      </c>
      <c r="G347" s="345">
        <v>732307</v>
      </c>
      <c r="H347" s="345">
        <f t="shared" si="40"/>
        <v>871445</v>
      </c>
      <c r="I347" s="385">
        <f t="shared" si="43"/>
        <v>366154</v>
      </c>
      <c r="J347" s="386">
        <f t="shared" si="41"/>
        <v>435723</v>
      </c>
    </row>
    <row r="348" spans="2:10" s="388" customFormat="1" ht="38.25" x14ac:dyDescent="0.25">
      <c r="B348" s="383">
        <f t="shared" si="42"/>
        <v>324</v>
      </c>
      <c r="C348" s="354" t="s">
        <v>4331</v>
      </c>
      <c r="D348" s="355" t="s">
        <v>4332</v>
      </c>
      <c r="E348" s="347" t="s">
        <v>894</v>
      </c>
      <c r="F348" s="384">
        <v>0.19</v>
      </c>
      <c r="G348" s="345">
        <v>368070</v>
      </c>
      <c r="H348" s="345">
        <f t="shared" si="40"/>
        <v>438003</v>
      </c>
      <c r="I348" s="385">
        <f t="shared" si="43"/>
        <v>184035</v>
      </c>
      <c r="J348" s="386">
        <f t="shared" si="41"/>
        <v>219002</v>
      </c>
    </row>
    <row r="349" spans="2:10" s="388" customFormat="1" ht="38.25" x14ac:dyDescent="0.25">
      <c r="B349" s="383">
        <f t="shared" si="42"/>
        <v>325</v>
      </c>
      <c r="C349" s="353" t="s">
        <v>1877</v>
      </c>
      <c r="D349" s="340" t="s">
        <v>1878</v>
      </c>
      <c r="E349" s="341" t="s">
        <v>894</v>
      </c>
      <c r="F349" s="384">
        <v>0.19</v>
      </c>
      <c r="G349" s="345">
        <v>193104</v>
      </c>
      <c r="H349" s="345">
        <f t="shared" si="40"/>
        <v>229794</v>
      </c>
      <c r="I349" s="385">
        <f t="shared" si="43"/>
        <v>96552</v>
      </c>
      <c r="J349" s="386">
        <f t="shared" si="41"/>
        <v>114897</v>
      </c>
    </row>
    <row r="350" spans="2:10" s="388" customFormat="1" ht="51" customHeight="1" x14ac:dyDescent="0.25">
      <c r="B350" s="383">
        <f t="shared" si="42"/>
        <v>326</v>
      </c>
      <c r="C350" s="353" t="s">
        <v>2066</v>
      </c>
      <c r="D350" s="340" t="s">
        <v>2067</v>
      </c>
      <c r="E350" s="341" t="s">
        <v>894</v>
      </c>
      <c r="F350" s="384">
        <v>0.19</v>
      </c>
      <c r="G350" s="345">
        <v>858674</v>
      </c>
      <c r="H350" s="345">
        <f t="shared" si="40"/>
        <v>1021822</v>
      </c>
      <c r="I350" s="385">
        <f t="shared" si="43"/>
        <v>429337</v>
      </c>
      <c r="J350" s="386">
        <f t="shared" si="41"/>
        <v>510911</v>
      </c>
    </row>
    <row r="351" spans="2:10" s="388" customFormat="1" ht="76.5" x14ac:dyDescent="0.25">
      <c r="B351" s="383">
        <f t="shared" si="42"/>
        <v>327</v>
      </c>
      <c r="C351" s="353" t="s">
        <v>1827</v>
      </c>
      <c r="D351" s="340" t="s">
        <v>1828</v>
      </c>
      <c r="E351" s="341" t="s">
        <v>894</v>
      </c>
      <c r="F351" s="384">
        <v>0.19</v>
      </c>
      <c r="G351" s="345">
        <v>226628</v>
      </c>
      <c r="H351" s="345">
        <f t="shared" si="40"/>
        <v>269687</v>
      </c>
      <c r="I351" s="385">
        <f t="shared" si="43"/>
        <v>113314</v>
      </c>
      <c r="J351" s="386">
        <f t="shared" si="41"/>
        <v>134844</v>
      </c>
    </row>
    <row r="352" spans="2:10" s="388" customFormat="1" ht="25.5" x14ac:dyDescent="0.25">
      <c r="B352" s="383">
        <f t="shared" si="42"/>
        <v>328</v>
      </c>
      <c r="C352" s="353" t="s">
        <v>2023</v>
      </c>
      <c r="D352" s="340" t="s">
        <v>2024</v>
      </c>
      <c r="E352" s="341" t="s">
        <v>894</v>
      </c>
      <c r="F352" s="384">
        <v>0.19</v>
      </c>
      <c r="G352" s="345">
        <v>55694</v>
      </c>
      <c r="H352" s="345">
        <f t="shared" si="40"/>
        <v>66276</v>
      </c>
      <c r="I352" s="385">
        <f t="shared" si="43"/>
        <v>27847</v>
      </c>
      <c r="J352" s="386">
        <f t="shared" si="41"/>
        <v>33138</v>
      </c>
    </row>
    <row r="353" spans="1:10" s="388" customFormat="1" x14ac:dyDescent="0.25">
      <c r="B353" s="383">
        <f t="shared" si="42"/>
        <v>329</v>
      </c>
      <c r="C353" s="353" t="s">
        <v>1656</v>
      </c>
      <c r="D353" s="340" t="s">
        <v>1657</v>
      </c>
      <c r="E353" s="341" t="s">
        <v>894</v>
      </c>
      <c r="F353" s="384">
        <v>0.19</v>
      </c>
      <c r="G353" s="345">
        <v>34223</v>
      </c>
      <c r="H353" s="345">
        <f t="shared" si="40"/>
        <v>40725</v>
      </c>
      <c r="I353" s="385">
        <f t="shared" si="43"/>
        <v>17112</v>
      </c>
      <c r="J353" s="386">
        <f t="shared" si="41"/>
        <v>20363</v>
      </c>
    </row>
    <row r="354" spans="1:10" s="388" customFormat="1" x14ac:dyDescent="0.25">
      <c r="B354" s="383">
        <f t="shared" si="42"/>
        <v>330</v>
      </c>
      <c r="C354" s="363" t="s">
        <v>4333</v>
      </c>
      <c r="D354" s="363" t="s">
        <v>4334</v>
      </c>
      <c r="E354" s="364" t="s">
        <v>894</v>
      </c>
      <c r="F354" s="384">
        <v>0.19</v>
      </c>
      <c r="G354" s="345">
        <v>774690</v>
      </c>
      <c r="H354" s="345">
        <f t="shared" si="40"/>
        <v>921881</v>
      </c>
      <c r="I354" s="385">
        <f t="shared" si="43"/>
        <v>387345</v>
      </c>
      <c r="J354" s="386">
        <f t="shared" si="41"/>
        <v>460941</v>
      </c>
    </row>
    <row r="355" spans="1:10" s="388" customFormat="1" ht="38.25" x14ac:dyDescent="0.25">
      <c r="B355" s="383">
        <f t="shared" si="42"/>
        <v>331</v>
      </c>
      <c r="C355" s="365" t="s">
        <v>4335</v>
      </c>
      <c r="D355" s="365" t="s">
        <v>4336</v>
      </c>
      <c r="E355" s="364" t="s">
        <v>894</v>
      </c>
      <c r="F355" s="384">
        <v>0.19</v>
      </c>
      <c r="G355" s="345">
        <v>39772</v>
      </c>
      <c r="H355" s="345">
        <f t="shared" si="40"/>
        <v>47329</v>
      </c>
      <c r="I355" s="385">
        <f t="shared" si="43"/>
        <v>19886</v>
      </c>
      <c r="J355" s="386">
        <f t="shared" si="41"/>
        <v>23664</v>
      </c>
    </row>
    <row r="356" spans="1:10" s="388" customFormat="1" x14ac:dyDescent="0.25">
      <c r="A356" s="367"/>
      <c r="B356" s="391"/>
      <c r="C356" s="392"/>
      <c r="D356" s="392"/>
      <c r="E356" s="392"/>
      <c r="F356" s="392"/>
      <c r="J356" s="393"/>
    </row>
    <row r="357" spans="1:10" x14ac:dyDescent="0.25">
      <c r="B357" s="394"/>
      <c r="C357" s="395"/>
      <c r="D357" s="396"/>
      <c r="E357" s="395"/>
      <c r="F357" s="397"/>
      <c r="J357" s="371"/>
    </row>
    <row r="358" spans="1:10" s="399" customFormat="1" x14ac:dyDescent="0.25">
      <c r="A358" s="398"/>
      <c r="B358" s="394"/>
      <c r="C358" s="395"/>
      <c r="D358" s="395"/>
      <c r="E358" s="395"/>
      <c r="F358" s="397"/>
      <c r="J358" s="400"/>
    </row>
    <row r="359" spans="1:10" s="399" customFormat="1" x14ac:dyDescent="0.25">
      <c r="A359" s="398"/>
      <c r="B359" s="851" t="s">
        <v>4397</v>
      </c>
      <c r="C359" s="852"/>
      <c r="D359" s="852"/>
      <c r="E359" s="852"/>
      <c r="F359" s="397"/>
      <c r="J359" s="400"/>
    </row>
    <row r="360" spans="1:10" s="399" customFormat="1" x14ac:dyDescent="0.25">
      <c r="A360" s="398"/>
      <c r="B360" s="851" t="s">
        <v>4398</v>
      </c>
      <c r="C360" s="852"/>
      <c r="D360" s="852"/>
      <c r="E360" s="852"/>
      <c r="F360" s="397"/>
      <c r="J360" s="400"/>
    </row>
    <row r="361" spans="1:10" s="399" customFormat="1" ht="28.5" customHeight="1" x14ac:dyDescent="0.25">
      <c r="A361" s="398"/>
      <c r="B361" s="851" t="s">
        <v>4399</v>
      </c>
      <c r="C361" s="852"/>
      <c r="D361" s="852"/>
      <c r="E361" s="852"/>
      <c r="F361" s="397"/>
      <c r="J361" s="400"/>
    </row>
    <row r="362" spans="1:10" s="399" customFormat="1" ht="38.25" customHeight="1" x14ac:dyDescent="0.25">
      <c r="A362" s="398"/>
      <c r="B362" s="851" t="s">
        <v>4400</v>
      </c>
      <c r="C362" s="852"/>
      <c r="D362" s="852"/>
      <c r="E362" s="852"/>
      <c r="F362" s="397"/>
      <c r="J362" s="400"/>
    </row>
    <row r="363" spans="1:10" s="399" customFormat="1" ht="30" customHeight="1" x14ac:dyDescent="0.25">
      <c r="A363" s="398"/>
      <c r="B363" s="851" t="s">
        <v>4401</v>
      </c>
      <c r="C363" s="852"/>
      <c r="D363" s="852"/>
      <c r="E363" s="852"/>
      <c r="F363" s="397"/>
      <c r="J363" s="400"/>
    </row>
    <row r="364" spans="1:10" s="399" customFormat="1" ht="41.25" customHeight="1" x14ac:dyDescent="0.25">
      <c r="A364" s="398"/>
      <c r="B364" s="851" t="s">
        <v>4402</v>
      </c>
      <c r="C364" s="852"/>
      <c r="D364" s="852"/>
      <c r="E364" s="852"/>
      <c r="F364" s="397"/>
      <c r="J364" s="400"/>
    </row>
    <row r="365" spans="1:10" s="399" customFormat="1" x14ac:dyDescent="0.25">
      <c r="A365" s="398"/>
      <c r="B365" s="401"/>
      <c r="E365" s="398"/>
      <c r="F365" s="397"/>
      <c r="J365" s="400"/>
    </row>
    <row r="366" spans="1:10" s="399" customFormat="1" ht="78.95" customHeight="1" x14ac:dyDescent="0.25">
      <c r="A366" s="398"/>
      <c r="B366" s="401"/>
      <c r="C366" s="402" t="s">
        <v>4403</v>
      </c>
      <c r="D366" s="443"/>
      <c r="J366" s="400"/>
    </row>
    <row r="367" spans="1:10" ht="13.5" x14ac:dyDescent="0.25">
      <c r="B367" s="370"/>
      <c r="C367" s="404" t="s">
        <v>4404</v>
      </c>
      <c r="D367" s="403" t="s">
        <v>4417</v>
      </c>
      <c r="F367" s="368"/>
      <c r="J367" s="371"/>
    </row>
    <row r="368" spans="1:10" ht="13.5" x14ac:dyDescent="0.25">
      <c r="B368" s="370"/>
      <c r="C368" s="405" t="s">
        <v>4405</v>
      </c>
      <c r="D368" s="403" t="s">
        <v>4418</v>
      </c>
      <c r="F368" s="368"/>
      <c r="J368" s="371"/>
    </row>
    <row r="369" spans="2:10" ht="27" x14ac:dyDescent="0.25">
      <c r="B369" s="370"/>
      <c r="C369" s="405" t="s">
        <v>4406</v>
      </c>
      <c r="D369" s="403" t="s">
        <v>4419</v>
      </c>
      <c r="F369" s="368"/>
      <c r="J369" s="371"/>
    </row>
    <row r="370" spans="2:10" ht="27" x14ac:dyDescent="0.25">
      <c r="B370" s="370"/>
      <c r="C370" s="405" t="s">
        <v>4407</v>
      </c>
      <c r="D370" s="403" t="s">
        <v>4420</v>
      </c>
      <c r="F370" s="368"/>
      <c r="J370" s="371"/>
    </row>
    <row r="371" spans="2:10" ht="13.5" x14ac:dyDescent="0.25">
      <c r="B371" s="370"/>
      <c r="C371" s="405" t="s">
        <v>4408</v>
      </c>
      <c r="D371" s="403" t="s">
        <v>4421</v>
      </c>
      <c r="F371" s="368"/>
      <c r="J371" s="371"/>
    </row>
    <row r="372" spans="2:10" ht="13.5" x14ac:dyDescent="0.25">
      <c r="B372" s="370"/>
      <c r="C372" s="405" t="s">
        <v>4409</v>
      </c>
      <c r="D372" s="403" t="s">
        <v>4422</v>
      </c>
      <c r="F372" s="368"/>
      <c r="J372" s="371"/>
    </row>
    <row r="373" spans="2:10" ht="15" x14ac:dyDescent="0.25">
      <c r="B373" s="370"/>
      <c r="C373" s="405" t="s">
        <v>4410</v>
      </c>
      <c r="D373" s="444" t="s">
        <v>4423</v>
      </c>
      <c r="F373" s="368"/>
      <c r="J373" s="371"/>
    </row>
    <row r="374" spans="2:10" ht="13.5" x14ac:dyDescent="0.25">
      <c r="B374" s="370"/>
      <c r="C374" s="405" t="s">
        <v>4411</v>
      </c>
      <c r="D374" s="403" t="s">
        <v>329</v>
      </c>
      <c r="F374" s="368"/>
      <c r="J374" s="371"/>
    </row>
    <row r="375" spans="2:10" ht="14.25" thickBot="1" x14ac:dyDescent="0.3">
      <c r="B375" s="406"/>
      <c r="C375" s="407" t="s">
        <v>4412</v>
      </c>
      <c r="D375" s="408" t="s">
        <v>4424</v>
      </c>
      <c r="E375" s="409"/>
      <c r="F375" s="410"/>
      <c r="G375" s="410"/>
      <c r="H375" s="410"/>
      <c r="I375" s="410"/>
      <c r="J375" s="411"/>
    </row>
  </sheetData>
  <mergeCells count="21">
    <mergeCell ref="B2:H2"/>
    <mergeCell ref="B3:H3"/>
    <mergeCell ref="I14:J14"/>
    <mergeCell ref="B5:D5"/>
    <mergeCell ref="B6:D6"/>
    <mergeCell ref="B7:D7"/>
    <mergeCell ref="B8:D8"/>
    <mergeCell ref="B9:D9"/>
    <mergeCell ref="B10:D10"/>
    <mergeCell ref="B11:D11"/>
    <mergeCell ref="B12:D12"/>
    <mergeCell ref="B13:D13"/>
    <mergeCell ref="B362:E362"/>
    <mergeCell ref="B363:E363"/>
    <mergeCell ref="B364:E364"/>
    <mergeCell ref="G15:H15"/>
    <mergeCell ref="I15:J15"/>
    <mergeCell ref="B359:E359"/>
    <mergeCell ref="B360:E360"/>
    <mergeCell ref="B361:E361"/>
    <mergeCell ref="B29:C29"/>
  </mergeCells>
  <hyperlinks>
    <hyperlink ref="D373" r:id="rId1" xr:uid="{A51D972F-B582-4FCC-A8DE-72FEB1FB6EF2}"/>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9F04B-E98F-463F-85BB-ED564B70C54E}">
  <dimension ref="A1:J462"/>
  <sheetViews>
    <sheetView showGridLines="0" view="pageBreakPreview" zoomScale="110" zoomScaleNormal="80" zoomScaleSheetLayoutView="110" workbookViewId="0">
      <pane ySplit="7" topLeftCell="A20" activePane="bottomLeft" state="frozen"/>
      <selection pane="bottomLeft" activeCell="H10" sqref="H10"/>
    </sheetView>
  </sheetViews>
  <sheetFormatPr baseColWidth="10" defaultColWidth="8.42578125" defaultRowHeight="12.75" x14ac:dyDescent="0.25"/>
  <cols>
    <col min="1" max="1" width="8.42578125" style="259"/>
    <col min="2" max="2" width="39.28515625" style="264" customWidth="1"/>
    <col min="3" max="3" width="41.85546875" style="264" customWidth="1"/>
    <col min="4" max="4" width="8.42578125" style="294"/>
    <col min="5" max="5" width="14.5703125" style="259" hidden="1" customWidth="1"/>
    <col min="6" max="7" width="7.140625" style="259" customWidth="1"/>
    <col min="8" max="10" width="14.5703125" style="259" customWidth="1"/>
    <col min="11" max="16384" width="8.42578125" style="259"/>
  </cols>
  <sheetData>
    <row r="1" spans="1:10" ht="18" x14ac:dyDescent="0.25">
      <c r="A1" s="880" t="s">
        <v>4126</v>
      </c>
      <c r="B1" s="880"/>
      <c r="C1" s="880"/>
      <c r="D1" s="880"/>
      <c r="E1" s="880"/>
      <c r="F1" s="880"/>
      <c r="G1" s="880"/>
      <c r="H1" s="880"/>
      <c r="I1" s="880"/>
      <c r="J1" s="880"/>
    </row>
    <row r="2" spans="1:10" ht="18" x14ac:dyDescent="0.25">
      <c r="A2" s="880" t="s">
        <v>4257</v>
      </c>
      <c r="B2" s="880"/>
      <c r="C2" s="880"/>
      <c r="D2" s="880"/>
      <c r="E2" s="880"/>
      <c r="F2" s="880"/>
      <c r="G2" s="880"/>
      <c r="H2" s="880"/>
      <c r="I2" s="880"/>
      <c r="J2" s="880"/>
    </row>
    <row r="4" spans="1:10" ht="11.1" customHeight="1" thickBot="1" x14ac:dyDescent="0.3">
      <c r="A4" s="881"/>
      <c r="B4" s="881"/>
      <c r="C4" s="881"/>
      <c r="D4" s="881"/>
      <c r="E4" s="882" t="s">
        <v>4127</v>
      </c>
      <c r="F4" s="882"/>
      <c r="G4" s="882"/>
      <c r="H4" s="883" t="s">
        <v>4128</v>
      </c>
      <c r="I4" s="883"/>
      <c r="J4" s="883"/>
    </row>
    <row r="5" spans="1:10" ht="32.450000000000003" customHeight="1" x14ac:dyDescent="0.25">
      <c r="A5" s="878"/>
      <c r="B5" s="879"/>
      <c r="C5" s="879"/>
      <c r="D5" s="879"/>
      <c r="E5" s="260" t="s">
        <v>4129</v>
      </c>
      <c r="F5" s="260" t="s">
        <v>4130</v>
      </c>
      <c r="G5" s="260" t="s">
        <v>4131</v>
      </c>
      <c r="H5" s="261" t="s">
        <v>4129</v>
      </c>
      <c r="I5" s="261" t="s">
        <v>4130</v>
      </c>
      <c r="J5" s="261" t="s">
        <v>4131</v>
      </c>
    </row>
    <row r="6" spans="1:10" ht="25.5" x14ac:dyDescent="0.25">
      <c r="A6" s="262" t="s">
        <v>4132</v>
      </c>
      <c r="B6" s="109" t="s">
        <v>4083</v>
      </c>
      <c r="C6" s="109" t="s">
        <v>4084</v>
      </c>
      <c r="D6" s="109" t="s">
        <v>4133</v>
      </c>
      <c r="E6" s="299"/>
      <c r="F6" s="300"/>
      <c r="G6" s="301"/>
      <c r="H6" s="299"/>
      <c r="I6" s="300"/>
      <c r="J6" s="301"/>
    </row>
    <row r="7" spans="1:10" s="264" customFormat="1" x14ac:dyDescent="0.25">
      <c r="A7" s="263" t="s">
        <v>4413</v>
      </c>
      <c r="B7" s="126"/>
      <c r="C7" s="126"/>
      <c r="D7" s="126"/>
      <c r="E7" s="875"/>
      <c r="F7" s="876"/>
      <c r="G7" s="877"/>
      <c r="H7" s="875"/>
      <c r="I7" s="876"/>
      <c r="J7" s="877"/>
    </row>
    <row r="8" spans="1:10" ht="27" x14ac:dyDescent="0.25">
      <c r="A8" s="265">
        <v>1</v>
      </c>
      <c r="B8" s="92" t="s">
        <v>4089</v>
      </c>
      <c r="C8" s="92" t="s">
        <v>4090</v>
      </c>
      <c r="D8" s="266" t="s">
        <v>4135</v>
      </c>
      <c r="E8" s="267"/>
      <c r="F8" s="267"/>
      <c r="G8" s="268"/>
      <c r="H8" s="269"/>
      <c r="I8" s="269"/>
      <c r="J8" s="269"/>
    </row>
    <row r="9" spans="1:10" ht="27" x14ac:dyDescent="0.25">
      <c r="A9" s="265">
        <v>2</v>
      </c>
      <c r="B9" s="92" t="s">
        <v>4095</v>
      </c>
      <c r="C9" s="92" t="s">
        <v>4096</v>
      </c>
      <c r="D9" s="266" t="s">
        <v>4135</v>
      </c>
      <c r="E9" s="267"/>
      <c r="F9" s="267"/>
      <c r="G9" s="268"/>
      <c r="H9" s="269"/>
      <c r="I9" s="269"/>
      <c r="J9" s="269"/>
    </row>
    <row r="10" spans="1:10" ht="27" x14ac:dyDescent="0.25">
      <c r="A10" s="265">
        <v>3</v>
      </c>
      <c r="B10" s="92" t="s">
        <v>4099</v>
      </c>
      <c r="C10" s="92" t="s">
        <v>4090</v>
      </c>
      <c r="D10" s="266" t="s">
        <v>4137</v>
      </c>
      <c r="E10" s="267"/>
      <c r="F10" s="267"/>
      <c r="G10" s="268"/>
      <c r="H10" s="269"/>
      <c r="I10" s="269"/>
      <c r="J10" s="269"/>
    </row>
    <row r="11" spans="1:10" ht="27" x14ac:dyDescent="0.25">
      <c r="A11" s="265">
        <v>4</v>
      </c>
      <c r="B11" s="92" t="s">
        <v>4104</v>
      </c>
      <c r="C11" s="92" t="s">
        <v>4096</v>
      </c>
      <c r="D11" s="266" t="s">
        <v>4137</v>
      </c>
      <c r="E11" s="267"/>
      <c r="F11" s="267"/>
      <c r="G11" s="268"/>
      <c r="H11" s="269"/>
      <c r="I11" s="269"/>
      <c r="J11" s="269"/>
    </row>
    <row r="12" spans="1:10" ht="27" x14ac:dyDescent="0.25">
      <c r="A12" s="265">
        <v>5</v>
      </c>
      <c r="B12" s="92" t="s">
        <v>4108</v>
      </c>
      <c r="C12" s="92" t="s">
        <v>4090</v>
      </c>
      <c r="D12" s="266" t="s">
        <v>4139</v>
      </c>
      <c r="E12" s="267"/>
      <c r="F12" s="267"/>
      <c r="G12" s="268"/>
      <c r="H12" s="269"/>
      <c r="I12" s="269"/>
      <c r="J12" s="269"/>
    </row>
    <row r="13" spans="1:10" ht="27" x14ac:dyDescent="0.25">
      <c r="A13" s="265">
        <v>6</v>
      </c>
      <c r="B13" s="92" t="s">
        <v>4112</v>
      </c>
      <c r="C13" s="92" t="s">
        <v>4096</v>
      </c>
      <c r="D13" s="266" t="s">
        <v>4139</v>
      </c>
      <c r="E13" s="267"/>
      <c r="F13" s="267"/>
      <c r="G13" s="268"/>
      <c r="H13" s="269"/>
      <c r="I13" s="269"/>
      <c r="J13" s="269"/>
    </row>
    <row r="14" spans="1:10" x14ac:dyDescent="0.25">
      <c r="A14" s="239" t="s">
        <v>4390</v>
      </c>
      <c r="B14" s="126"/>
      <c r="C14" s="239"/>
      <c r="D14" s="126"/>
      <c r="E14" s="295"/>
      <c r="F14" s="296"/>
      <c r="G14" s="297"/>
      <c r="H14" s="295"/>
      <c r="I14" s="296"/>
      <c r="J14" s="297"/>
    </row>
    <row r="15" spans="1:10" ht="89.25" x14ac:dyDescent="0.25">
      <c r="A15" s="32">
        <v>1</v>
      </c>
      <c r="B15" s="339" t="s">
        <v>4258</v>
      </c>
      <c r="C15" s="340" t="s">
        <v>4114</v>
      </c>
      <c r="D15" s="341" t="s">
        <v>894</v>
      </c>
      <c r="E15" s="345">
        <v>31479</v>
      </c>
      <c r="F15" s="344">
        <v>0.19</v>
      </c>
      <c r="G15" s="345">
        <v>37460</v>
      </c>
      <c r="H15" s="269">
        <v>20776</v>
      </c>
      <c r="I15" s="269">
        <f t="shared" ref="I15:I23" si="0">+H15*0.19</f>
        <v>3947.44</v>
      </c>
      <c r="J15" s="269">
        <f t="shared" ref="J15:J25" si="1">+ROUND(H15+I15,0)</f>
        <v>24723</v>
      </c>
    </row>
    <row r="16" spans="1:10" ht="89.25" x14ac:dyDescent="0.25">
      <c r="A16" s="32">
        <v>2</v>
      </c>
      <c r="B16" s="339" t="s">
        <v>4259</v>
      </c>
      <c r="C16" s="342" t="s">
        <v>4260</v>
      </c>
      <c r="D16" s="341" t="s">
        <v>894</v>
      </c>
      <c r="E16" s="345">
        <v>40230</v>
      </c>
      <c r="F16" s="344">
        <v>0.19</v>
      </c>
      <c r="G16" s="345">
        <v>47874</v>
      </c>
      <c r="H16" s="269">
        <v>26552</v>
      </c>
      <c r="I16" s="269">
        <f t="shared" si="0"/>
        <v>5044.88</v>
      </c>
      <c r="J16" s="269">
        <f t="shared" si="1"/>
        <v>31597</v>
      </c>
    </row>
    <row r="17" spans="1:10" ht="45.75" customHeight="1" x14ac:dyDescent="0.25">
      <c r="A17" s="32">
        <v>3</v>
      </c>
      <c r="B17" s="339" t="s">
        <v>4261</v>
      </c>
      <c r="C17" s="340" t="s">
        <v>4106</v>
      </c>
      <c r="D17" s="341" t="s">
        <v>894</v>
      </c>
      <c r="E17" s="345">
        <v>44407</v>
      </c>
      <c r="F17" s="344">
        <v>0.19</v>
      </c>
      <c r="G17" s="345">
        <v>52844</v>
      </c>
      <c r="H17" s="269">
        <v>29309</v>
      </c>
      <c r="I17" s="269">
        <f t="shared" si="0"/>
        <v>5568.71</v>
      </c>
      <c r="J17" s="269">
        <f t="shared" si="1"/>
        <v>34878</v>
      </c>
    </row>
    <row r="18" spans="1:10" ht="45.75" customHeight="1" x14ac:dyDescent="0.25">
      <c r="A18" s="32">
        <v>4</v>
      </c>
      <c r="B18" s="339" t="s">
        <v>4262</v>
      </c>
      <c r="C18" s="343" t="s">
        <v>4263</v>
      </c>
      <c r="D18" s="341" t="s">
        <v>894</v>
      </c>
      <c r="E18" s="345">
        <v>21267</v>
      </c>
      <c r="F18" s="344">
        <v>0.19</v>
      </c>
      <c r="G18" s="345">
        <v>25308</v>
      </c>
      <c r="H18" s="269">
        <v>14036</v>
      </c>
      <c r="I18" s="269">
        <f t="shared" si="0"/>
        <v>2666.84</v>
      </c>
      <c r="J18" s="269">
        <f t="shared" si="1"/>
        <v>16703</v>
      </c>
    </row>
    <row r="19" spans="1:10" ht="45.75" customHeight="1" x14ac:dyDescent="0.25">
      <c r="A19" s="32">
        <v>5</v>
      </c>
      <c r="B19" s="340" t="s">
        <v>4120</v>
      </c>
      <c r="C19" s="340" t="s">
        <v>4264</v>
      </c>
      <c r="D19" s="341" t="s">
        <v>1014</v>
      </c>
      <c r="E19" s="345">
        <v>16646</v>
      </c>
      <c r="F19" s="344">
        <v>0.19</v>
      </c>
      <c r="G19" s="345">
        <v>19809</v>
      </c>
      <c r="H19" s="269">
        <v>10986</v>
      </c>
      <c r="I19" s="269">
        <f t="shared" si="0"/>
        <v>2087.34</v>
      </c>
      <c r="J19" s="269">
        <f t="shared" si="1"/>
        <v>13073</v>
      </c>
    </row>
    <row r="20" spans="1:10" ht="45.75" customHeight="1" x14ac:dyDescent="0.25">
      <c r="A20" s="32">
        <v>6</v>
      </c>
      <c r="B20" s="340" t="s">
        <v>4087</v>
      </c>
      <c r="C20" s="340" t="s">
        <v>4088</v>
      </c>
      <c r="D20" s="341" t="s">
        <v>894</v>
      </c>
      <c r="E20" s="345">
        <v>1500</v>
      </c>
      <c r="F20" s="344">
        <v>0.19</v>
      </c>
      <c r="G20" s="345">
        <v>1785</v>
      </c>
      <c r="H20" s="269">
        <v>990</v>
      </c>
      <c r="I20" s="269">
        <f>+H20*0.19</f>
        <v>188.1</v>
      </c>
      <c r="J20" s="269">
        <f>+ROUND(H20+I20,0)</f>
        <v>1178</v>
      </c>
    </row>
    <row r="21" spans="1:10" ht="45.75" customHeight="1" x14ac:dyDescent="0.25">
      <c r="A21" s="32">
        <v>7</v>
      </c>
      <c r="B21" s="340" t="s">
        <v>4093</v>
      </c>
      <c r="C21" s="340" t="s">
        <v>4094</v>
      </c>
      <c r="D21" s="341" t="s">
        <v>894</v>
      </c>
      <c r="E21" s="345">
        <v>2416</v>
      </c>
      <c r="F21" s="344">
        <v>0.19</v>
      </c>
      <c r="G21" s="345">
        <v>2875</v>
      </c>
      <c r="H21" s="269">
        <v>1595</v>
      </c>
      <c r="I21" s="269">
        <f>+H21*0.19</f>
        <v>303.05</v>
      </c>
      <c r="J21" s="269">
        <f>+ROUND(H21+I21,0)</f>
        <v>1898</v>
      </c>
    </row>
    <row r="22" spans="1:10" ht="21" customHeight="1" x14ac:dyDescent="0.25">
      <c r="A22" s="32">
        <v>8</v>
      </c>
      <c r="B22" s="340" t="s">
        <v>4098</v>
      </c>
      <c r="C22" s="340" t="s">
        <v>4265</v>
      </c>
      <c r="D22" s="341" t="s">
        <v>4148</v>
      </c>
      <c r="E22" s="345">
        <v>4085</v>
      </c>
      <c r="F22" s="344">
        <v>0.19</v>
      </c>
      <c r="G22" s="345">
        <v>4861</v>
      </c>
      <c r="H22" s="269">
        <v>2696</v>
      </c>
      <c r="I22" s="269">
        <f t="shared" si="0"/>
        <v>512.24</v>
      </c>
      <c r="J22" s="269">
        <f t="shared" si="1"/>
        <v>3208</v>
      </c>
    </row>
    <row r="23" spans="1:10" ht="21" customHeight="1" x14ac:dyDescent="0.25">
      <c r="A23" s="32">
        <v>9</v>
      </c>
      <c r="B23" s="340" t="s">
        <v>4107</v>
      </c>
      <c r="C23" s="340" t="s">
        <v>4103</v>
      </c>
      <c r="D23" s="341" t="s">
        <v>4266</v>
      </c>
      <c r="E23" s="345">
        <v>355012</v>
      </c>
      <c r="F23" s="344">
        <v>0.19</v>
      </c>
      <c r="G23" s="345">
        <v>422464</v>
      </c>
      <c r="H23" s="269">
        <v>234308</v>
      </c>
      <c r="I23" s="269">
        <f t="shared" si="0"/>
        <v>44518.520000000004</v>
      </c>
      <c r="J23" s="269">
        <f t="shared" si="1"/>
        <v>278827</v>
      </c>
    </row>
    <row r="24" spans="1:10" ht="21" customHeight="1" x14ac:dyDescent="0.25">
      <c r="A24" s="32">
        <v>10</v>
      </c>
      <c r="B24" s="340" t="s">
        <v>4111</v>
      </c>
      <c r="C24" s="340" t="s">
        <v>4103</v>
      </c>
      <c r="D24" s="341" t="s">
        <v>4267</v>
      </c>
      <c r="E24" s="345">
        <v>499350</v>
      </c>
      <c r="F24" s="344">
        <v>0.19</v>
      </c>
      <c r="G24" s="345">
        <v>594227</v>
      </c>
      <c r="H24" s="269">
        <v>329571</v>
      </c>
      <c r="I24" s="269">
        <f>+H24*0.19</f>
        <v>62618.49</v>
      </c>
      <c r="J24" s="269">
        <f t="shared" si="1"/>
        <v>392189</v>
      </c>
    </row>
    <row r="25" spans="1:10" ht="21" customHeight="1" x14ac:dyDescent="0.25">
      <c r="A25" s="32">
        <v>11</v>
      </c>
      <c r="B25" s="340" t="s">
        <v>4102</v>
      </c>
      <c r="C25" s="340" t="s">
        <v>4103</v>
      </c>
      <c r="D25" s="341" t="s">
        <v>4268</v>
      </c>
      <c r="E25" s="345">
        <v>994499</v>
      </c>
      <c r="F25" s="344">
        <v>0.19</v>
      </c>
      <c r="G25" s="345">
        <v>1183454</v>
      </c>
      <c r="H25" s="269">
        <v>656369</v>
      </c>
      <c r="I25" s="269">
        <f>+H25*0.19</f>
        <v>124710.11</v>
      </c>
      <c r="J25" s="269">
        <f t="shared" si="1"/>
        <v>781079</v>
      </c>
    </row>
    <row r="26" spans="1:10" x14ac:dyDescent="0.25">
      <c r="A26" s="239" t="s">
        <v>4150</v>
      </c>
      <c r="B26" s="126"/>
      <c r="C26" s="126"/>
      <c r="D26" s="126"/>
      <c r="E26" s="295"/>
      <c r="F26" s="296"/>
      <c r="G26" s="297"/>
      <c r="H26" s="295"/>
      <c r="I26" s="296"/>
      <c r="J26" s="297"/>
    </row>
    <row r="27" spans="1:10" ht="204" x14ac:dyDescent="0.25">
      <c r="A27" s="383">
        <f>+A25+1</f>
        <v>12</v>
      </c>
      <c r="B27" s="339" t="s">
        <v>2183</v>
      </c>
      <c r="C27" s="339" t="s">
        <v>4337</v>
      </c>
      <c r="D27" s="349" t="s">
        <v>894</v>
      </c>
      <c r="E27" s="275">
        <v>197070</v>
      </c>
      <c r="F27" s="275">
        <v>37443.300000000003</v>
      </c>
      <c r="G27" s="276">
        <v>234513</v>
      </c>
      <c r="H27" s="269">
        <v>195099.05042016806</v>
      </c>
      <c r="I27" s="269">
        <f t="shared" ref="I27:I38" si="2">+H27*0.19</f>
        <v>37068.819579831928</v>
      </c>
      <c r="J27" s="269">
        <f t="shared" ref="J27:J38" si="3">+ROUND(H27+I27,0)</f>
        <v>232168</v>
      </c>
    </row>
    <row r="28" spans="1:10" s="277" customFormat="1" ht="38.25" x14ac:dyDescent="0.25">
      <c r="A28" s="383">
        <f>+A27+1</f>
        <v>13</v>
      </c>
      <c r="B28" s="339" t="s">
        <v>2163</v>
      </c>
      <c r="C28" s="339" t="s">
        <v>2164</v>
      </c>
      <c r="D28" s="349" t="s">
        <v>1480</v>
      </c>
      <c r="E28" s="275">
        <v>220255</v>
      </c>
      <c r="F28" s="275">
        <v>41848.449999999997</v>
      </c>
      <c r="G28" s="276">
        <v>262103</v>
      </c>
      <c r="H28" s="269">
        <v>218052.0756302521</v>
      </c>
      <c r="I28" s="269">
        <f t="shared" si="2"/>
        <v>41429.894369747897</v>
      </c>
      <c r="J28" s="269">
        <f t="shared" si="3"/>
        <v>259482</v>
      </c>
    </row>
    <row r="29" spans="1:10" s="277" customFormat="1" ht="25.5" x14ac:dyDescent="0.25">
      <c r="A29" s="383">
        <f t="shared" ref="A29:A38" si="4">+A28+1</f>
        <v>14</v>
      </c>
      <c r="B29" s="339" t="s">
        <v>2166</v>
      </c>
      <c r="C29" s="339" t="s">
        <v>2167</v>
      </c>
      <c r="D29" s="349" t="s">
        <v>894</v>
      </c>
      <c r="E29" s="275">
        <v>86569</v>
      </c>
      <c r="F29" s="275">
        <v>16448.11</v>
      </c>
      <c r="G29" s="276">
        <v>103017</v>
      </c>
      <c r="H29" s="269">
        <v>85703.218487394959</v>
      </c>
      <c r="I29" s="269">
        <f t="shared" si="2"/>
        <v>16283.611512605043</v>
      </c>
      <c r="J29" s="269">
        <f t="shared" si="3"/>
        <v>101987</v>
      </c>
    </row>
    <row r="30" spans="1:10" s="277" customFormat="1" ht="76.5" x14ac:dyDescent="0.25">
      <c r="A30" s="383">
        <f t="shared" si="4"/>
        <v>15</v>
      </c>
      <c r="B30" s="339" t="s">
        <v>2185</v>
      </c>
      <c r="C30" s="339" t="s">
        <v>4338</v>
      </c>
      <c r="D30" s="349" t="s">
        <v>894</v>
      </c>
      <c r="E30" s="275">
        <v>1010922</v>
      </c>
      <c r="F30" s="275">
        <v>192075.18</v>
      </c>
      <c r="G30" s="276">
        <v>1202997</v>
      </c>
      <c r="H30" s="269">
        <v>1000812.6302521009</v>
      </c>
      <c r="I30" s="269">
        <f t="shared" si="2"/>
        <v>190154.39974789918</v>
      </c>
      <c r="J30" s="269">
        <f t="shared" si="3"/>
        <v>1190967</v>
      </c>
    </row>
    <row r="31" spans="1:10" s="277" customFormat="1" ht="102" x14ac:dyDescent="0.25">
      <c r="A31" s="383">
        <f t="shared" si="4"/>
        <v>16</v>
      </c>
      <c r="B31" s="339" t="s">
        <v>2233</v>
      </c>
      <c r="C31" s="339" t="s">
        <v>4339</v>
      </c>
      <c r="D31" s="349" t="s">
        <v>894</v>
      </c>
      <c r="E31" s="275">
        <v>812152</v>
      </c>
      <c r="F31" s="275">
        <v>154308.88</v>
      </c>
      <c r="G31" s="276">
        <v>966461</v>
      </c>
      <c r="H31" s="269">
        <v>771544.49579831935</v>
      </c>
      <c r="I31" s="269">
        <f t="shared" si="2"/>
        <v>146593.45420168067</v>
      </c>
      <c r="J31" s="269">
        <f t="shared" si="3"/>
        <v>918138</v>
      </c>
    </row>
    <row r="32" spans="1:10" s="277" customFormat="1" ht="114.75" x14ac:dyDescent="0.25">
      <c r="A32" s="383">
        <f t="shared" si="4"/>
        <v>17</v>
      </c>
      <c r="B32" s="340" t="s">
        <v>2229</v>
      </c>
      <c r="C32" s="342" t="s">
        <v>4340</v>
      </c>
      <c r="D32" s="341" t="s">
        <v>894</v>
      </c>
      <c r="E32" s="275">
        <v>2017086</v>
      </c>
      <c r="F32" s="275">
        <v>383246.34</v>
      </c>
      <c r="G32" s="276">
        <v>2400332</v>
      </c>
      <c r="H32" s="269">
        <v>1815377.1428571427</v>
      </c>
      <c r="I32" s="269">
        <f t="shared" si="2"/>
        <v>344921.65714285715</v>
      </c>
      <c r="J32" s="269">
        <f t="shared" si="3"/>
        <v>2160299</v>
      </c>
    </row>
    <row r="33" spans="1:10" s="277" customFormat="1" ht="102" x14ac:dyDescent="0.25">
      <c r="A33" s="383">
        <f t="shared" si="4"/>
        <v>18</v>
      </c>
      <c r="B33" s="340" t="s">
        <v>2231</v>
      </c>
      <c r="C33" s="342" t="s">
        <v>4341</v>
      </c>
      <c r="D33" s="341" t="s">
        <v>894</v>
      </c>
      <c r="E33" s="275">
        <v>2260580</v>
      </c>
      <c r="F33" s="275">
        <v>429510.2</v>
      </c>
      <c r="G33" s="276">
        <v>2690090</v>
      </c>
      <c r="H33" s="269">
        <v>2034521.848739496</v>
      </c>
      <c r="I33" s="269">
        <f t="shared" si="2"/>
        <v>386559.15126050427</v>
      </c>
      <c r="J33" s="269">
        <f t="shared" si="3"/>
        <v>2421081</v>
      </c>
    </row>
    <row r="34" spans="1:10" s="277" customFormat="1" ht="25.5" x14ac:dyDescent="0.25">
      <c r="A34" s="383">
        <f t="shared" si="4"/>
        <v>19</v>
      </c>
      <c r="B34" s="357" t="s">
        <v>2189</v>
      </c>
      <c r="C34" s="357" t="s">
        <v>2190</v>
      </c>
      <c r="D34" s="358" t="s">
        <v>1480</v>
      </c>
      <c r="E34" s="275">
        <v>34478</v>
      </c>
      <c r="F34" s="275">
        <v>6550.82</v>
      </c>
      <c r="G34" s="276">
        <v>41029</v>
      </c>
      <c r="H34" s="269">
        <v>34133.36974789916</v>
      </c>
      <c r="I34" s="269">
        <f t="shared" si="2"/>
        <v>6485.3402521008402</v>
      </c>
      <c r="J34" s="269">
        <f t="shared" si="3"/>
        <v>40619</v>
      </c>
    </row>
    <row r="35" spans="1:10" s="277" customFormat="1" x14ac:dyDescent="0.25">
      <c r="A35" s="383">
        <f t="shared" si="4"/>
        <v>20</v>
      </c>
      <c r="B35" s="353" t="s">
        <v>2266</v>
      </c>
      <c r="C35" s="340" t="s">
        <v>2267</v>
      </c>
      <c r="D35" s="341" t="s">
        <v>894</v>
      </c>
      <c r="E35" s="275">
        <v>348594</v>
      </c>
      <c r="F35" s="275">
        <v>66232.86</v>
      </c>
      <c r="G35" s="276">
        <v>414827</v>
      </c>
      <c r="H35" s="269">
        <v>345108.17647058825</v>
      </c>
      <c r="I35" s="269">
        <f t="shared" si="2"/>
        <v>65570.553529411773</v>
      </c>
      <c r="J35" s="269">
        <f t="shared" si="3"/>
        <v>410679</v>
      </c>
    </row>
    <row r="36" spans="1:10" s="277" customFormat="1" ht="38.25" x14ac:dyDescent="0.25">
      <c r="A36" s="383">
        <f t="shared" si="4"/>
        <v>21</v>
      </c>
      <c r="B36" s="340" t="s">
        <v>2200</v>
      </c>
      <c r="C36" s="340" t="s">
        <v>2201</v>
      </c>
      <c r="D36" s="341" t="s">
        <v>894</v>
      </c>
      <c r="E36" s="275">
        <v>976873</v>
      </c>
      <c r="F36" s="275">
        <v>185605.87</v>
      </c>
      <c r="G36" s="276">
        <v>1162479</v>
      </c>
      <c r="H36" s="269">
        <v>928029.45378151268</v>
      </c>
      <c r="I36" s="269">
        <f t="shared" si="2"/>
        <v>176325.59621848742</v>
      </c>
      <c r="J36" s="269">
        <f t="shared" si="3"/>
        <v>1104355</v>
      </c>
    </row>
    <row r="37" spans="1:10" s="277" customFormat="1" ht="38.25" x14ac:dyDescent="0.25">
      <c r="A37" s="383">
        <f t="shared" si="4"/>
        <v>22</v>
      </c>
      <c r="B37" s="340" t="s">
        <v>2198</v>
      </c>
      <c r="C37" s="340" t="s">
        <v>2199</v>
      </c>
      <c r="D37" s="341" t="s">
        <v>894</v>
      </c>
      <c r="E37" s="275">
        <v>1206725</v>
      </c>
      <c r="F37" s="275">
        <v>229277.75</v>
      </c>
      <c r="G37" s="276">
        <v>1436003</v>
      </c>
      <c r="H37" s="269">
        <v>1146388.9495798321</v>
      </c>
      <c r="I37" s="269">
        <f t="shared" si="2"/>
        <v>217813.90042016812</v>
      </c>
      <c r="J37" s="269">
        <f t="shared" si="3"/>
        <v>1364203</v>
      </c>
    </row>
    <row r="38" spans="1:10" s="277" customFormat="1" ht="114.75" x14ac:dyDescent="0.25">
      <c r="A38" s="383">
        <f t="shared" si="4"/>
        <v>23</v>
      </c>
      <c r="B38" s="366" t="s">
        <v>4342</v>
      </c>
      <c r="C38" s="339" t="s">
        <v>4343</v>
      </c>
      <c r="D38" s="349" t="s">
        <v>2265</v>
      </c>
      <c r="E38" s="267">
        <v>4443845</v>
      </c>
      <c r="F38" s="267">
        <v>844330.55</v>
      </c>
      <c r="G38" s="268">
        <v>5288176</v>
      </c>
      <c r="H38" s="269">
        <v>3555076.3025210085</v>
      </c>
      <c r="I38" s="269">
        <f t="shared" si="2"/>
        <v>675464.49747899163</v>
      </c>
      <c r="J38" s="269">
        <f t="shared" si="3"/>
        <v>4230541</v>
      </c>
    </row>
    <row r="39" spans="1:10" x14ac:dyDescent="0.25">
      <c r="A39" s="239" t="s">
        <v>4151</v>
      </c>
      <c r="B39" s="126"/>
      <c r="C39" s="126"/>
      <c r="D39" s="126"/>
      <c r="E39" s="295"/>
      <c r="F39" s="296"/>
      <c r="G39" s="297"/>
      <c r="H39" s="295"/>
      <c r="I39" s="296"/>
      <c r="J39" s="297"/>
    </row>
    <row r="40" spans="1:10" ht="25.5" x14ac:dyDescent="0.25">
      <c r="A40" s="265">
        <v>33</v>
      </c>
      <c r="B40" s="33" t="s">
        <v>2243</v>
      </c>
      <c r="C40" s="33" t="s">
        <v>2244</v>
      </c>
      <c r="D40" s="32" t="s">
        <v>894</v>
      </c>
      <c r="E40" s="275">
        <v>479742</v>
      </c>
      <c r="F40" s="275">
        <v>91150.98</v>
      </c>
      <c r="G40" s="276">
        <v>570893</v>
      </c>
      <c r="H40" s="269">
        <v>474944.59663865546</v>
      </c>
      <c r="I40" s="269">
        <f t="shared" ref="I40:I58" si="5">+H40*0.19</f>
        <v>90239.473361344542</v>
      </c>
      <c r="J40" s="269">
        <f t="shared" ref="J40:J58" si="6">+ROUND(H40+I40,0)</f>
        <v>565184</v>
      </c>
    </row>
    <row r="41" spans="1:10" s="277" customFormat="1" ht="25.5" x14ac:dyDescent="0.25">
      <c r="A41" s="265">
        <v>34</v>
      </c>
      <c r="B41" s="33" t="s">
        <v>2245</v>
      </c>
      <c r="C41" s="33" t="s">
        <v>2246</v>
      </c>
      <c r="D41" s="32" t="s">
        <v>894</v>
      </c>
      <c r="E41" s="275">
        <v>617575</v>
      </c>
      <c r="F41" s="275">
        <v>117339.25</v>
      </c>
      <c r="G41" s="276">
        <v>734914</v>
      </c>
      <c r="H41" s="269">
        <v>611399.04201680678</v>
      </c>
      <c r="I41" s="269">
        <f t="shared" si="5"/>
        <v>116165.81798319329</v>
      </c>
      <c r="J41" s="269">
        <f t="shared" si="6"/>
        <v>727565</v>
      </c>
    </row>
    <row r="42" spans="1:10" s="277" customFormat="1" ht="25.5" x14ac:dyDescent="0.25">
      <c r="A42" s="265">
        <v>35</v>
      </c>
      <c r="B42" s="33" t="s">
        <v>2247</v>
      </c>
      <c r="C42" s="33" t="s">
        <v>2248</v>
      </c>
      <c r="D42" s="32" t="s">
        <v>894</v>
      </c>
      <c r="E42" s="275">
        <v>940734</v>
      </c>
      <c r="F42" s="275">
        <v>178739.46</v>
      </c>
      <c r="G42" s="276">
        <v>1119473</v>
      </c>
      <c r="H42" s="269">
        <v>931326.27731092437</v>
      </c>
      <c r="I42" s="269">
        <f t="shared" si="5"/>
        <v>176951.99268907565</v>
      </c>
      <c r="J42" s="269">
        <f t="shared" si="6"/>
        <v>1108278</v>
      </c>
    </row>
    <row r="43" spans="1:10" s="277" customFormat="1" ht="25.5" x14ac:dyDescent="0.25">
      <c r="A43" s="265">
        <v>36</v>
      </c>
      <c r="B43" s="33" t="s">
        <v>2249</v>
      </c>
      <c r="C43" s="33" t="s">
        <v>2250</v>
      </c>
      <c r="D43" s="32" t="s">
        <v>894</v>
      </c>
      <c r="E43" s="275">
        <v>1045781</v>
      </c>
      <c r="F43" s="275">
        <v>198698.39</v>
      </c>
      <c r="G43" s="276">
        <v>1244479</v>
      </c>
      <c r="H43" s="269">
        <v>1035322.8655462185</v>
      </c>
      <c r="I43" s="269">
        <f t="shared" si="5"/>
        <v>196711.34445378152</v>
      </c>
      <c r="J43" s="269">
        <f t="shared" si="6"/>
        <v>1232034</v>
      </c>
    </row>
    <row r="44" spans="1:10" s="277" customFormat="1" ht="25.5" x14ac:dyDescent="0.25">
      <c r="A44" s="265">
        <v>37</v>
      </c>
      <c r="B44" s="33" t="s">
        <v>2251</v>
      </c>
      <c r="C44" s="33" t="s">
        <v>2252</v>
      </c>
      <c r="D44" s="32" t="s">
        <v>894</v>
      </c>
      <c r="E44" s="275">
        <v>1152582</v>
      </c>
      <c r="F44" s="275">
        <v>218990.58000000002</v>
      </c>
      <c r="G44" s="276">
        <v>1371573</v>
      </c>
      <c r="H44" s="269">
        <v>1141056.5294117648</v>
      </c>
      <c r="I44" s="269">
        <f t="shared" si="5"/>
        <v>216800.74058823532</v>
      </c>
      <c r="J44" s="269">
        <f t="shared" si="6"/>
        <v>1357857</v>
      </c>
    </row>
    <row r="45" spans="1:10" s="277" customFormat="1" ht="25.5" x14ac:dyDescent="0.25">
      <c r="A45" s="265">
        <v>38</v>
      </c>
      <c r="B45" s="33" t="s">
        <v>2253</v>
      </c>
      <c r="C45" s="33" t="s">
        <v>2254</v>
      </c>
      <c r="D45" s="32" t="s">
        <v>894</v>
      </c>
      <c r="E45" s="275">
        <v>1509264</v>
      </c>
      <c r="F45" s="275">
        <v>286760.15999999997</v>
      </c>
      <c r="G45" s="276">
        <v>1796024</v>
      </c>
      <c r="H45" s="269">
        <v>1282874.2857142857</v>
      </c>
      <c r="I45" s="269">
        <f t="shared" si="5"/>
        <v>243746.11428571428</v>
      </c>
      <c r="J45" s="269">
        <f t="shared" si="6"/>
        <v>1526620</v>
      </c>
    </row>
    <row r="46" spans="1:10" s="277" customFormat="1" ht="25.5" x14ac:dyDescent="0.25">
      <c r="A46" s="265">
        <v>39</v>
      </c>
      <c r="B46" s="33" t="s">
        <v>2255</v>
      </c>
      <c r="C46" s="33" t="s">
        <v>2256</v>
      </c>
      <c r="D46" s="32" t="s">
        <v>894</v>
      </c>
      <c r="E46" s="275">
        <v>1391081</v>
      </c>
      <c r="F46" s="275">
        <v>264305.39</v>
      </c>
      <c r="G46" s="276">
        <v>1655386</v>
      </c>
      <c r="H46" s="269">
        <v>1182418.5714285716</v>
      </c>
      <c r="I46" s="269">
        <f t="shared" si="5"/>
        <v>224659.52857142861</v>
      </c>
      <c r="J46" s="269">
        <f t="shared" si="6"/>
        <v>1407078</v>
      </c>
    </row>
    <row r="47" spans="1:10" s="277" customFormat="1" ht="25.5" x14ac:dyDescent="0.25">
      <c r="A47" s="265">
        <v>40</v>
      </c>
      <c r="B47" s="33" t="s">
        <v>2257</v>
      </c>
      <c r="C47" s="33" t="s">
        <v>2258</v>
      </c>
      <c r="D47" s="32" t="s">
        <v>894</v>
      </c>
      <c r="E47" s="275">
        <v>1615944</v>
      </c>
      <c r="F47" s="275">
        <v>307029.36</v>
      </c>
      <c r="G47" s="276">
        <v>1922973</v>
      </c>
      <c r="H47" s="269">
        <v>1373552.142857143</v>
      </c>
      <c r="I47" s="269">
        <f t="shared" si="5"/>
        <v>260974.90714285718</v>
      </c>
      <c r="J47" s="269">
        <f t="shared" si="6"/>
        <v>1634527</v>
      </c>
    </row>
    <row r="48" spans="1:10" s="277" customFormat="1" ht="25.5" x14ac:dyDescent="0.25">
      <c r="A48" s="265">
        <v>41</v>
      </c>
      <c r="B48" s="33" t="s">
        <v>2259</v>
      </c>
      <c r="C48" s="33" t="s">
        <v>2260</v>
      </c>
      <c r="D48" s="32" t="s">
        <v>894</v>
      </c>
      <c r="E48" s="275">
        <v>1622928</v>
      </c>
      <c r="F48" s="275">
        <v>308356.32</v>
      </c>
      <c r="G48" s="276">
        <v>1931284</v>
      </c>
      <c r="H48" s="269">
        <v>1379488.5714285714</v>
      </c>
      <c r="I48" s="269">
        <f t="shared" si="5"/>
        <v>262102.82857142857</v>
      </c>
      <c r="J48" s="269">
        <f t="shared" si="6"/>
        <v>1641591</v>
      </c>
    </row>
    <row r="49" spans="1:10" s="277" customFormat="1" ht="25.5" x14ac:dyDescent="0.25">
      <c r="A49" s="265">
        <v>42</v>
      </c>
      <c r="B49" s="33" t="s">
        <v>2261</v>
      </c>
      <c r="C49" s="33" t="s">
        <v>2262</v>
      </c>
      <c r="D49" s="32" t="s">
        <v>894</v>
      </c>
      <c r="E49" s="275">
        <v>2126753</v>
      </c>
      <c r="F49" s="275">
        <v>404083.07</v>
      </c>
      <c r="G49" s="276">
        <v>2530836</v>
      </c>
      <c r="H49" s="269">
        <v>1807740.0000000002</v>
      </c>
      <c r="I49" s="269">
        <f t="shared" si="5"/>
        <v>343470.60000000003</v>
      </c>
      <c r="J49" s="269">
        <f t="shared" si="6"/>
        <v>2151211</v>
      </c>
    </row>
    <row r="50" spans="1:10" s="277" customFormat="1" ht="25.5" x14ac:dyDescent="0.25">
      <c r="A50" s="265">
        <v>43</v>
      </c>
      <c r="B50" s="33" t="s">
        <v>2239</v>
      </c>
      <c r="C50" s="33" t="s">
        <v>2240</v>
      </c>
      <c r="D50" s="32" t="s">
        <v>894</v>
      </c>
      <c r="E50" s="275">
        <v>2323958</v>
      </c>
      <c r="F50" s="275">
        <v>441552.02</v>
      </c>
      <c r="G50" s="276">
        <v>2765510</v>
      </c>
      <c r="H50" s="269">
        <v>1975364.2857142859</v>
      </c>
      <c r="I50" s="269">
        <f t="shared" si="5"/>
        <v>375319.21428571432</v>
      </c>
      <c r="J50" s="269">
        <f t="shared" si="6"/>
        <v>2350684</v>
      </c>
    </row>
    <row r="51" spans="1:10" s="277" customFormat="1" ht="25.5" x14ac:dyDescent="0.25">
      <c r="A51" s="265">
        <v>44</v>
      </c>
      <c r="B51" s="33" t="s">
        <v>2241</v>
      </c>
      <c r="C51" s="33" t="s">
        <v>2242</v>
      </c>
      <c r="D51" s="32" t="s">
        <v>894</v>
      </c>
      <c r="E51" s="275">
        <v>2814475</v>
      </c>
      <c r="F51" s="275">
        <v>534750.25</v>
      </c>
      <c r="G51" s="276">
        <v>3349225</v>
      </c>
      <c r="H51" s="269">
        <v>2392303.5714285714</v>
      </c>
      <c r="I51" s="269">
        <f t="shared" si="5"/>
        <v>454537.67857142858</v>
      </c>
      <c r="J51" s="269">
        <f t="shared" si="6"/>
        <v>2846841</v>
      </c>
    </row>
    <row r="52" spans="1:10" s="277" customFormat="1" ht="25.5" x14ac:dyDescent="0.25">
      <c r="A52" s="265">
        <v>45</v>
      </c>
      <c r="B52" s="33" t="s">
        <v>2235</v>
      </c>
      <c r="C52" s="33" t="s">
        <v>2236</v>
      </c>
      <c r="D52" s="32" t="s">
        <v>894</v>
      </c>
      <c r="E52" s="275">
        <v>3485937</v>
      </c>
      <c r="F52" s="275">
        <v>662328.03</v>
      </c>
      <c r="G52" s="276">
        <v>4148265</v>
      </c>
      <c r="H52" s="269">
        <v>2963046.4285714286</v>
      </c>
      <c r="I52" s="269">
        <f t="shared" si="5"/>
        <v>562978.82142857148</v>
      </c>
      <c r="J52" s="269">
        <f t="shared" si="6"/>
        <v>3526025</v>
      </c>
    </row>
    <row r="53" spans="1:10" s="277" customFormat="1" ht="25.5" x14ac:dyDescent="0.25">
      <c r="A53" s="265">
        <v>46</v>
      </c>
      <c r="B53" s="33" t="s">
        <v>2237</v>
      </c>
      <c r="C53" s="33" t="s">
        <v>2238</v>
      </c>
      <c r="D53" s="32" t="s">
        <v>894</v>
      </c>
      <c r="E53" s="275">
        <v>4617284</v>
      </c>
      <c r="F53" s="275">
        <v>877283.96</v>
      </c>
      <c r="G53" s="276">
        <v>5494568</v>
      </c>
      <c r="H53" s="269">
        <v>3924691.4285714286</v>
      </c>
      <c r="I53" s="269">
        <f t="shared" si="5"/>
        <v>745691.37142857141</v>
      </c>
      <c r="J53" s="269">
        <f t="shared" si="6"/>
        <v>4670383</v>
      </c>
    </row>
    <row r="54" spans="1:10" s="277" customFormat="1" ht="25.5" x14ac:dyDescent="0.25">
      <c r="A54" s="265">
        <v>47</v>
      </c>
      <c r="B54" s="34" t="s">
        <v>2193</v>
      </c>
      <c r="C54" s="33" t="s">
        <v>2194</v>
      </c>
      <c r="D54" s="32" t="s">
        <v>894</v>
      </c>
      <c r="E54" s="275">
        <v>41374</v>
      </c>
      <c r="F54" s="275">
        <v>7861.06</v>
      </c>
      <c r="G54" s="276">
        <v>49235</v>
      </c>
      <c r="H54" s="269">
        <v>40960.210084033613</v>
      </c>
      <c r="I54" s="269">
        <f t="shared" si="5"/>
        <v>7782.4399159663863</v>
      </c>
      <c r="J54" s="269">
        <f t="shared" si="6"/>
        <v>48743</v>
      </c>
    </row>
    <row r="55" spans="1:10" s="277" customFormat="1" ht="25.5" x14ac:dyDescent="0.25">
      <c r="A55" s="265">
        <v>48</v>
      </c>
      <c r="B55" s="34" t="s">
        <v>2191</v>
      </c>
      <c r="C55" s="33" t="s">
        <v>2192</v>
      </c>
      <c r="D55" s="32" t="s">
        <v>894</v>
      </c>
      <c r="E55" s="275">
        <v>29024</v>
      </c>
      <c r="F55" s="275">
        <v>5514.56</v>
      </c>
      <c r="G55" s="276">
        <v>34539</v>
      </c>
      <c r="H55" s="269">
        <v>28734.126050420171</v>
      </c>
      <c r="I55" s="269">
        <f t="shared" si="5"/>
        <v>5459.4839495798324</v>
      </c>
      <c r="J55" s="269">
        <f t="shared" si="6"/>
        <v>34194</v>
      </c>
    </row>
    <row r="56" spans="1:10" s="277" customFormat="1" x14ac:dyDescent="0.25">
      <c r="A56" s="265">
        <v>49</v>
      </c>
      <c r="B56" s="34" t="s">
        <v>2187</v>
      </c>
      <c r="C56" s="33" t="s">
        <v>2188</v>
      </c>
      <c r="D56" s="32" t="s">
        <v>894</v>
      </c>
      <c r="E56" s="275">
        <v>28981</v>
      </c>
      <c r="F56" s="275">
        <v>5506.39</v>
      </c>
      <c r="G56" s="276">
        <v>34487</v>
      </c>
      <c r="H56" s="269">
        <v>28690.865546218487</v>
      </c>
      <c r="I56" s="269">
        <f t="shared" si="5"/>
        <v>5451.2644537815122</v>
      </c>
      <c r="J56" s="269">
        <f t="shared" si="6"/>
        <v>34142</v>
      </c>
    </row>
    <row r="57" spans="1:10" s="277" customFormat="1" x14ac:dyDescent="0.25">
      <c r="A57" s="265">
        <v>50</v>
      </c>
      <c r="B57" s="34" t="s">
        <v>2227</v>
      </c>
      <c r="C57" s="33" t="s">
        <v>2228</v>
      </c>
      <c r="D57" s="32" t="s">
        <v>894</v>
      </c>
      <c r="E57" s="275">
        <v>3462</v>
      </c>
      <c r="F57" s="275">
        <v>657.78</v>
      </c>
      <c r="G57" s="276">
        <v>4120</v>
      </c>
      <c r="H57" s="269">
        <v>3427.5630252100846</v>
      </c>
      <c r="I57" s="269">
        <f t="shared" si="5"/>
        <v>651.23697478991608</v>
      </c>
      <c r="J57" s="269">
        <f t="shared" si="6"/>
        <v>4079</v>
      </c>
    </row>
    <row r="58" spans="1:10" s="277" customFormat="1" ht="25.5" x14ac:dyDescent="0.25">
      <c r="A58" s="265">
        <v>51</v>
      </c>
      <c r="B58" s="92" t="s">
        <v>2195</v>
      </c>
      <c r="C58" s="92" t="s">
        <v>2196</v>
      </c>
      <c r="D58" s="93" t="s">
        <v>2197</v>
      </c>
      <c r="E58" s="267">
        <v>579617</v>
      </c>
      <c r="F58" s="267">
        <v>110127.23</v>
      </c>
      <c r="G58" s="268">
        <v>689744</v>
      </c>
      <c r="H58" s="269">
        <v>573820.6386554623</v>
      </c>
      <c r="I58" s="269">
        <f t="shared" si="5"/>
        <v>109025.92134453784</v>
      </c>
      <c r="J58" s="269">
        <f t="shared" si="6"/>
        <v>682847</v>
      </c>
    </row>
    <row r="59" spans="1:10" x14ac:dyDescent="0.25">
      <c r="A59" s="239" t="s">
        <v>4152</v>
      </c>
      <c r="B59" s="126"/>
      <c r="C59" s="126"/>
      <c r="D59" s="126"/>
      <c r="E59" s="295"/>
      <c r="F59" s="296"/>
      <c r="G59" s="297"/>
      <c r="H59" s="295"/>
      <c r="I59" s="296"/>
      <c r="J59" s="297"/>
    </row>
    <row r="60" spans="1:10" ht="63.75" x14ac:dyDescent="0.25">
      <c r="A60" s="265">
        <v>52</v>
      </c>
      <c r="B60" s="34" t="s">
        <v>2202</v>
      </c>
      <c r="C60" s="33" t="s">
        <v>2203</v>
      </c>
      <c r="D60" s="32" t="s">
        <v>894</v>
      </c>
      <c r="E60" s="275">
        <v>1278177</v>
      </c>
      <c r="F60" s="275">
        <v>242853.63</v>
      </c>
      <c r="G60" s="276">
        <v>1521031</v>
      </c>
      <c r="H60" s="269">
        <v>1265395.5378151261</v>
      </c>
      <c r="I60" s="269">
        <f t="shared" ref="I60:I87" si="7">+H60*0.19</f>
        <v>240425.15218487396</v>
      </c>
      <c r="J60" s="269">
        <f t="shared" ref="J60:J87" si="8">+ROUND(H60+I60,0)</f>
        <v>1505821</v>
      </c>
    </row>
    <row r="61" spans="1:10" s="277" customFormat="1" ht="63.75" x14ac:dyDescent="0.25">
      <c r="A61" s="265">
        <v>53</v>
      </c>
      <c r="B61" s="34" t="s">
        <v>2202</v>
      </c>
      <c r="C61" s="33" t="s">
        <v>2204</v>
      </c>
      <c r="D61" s="32" t="s">
        <v>894</v>
      </c>
      <c r="E61" s="275">
        <v>1276239</v>
      </c>
      <c r="F61" s="275">
        <v>242485.41</v>
      </c>
      <c r="G61" s="276">
        <v>1518724</v>
      </c>
      <c r="H61" s="269">
        <v>1084802.857142857</v>
      </c>
      <c r="I61" s="269">
        <f t="shared" si="7"/>
        <v>206112.54285714283</v>
      </c>
      <c r="J61" s="269">
        <f t="shared" si="8"/>
        <v>1290915</v>
      </c>
    </row>
    <row r="62" spans="1:10" s="277" customFormat="1" ht="63.75" x14ac:dyDescent="0.25">
      <c r="A62" s="265">
        <v>54</v>
      </c>
      <c r="B62" s="34" t="s">
        <v>2205</v>
      </c>
      <c r="C62" s="33" t="s">
        <v>2206</v>
      </c>
      <c r="D62" s="32" t="s">
        <v>894</v>
      </c>
      <c r="E62" s="275">
        <v>3918909</v>
      </c>
      <c r="F62" s="275">
        <v>744592.71</v>
      </c>
      <c r="G62" s="276">
        <v>4663502</v>
      </c>
      <c r="H62" s="269">
        <v>3331072.8571428573</v>
      </c>
      <c r="I62" s="269">
        <f t="shared" si="7"/>
        <v>632903.84285714291</v>
      </c>
      <c r="J62" s="269">
        <f t="shared" si="8"/>
        <v>3963977</v>
      </c>
    </row>
    <row r="63" spans="1:10" s="277" customFormat="1" ht="63.75" x14ac:dyDescent="0.25">
      <c r="A63" s="265">
        <v>55</v>
      </c>
      <c r="B63" s="34" t="s">
        <v>2205</v>
      </c>
      <c r="C63" s="33" t="s">
        <v>2207</v>
      </c>
      <c r="D63" s="32" t="s">
        <v>894</v>
      </c>
      <c r="E63" s="275">
        <v>3941524</v>
      </c>
      <c r="F63" s="275">
        <v>748889.56</v>
      </c>
      <c r="G63" s="276">
        <v>4690414</v>
      </c>
      <c r="H63" s="269">
        <v>3350295.7142857146</v>
      </c>
      <c r="I63" s="269">
        <f t="shared" si="7"/>
        <v>636556.18571428582</v>
      </c>
      <c r="J63" s="269">
        <f t="shared" si="8"/>
        <v>3986852</v>
      </c>
    </row>
    <row r="64" spans="1:10" s="277" customFormat="1" ht="102" x14ac:dyDescent="0.25">
      <c r="A64" s="265">
        <v>56</v>
      </c>
      <c r="B64" s="124" t="s">
        <v>2221</v>
      </c>
      <c r="C64" s="36" t="s">
        <v>2222</v>
      </c>
      <c r="D64" s="32" t="s">
        <v>894</v>
      </c>
      <c r="E64" s="275">
        <v>2413451</v>
      </c>
      <c r="F64" s="275">
        <v>458555.69</v>
      </c>
      <c r="G64" s="276">
        <v>2872007</v>
      </c>
      <c r="H64" s="269">
        <v>2051433.5714285716</v>
      </c>
      <c r="I64" s="269">
        <f t="shared" si="7"/>
        <v>389772.37857142859</v>
      </c>
      <c r="J64" s="269">
        <f t="shared" si="8"/>
        <v>2441206</v>
      </c>
    </row>
    <row r="65" spans="1:10" s="277" customFormat="1" ht="102" x14ac:dyDescent="0.25">
      <c r="A65" s="265">
        <v>57</v>
      </c>
      <c r="B65" s="124" t="s">
        <v>2221</v>
      </c>
      <c r="C65" s="36" t="s">
        <v>2223</v>
      </c>
      <c r="D65" s="32" t="s">
        <v>894</v>
      </c>
      <c r="E65" s="275">
        <v>2413451</v>
      </c>
      <c r="F65" s="275">
        <v>458555.69</v>
      </c>
      <c r="G65" s="276">
        <v>2872007</v>
      </c>
      <c r="H65" s="269">
        <v>2051433.5714285716</v>
      </c>
      <c r="I65" s="269">
        <f t="shared" si="7"/>
        <v>389772.37857142859</v>
      </c>
      <c r="J65" s="269">
        <f t="shared" si="8"/>
        <v>2441206</v>
      </c>
    </row>
    <row r="66" spans="1:10" s="277" customFormat="1" ht="102" x14ac:dyDescent="0.25">
      <c r="A66" s="265">
        <v>58</v>
      </c>
      <c r="B66" s="124" t="s">
        <v>2224</v>
      </c>
      <c r="C66" s="36" t="s">
        <v>2225</v>
      </c>
      <c r="D66" s="32" t="s">
        <v>894</v>
      </c>
      <c r="E66" s="275">
        <v>2413451</v>
      </c>
      <c r="F66" s="275">
        <v>458555.69</v>
      </c>
      <c r="G66" s="276">
        <v>2872007</v>
      </c>
      <c r="H66" s="269">
        <v>2051433.5714285716</v>
      </c>
      <c r="I66" s="269">
        <f t="shared" si="7"/>
        <v>389772.37857142859</v>
      </c>
      <c r="J66" s="269">
        <f t="shared" si="8"/>
        <v>2441206</v>
      </c>
    </row>
    <row r="67" spans="1:10" s="277" customFormat="1" ht="102" x14ac:dyDescent="0.25">
      <c r="A67" s="265">
        <v>59</v>
      </c>
      <c r="B67" s="124" t="s">
        <v>2224</v>
      </c>
      <c r="C67" s="36" t="s">
        <v>2226</v>
      </c>
      <c r="D67" s="32" t="s">
        <v>894</v>
      </c>
      <c r="E67" s="275">
        <v>2413451</v>
      </c>
      <c r="F67" s="275">
        <v>458555.69</v>
      </c>
      <c r="G67" s="276">
        <v>2872007</v>
      </c>
      <c r="H67" s="269">
        <v>2051433.5714285716</v>
      </c>
      <c r="I67" s="269">
        <f t="shared" si="7"/>
        <v>389772.37857142859</v>
      </c>
      <c r="J67" s="269">
        <f t="shared" si="8"/>
        <v>2441206</v>
      </c>
    </row>
    <row r="68" spans="1:10" s="277" customFormat="1" ht="89.25" x14ac:dyDescent="0.25">
      <c r="A68" s="265">
        <v>60</v>
      </c>
      <c r="B68" s="124" t="s">
        <v>2215</v>
      </c>
      <c r="C68" s="36" t="s">
        <v>2216</v>
      </c>
      <c r="D68" s="32" t="s">
        <v>894</v>
      </c>
      <c r="E68" s="275">
        <v>2527284</v>
      </c>
      <c r="F68" s="275">
        <v>480183.96</v>
      </c>
      <c r="G68" s="276">
        <v>3007468</v>
      </c>
      <c r="H68" s="269">
        <v>2148191.4285714286</v>
      </c>
      <c r="I68" s="269">
        <f t="shared" si="7"/>
        <v>408156.37142857147</v>
      </c>
      <c r="J68" s="269">
        <f t="shared" si="8"/>
        <v>2556348</v>
      </c>
    </row>
    <row r="69" spans="1:10" s="277" customFormat="1" ht="89.25" x14ac:dyDescent="0.25">
      <c r="A69" s="265">
        <v>61</v>
      </c>
      <c r="B69" s="124" t="s">
        <v>2215</v>
      </c>
      <c r="C69" s="36" t="s">
        <v>2217</v>
      </c>
      <c r="D69" s="32" t="s">
        <v>894</v>
      </c>
      <c r="E69" s="275">
        <v>2556354</v>
      </c>
      <c r="F69" s="275">
        <v>485707.26</v>
      </c>
      <c r="G69" s="276">
        <v>3042061</v>
      </c>
      <c r="H69" s="269">
        <v>2172900.7142857146</v>
      </c>
      <c r="I69" s="269">
        <f t="shared" si="7"/>
        <v>412851.13571428577</v>
      </c>
      <c r="J69" s="269">
        <f t="shared" si="8"/>
        <v>2585752</v>
      </c>
    </row>
    <row r="70" spans="1:10" s="277" customFormat="1" ht="89.25" x14ac:dyDescent="0.25">
      <c r="A70" s="265">
        <v>62</v>
      </c>
      <c r="B70" s="124" t="s">
        <v>2218</v>
      </c>
      <c r="C70" s="36" t="s">
        <v>2219</v>
      </c>
      <c r="D70" s="32" t="s">
        <v>894</v>
      </c>
      <c r="E70" s="275">
        <v>2654938</v>
      </c>
      <c r="F70" s="275">
        <v>504438.22000000003</v>
      </c>
      <c r="G70" s="276">
        <v>3159376</v>
      </c>
      <c r="H70" s="269">
        <v>2256697.1428571432</v>
      </c>
      <c r="I70" s="269">
        <f t="shared" si="7"/>
        <v>428772.45714285719</v>
      </c>
      <c r="J70" s="269">
        <f t="shared" si="8"/>
        <v>2685470</v>
      </c>
    </row>
    <row r="71" spans="1:10" s="277" customFormat="1" ht="89.25" x14ac:dyDescent="0.25">
      <c r="A71" s="265">
        <v>63</v>
      </c>
      <c r="B71" s="124" t="s">
        <v>2218</v>
      </c>
      <c r="C71" s="36" t="s">
        <v>2220</v>
      </c>
      <c r="D71" s="32" t="s">
        <v>894</v>
      </c>
      <c r="E71" s="275">
        <v>2650940</v>
      </c>
      <c r="F71" s="275">
        <v>503678.60000000003</v>
      </c>
      <c r="G71" s="276">
        <v>3154619</v>
      </c>
      <c r="H71" s="269">
        <v>2253299.2857142859</v>
      </c>
      <c r="I71" s="269">
        <f t="shared" si="7"/>
        <v>428126.86428571434</v>
      </c>
      <c r="J71" s="269">
        <f t="shared" si="8"/>
        <v>2681426</v>
      </c>
    </row>
    <row r="72" spans="1:10" s="277" customFormat="1" ht="89.25" x14ac:dyDescent="0.25">
      <c r="A72" s="265">
        <v>64</v>
      </c>
      <c r="B72" s="124" t="s">
        <v>2210</v>
      </c>
      <c r="C72" s="36" t="s">
        <v>2211</v>
      </c>
      <c r="D72" s="32" t="s">
        <v>894</v>
      </c>
      <c r="E72" s="275">
        <v>3889258</v>
      </c>
      <c r="F72" s="275">
        <v>738959.02</v>
      </c>
      <c r="G72" s="276">
        <v>4628217</v>
      </c>
      <c r="H72" s="269">
        <v>3305869.2857142859</v>
      </c>
      <c r="I72" s="269">
        <f t="shared" si="7"/>
        <v>628115.16428571439</v>
      </c>
      <c r="J72" s="269">
        <f t="shared" si="8"/>
        <v>3933984</v>
      </c>
    </row>
    <row r="73" spans="1:10" s="277" customFormat="1" ht="89.25" x14ac:dyDescent="0.25">
      <c r="A73" s="265">
        <v>65</v>
      </c>
      <c r="B73" s="124" t="s">
        <v>2210</v>
      </c>
      <c r="C73" s="36" t="s">
        <v>2212</v>
      </c>
      <c r="D73" s="32" t="s">
        <v>894</v>
      </c>
      <c r="E73" s="275">
        <v>3839122</v>
      </c>
      <c r="F73" s="275">
        <v>729433.18</v>
      </c>
      <c r="G73" s="276">
        <v>4568555</v>
      </c>
      <c r="H73" s="269">
        <v>3455209.6638655462</v>
      </c>
      <c r="I73" s="269">
        <f t="shared" si="7"/>
        <v>656489.83613445377</v>
      </c>
      <c r="J73" s="269">
        <f t="shared" si="8"/>
        <v>4111700</v>
      </c>
    </row>
    <row r="74" spans="1:10" s="277" customFormat="1" ht="89.25" x14ac:dyDescent="0.25">
      <c r="A74" s="265">
        <v>66</v>
      </c>
      <c r="B74" s="124" t="s">
        <v>2213</v>
      </c>
      <c r="C74" s="36" t="s">
        <v>2214</v>
      </c>
      <c r="D74" s="32" t="s">
        <v>894</v>
      </c>
      <c r="E74" s="275">
        <v>5228906</v>
      </c>
      <c r="F74" s="275">
        <v>993492.14</v>
      </c>
      <c r="G74" s="276">
        <v>6222398</v>
      </c>
      <c r="H74" s="269">
        <v>4444570</v>
      </c>
      <c r="I74" s="269">
        <f t="shared" si="7"/>
        <v>844468.3</v>
      </c>
      <c r="J74" s="269">
        <f t="shared" si="8"/>
        <v>5289038</v>
      </c>
    </row>
    <row r="75" spans="1:10" s="277" customFormat="1" ht="89.25" x14ac:dyDescent="0.25">
      <c r="A75" s="265">
        <v>67</v>
      </c>
      <c r="B75" s="124" t="s">
        <v>2208</v>
      </c>
      <c r="C75" s="36" t="s">
        <v>2209</v>
      </c>
      <c r="D75" s="32" t="s">
        <v>894</v>
      </c>
      <c r="E75" s="275">
        <v>13943750</v>
      </c>
      <c r="F75" s="275">
        <v>2649312.5</v>
      </c>
      <c r="G75" s="276">
        <v>16593063</v>
      </c>
      <c r="H75" s="269">
        <v>8366250.2521008411</v>
      </c>
      <c r="I75" s="269">
        <f t="shared" si="7"/>
        <v>1589587.5478991598</v>
      </c>
      <c r="J75" s="269">
        <f t="shared" si="8"/>
        <v>9955838</v>
      </c>
    </row>
    <row r="76" spans="1:10" s="277" customFormat="1" ht="89.25" x14ac:dyDescent="0.25">
      <c r="A76" s="265">
        <v>68</v>
      </c>
      <c r="B76" s="36" t="s">
        <v>2179</v>
      </c>
      <c r="C76" s="36" t="s">
        <v>2180</v>
      </c>
      <c r="D76" s="32" t="s">
        <v>894</v>
      </c>
      <c r="E76" s="275">
        <v>811464</v>
      </c>
      <c r="F76" s="275">
        <v>154178.16</v>
      </c>
      <c r="G76" s="276">
        <v>965642</v>
      </c>
      <c r="H76" s="269">
        <v>803349.22689075628</v>
      </c>
      <c r="I76" s="269">
        <f t="shared" si="7"/>
        <v>152636.3531092437</v>
      </c>
      <c r="J76" s="269">
        <f t="shared" si="8"/>
        <v>955986</v>
      </c>
    </row>
    <row r="77" spans="1:10" s="277" customFormat="1" ht="89.25" x14ac:dyDescent="0.25">
      <c r="A77" s="265">
        <v>69</v>
      </c>
      <c r="B77" s="36" t="s">
        <v>2181</v>
      </c>
      <c r="C77" s="36" t="s">
        <v>2182</v>
      </c>
      <c r="D77" s="32" t="s">
        <v>894</v>
      </c>
      <c r="E77" s="275">
        <v>981109</v>
      </c>
      <c r="F77" s="275">
        <v>186410.71</v>
      </c>
      <c r="G77" s="276">
        <v>1167520</v>
      </c>
      <c r="H77" s="269">
        <v>971298.15126050427</v>
      </c>
      <c r="I77" s="269">
        <f t="shared" si="7"/>
        <v>184546.64873949581</v>
      </c>
      <c r="J77" s="269">
        <f t="shared" si="8"/>
        <v>1155845</v>
      </c>
    </row>
    <row r="78" spans="1:10" s="277" customFormat="1" ht="89.25" x14ac:dyDescent="0.25">
      <c r="A78" s="265">
        <v>70</v>
      </c>
      <c r="B78" s="36" t="s">
        <v>2177</v>
      </c>
      <c r="C78" s="36" t="s">
        <v>2178</v>
      </c>
      <c r="D78" s="32" t="s">
        <v>894</v>
      </c>
      <c r="E78" s="275">
        <v>1208458</v>
      </c>
      <c r="F78" s="275">
        <v>229607.02</v>
      </c>
      <c r="G78" s="276">
        <v>1438065</v>
      </c>
      <c r="H78" s="269">
        <v>1196373.4033613447</v>
      </c>
      <c r="I78" s="269">
        <f t="shared" si="7"/>
        <v>227310.9466386555</v>
      </c>
      <c r="J78" s="269">
        <f t="shared" si="8"/>
        <v>1423684</v>
      </c>
    </row>
    <row r="79" spans="1:10" s="277" customFormat="1" ht="89.25" x14ac:dyDescent="0.25">
      <c r="A79" s="265">
        <v>71</v>
      </c>
      <c r="B79" s="36" t="s">
        <v>2171</v>
      </c>
      <c r="C79" s="36" t="s">
        <v>2172</v>
      </c>
      <c r="D79" s="32" t="s">
        <v>894</v>
      </c>
      <c r="E79" s="275">
        <v>5104953</v>
      </c>
      <c r="F79" s="275">
        <v>969941.07000000007</v>
      </c>
      <c r="G79" s="276">
        <v>6074894</v>
      </c>
      <c r="H79" s="269">
        <v>5053903.4117647056</v>
      </c>
      <c r="I79" s="269">
        <f t="shared" si="7"/>
        <v>960241.64823529404</v>
      </c>
      <c r="J79" s="269">
        <f t="shared" si="8"/>
        <v>6014145</v>
      </c>
    </row>
    <row r="80" spans="1:10" s="277" customFormat="1" ht="89.25" x14ac:dyDescent="0.25">
      <c r="A80" s="265">
        <v>72</v>
      </c>
      <c r="B80" s="36" t="s">
        <v>2173</v>
      </c>
      <c r="C80" s="36" t="s">
        <v>2174</v>
      </c>
      <c r="D80" s="32" t="s">
        <v>894</v>
      </c>
      <c r="E80" s="275">
        <v>6915722</v>
      </c>
      <c r="F80" s="275">
        <v>1313987.18</v>
      </c>
      <c r="G80" s="276">
        <v>8229709</v>
      </c>
      <c r="H80" s="269">
        <v>4841005.2941176482</v>
      </c>
      <c r="I80" s="269">
        <f t="shared" si="7"/>
        <v>919791.00588235317</v>
      </c>
      <c r="J80" s="269">
        <f t="shared" si="8"/>
        <v>5760796</v>
      </c>
    </row>
    <row r="81" spans="1:10" s="277" customFormat="1" ht="89.25" x14ac:dyDescent="0.25">
      <c r="A81" s="265">
        <v>73</v>
      </c>
      <c r="B81" s="36" t="s">
        <v>2175</v>
      </c>
      <c r="C81" s="36" t="s">
        <v>2176</v>
      </c>
      <c r="D81" s="32" t="s">
        <v>894</v>
      </c>
      <c r="E81" s="275">
        <v>10341614</v>
      </c>
      <c r="F81" s="275">
        <v>1964906.66</v>
      </c>
      <c r="G81" s="276">
        <v>12306521</v>
      </c>
      <c r="H81" s="269">
        <v>7239130</v>
      </c>
      <c r="I81" s="269">
        <f t="shared" si="7"/>
        <v>1375434.7</v>
      </c>
      <c r="J81" s="269">
        <f t="shared" si="8"/>
        <v>8614565</v>
      </c>
    </row>
    <row r="82" spans="1:10" s="277" customFormat="1" ht="38.25" x14ac:dyDescent="0.25">
      <c r="A82" s="265">
        <v>74</v>
      </c>
      <c r="B82" s="36" t="s">
        <v>2169</v>
      </c>
      <c r="C82" s="36" t="s">
        <v>2170</v>
      </c>
      <c r="D82" s="32" t="s">
        <v>894</v>
      </c>
      <c r="E82" s="275">
        <v>413923</v>
      </c>
      <c r="F82" s="275">
        <v>78645.37</v>
      </c>
      <c r="G82" s="276">
        <v>492568</v>
      </c>
      <c r="H82" s="269">
        <v>409783.46218487399</v>
      </c>
      <c r="I82" s="269">
        <f t="shared" si="7"/>
        <v>77858.857815126059</v>
      </c>
      <c r="J82" s="269">
        <f t="shared" si="8"/>
        <v>487642</v>
      </c>
    </row>
    <row r="83" spans="1:10" s="277" customFormat="1" ht="25.5" x14ac:dyDescent="0.25">
      <c r="A83" s="265">
        <v>75</v>
      </c>
      <c r="B83" s="95" t="s">
        <v>2146</v>
      </c>
      <c r="C83" s="92" t="s">
        <v>2147</v>
      </c>
      <c r="D83" s="32" t="s">
        <v>894</v>
      </c>
      <c r="E83" s="275">
        <v>845076</v>
      </c>
      <c r="F83" s="275">
        <v>160564.44</v>
      </c>
      <c r="G83" s="276">
        <v>1005640</v>
      </c>
      <c r="H83" s="269">
        <v>836624.87394957989</v>
      </c>
      <c r="I83" s="269">
        <f t="shared" si="7"/>
        <v>158958.72605042017</v>
      </c>
      <c r="J83" s="269">
        <f t="shared" si="8"/>
        <v>995584</v>
      </c>
    </row>
    <row r="84" spans="1:10" s="277" customFormat="1" ht="25.5" x14ac:dyDescent="0.25">
      <c r="A84" s="265">
        <v>76</v>
      </c>
      <c r="B84" s="95" t="s">
        <v>2144</v>
      </c>
      <c r="C84" s="92" t="s">
        <v>2145</v>
      </c>
      <c r="D84" s="32" t="s">
        <v>894</v>
      </c>
      <c r="E84" s="275">
        <v>3372317</v>
      </c>
      <c r="F84" s="275">
        <v>640740.23</v>
      </c>
      <c r="G84" s="276">
        <v>4013057</v>
      </c>
      <c r="H84" s="269">
        <v>2360621.7647058829</v>
      </c>
      <c r="I84" s="269">
        <f t="shared" si="7"/>
        <v>448518.13529411773</v>
      </c>
      <c r="J84" s="269">
        <f t="shared" si="8"/>
        <v>2809140</v>
      </c>
    </row>
    <row r="85" spans="1:10" s="277" customFormat="1" ht="25.5" x14ac:dyDescent="0.25">
      <c r="A85" s="265">
        <v>77</v>
      </c>
      <c r="B85" s="34" t="s">
        <v>2142</v>
      </c>
      <c r="C85" s="33" t="s">
        <v>2143</v>
      </c>
      <c r="D85" s="32" t="s">
        <v>894</v>
      </c>
      <c r="E85" s="275">
        <v>1686159</v>
      </c>
      <c r="F85" s="275">
        <v>320370.21000000002</v>
      </c>
      <c r="G85" s="276">
        <v>2006529</v>
      </c>
      <c r="H85" s="269">
        <v>1669297.2352941176</v>
      </c>
      <c r="I85" s="269">
        <f t="shared" si="7"/>
        <v>317166.47470588237</v>
      </c>
      <c r="J85" s="269">
        <f t="shared" si="8"/>
        <v>1986464</v>
      </c>
    </row>
    <row r="86" spans="1:10" s="277" customFormat="1" ht="25.5" x14ac:dyDescent="0.25">
      <c r="A86" s="265">
        <v>78</v>
      </c>
      <c r="B86" s="34" t="s">
        <v>2140</v>
      </c>
      <c r="C86" s="33" t="s">
        <v>2141</v>
      </c>
      <c r="D86" s="32" t="s">
        <v>894</v>
      </c>
      <c r="E86" s="275">
        <v>5194104</v>
      </c>
      <c r="F86" s="275">
        <v>986879.76</v>
      </c>
      <c r="G86" s="276">
        <v>6180984</v>
      </c>
      <c r="H86" s="269">
        <v>3635872.9411764704</v>
      </c>
      <c r="I86" s="269">
        <f t="shared" si="7"/>
        <v>690815.85882352933</v>
      </c>
      <c r="J86" s="269">
        <f t="shared" si="8"/>
        <v>4326689</v>
      </c>
    </row>
    <row r="87" spans="1:10" s="277" customFormat="1" ht="38.25" x14ac:dyDescent="0.25">
      <c r="A87" s="265">
        <v>79</v>
      </c>
      <c r="B87" s="278" t="s">
        <v>2153</v>
      </c>
      <c r="C87" s="33" t="s">
        <v>2154</v>
      </c>
      <c r="D87" s="32" t="s">
        <v>894</v>
      </c>
      <c r="E87" s="267">
        <v>2323958</v>
      </c>
      <c r="F87" s="267">
        <v>441552.02</v>
      </c>
      <c r="G87" s="268">
        <v>2765510</v>
      </c>
      <c r="H87" s="269">
        <v>2300718.4033613447</v>
      </c>
      <c r="I87" s="269">
        <f t="shared" si="7"/>
        <v>437136.49663865549</v>
      </c>
      <c r="J87" s="269">
        <f t="shared" si="8"/>
        <v>2737855</v>
      </c>
    </row>
    <row r="88" spans="1:10" x14ac:dyDescent="0.25">
      <c r="A88" s="239" t="s">
        <v>4153</v>
      </c>
      <c r="B88" s="126"/>
      <c r="C88" s="126"/>
      <c r="D88" s="126"/>
      <c r="E88" s="295"/>
      <c r="F88" s="296"/>
      <c r="G88" s="297"/>
      <c r="H88" s="295"/>
      <c r="I88" s="296"/>
      <c r="J88" s="297"/>
    </row>
    <row r="89" spans="1:10" ht="89.25" x14ac:dyDescent="0.25">
      <c r="A89" s="32">
        <f>+A87+1</f>
        <v>80</v>
      </c>
      <c r="B89" s="36" t="s">
        <v>2168</v>
      </c>
      <c r="C89" s="36" t="s">
        <v>2149</v>
      </c>
      <c r="D89" s="32" t="s">
        <v>894</v>
      </c>
      <c r="E89" s="275">
        <v>1275199</v>
      </c>
      <c r="F89" s="275">
        <v>242287.81</v>
      </c>
      <c r="G89" s="276">
        <v>1517487</v>
      </c>
      <c r="H89" s="269">
        <v>1262447.1680672269</v>
      </c>
      <c r="I89" s="269">
        <f t="shared" ref="I89:I97" si="9">+H89*0.19</f>
        <v>239864.96193277312</v>
      </c>
      <c r="J89" s="269">
        <f t="shared" ref="J89:J97" si="10">+ROUND(H89+I89,0)</f>
        <v>1502312</v>
      </c>
    </row>
    <row r="90" spans="1:10" s="277" customFormat="1" ht="89.25" x14ac:dyDescent="0.25">
      <c r="A90" s="32">
        <f>+A89+1</f>
        <v>81</v>
      </c>
      <c r="B90" s="36" t="s">
        <v>2165</v>
      </c>
      <c r="C90" s="36" t="s">
        <v>2149</v>
      </c>
      <c r="D90" s="32" t="s">
        <v>894</v>
      </c>
      <c r="E90" s="275">
        <v>1494722</v>
      </c>
      <c r="F90" s="275">
        <v>283997.18</v>
      </c>
      <c r="G90" s="276">
        <v>1778719</v>
      </c>
      <c r="H90" s="269">
        <v>1479774.630252101</v>
      </c>
      <c r="I90" s="269">
        <f t="shared" si="9"/>
        <v>281157.17974789918</v>
      </c>
      <c r="J90" s="269">
        <f t="shared" si="10"/>
        <v>1760932</v>
      </c>
    </row>
    <row r="91" spans="1:10" s="277" customFormat="1" ht="89.25" x14ac:dyDescent="0.25">
      <c r="A91" s="32">
        <f t="shared" ref="A91:A97" si="11">+A90+1</f>
        <v>82</v>
      </c>
      <c r="B91" s="36" t="s">
        <v>2151</v>
      </c>
      <c r="C91" s="36" t="s">
        <v>2152</v>
      </c>
      <c r="D91" s="32" t="s">
        <v>894</v>
      </c>
      <c r="E91" s="275">
        <v>1510573</v>
      </c>
      <c r="F91" s="275">
        <v>287008.87</v>
      </c>
      <c r="G91" s="276">
        <v>1797582</v>
      </c>
      <c r="H91" s="269">
        <v>1495467.3781512605</v>
      </c>
      <c r="I91" s="269">
        <f t="shared" si="9"/>
        <v>284138.8018487395</v>
      </c>
      <c r="J91" s="269">
        <f t="shared" si="10"/>
        <v>1779606</v>
      </c>
    </row>
    <row r="92" spans="1:10" s="277" customFormat="1" ht="89.25" x14ac:dyDescent="0.25">
      <c r="A92" s="32">
        <f t="shared" si="11"/>
        <v>83</v>
      </c>
      <c r="B92" s="36" t="s">
        <v>2150</v>
      </c>
      <c r="C92" s="36" t="s">
        <v>2149</v>
      </c>
      <c r="D92" s="32" t="s">
        <v>894</v>
      </c>
      <c r="E92" s="275">
        <v>2535681</v>
      </c>
      <c r="F92" s="275">
        <v>481779.39</v>
      </c>
      <c r="G92" s="276">
        <v>3017460</v>
      </c>
      <c r="H92" s="269">
        <v>2510323.8655462186</v>
      </c>
      <c r="I92" s="269">
        <f t="shared" si="9"/>
        <v>476961.53445378155</v>
      </c>
      <c r="J92" s="269">
        <f t="shared" si="10"/>
        <v>2987285</v>
      </c>
    </row>
    <row r="93" spans="1:10" s="277" customFormat="1" ht="89.25" x14ac:dyDescent="0.25">
      <c r="A93" s="32">
        <f t="shared" si="11"/>
        <v>84</v>
      </c>
      <c r="B93" s="92" t="s">
        <v>2148</v>
      </c>
      <c r="C93" s="92" t="s">
        <v>2149</v>
      </c>
      <c r="D93" s="32" t="s">
        <v>894</v>
      </c>
      <c r="E93" s="275">
        <v>3018529</v>
      </c>
      <c r="F93" s="275">
        <v>573520.51</v>
      </c>
      <c r="G93" s="276">
        <v>3592050</v>
      </c>
      <c r="H93" s="269">
        <v>2988344.1176470588</v>
      </c>
      <c r="I93" s="269">
        <f t="shared" si="9"/>
        <v>567785.3823529412</v>
      </c>
      <c r="J93" s="269">
        <f t="shared" si="10"/>
        <v>3556130</v>
      </c>
    </row>
    <row r="94" spans="1:10" s="277" customFormat="1" ht="89.25" x14ac:dyDescent="0.25">
      <c r="A94" s="32">
        <f t="shared" si="11"/>
        <v>85</v>
      </c>
      <c r="B94" s="92" t="s">
        <v>2161</v>
      </c>
      <c r="C94" s="92" t="s">
        <v>2162</v>
      </c>
      <c r="D94" s="32" t="s">
        <v>894</v>
      </c>
      <c r="E94" s="275">
        <v>5014048</v>
      </c>
      <c r="F94" s="275">
        <v>952669.12</v>
      </c>
      <c r="G94" s="276">
        <v>5966717</v>
      </c>
      <c r="H94" s="269">
        <v>4963907.4201680673</v>
      </c>
      <c r="I94" s="269">
        <f t="shared" si="9"/>
        <v>943142.40983193275</v>
      </c>
      <c r="J94" s="269">
        <f t="shared" si="10"/>
        <v>5907050</v>
      </c>
    </row>
    <row r="95" spans="1:10" ht="81.75" customHeight="1" x14ac:dyDescent="0.25">
      <c r="A95" s="32">
        <f>+A94+1</f>
        <v>86</v>
      </c>
      <c r="B95" s="278" t="s">
        <v>2155</v>
      </c>
      <c r="C95" s="278" t="s">
        <v>2156</v>
      </c>
      <c r="D95" s="32" t="s">
        <v>894</v>
      </c>
      <c r="E95" s="267">
        <v>4636936</v>
      </c>
      <c r="F95" s="267">
        <v>881017.84</v>
      </c>
      <c r="G95" s="268">
        <v>5517954</v>
      </c>
      <c r="H95" s="269">
        <v>4590566.7731092442</v>
      </c>
      <c r="I95" s="269">
        <f t="shared" si="9"/>
        <v>872207.68689075636</v>
      </c>
      <c r="J95" s="269">
        <f t="shared" si="10"/>
        <v>5462774</v>
      </c>
    </row>
    <row r="96" spans="1:10" ht="38.25" x14ac:dyDescent="0.25">
      <c r="A96" s="32">
        <f t="shared" si="11"/>
        <v>87</v>
      </c>
      <c r="B96" s="278" t="s">
        <v>2157</v>
      </c>
      <c r="C96" s="278" t="s">
        <v>2158</v>
      </c>
      <c r="D96" s="32" t="s">
        <v>894</v>
      </c>
      <c r="E96" s="267">
        <v>517168</v>
      </c>
      <c r="F96" s="267">
        <v>98261.92</v>
      </c>
      <c r="G96" s="268">
        <v>615430</v>
      </c>
      <c r="H96" s="269">
        <v>511996.38655462186</v>
      </c>
      <c r="I96" s="269">
        <f t="shared" si="9"/>
        <v>97279.313445378153</v>
      </c>
      <c r="J96" s="269">
        <f t="shared" si="10"/>
        <v>609276</v>
      </c>
    </row>
    <row r="97" spans="1:10" ht="89.25" x14ac:dyDescent="0.25">
      <c r="A97" s="308">
        <f t="shared" si="11"/>
        <v>88</v>
      </c>
      <c r="B97" s="309" t="s">
        <v>2159</v>
      </c>
      <c r="C97" s="309" t="s">
        <v>2160</v>
      </c>
      <c r="D97" s="308" t="s">
        <v>894</v>
      </c>
      <c r="E97" s="310">
        <v>8704176</v>
      </c>
      <c r="F97" s="310">
        <v>1653793.44</v>
      </c>
      <c r="G97" s="311">
        <v>10357969</v>
      </c>
      <c r="H97" s="312">
        <v>8617133.8739495799</v>
      </c>
      <c r="I97" s="312">
        <f t="shared" si="9"/>
        <v>1637255.4360504202</v>
      </c>
      <c r="J97" s="312">
        <f t="shared" si="10"/>
        <v>10254389</v>
      </c>
    </row>
    <row r="98" spans="1:10" x14ac:dyDescent="0.25">
      <c r="A98" s="239" t="s">
        <v>4154</v>
      </c>
      <c r="B98" s="126"/>
      <c r="C98" s="126"/>
      <c r="D98" s="126"/>
      <c r="E98" s="295"/>
      <c r="F98" s="296"/>
      <c r="G98" s="297"/>
      <c r="H98" s="295"/>
      <c r="I98" s="296"/>
      <c r="J98" s="297"/>
    </row>
    <row r="99" spans="1:10" x14ac:dyDescent="0.25">
      <c r="A99" s="32">
        <f>+A97+1</f>
        <v>89</v>
      </c>
      <c r="B99" s="278" t="s">
        <v>1444</v>
      </c>
      <c r="C99" s="278" t="s">
        <v>1445</v>
      </c>
      <c r="D99" s="32" t="s">
        <v>894</v>
      </c>
      <c r="E99" s="267">
        <v>11543</v>
      </c>
      <c r="F99" s="267">
        <v>2193.17</v>
      </c>
      <c r="G99" s="268">
        <v>13736</v>
      </c>
      <c r="H99" s="269">
        <v>11427.428571428571</v>
      </c>
      <c r="I99" s="269">
        <f t="shared" ref="I99:I162" si="12">+H99*0.19</f>
        <v>2171.2114285714283</v>
      </c>
      <c r="J99" s="269">
        <f t="shared" ref="J99:J130" si="13">+ROUND(H99+I99,0)</f>
        <v>13599</v>
      </c>
    </row>
    <row r="100" spans="1:10" ht="25.5" x14ac:dyDescent="0.25">
      <c r="A100" s="32">
        <f>+A99+1</f>
        <v>90</v>
      </c>
      <c r="B100" s="92" t="s">
        <v>1446</v>
      </c>
      <c r="C100" s="92" t="s">
        <v>1447</v>
      </c>
      <c r="D100" s="93" t="s">
        <v>1448</v>
      </c>
      <c r="E100" s="267">
        <v>5186</v>
      </c>
      <c r="F100" s="267">
        <v>985.34</v>
      </c>
      <c r="G100" s="268">
        <v>6171</v>
      </c>
      <c r="H100" s="269">
        <v>5133.8571428571431</v>
      </c>
      <c r="I100" s="269">
        <f t="shared" si="12"/>
        <v>975.43285714285719</v>
      </c>
      <c r="J100" s="269">
        <f t="shared" si="13"/>
        <v>6109</v>
      </c>
    </row>
    <row r="101" spans="1:10" ht="25.5" x14ac:dyDescent="0.25">
      <c r="A101" s="32">
        <f t="shared" ref="A101:A164" si="14">+A100+1</f>
        <v>91</v>
      </c>
      <c r="B101" s="92" t="s">
        <v>1449</v>
      </c>
      <c r="C101" s="92" t="s">
        <v>1450</v>
      </c>
      <c r="D101" s="93" t="s">
        <v>1448</v>
      </c>
      <c r="E101" s="267">
        <v>18576</v>
      </c>
      <c r="F101" s="267">
        <v>3529.44</v>
      </c>
      <c r="G101" s="268">
        <v>22105</v>
      </c>
      <c r="H101" s="269">
        <v>18389.873949579833</v>
      </c>
      <c r="I101" s="269">
        <f t="shared" si="12"/>
        <v>3494.076050420168</v>
      </c>
      <c r="J101" s="269">
        <f t="shared" si="13"/>
        <v>21884</v>
      </c>
    </row>
    <row r="102" spans="1:10" x14ac:dyDescent="0.25">
      <c r="A102" s="32">
        <f t="shared" si="14"/>
        <v>92</v>
      </c>
      <c r="B102" s="278" t="s">
        <v>1456</v>
      </c>
      <c r="C102" s="278" t="s">
        <v>1457</v>
      </c>
      <c r="D102" s="249" t="s">
        <v>1458</v>
      </c>
      <c r="E102" s="267">
        <v>9274</v>
      </c>
      <c r="F102" s="267">
        <v>1762.06</v>
      </c>
      <c r="G102" s="268">
        <v>11036</v>
      </c>
      <c r="H102" s="269">
        <v>9181.2100840336134</v>
      </c>
      <c r="I102" s="269">
        <f t="shared" si="12"/>
        <v>1744.4299159663865</v>
      </c>
      <c r="J102" s="269">
        <f t="shared" si="13"/>
        <v>10926</v>
      </c>
    </row>
    <row r="103" spans="1:10" x14ac:dyDescent="0.25">
      <c r="A103" s="32">
        <f t="shared" si="14"/>
        <v>93</v>
      </c>
      <c r="B103" s="95" t="s">
        <v>1459</v>
      </c>
      <c r="C103" s="95" t="s">
        <v>1460</v>
      </c>
      <c r="D103" s="93" t="s">
        <v>1461</v>
      </c>
      <c r="E103" s="267">
        <v>14428</v>
      </c>
      <c r="F103" s="267">
        <v>2741.32</v>
      </c>
      <c r="G103" s="268">
        <v>17169</v>
      </c>
      <c r="H103" s="269">
        <v>14283.453781512606</v>
      </c>
      <c r="I103" s="269">
        <f t="shared" si="12"/>
        <v>2713.8562184873954</v>
      </c>
      <c r="J103" s="269">
        <f t="shared" si="13"/>
        <v>16997</v>
      </c>
    </row>
    <row r="104" spans="1:10" ht="25.5" x14ac:dyDescent="0.25">
      <c r="A104" s="32">
        <f t="shared" si="14"/>
        <v>94</v>
      </c>
      <c r="B104" s="95" t="s">
        <v>1462</v>
      </c>
      <c r="C104" s="92" t="s">
        <v>1463</v>
      </c>
      <c r="D104" s="93" t="s">
        <v>1464</v>
      </c>
      <c r="E104" s="267">
        <v>69554</v>
      </c>
      <c r="F104" s="267">
        <v>13215.26</v>
      </c>
      <c r="G104" s="268">
        <v>82769</v>
      </c>
      <c r="H104" s="269">
        <v>68858.243697478989</v>
      </c>
      <c r="I104" s="269">
        <f t="shared" si="12"/>
        <v>13083.066302521009</v>
      </c>
      <c r="J104" s="269">
        <f t="shared" si="13"/>
        <v>81941</v>
      </c>
    </row>
    <row r="105" spans="1:10" x14ac:dyDescent="0.25">
      <c r="A105" s="32">
        <f t="shared" si="14"/>
        <v>95</v>
      </c>
      <c r="B105" s="92" t="s">
        <v>1465</v>
      </c>
      <c r="C105" s="92" t="s">
        <v>1466</v>
      </c>
      <c r="D105" s="93" t="s">
        <v>1461</v>
      </c>
      <c r="E105" s="267">
        <v>17930</v>
      </c>
      <c r="F105" s="267">
        <v>3406.7</v>
      </c>
      <c r="G105" s="268">
        <v>21337</v>
      </c>
      <c r="H105" s="269">
        <v>17750.949579831933</v>
      </c>
      <c r="I105" s="269">
        <f t="shared" si="12"/>
        <v>3372.6804201680675</v>
      </c>
      <c r="J105" s="269">
        <f t="shared" si="13"/>
        <v>21124</v>
      </c>
    </row>
    <row r="106" spans="1:10" x14ac:dyDescent="0.25">
      <c r="A106" s="32">
        <f t="shared" si="14"/>
        <v>96</v>
      </c>
      <c r="B106" s="95" t="s">
        <v>1467</v>
      </c>
      <c r="C106" s="92" t="s">
        <v>1468</v>
      </c>
      <c r="D106" s="93" t="s">
        <v>894</v>
      </c>
      <c r="E106" s="267">
        <v>115300</v>
      </c>
      <c r="F106" s="267">
        <v>21907</v>
      </c>
      <c r="G106" s="268">
        <v>137207</v>
      </c>
      <c r="H106" s="269">
        <v>114147</v>
      </c>
      <c r="I106" s="269">
        <f t="shared" si="12"/>
        <v>21687.93</v>
      </c>
      <c r="J106" s="269">
        <f t="shared" si="13"/>
        <v>135835</v>
      </c>
    </row>
    <row r="107" spans="1:10" x14ac:dyDescent="0.25">
      <c r="A107" s="32">
        <f t="shared" si="14"/>
        <v>97</v>
      </c>
      <c r="B107" s="278" t="s">
        <v>1473</v>
      </c>
      <c r="C107" s="278" t="s">
        <v>1474</v>
      </c>
      <c r="D107" s="249" t="s">
        <v>894</v>
      </c>
      <c r="E107" s="267">
        <v>174297</v>
      </c>
      <c r="F107" s="267">
        <v>33116.43</v>
      </c>
      <c r="G107" s="268">
        <v>207413</v>
      </c>
      <c r="H107" s="269">
        <v>172553.67226890757</v>
      </c>
      <c r="I107" s="269">
        <f t="shared" si="12"/>
        <v>32785.197731092441</v>
      </c>
      <c r="J107" s="269">
        <f t="shared" si="13"/>
        <v>205339</v>
      </c>
    </row>
    <row r="108" spans="1:10" x14ac:dyDescent="0.25">
      <c r="A108" s="32">
        <f t="shared" si="14"/>
        <v>98</v>
      </c>
      <c r="B108" s="278" t="s">
        <v>1477</v>
      </c>
      <c r="C108" s="278" t="s">
        <v>1478</v>
      </c>
      <c r="D108" s="249" t="s">
        <v>894</v>
      </c>
      <c r="E108" s="267">
        <v>336463</v>
      </c>
      <c r="F108" s="267">
        <v>63927.97</v>
      </c>
      <c r="G108" s="268">
        <v>400391</v>
      </c>
      <c r="H108" s="269">
        <v>333098.39495798323</v>
      </c>
      <c r="I108" s="269">
        <f t="shared" si="12"/>
        <v>63288.695042016814</v>
      </c>
      <c r="J108" s="269">
        <f t="shared" si="13"/>
        <v>396387</v>
      </c>
    </row>
    <row r="109" spans="1:10" x14ac:dyDescent="0.25">
      <c r="A109" s="32">
        <f t="shared" si="14"/>
        <v>99</v>
      </c>
      <c r="B109" s="279" t="s">
        <v>1481</v>
      </c>
      <c r="C109" s="278" t="s">
        <v>1482</v>
      </c>
      <c r="D109" s="249" t="s">
        <v>894</v>
      </c>
      <c r="E109" s="267">
        <v>80684</v>
      </c>
      <c r="F109" s="267">
        <v>15329.960000000001</v>
      </c>
      <c r="G109" s="268">
        <v>96014</v>
      </c>
      <c r="H109" s="269">
        <v>79877.193277310929</v>
      </c>
      <c r="I109" s="269">
        <f t="shared" si="12"/>
        <v>15176.666722689077</v>
      </c>
      <c r="J109" s="269">
        <f t="shared" si="13"/>
        <v>95054</v>
      </c>
    </row>
    <row r="110" spans="1:10" ht="25.5" x14ac:dyDescent="0.25">
      <c r="A110" s="32">
        <f t="shared" si="14"/>
        <v>100</v>
      </c>
      <c r="B110" s="279" t="s">
        <v>1483</v>
      </c>
      <c r="C110" s="278" t="s">
        <v>1484</v>
      </c>
      <c r="D110" s="249" t="s">
        <v>894</v>
      </c>
      <c r="E110" s="267">
        <v>98538</v>
      </c>
      <c r="F110" s="267">
        <v>18722.22</v>
      </c>
      <c r="G110" s="268">
        <v>117260</v>
      </c>
      <c r="H110" s="269">
        <v>97552.436974789918</v>
      </c>
      <c r="I110" s="269">
        <f t="shared" si="12"/>
        <v>18534.963025210083</v>
      </c>
      <c r="J110" s="269">
        <f t="shared" si="13"/>
        <v>116087</v>
      </c>
    </row>
    <row r="111" spans="1:10" ht="25.5" x14ac:dyDescent="0.25">
      <c r="A111" s="32">
        <f t="shared" si="14"/>
        <v>101</v>
      </c>
      <c r="B111" s="279" t="s">
        <v>1485</v>
      </c>
      <c r="C111" s="278" t="s">
        <v>1486</v>
      </c>
      <c r="D111" s="249" t="s">
        <v>894</v>
      </c>
      <c r="E111" s="267">
        <v>91983</v>
      </c>
      <c r="F111" s="267">
        <v>17476.77</v>
      </c>
      <c r="G111" s="268">
        <v>109460</v>
      </c>
      <c r="H111" s="269">
        <v>91063.361344537814</v>
      </c>
      <c r="I111" s="269">
        <f t="shared" si="12"/>
        <v>17302.038655462184</v>
      </c>
      <c r="J111" s="269">
        <f t="shared" si="13"/>
        <v>108365</v>
      </c>
    </row>
    <row r="112" spans="1:10" ht="38.25" x14ac:dyDescent="0.25">
      <c r="A112" s="32">
        <f t="shared" si="14"/>
        <v>102</v>
      </c>
      <c r="B112" s="279" t="s">
        <v>1487</v>
      </c>
      <c r="C112" s="278" t="s">
        <v>1488</v>
      </c>
      <c r="D112" s="249" t="s">
        <v>894</v>
      </c>
      <c r="E112" s="267">
        <v>102254</v>
      </c>
      <c r="F112" s="267">
        <v>19428.260000000002</v>
      </c>
      <c r="G112" s="268">
        <v>121682</v>
      </c>
      <c r="H112" s="269">
        <v>101231.24369747899</v>
      </c>
      <c r="I112" s="269">
        <f t="shared" si="12"/>
        <v>19233.936302521008</v>
      </c>
      <c r="J112" s="269">
        <f t="shared" si="13"/>
        <v>120465</v>
      </c>
    </row>
    <row r="113" spans="1:10" x14ac:dyDescent="0.25">
      <c r="A113" s="32">
        <f t="shared" si="14"/>
        <v>103</v>
      </c>
      <c r="B113" s="278" t="s">
        <v>1491</v>
      </c>
      <c r="C113" s="278" t="s">
        <v>1492</v>
      </c>
      <c r="D113" s="249" t="s">
        <v>894</v>
      </c>
      <c r="E113" s="267">
        <v>67804</v>
      </c>
      <c r="F113" s="267">
        <v>12882.76</v>
      </c>
      <c r="G113" s="268">
        <v>80687</v>
      </c>
      <c r="H113" s="269">
        <v>67126.159663865546</v>
      </c>
      <c r="I113" s="269">
        <f t="shared" si="12"/>
        <v>12753.970336134455</v>
      </c>
      <c r="J113" s="269">
        <f t="shared" si="13"/>
        <v>79880</v>
      </c>
    </row>
    <row r="114" spans="1:10" ht="25.5" x14ac:dyDescent="0.25">
      <c r="A114" s="32">
        <f t="shared" si="14"/>
        <v>104</v>
      </c>
      <c r="B114" s="278" t="s">
        <v>1489</v>
      </c>
      <c r="C114" s="278" t="s">
        <v>1490</v>
      </c>
      <c r="D114" s="249" t="s">
        <v>894</v>
      </c>
      <c r="E114" s="267">
        <v>91938</v>
      </c>
      <c r="F114" s="267">
        <v>17468.22</v>
      </c>
      <c r="G114" s="268">
        <v>109406</v>
      </c>
      <c r="H114" s="269">
        <v>91018.436974789918</v>
      </c>
      <c r="I114" s="269">
        <f t="shared" si="12"/>
        <v>17293.503025210084</v>
      </c>
      <c r="J114" s="269">
        <f t="shared" si="13"/>
        <v>108312</v>
      </c>
    </row>
    <row r="115" spans="1:10" ht="38.25" x14ac:dyDescent="0.25">
      <c r="A115" s="32">
        <f t="shared" si="14"/>
        <v>105</v>
      </c>
      <c r="B115" s="95" t="s">
        <v>1493</v>
      </c>
      <c r="C115" s="95" t="s">
        <v>1494</v>
      </c>
      <c r="D115" s="93" t="s">
        <v>1495</v>
      </c>
      <c r="E115" s="267">
        <v>63182</v>
      </c>
      <c r="F115" s="267">
        <v>12004.58</v>
      </c>
      <c r="G115" s="268">
        <v>75187</v>
      </c>
      <c r="H115" s="269">
        <v>62550.529411764714</v>
      </c>
      <c r="I115" s="269">
        <f t="shared" si="12"/>
        <v>11884.600588235297</v>
      </c>
      <c r="J115" s="269">
        <f t="shared" si="13"/>
        <v>74435</v>
      </c>
    </row>
    <row r="116" spans="1:10" ht="25.5" x14ac:dyDescent="0.25">
      <c r="A116" s="32">
        <f t="shared" si="14"/>
        <v>106</v>
      </c>
      <c r="B116" s="278" t="s">
        <v>1496</v>
      </c>
      <c r="C116" s="278" t="s">
        <v>1497</v>
      </c>
      <c r="D116" s="249" t="s">
        <v>1498</v>
      </c>
      <c r="E116" s="267">
        <v>16268</v>
      </c>
      <c r="F116" s="267">
        <v>3090.92</v>
      </c>
      <c r="G116" s="268">
        <v>19359</v>
      </c>
      <c r="H116" s="269">
        <v>16105.386554621849</v>
      </c>
      <c r="I116" s="269">
        <f t="shared" si="12"/>
        <v>3060.0234453781513</v>
      </c>
      <c r="J116" s="269">
        <f t="shared" si="13"/>
        <v>19165</v>
      </c>
    </row>
    <row r="117" spans="1:10" ht="25.5" x14ac:dyDescent="0.25">
      <c r="A117" s="32">
        <f t="shared" si="14"/>
        <v>107</v>
      </c>
      <c r="B117" s="95" t="s">
        <v>1499</v>
      </c>
      <c r="C117" s="95" t="s">
        <v>1500</v>
      </c>
      <c r="D117" s="93" t="s">
        <v>1498</v>
      </c>
      <c r="E117" s="267">
        <v>16853</v>
      </c>
      <c r="F117" s="267">
        <v>3202.07</v>
      </c>
      <c r="G117" s="268">
        <v>20055</v>
      </c>
      <c r="H117" s="269">
        <v>16684.411764705885</v>
      </c>
      <c r="I117" s="269">
        <f t="shared" si="12"/>
        <v>3170.0382352941183</v>
      </c>
      <c r="J117" s="269">
        <f t="shared" si="13"/>
        <v>19854</v>
      </c>
    </row>
    <row r="118" spans="1:10" ht="25.5" x14ac:dyDescent="0.25">
      <c r="A118" s="32">
        <f t="shared" si="14"/>
        <v>108</v>
      </c>
      <c r="B118" s="95" t="s">
        <v>1501</v>
      </c>
      <c r="C118" s="95" t="s">
        <v>1502</v>
      </c>
      <c r="D118" s="93" t="s">
        <v>1503</v>
      </c>
      <c r="E118" s="267">
        <v>42645</v>
      </c>
      <c r="F118" s="267">
        <v>8102.55</v>
      </c>
      <c r="G118" s="268">
        <v>50748</v>
      </c>
      <c r="H118" s="269">
        <v>42218.924369747896</v>
      </c>
      <c r="I118" s="269">
        <f t="shared" si="12"/>
        <v>8021.5956302520999</v>
      </c>
      <c r="J118" s="269">
        <f t="shared" si="13"/>
        <v>50241</v>
      </c>
    </row>
    <row r="119" spans="1:10" ht="25.5" x14ac:dyDescent="0.25">
      <c r="A119" s="32">
        <f t="shared" si="14"/>
        <v>109</v>
      </c>
      <c r="B119" s="95" t="s">
        <v>1504</v>
      </c>
      <c r="C119" s="95" t="s">
        <v>1502</v>
      </c>
      <c r="D119" s="93" t="s">
        <v>1505</v>
      </c>
      <c r="E119" s="267">
        <v>34829</v>
      </c>
      <c r="F119" s="267">
        <v>6617.51</v>
      </c>
      <c r="G119" s="268">
        <v>41447</v>
      </c>
      <c r="H119" s="269">
        <v>34481.117647058825</v>
      </c>
      <c r="I119" s="269">
        <f t="shared" si="12"/>
        <v>6551.4123529411772</v>
      </c>
      <c r="J119" s="269">
        <f t="shared" si="13"/>
        <v>41033</v>
      </c>
    </row>
    <row r="120" spans="1:10" ht="25.5" x14ac:dyDescent="0.25">
      <c r="A120" s="32">
        <f t="shared" si="14"/>
        <v>110</v>
      </c>
      <c r="B120" s="95" t="s">
        <v>1506</v>
      </c>
      <c r="C120" s="95" t="s">
        <v>1507</v>
      </c>
      <c r="D120" s="93" t="s">
        <v>1503</v>
      </c>
      <c r="E120" s="267">
        <v>40487</v>
      </c>
      <c r="F120" s="267">
        <v>7692.53</v>
      </c>
      <c r="G120" s="268">
        <v>48180</v>
      </c>
      <c r="H120" s="269">
        <v>40082.521008403361</v>
      </c>
      <c r="I120" s="269">
        <f t="shared" si="12"/>
        <v>7615.6789915966383</v>
      </c>
      <c r="J120" s="269">
        <f t="shared" si="13"/>
        <v>47698</v>
      </c>
    </row>
    <row r="121" spans="1:10" x14ac:dyDescent="0.25">
      <c r="A121" s="32">
        <f t="shared" si="14"/>
        <v>111</v>
      </c>
      <c r="B121" s="95" t="s">
        <v>1508</v>
      </c>
      <c r="C121" s="95" t="s">
        <v>1509</v>
      </c>
      <c r="D121" s="93" t="s">
        <v>1503</v>
      </c>
      <c r="E121" s="267">
        <v>57839</v>
      </c>
      <c r="F121" s="267">
        <v>10989.41</v>
      </c>
      <c r="G121" s="268">
        <v>68828</v>
      </c>
      <c r="H121" s="269">
        <v>57260.268907563026</v>
      </c>
      <c r="I121" s="269">
        <f t="shared" si="12"/>
        <v>10879.451092436975</v>
      </c>
      <c r="J121" s="269">
        <f t="shared" si="13"/>
        <v>68140</v>
      </c>
    </row>
    <row r="122" spans="1:10" ht="51" x14ac:dyDescent="0.25">
      <c r="A122" s="32">
        <f t="shared" si="14"/>
        <v>112</v>
      </c>
      <c r="B122" s="95" t="s">
        <v>1510</v>
      </c>
      <c r="C122" s="92" t="s">
        <v>1511</v>
      </c>
      <c r="D122" s="93" t="s">
        <v>894</v>
      </c>
      <c r="E122" s="267">
        <v>1391</v>
      </c>
      <c r="F122" s="267">
        <v>264.29000000000002</v>
      </c>
      <c r="G122" s="268">
        <v>1655</v>
      </c>
      <c r="H122" s="269">
        <v>1376.8487394957983</v>
      </c>
      <c r="I122" s="269">
        <f t="shared" si="12"/>
        <v>261.60126050420166</v>
      </c>
      <c r="J122" s="269">
        <f t="shared" si="13"/>
        <v>1638</v>
      </c>
    </row>
    <row r="123" spans="1:10" ht="25.5" x14ac:dyDescent="0.25">
      <c r="A123" s="32">
        <f t="shared" si="14"/>
        <v>113</v>
      </c>
      <c r="B123" s="95" t="s">
        <v>1512</v>
      </c>
      <c r="C123" s="95" t="s">
        <v>1513</v>
      </c>
      <c r="D123" s="93" t="s">
        <v>1514</v>
      </c>
      <c r="E123" s="267">
        <v>12752</v>
      </c>
      <c r="F123" s="267">
        <v>2422.88</v>
      </c>
      <c r="G123" s="268">
        <v>15175</v>
      </c>
      <c r="H123" s="269">
        <v>12624.579831932773</v>
      </c>
      <c r="I123" s="269">
        <f t="shared" si="12"/>
        <v>2398.6701680672268</v>
      </c>
      <c r="J123" s="269">
        <f t="shared" si="13"/>
        <v>15023</v>
      </c>
    </row>
    <row r="124" spans="1:10" ht="25.5" x14ac:dyDescent="0.25">
      <c r="A124" s="32">
        <f t="shared" si="14"/>
        <v>114</v>
      </c>
      <c r="B124" s="95" t="s">
        <v>1515</v>
      </c>
      <c r="C124" s="95" t="s">
        <v>1516</v>
      </c>
      <c r="D124" s="93" t="s">
        <v>1448</v>
      </c>
      <c r="E124" s="267">
        <v>4848</v>
      </c>
      <c r="F124" s="267">
        <v>921.12</v>
      </c>
      <c r="G124" s="268">
        <v>5769</v>
      </c>
      <c r="H124" s="269">
        <v>4799.4201680672277</v>
      </c>
      <c r="I124" s="269">
        <f t="shared" si="12"/>
        <v>911.88983193277329</v>
      </c>
      <c r="J124" s="269">
        <f t="shared" si="13"/>
        <v>5711</v>
      </c>
    </row>
    <row r="125" spans="1:10" ht="25.5" x14ac:dyDescent="0.25">
      <c r="A125" s="32">
        <f t="shared" si="14"/>
        <v>115</v>
      </c>
      <c r="B125" s="95" t="s">
        <v>1517</v>
      </c>
      <c r="C125" s="95" t="s">
        <v>1518</v>
      </c>
      <c r="D125" s="93" t="s">
        <v>1448</v>
      </c>
      <c r="E125" s="267">
        <v>13363</v>
      </c>
      <c r="F125" s="267">
        <v>2538.9700000000003</v>
      </c>
      <c r="G125" s="268">
        <v>15902</v>
      </c>
      <c r="H125" s="269">
        <v>13229.394957983193</v>
      </c>
      <c r="I125" s="269">
        <f t="shared" si="12"/>
        <v>2513.5850420168067</v>
      </c>
      <c r="J125" s="269">
        <f t="shared" si="13"/>
        <v>15743</v>
      </c>
    </row>
    <row r="126" spans="1:10" x14ac:dyDescent="0.25">
      <c r="A126" s="32">
        <f t="shared" si="14"/>
        <v>116</v>
      </c>
      <c r="B126" s="95" t="s">
        <v>1522</v>
      </c>
      <c r="C126" s="95" t="s">
        <v>1523</v>
      </c>
      <c r="D126" s="93" t="s">
        <v>1524</v>
      </c>
      <c r="E126" s="267">
        <v>13922</v>
      </c>
      <c r="F126" s="267">
        <v>2645.18</v>
      </c>
      <c r="G126" s="268">
        <v>16567</v>
      </c>
      <c r="H126" s="269">
        <v>13782.630252100842</v>
      </c>
      <c r="I126" s="269">
        <f t="shared" si="12"/>
        <v>2618.6997478991602</v>
      </c>
      <c r="J126" s="269">
        <f t="shared" si="13"/>
        <v>16401</v>
      </c>
    </row>
    <row r="127" spans="1:10" ht="25.5" x14ac:dyDescent="0.25">
      <c r="A127" s="32">
        <f t="shared" si="14"/>
        <v>117</v>
      </c>
      <c r="B127" s="95" t="s">
        <v>1525</v>
      </c>
      <c r="C127" s="95" t="s">
        <v>1526</v>
      </c>
      <c r="D127" s="93" t="s">
        <v>894</v>
      </c>
      <c r="E127" s="267">
        <v>10028</v>
      </c>
      <c r="F127" s="267">
        <v>1905.32</v>
      </c>
      <c r="G127" s="268">
        <v>11933</v>
      </c>
      <c r="H127" s="269">
        <v>9927.4537815126059</v>
      </c>
      <c r="I127" s="269">
        <f t="shared" si="12"/>
        <v>1886.2162184873951</v>
      </c>
      <c r="J127" s="269">
        <f t="shared" si="13"/>
        <v>11814</v>
      </c>
    </row>
    <row r="128" spans="1:10" ht="25.5" x14ac:dyDescent="0.25">
      <c r="A128" s="32">
        <f t="shared" si="14"/>
        <v>118</v>
      </c>
      <c r="B128" s="95" t="s">
        <v>1527</v>
      </c>
      <c r="C128" s="95" t="s">
        <v>1528</v>
      </c>
      <c r="D128" s="93" t="s">
        <v>894</v>
      </c>
      <c r="E128" s="267">
        <v>17389</v>
      </c>
      <c r="F128" s="267">
        <v>3303.91</v>
      </c>
      <c r="G128" s="268">
        <v>20693</v>
      </c>
      <c r="H128" s="269">
        <v>17215.18487394958</v>
      </c>
      <c r="I128" s="269">
        <f t="shared" si="12"/>
        <v>3270.8851260504202</v>
      </c>
      <c r="J128" s="269">
        <f t="shared" si="13"/>
        <v>20486</v>
      </c>
    </row>
    <row r="129" spans="1:10" ht="25.5" x14ac:dyDescent="0.25">
      <c r="A129" s="32">
        <f t="shared" si="14"/>
        <v>119</v>
      </c>
      <c r="B129" s="95" t="s">
        <v>1529</v>
      </c>
      <c r="C129" s="95" t="s">
        <v>1530</v>
      </c>
      <c r="D129" s="93" t="s">
        <v>894</v>
      </c>
      <c r="E129" s="267">
        <v>19201</v>
      </c>
      <c r="F129" s="267">
        <v>3648.19</v>
      </c>
      <c r="G129" s="268">
        <v>22849</v>
      </c>
      <c r="H129" s="269">
        <v>19008.831932773108</v>
      </c>
      <c r="I129" s="269">
        <f t="shared" si="12"/>
        <v>3611.6780672268906</v>
      </c>
      <c r="J129" s="269">
        <f t="shared" si="13"/>
        <v>22621</v>
      </c>
    </row>
    <row r="130" spans="1:10" ht="25.5" x14ac:dyDescent="0.25">
      <c r="A130" s="32">
        <f t="shared" si="14"/>
        <v>120</v>
      </c>
      <c r="B130" s="95" t="s">
        <v>1531</v>
      </c>
      <c r="C130" s="92" t="s">
        <v>1532</v>
      </c>
      <c r="D130" s="93" t="s">
        <v>894</v>
      </c>
      <c r="E130" s="267">
        <v>98768</v>
      </c>
      <c r="F130" s="267">
        <v>18765.920000000002</v>
      </c>
      <c r="G130" s="268">
        <v>117534</v>
      </c>
      <c r="H130" s="269">
        <v>97780.386554621859</v>
      </c>
      <c r="I130" s="269">
        <f t="shared" si="12"/>
        <v>18578.273445378152</v>
      </c>
      <c r="J130" s="269">
        <f t="shared" si="13"/>
        <v>116359</v>
      </c>
    </row>
    <row r="131" spans="1:10" ht="25.5" x14ac:dyDescent="0.25">
      <c r="A131" s="32">
        <f t="shared" si="14"/>
        <v>121</v>
      </c>
      <c r="B131" s="95" t="s">
        <v>1533</v>
      </c>
      <c r="C131" s="92" t="s">
        <v>1534</v>
      </c>
      <c r="D131" s="93" t="s">
        <v>894</v>
      </c>
      <c r="E131" s="267">
        <v>40573</v>
      </c>
      <c r="F131" s="267">
        <v>7708.87</v>
      </c>
      <c r="G131" s="268">
        <v>48282</v>
      </c>
      <c r="H131" s="269">
        <v>40167.378151260506</v>
      </c>
      <c r="I131" s="269">
        <f t="shared" si="12"/>
        <v>7631.8018487394966</v>
      </c>
      <c r="J131" s="269">
        <f t="shared" ref="J131:J162" si="15">+ROUND(H131+I131,0)</f>
        <v>47799</v>
      </c>
    </row>
    <row r="132" spans="1:10" x14ac:dyDescent="0.25">
      <c r="A132" s="32">
        <f t="shared" si="14"/>
        <v>122</v>
      </c>
      <c r="B132" s="278" t="s">
        <v>1535</v>
      </c>
      <c r="C132" s="278" t="s">
        <v>1535</v>
      </c>
      <c r="D132" s="249" t="s">
        <v>1464</v>
      </c>
      <c r="E132" s="267">
        <v>173885</v>
      </c>
      <c r="F132" s="267">
        <v>33038.15</v>
      </c>
      <c r="G132" s="268">
        <v>206923</v>
      </c>
      <c r="H132" s="269">
        <v>172146.02521008404</v>
      </c>
      <c r="I132" s="269">
        <f t="shared" si="12"/>
        <v>32707.744789915971</v>
      </c>
      <c r="J132" s="269">
        <f t="shared" si="15"/>
        <v>204854</v>
      </c>
    </row>
    <row r="133" spans="1:10" x14ac:dyDescent="0.25">
      <c r="A133" s="32">
        <f t="shared" si="14"/>
        <v>123</v>
      </c>
      <c r="B133" s="95" t="s">
        <v>1536</v>
      </c>
      <c r="C133" s="95" t="s">
        <v>1537</v>
      </c>
      <c r="D133" s="93" t="s">
        <v>1538</v>
      </c>
      <c r="E133" s="267">
        <v>19622</v>
      </c>
      <c r="F133" s="267">
        <v>3728.18</v>
      </c>
      <c r="G133" s="268">
        <v>23350</v>
      </c>
      <c r="H133" s="269">
        <v>19425.63025210084</v>
      </c>
      <c r="I133" s="269">
        <f t="shared" si="12"/>
        <v>3690.8697478991598</v>
      </c>
      <c r="J133" s="269">
        <f t="shared" si="15"/>
        <v>23117</v>
      </c>
    </row>
    <row r="134" spans="1:10" ht="25.5" x14ac:dyDescent="0.25">
      <c r="A134" s="32">
        <f t="shared" si="14"/>
        <v>124</v>
      </c>
      <c r="B134" s="95" t="s">
        <v>1539</v>
      </c>
      <c r="C134" s="92" t="s">
        <v>1540</v>
      </c>
      <c r="D134" s="93" t="s">
        <v>1541</v>
      </c>
      <c r="E134" s="267">
        <v>24402</v>
      </c>
      <c r="F134" s="267">
        <v>4636.38</v>
      </c>
      <c r="G134" s="268">
        <v>29038</v>
      </c>
      <c r="H134" s="269">
        <v>24157.663865546219</v>
      </c>
      <c r="I134" s="269">
        <f t="shared" si="12"/>
        <v>4589.9561344537815</v>
      </c>
      <c r="J134" s="269">
        <f t="shared" si="15"/>
        <v>28748</v>
      </c>
    </row>
    <row r="135" spans="1:10" ht="25.5" x14ac:dyDescent="0.25">
      <c r="A135" s="32">
        <f t="shared" si="14"/>
        <v>125</v>
      </c>
      <c r="B135" s="95" t="s">
        <v>1542</v>
      </c>
      <c r="C135" s="95" t="s">
        <v>1543</v>
      </c>
      <c r="D135" s="93" t="s">
        <v>1541</v>
      </c>
      <c r="E135" s="267">
        <v>12183</v>
      </c>
      <c r="F135" s="267">
        <v>2314.77</v>
      </c>
      <c r="G135" s="268">
        <v>14498</v>
      </c>
      <c r="H135" s="269">
        <v>12061.361344537816</v>
      </c>
      <c r="I135" s="269">
        <f t="shared" si="12"/>
        <v>2291.6586554621849</v>
      </c>
      <c r="J135" s="269">
        <f t="shared" si="15"/>
        <v>14353</v>
      </c>
    </row>
    <row r="136" spans="1:10" ht="25.5" x14ac:dyDescent="0.25">
      <c r="A136" s="32">
        <f t="shared" si="14"/>
        <v>126</v>
      </c>
      <c r="B136" s="278" t="s">
        <v>1544</v>
      </c>
      <c r="C136" s="278" t="s">
        <v>1545</v>
      </c>
      <c r="D136" s="249" t="s">
        <v>1546</v>
      </c>
      <c r="E136" s="267">
        <v>21323</v>
      </c>
      <c r="F136" s="267">
        <v>4051.37</v>
      </c>
      <c r="G136" s="268">
        <v>25374</v>
      </c>
      <c r="H136" s="269">
        <v>21109.462184873948</v>
      </c>
      <c r="I136" s="269">
        <f t="shared" si="12"/>
        <v>4010.79781512605</v>
      </c>
      <c r="J136" s="269">
        <f t="shared" si="15"/>
        <v>25120</v>
      </c>
    </row>
    <row r="137" spans="1:10" x14ac:dyDescent="0.25">
      <c r="A137" s="32">
        <f t="shared" si="14"/>
        <v>127</v>
      </c>
      <c r="B137" s="278" t="s">
        <v>1548</v>
      </c>
      <c r="C137" s="278" t="s">
        <v>1549</v>
      </c>
      <c r="D137" s="249" t="s">
        <v>894</v>
      </c>
      <c r="E137" s="267">
        <v>7535</v>
      </c>
      <c r="F137" s="267">
        <v>1431.65</v>
      </c>
      <c r="G137" s="268">
        <v>8967</v>
      </c>
      <c r="H137" s="269">
        <v>7459.9411764705883</v>
      </c>
      <c r="I137" s="269">
        <f t="shared" si="12"/>
        <v>1417.3888235294119</v>
      </c>
      <c r="J137" s="269">
        <f t="shared" si="15"/>
        <v>8877</v>
      </c>
    </row>
    <row r="138" spans="1:10" x14ac:dyDescent="0.25">
      <c r="A138" s="32">
        <f t="shared" si="14"/>
        <v>128</v>
      </c>
      <c r="B138" s="95" t="s">
        <v>1550</v>
      </c>
      <c r="C138" s="95" t="s">
        <v>1551</v>
      </c>
      <c r="D138" s="93" t="s">
        <v>1552</v>
      </c>
      <c r="E138" s="267">
        <v>4024</v>
      </c>
      <c r="F138" s="267">
        <v>764.56000000000006</v>
      </c>
      <c r="G138" s="268">
        <v>4789</v>
      </c>
      <c r="H138" s="269">
        <v>3984.1260504201678</v>
      </c>
      <c r="I138" s="269">
        <f t="shared" si="12"/>
        <v>756.98394957983191</v>
      </c>
      <c r="J138" s="269">
        <f t="shared" si="15"/>
        <v>4741</v>
      </c>
    </row>
    <row r="139" spans="1:10" ht="25.5" x14ac:dyDescent="0.25">
      <c r="A139" s="32">
        <f t="shared" si="14"/>
        <v>129</v>
      </c>
      <c r="B139" s="92" t="s">
        <v>1553</v>
      </c>
      <c r="C139" s="92" t="s">
        <v>1554</v>
      </c>
      <c r="D139" s="93" t="s">
        <v>1555</v>
      </c>
      <c r="E139" s="267">
        <v>15106</v>
      </c>
      <c r="F139" s="267">
        <v>2870.14</v>
      </c>
      <c r="G139" s="268">
        <v>17976</v>
      </c>
      <c r="H139" s="269">
        <v>14954.823529411768</v>
      </c>
      <c r="I139" s="269">
        <f t="shared" si="12"/>
        <v>2841.4164705882358</v>
      </c>
      <c r="J139" s="269">
        <f t="shared" si="15"/>
        <v>17796</v>
      </c>
    </row>
    <row r="140" spans="1:10" x14ac:dyDescent="0.25">
      <c r="A140" s="32">
        <f t="shared" si="14"/>
        <v>130</v>
      </c>
      <c r="B140" s="92" t="s">
        <v>1556</v>
      </c>
      <c r="C140" s="92" t="s">
        <v>1557</v>
      </c>
      <c r="D140" s="93" t="s">
        <v>894</v>
      </c>
      <c r="E140" s="267">
        <v>6916</v>
      </c>
      <c r="F140" s="267">
        <v>1314.04</v>
      </c>
      <c r="G140" s="268">
        <v>8230</v>
      </c>
      <c r="H140" s="269">
        <v>6846.8067226890762</v>
      </c>
      <c r="I140" s="269">
        <f t="shared" si="12"/>
        <v>1300.8932773109245</v>
      </c>
      <c r="J140" s="269">
        <f t="shared" si="15"/>
        <v>8148</v>
      </c>
    </row>
    <row r="141" spans="1:10" x14ac:dyDescent="0.25">
      <c r="A141" s="32">
        <f t="shared" si="14"/>
        <v>131</v>
      </c>
      <c r="B141" s="95" t="s">
        <v>1558</v>
      </c>
      <c r="C141" s="95" t="s">
        <v>1559</v>
      </c>
      <c r="D141" s="93" t="s">
        <v>1552</v>
      </c>
      <c r="E141" s="267">
        <v>15092</v>
      </c>
      <c r="F141" s="267">
        <v>2867.48</v>
      </c>
      <c r="G141" s="268">
        <v>17959</v>
      </c>
      <c r="H141" s="269">
        <v>14940.680672268909</v>
      </c>
      <c r="I141" s="269">
        <f t="shared" si="12"/>
        <v>2838.7293277310928</v>
      </c>
      <c r="J141" s="269">
        <f t="shared" si="15"/>
        <v>17779</v>
      </c>
    </row>
    <row r="142" spans="1:10" x14ac:dyDescent="0.25">
      <c r="A142" s="32">
        <f t="shared" si="14"/>
        <v>132</v>
      </c>
      <c r="B142" s="95" t="s">
        <v>1560</v>
      </c>
      <c r="C142" s="95" t="s">
        <v>1561</v>
      </c>
      <c r="D142" s="93" t="s">
        <v>1503</v>
      </c>
      <c r="E142" s="267">
        <v>21446</v>
      </c>
      <c r="F142" s="267">
        <v>4074.7400000000002</v>
      </c>
      <c r="G142" s="268">
        <v>25521</v>
      </c>
      <c r="H142" s="269">
        <v>21231.756302521011</v>
      </c>
      <c r="I142" s="269">
        <f t="shared" si="12"/>
        <v>4034.0336974789921</v>
      </c>
      <c r="J142" s="269">
        <f t="shared" si="15"/>
        <v>25266</v>
      </c>
    </row>
    <row r="143" spans="1:10" x14ac:dyDescent="0.25">
      <c r="A143" s="32">
        <f t="shared" si="14"/>
        <v>133</v>
      </c>
      <c r="B143" s="278" t="s">
        <v>1562</v>
      </c>
      <c r="C143" s="278" t="s">
        <v>1563</v>
      </c>
      <c r="D143" s="249" t="s">
        <v>894</v>
      </c>
      <c r="E143" s="267">
        <v>51941</v>
      </c>
      <c r="F143" s="267">
        <v>9868.7900000000009</v>
      </c>
      <c r="G143" s="268">
        <v>61810</v>
      </c>
      <c r="H143" s="269">
        <v>51421.764705882357</v>
      </c>
      <c r="I143" s="269">
        <f t="shared" si="12"/>
        <v>9770.1352941176483</v>
      </c>
      <c r="J143" s="269">
        <f t="shared" si="15"/>
        <v>61192</v>
      </c>
    </row>
    <row r="144" spans="1:10" x14ac:dyDescent="0.25">
      <c r="A144" s="32">
        <f t="shared" si="14"/>
        <v>134</v>
      </c>
      <c r="B144" s="95" t="s">
        <v>1564</v>
      </c>
      <c r="C144" s="95" t="s">
        <v>1565</v>
      </c>
      <c r="D144" s="93" t="s">
        <v>1461</v>
      </c>
      <c r="E144" s="267">
        <v>69554</v>
      </c>
      <c r="F144" s="267">
        <v>13215.26</v>
      </c>
      <c r="G144" s="268">
        <v>82769</v>
      </c>
      <c r="H144" s="269">
        <v>68858.243697478989</v>
      </c>
      <c r="I144" s="269">
        <f t="shared" si="12"/>
        <v>13083.066302521009</v>
      </c>
      <c r="J144" s="269">
        <f t="shared" si="15"/>
        <v>81941</v>
      </c>
    </row>
    <row r="145" spans="1:10" x14ac:dyDescent="0.25">
      <c r="A145" s="32">
        <f t="shared" si="14"/>
        <v>135</v>
      </c>
      <c r="B145" s="95" t="s">
        <v>1566</v>
      </c>
      <c r="C145" s="92" t="s">
        <v>1567</v>
      </c>
      <c r="D145" s="93" t="s">
        <v>1461</v>
      </c>
      <c r="E145" s="267">
        <v>86980</v>
      </c>
      <c r="F145" s="267">
        <v>16526.2</v>
      </c>
      <c r="G145" s="268">
        <v>103506</v>
      </c>
      <c r="H145" s="269">
        <v>86110.033613445383</v>
      </c>
      <c r="I145" s="269">
        <f t="shared" si="12"/>
        <v>16360.906386554623</v>
      </c>
      <c r="J145" s="269">
        <f t="shared" si="15"/>
        <v>102471</v>
      </c>
    </row>
    <row r="146" spans="1:10" x14ac:dyDescent="0.25">
      <c r="A146" s="32">
        <f t="shared" si="14"/>
        <v>136</v>
      </c>
      <c r="B146" s="95" t="s">
        <v>1568</v>
      </c>
      <c r="C146" s="92" t="s">
        <v>1569</v>
      </c>
      <c r="D146" s="93" t="s">
        <v>1461</v>
      </c>
      <c r="E146" s="267">
        <v>68851</v>
      </c>
      <c r="F146" s="267">
        <v>13081.69</v>
      </c>
      <c r="G146" s="268">
        <v>81933</v>
      </c>
      <c r="H146" s="269">
        <v>68162.747899159673</v>
      </c>
      <c r="I146" s="269">
        <f t="shared" si="12"/>
        <v>12950.922100840338</v>
      </c>
      <c r="J146" s="269">
        <f t="shared" si="15"/>
        <v>81114</v>
      </c>
    </row>
    <row r="147" spans="1:10" x14ac:dyDescent="0.25">
      <c r="A147" s="32">
        <f t="shared" si="14"/>
        <v>137</v>
      </c>
      <c r="B147" s="95" t="s">
        <v>1570</v>
      </c>
      <c r="C147" s="92" t="s">
        <v>1571</v>
      </c>
      <c r="D147" s="93" t="s">
        <v>1461</v>
      </c>
      <c r="E147" s="267">
        <v>68926</v>
      </c>
      <c r="F147" s="267">
        <v>13095.94</v>
      </c>
      <c r="G147" s="268">
        <v>82022</v>
      </c>
      <c r="H147" s="269">
        <v>68236.789915966394</v>
      </c>
      <c r="I147" s="269">
        <f t="shared" si="12"/>
        <v>12964.990084033616</v>
      </c>
      <c r="J147" s="269">
        <f t="shared" si="15"/>
        <v>81202</v>
      </c>
    </row>
    <row r="148" spans="1:10" ht="25.5" x14ac:dyDescent="0.25">
      <c r="A148" s="32">
        <f t="shared" si="14"/>
        <v>138</v>
      </c>
      <c r="B148" s="92" t="s">
        <v>1572</v>
      </c>
      <c r="C148" s="92" t="s">
        <v>1573</v>
      </c>
      <c r="D148" s="93" t="s">
        <v>1574</v>
      </c>
      <c r="E148" s="267">
        <v>5229</v>
      </c>
      <c r="F148" s="267">
        <v>993.51</v>
      </c>
      <c r="G148" s="268">
        <v>6223</v>
      </c>
      <c r="H148" s="269">
        <v>5177.1176470588243</v>
      </c>
      <c r="I148" s="269">
        <f t="shared" si="12"/>
        <v>983.65235294117667</v>
      </c>
      <c r="J148" s="269">
        <f t="shared" si="15"/>
        <v>6161</v>
      </c>
    </row>
    <row r="149" spans="1:10" x14ac:dyDescent="0.25">
      <c r="A149" s="32">
        <f t="shared" si="14"/>
        <v>139</v>
      </c>
      <c r="B149" s="95" t="s">
        <v>1575</v>
      </c>
      <c r="C149" s="280" t="s">
        <v>1576</v>
      </c>
      <c r="D149" s="93" t="s">
        <v>1503</v>
      </c>
      <c r="E149" s="267">
        <v>91191</v>
      </c>
      <c r="F149" s="267">
        <v>17326.29</v>
      </c>
      <c r="G149" s="268">
        <v>108517</v>
      </c>
      <c r="H149" s="269">
        <v>90278.848739495807</v>
      </c>
      <c r="I149" s="269">
        <f t="shared" si="12"/>
        <v>17152.981260504203</v>
      </c>
      <c r="J149" s="269">
        <f t="shared" si="15"/>
        <v>107432</v>
      </c>
    </row>
    <row r="150" spans="1:10" ht="25.5" x14ac:dyDescent="0.25">
      <c r="A150" s="32">
        <f t="shared" si="14"/>
        <v>140</v>
      </c>
      <c r="B150" s="95" t="s">
        <v>1577</v>
      </c>
      <c r="C150" s="95" t="s">
        <v>1578</v>
      </c>
      <c r="D150" s="93" t="s">
        <v>1579</v>
      </c>
      <c r="E150" s="267">
        <v>17289</v>
      </c>
      <c r="F150" s="267">
        <v>3284.91</v>
      </c>
      <c r="G150" s="268">
        <v>20574</v>
      </c>
      <c r="H150" s="269">
        <v>17116.18487394958</v>
      </c>
      <c r="I150" s="269">
        <f t="shared" si="12"/>
        <v>3252.0751260504203</v>
      </c>
      <c r="J150" s="269">
        <f t="shared" si="15"/>
        <v>20368</v>
      </c>
    </row>
    <row r="151" spans="1:10" ht="25.5" x14ac:dyDescent="0.25">
      <c r="A151" s="32">
        <f t="shared" si="14"/>
        <v>141</v>
      </c>
      <c r="B151" s="95" t="s">
        <v>1580</v>
      </c>
      <c r="C151" s="95" t="s">
        <v>1581</v>
      </c>
      <c r="D151" s="93" t="s">
        <v>1579</v>
      </c>
      <c r="E151" s="267">
        <v>25541</v>
      </c>
      <c r="F151" s="267">
        <v>4852.79</v>
      </c>
      <c r="G151" s="268">
        <v>30394</v>
      </c>
      <c r="H151" s="269">
        <v>25285.764705882357</v>
      </c>
      <c r="I151" s="269">
        <f t="shared" si="12"/>
        <v>4804.2952941176482</v>
      </c>
      <c r="J151" s="269">
        <f t="shared" si="15"/>
        <v>30090</v>
      </c>
    </row>
    <row r="152" spans="1:10" ht="25.5" x14ac:dyDescent="0.25">
      <c r="A152" s="32">
        <f t="shared" si="14"/>
        <v>142</v>
      </c>
      <c r="B152" s="95" t="s">
        <v>1580</v>
      </c>
      <c r="C152" s="95" t="s">
        <v>1581</v>
      </c>
      <c r="D152" s="93" t="s">
        <v>1582</v>
      </c>
      <c r="E152" s="267">
        <v>25503</v>
      </c>
      <c r="F152" s="267">
        <v>4845.57</v>
      </c>
      <c r="G152" s="268">
        <v>30349</v>
      </c>
      <c r="H152" s="269">
        <v>25248.327731092435</v>
      </c>
      <c r="I152" s="269">
        <f t="shared" si="12"/>
        <v>4797.1822689075625</v>
      </c>
      <c r="J152" s="269">
        <f t="shared" si="15"/>
        <v>30046</v>
      </c>
    </row>
    <row r="153" spans="1:10" x14ac:dyDescent="0.25">
      <c r="A153" s="32">
        <f t="shared" si="14"/>
        <v>143</v>
      </c>
      <c r="B153" s="92" t="s">
        <v>1583</v>
      </c>
      <c r="C153" s="92" t="s">
        <v>1584</v>
      </c>
      <c r="D153" s="93" t="s">
        <v>1538</v>
      </c>
      <c r="E153" s="267">
        <v>41553</v>
      </c>
      <c r="F153" s="267">
        <v>7895.07</v>
      </c>
      <c r="G153" s="268">
        <v>49448</v>
      </c>
      <c r="H153" s="269">
        <v>41137.411764705881</v>
      </c>
      <c r="I153" s="269">
        <f t="shared" si="12"/>
        <v>7816.1082352941175</v>
      </c>
      <c r="J153" s="269">
        <f t="shared" si="15"/>
        <v>48954</v>
      </c>
    </row>
    <row r="154" spans="1:10" x14ac:dyDescent="0.25">
      <c r="A154" s="32">
        <f t="shared" si="14"/>
        <v>144</v>
      </c>
      <c r="B154" s="92" t="s">
        <v>1585</v>
      </c>
      <c r="C154" s="92" t="s">
        <v>1586</v>
      </c>
      <c r="D154" s="93" t="s">
        <v>1538</v>
      </c>
      <c r="E154" s="267">
        <v>37095</v>
      </c>
      <c r="F154" s="267">
        <v>7048.05</v>
      </c>
      <c r="G154" s="268">
        <v>44143</v>
      </c>
      <c r="H154" s="269">
        <v>36724.008403361346</v>
      </c>
      <c r="I154" s="269">
        <f t="shared" si="12"/>
        <v>6977.5615966386558</v>
      </c>
      <c r="J154" s="269">
        <f t="shared" si="15"/>
        <v>43702</v>
      </c>
    </row>
    <row r="155" spans="1:10" ht="25.5" x14ac:dyDescent="0.25">
      <c r="A155" s="32">
        <f t="shared" si="14"/>
        <v>145</v>
      </c>
      <c r="B155" s="95" t="s">
        <v>1589</v>
      </c>
      <c r="C155" s="92" t="s">
        <v>1590</v>
      </c>
      <c r="D155" s="93" t="s">
        <v>1591</v>
      </c>
      <c r="E155" s="267">
        <v>38345</v>
      </c>
      <c r="F155" s="267">
        <v>7285.55</v>
      </c>
      <c r="G155" s="268">
        <v>45631</v>
      </c>
      <c r="H155" s="269">
        <v>37961.924369747903</v>
      </c>
      <c r="I155" s="269">
        <f t="shared" si="12"/>
        <v>7212.7656302521018</v>
      </c>
      <c r="J155" s="269">
        <f t="shared" si="15"/>
        <v>45175</v>
      </c>
    </row>
    <row r="156" spans="1:10" ht="25.5" x14ac:dyDescent="0.25">
      <c r="A156" s="32">
        <f t="shared" si="14"/>
        <v>146</v>
      </c>
      <c r="B156" s="95" t="s">
        <v>1592</v>
      </c>
      <c r="C156" s="92" t="s">
        <v>1593</v>
      </c>
      <c r="D156" s="93" t="s">
        <v>1579</v>
      </c>
      <c r="E156" s="267">
        <v>20915</v>
      </c>
      <c r="F156" s="267">
        <v>3973.85</v>
      </c>
      <c r="G156" s="268">
        <v>24889</v>
      </c>
      <c r="H156" s="269">
        <v>20705.974789915967</v>
      </c>
      <c r="I156" s="269">
        <f t="shared" si="12"/>
        <v>3934.1352100840336</v>
      </c>
      <c r="J156" s="269">
        <f t="shared" si="15"/>
        <v>24640</v>
      </c>
    </row>
    <row r="157" spans="1:10" x14ac:dyDescent="0.25">
      <c r="A157" s="32">
        <f t="shared" si="14"/>
        <v>147</v>
      </c>
      <c r="B157" s="92" t="s">
        <v>1594</v>
      </c>
      <c r="C157" s="92" t="s">
        <v>1595</v>
      </c>
      <c r="D157" s="93" t="s">
        <v>1538</v>
      </c>
      <c r="E157" s="267">
        <v>20915</v>
      </c>
      <c r="F157" s="267">
        <v>3973.85</v>
      </c>
      <c r="G157" s="268">
        <v>24889</v>
      </c>
      <c r="H157" s="269">
        <v>20705.974789915967</v>
      </c>
      <c r="I157" s="269">
        <f t="shared" si="12"/>
        <v>3934.1352100840336</v>
      </c>
      <c r="J157" s="269">
        <f t="shared" si="15"/>
        <v>24640</v>
      </c>
    </row>
    <row r="158" spans="1:10" x14ac:dyDescent="0.25">
      <c r="A158" s="32">
        <f t="shared" si="14"/>
        <v>148</v>
      </c>
      <c r="B158" s="92" t="s">
        <v>1596</v>
      </c>
      <c r="C158" s="92" t="s">
        <v>1597</v>
      </c>
      <c r="D158" s="93" t="s">
        <v>1538</v>
      </c>
      <c r="E158" s="267">
        <v>23204</v>
      </c>
      <c r="F158" s="267">
        <v>4408.76</v>
      </c>
      <c r="G158" s="268">
        <v>27613</v>
      </c>
      <c r="H158" s="269">
        <v>22972.159663865546</v>
      </c>
      <c r="I158" s="269">
        <f t="shared" si="12"/>
        <v>4364.7103361344534</v>
      </c>
      <c r="J158" s="269">
        <f t="shared" si="15"/>
        <v>27337</v>
      </c>
    </row>
    <row r="159" spans="1:10" ht="25.5" x14ac:dyDescent="0.25">
      <c r="A159" s="32">
        <f t="shared" si="14"/>
        <v>149</v>
      </c>
      <c r="B159" s="95" t="s">
        <v>1598</v>
      </c>
      <c r="C159" s="92" t="s">
        <v>1599</v>
      </c>
      <c r="D159" s="93" t="s">
        <v>1574</v>
      </c>
      <c r="E159" s="267">
        <v>2075</v>
      </c>
      <c r="F159" s="267">
        <v>394.25</v>
      </c>
      <c r="G159" s="268">
        <v>2469</v>
      </c>
      <c r="H159" s="269">
        <v>2054.0420168067226</v>
      </c>
      <c r="I159" s="269">
        <f t="shared" si="12"/>
        <v>390.2679831932773</v>
      </c>
      <c r="J159" s="269">
        <f t="shared" si="15"/>
        <v>2444</v>
      </c>
    </row>
    <row r="160" spans="1:10" ht="25.5" x14ac:dyDescent="0.25">
      <c r="A160" s="32">
        <f t="shared" si="14"/>
        <v>150</v>
      </c>
      <c r="B160" s="92" t="s">
        <v>1600</v>
      </c>
      <c r="C160" s="92" t="s">
        <v>1601</v>
      </c>
      <c r="D160" s="93" t="s">
        <v>1574</v>
      </c>
      <c r="E160" s="267">
        <v>4869</v>
      </c>
      <c r="F160" s="267">
        <v>925.11</v>
      </c>
      <c r="G160" s="268">
        <v>5794</v>
      </c>
      <c r="H160" s="269">
        <v>4820.2184873949582</v>
      </c>
      <c r="I160" s="269">
        <f t="shared" si="12"/>
        <v>915.84151260504211</v>
      </c>
      <c r="J160" s="269">
        <f t="shared" si="15"/>
        <v>5736</v>
      </c>
    </row>
    <row r="161" spans="1:10" x14ac:dyDescent="0.25">
      <c r="A161" s="32">
        <f t="shared" si="14"/>
        <v>151</v>
      </c>
      <c r="B161" s="278" t="s">
        <v>1602</v>
      </c>
      <c r="C161" s="278" t="s">
        <v>1603</v>
      </c>
      <c r="D161" s="249" t="s">
        <v>894</v>
      </c>
      <c r="E161" s="267">
        <v>114979</v>
      </c>
      <c r="F161" s="267">
        <v>21846.010000000002</v>
      </c>
      <c r="G161" s="268">
        <v>136825</v>
      </c>
      <c r="H161" s="269">
        <v>113829.20168067227</v>
      </c>
      <c r="I161" s="269">
        <f t="shared" si="12"/>
        <v>21627.548319327732</v>
      </c>
      <c r="J161" s="269">
        <f t="shared" si="15"/>
        <v>135457</v>
      </c>
    </row>
    <row r="162" spans="1:10" x14ac:dyDescent="0.25">
      <c r="A162" s="32">
        <f t="shared" si="14"/>
        <v>152</v>
      </c>
      <c r="B162" s="278" t="s">
        <v>1606</v>
      </c>
      <c r="C162" s="278" t="s">
        <v>1607</v>
      </c>
      <c r="D162" s="249" t="s">
        <v>894</v>
      </c>
      <c r="E162" s="267">
        <v>244016</v>
      </c>
      <c r="F162" s="267">
        <v>46363.040000000001</v>
      </c>
      <c r="G162" s="268">
        <v>290379</v>
      </c>
      <c r="H162" s="269">
        <v>241575.8067226891</v>
      </c>
      <c r="I162" s="269">
        <f t="shared" si="12"/>
        <v>45899.403277310928</v>
      </c>
      <c r="J162" s="269">
        <f t="shared" si="15"/>
        <v>287475</v>
      </c>
    </row>
    <row r="163" spans="1:10" x14ac:dyDescent="0.25">
      <c r="A163" s="32">
        <f t="shared" si="14"/>
        <v>153</v>
      </c>
      <c r="B163" s="278" t="s">
        <v>1608</v>
      </c>
      <c r="C163" s="278" t="s">
        <v>1608</v>
      </c>
      <c r="D163" s="249" t="s">
        <v>894</v>
      </c>
      <c r="E163" s="267">
        <v>84824</v>
      </c>
      <c r="F163" s="267">
        <v>16116.56</v>
      </c>
      <c r="G163" s="268">
        <v>100941</v>
      </c>
      <c r="H163" s="269">
        <v>83976.126050420164</v>
      </c>
      <c r="I163" s="269">
        <f t="shared" ref="I163:I214" si="16">+H163*0.19</f>
        <v>15955.463949579831</v>
      </c>
      <c r="J163" s="269">
        <f t="shared" ref="J163:J194" si="17">+ROUND(H163+I163,0)</f>
        <v>99932</v>
      </c>
    </row>
    <row r="164" spans="1:10" ht="25.5" x14ac:dyDescent="0.25">
      <c r="A164" s="32">
        <f t="shared" si="14"/>
        <v>154</v>
      </c>
      <c r="B164" s="92" t="s">
        <v>1609</v>
      </c>
      <c r="C164" s="92" t="s">
        <v>1610</v>
      </c>
      <c r="D164" s="93" t="s">
        <v>1514</v>
      </c>
      <c r="E164" s="267">
        <v>37183</v>
      </c>
      <c r="F164" s="267">
        <v>7064.77</v>
      </c>
      <c r="G164" s="268">
        <v>44248</v>
      </c>
      <c r="H164" s="269">
        <v>36811.361344537814</v>
      </c>
      <c r="I164" s="269">
        <f t="shared" si="16"/>
        <v>6994.1586554621845</v>
      </c>
      <c r="J164" s="269">
        <f t="shared" si="17"/>
        <v>43806</v>
      </c>
    </row>
    <row r="165" spans="1:10" ht="25.5" x14ac:dyDescent="0.25">
      <c r="A165" s="32">
        <f t="shared" ref="A165:A228" si="18">+A164+1</f>
        <v>155</v>
      </c>
      <c r="B165" s="92" t="s">
        <v>1611</v>
      </c>
      <c r="C165" s="92" t="s">
        <v>1610</v>
      </c>
      <c r="D165" s="93" t="s">
        <v>1582</v>
      </c>
      <c r="E165" s="267">
        <v>22975</v>
      </c>
      <c r="F165" s="267">
        <v>4365.25</v>
      </c>
      <c r="G165" s="268">
        <v>27340</v>
      </c>
      <c r="H165" s="269">
        <v>22745.042016806721</v>
      </c>
      <c r="I165" s="269">
        <f t="shared" si="16"/>
        <v>4321.5579831932773</v>
      </c>
      <c r="J165" s="269">
        <f t="shared" si="17"/>
        <v>27067</v>
      </c>
    </row>
    <row r="166" spans="1:10" ht="25.5" x14ac:dyDescent="0.25">
      <c r="A166" s="32">
        <f t="shared" si="18"/>
        <v>156</v>
      </c>
      <c r="B166" s="278" t="s">
        <v>1612</v>
      </c>
      <c r="C166" s="278" t="s">
        <v>1610</v>
      </c>
      <c r="D166" s="249" t="s">
        <v>894</v>
      </c>
      <c r="E166" s="267">
        <v>8715</v>
      </c>
      <c r="F166" s="267">
        <v>1655.85</v>
      </c>
      <c r="G166" s="268">
        <v>10371</v>
      </c>
      <c r="H166" s="269">
        <v>8627.9747899159684</v>
      </c>
      <c r="I166" s="269">
        <f t="shared" si="16"/>
        <v>1639.3152100840341</v>
      </c>
      <c r="J166" s="269">
        <f t="shared" si="17"/>
        <v>10267</v>
      </c>
    </row>
    <row r="167" spans="1:10" ht="38.25" x14ac:dyDescent="0.25">
      <c r="A167" s="32">
        <f t="shared" si="18"/>
        <v>157</v>
      </c>
      <c r="B167" s="95" t="s">
        <v>1613</v>
      </c>
      <c r="C167" s="95" t="s">
        <v>1614</v>
      </c>
      <c r="D167" s="93" t="s">
        <v>1615</v>
      </c>
      <c r="E167" s="267">
        <v>12121</v>
      </c>
      <c r="F167" s="267">
        <v>2302.9900000000002</v>
      </c>
      <c r="G167" s="268">
        <v>14424</v>
      </c>
      <c r="H167" s="269">
        <v>11999.798319327732</v>
      </c>
      <c r="I167" s="269">
        <f t="shared" si="16"/>
        <v>2279.9616806722693</v>
      </c>
      <c r="J167" s="269">
        <f t="shared" si="17"/>
        <v>14280</v>
      </c>
    </row>
    <row r="168" spans="1:10" ht="38.25" x14ac:dyDescent="0.25">
      <c r="A168" s="32">
        <f t="shared" si="18"/>
        <v>158</v>
      </c>
      <c r="B168" s="95" t="s">
        <v>1616</v>
      </c>
      <c r="C168" s="95" t="s">
        <v>1617</v>
      </c>
      <c r="D168" s="93" t="s">
        <v>1615</v>
      </c>
      <c r="E168" s="267">
        <v>9682</v>
      </c>
      <c r="F168" s="267">
        <v>1839.58</v>
      </c>
      <c r="G168" s="268">
        <v>11522</v>
      </c>
      <c r="H168" s="269">
        <v>9585.5294117647063</v>
      </c>
      <c r="I168" s="269">
        <f t="shared" si="16"/>
        <v>1821.2505882352941</v>
      </c>
      <c r="J168" s="269">
        <f t="shared" si="17"/>
        <v>11407</v>
      </c>
    </row>
    <row r="169" spans="1:10" ht="25.5" x14ac:dyDescent="0.25">
      <c r="A169" s="32">
        <f t="shared" si="18"/>
        <v>159</v>
      </c>
      <c r="B169" s="95" t="s">
        <v>1618</v>
      </c>
      <c r="C169" s="95" t="s">
        <v>1619</v>
      </c>
      <c r="D169" s="93" t="s">
        <v>1503</v>
      </c>
      <c r="E169" s="267">
        <v>110293</v>
      </c>
      <c r="F169" s="267">
        <v>20955.670000000002</v>
      </c>
      <c r="G169" s="268">
        <v>131249</v>
      </c>
      <c r="H169" s="269">
        <v>109190.34453781512</v>
      </c>
      <c r="I169" s="269">
        <f t="shared" si="16"/>
        <v>20746.165462184872</v>
      </c>
      <c r="J169" s="269">
        <f t="shared" si="17"/>
        <v>129937</v>
      </c>
    </row>
    <row r="170" spans="1:10" x14ac:dyDescent="0.25">
      <c r="A170" s="32">
        <f t="shared" si="18"/>
        <v>160</v>
      </c>
      <c r="B170" s="92" t="s">
        <v>1620</v>
      </c>
      <c r="C170" s="92" t="s">
        <v>1621</v>
      </c>
      <c r="D170" s="93" t="s">
        <v>1622</v>
      </c>
      <c r="E170" s="267">
        <v>16268</v>
      </c>
      <c r="F170" s="267">
        <v>3090.92</v>
      </c>
      <c r="G170" s="268">
        <v>19359</v>
      </c>
      <c r="H170" s="269">
        <v>16105.386554621849</v>
      </c>
      <c r="I170" s="269">
        <f t="shared" si="16"/>
        <v>3060.0234453781513</v>
      </c>
      <c r="J170" s="269">
        <f t="shared" si="17"/>
        <v>19165</v>
      </c>
    </row>
    <row r="171" spans="1:10" ht="25.5" x14ac:dyDescent="0.25">
      <c r="A171" s="32">
        <f t="shared" si="18"/>
        <v>161</v>
      </c>
      <c r="B171" s="95" t="s">
        <v>1623</v>
      </c>
      <c r="C171" s="95" t="s">
        <v>1624</v>
      </c>
      <c r="D171" s="93" t="s">
        <v>1514</v>
      </c>
      <c r="E171" s="267">
        <v>20915</v>
      </c>
      <c r="F171" s="267">
        <v>3973.85</v>
      </c>
      <c r="G171" s="268">
        <v>24889</v>
      </c>
      <c r="H171" s="269">
        <v>20705.974789915967</v>
      </c>
      <c r="I171" s="269">
        <f t="shared" si="16"/>
        <v>3934.1352100840336</v>
      </c>
      <c r="J171" s="269">
        <f t="shared" si="17"/>
        <v>24640</v>
      </c>
    </row>
    <row r="172" spans="1:10" ht="25.5" x14ac:dyDescent="0.25">
      <c r="A172" s="32">
        <f t="shared" si="18"/>
        <v>162</v>
      </c>
      <c r="B172" s="95" t="s">
        <v>1625</v>
      </c>
      <c r="C172" s="95" t="s">
        <v>1624</v>
      </c>
      <c r="D172" s="93" t="s">
        <v>1626</v>
      </c>
      <c r="E172" s="267">
        <v>83465</v>
      </c>
      <c r="F172" s="267">
        <v>15858.35</v>
      </c>
      <c r="G172" s="268">
        <v>99323</v>
      </c>
      <c r="H172" s="269">
        <v>82630.058823529413</v>
      </c>
      <c r="I172" s="269">
        <f t="shared" si="16"/>
        <v>15699.711176470588</v>
      </c>
      <c r="J172" s="269">
        <f t="shared" si="17"/>
        <v>98330</v>
      </c>
    </row>
    <row r="173" spans="1:10" ht="25.5" x14ac:dyDescent="0.25">
      <c r="A173" s="32">
        <f t="shared" si="18"/>
        <v>163</v>
      </c>
      <c r="B173" s="95" t="s">
        <v>1627</v>
      </c>
      <c r="C173" s="95" t="s">
        <v>1624</v>
      </c>
      <c r="D173" s="93" t="s">
        <v>1582</v>
      </c>
      <c r="E173" s="267">
        <v>12172</v>
      </c>
      <c r="F173" s="267">
        <v>2312.6799999999998</v>
      </c>
      <c r="G173" s="268">
        <v>14485</v>
      </c>
      <c r="H173" s="269">
        <v>12050.546218487396</v>
      </c>
      <c r="I173" s="269">
        <f t="shared" si="16"/>
        <v>2289.6037815126051</v>
      </c>
      <c r="J173" s="269">
        <f t="shared" si="17"/>
        <v>14340</v>
      </c>
    </row>
    <row r="174" spans="1:10" ht="25.5" x14ac:dyDescent="0.25">
      <c r="A174" s="32">
        <f t="shared" si="18"/>
        <v>164</v>
      </c>
      <c r="B174" s="278" t="s">
        <v>1628</v>
      </c>
      <c r="C174" s="278" t="s">
        <v>1629</v>
      </c>
      <c r="D174" s="249" t="s">
        <v>1582</v>
      </c>
      <c r="E174" s="267">
        <v>15236</v>
      </c>
      <c r="F174" s="267">
        <v>2894.84</v>
      </c>
      <c r="G174" s="268">
        <v>18131</v>
      </c>
      <c r="H174" s="269">
        <v>15083.773109243697</v>
      </c>
      <c r="I174" s="269">
        <f t="shared" si="16"/>
        <v>2865.9168907563026</v>
      </c>
      <c r="J174" s="269">
        <f t="shared" si="17"/>
        <v>17950</v>
      </c>
    </row>
    <row r="175" spans="1:10" x14ac:dyDescent="0.25">
      <c r="A175" s="32">
        <f t="shared" si="18"/>
        <v>165</v>
      </c>
      <c r="B175" s="95" t="s">
        <v>1633</v>
      </c>
      <c r="C175" s="92" t="s">
        <v>1634</v>
      </c>
      <c r="D175" s="93" t="s">
        <v>1635</v>
      </c>
      <c r="E175" s="267">
        <v>12782</v>
      </c>
      <c r="F175" s="267">
        <v>2428.58</v>
      </c>
      <c r="G175" s="268">
        <v>15211</v>
      </c>
      <c r="H175" s="269">
        <v>12654.529411764706</v>
      </c>
      <c r="I175" s="269">
        <f t="shared" si="16"/>
        <v>2404.360588235294</v>
      </c>
      <c r="J175" s="269">
        <f t="shared" si="17"/>
        <v>15059</v>
      </c>
    </row>
    <row r="176" spans="1:10" x14ac:dyDescent="0.25">
      <c r="A176" s="32">
        <f t="shared" si="18"/>
        <v>166</v>
      </c>
      <c r="B176" s="95" t="s">
        <v>1636</v>
      </c>
      <c r="C176" s="92" t="s">
        <v>1637</v>
      </c>
      <c r="D176" s="93" t="s">
        <v>1638</v>
      </c>
      <c r="E176" s="267">
        <v>150828</v>
      </c>
      <c r="F176" s="267">
        <v>28657.32</v>
      </c>
      <c r="G176" s="268">
        <v>179485</v>
      </c>
      <c r="H176" s="269">
        <v>149319.4537815126</v>
      </c>
      <c r="I176" s="269">
        <f t="shared" si="16"/>
        <v>28370.696218487392</v>
      </c>
      <c r="J176" s="269">
        <f t="shared" si="17"/>
        <v>177690</v>
      </c>
    </row>
    <row r="177" spans="1:10" x14ac:dyDescent="0.25">
      <c r="A177" s="32">
        <f t="shared" si="18"/>
        <v>167</v>
      </c>
      <c r="B177" s="95" t="s">
        <v>1639</v>
      </c>
      <c r="C177" s="278" t="s">
        <v>1640</v>
      </c>
      <c r="D177" s="93" t="s">
        <v>894</v>
      </c>
      <c r="E177" s="267">
        <v>118720</v>
      </c>
      <c r="F177" s="267">
        <v>22556.799999999999</v>
      </c>
      <c r="G177" s="268">
        <v>141277</v>
      </c>
      <c r="H177" s="269">
        <v>117532.96638655463</v>
      </c>
      <c r="I177" s="269">
        <f t="shared" si="16"/>
        <v>22331.263613445379</v>
      </c>
      <c r="J177" s="269">
        <f t="shared" si="17"/>
        <v>139864</v>
      </c>
    </row>
    <row r="178" spans="1:10" x14ac:dyDescent="0.25">
      <c r="A178" s="32">
        <f t="shared" si="18"/>
        <v>168</v>
      </c>
      <c r="B178" s="278" t="s">
        <v>1643</v>
      </c>
      <c r="C178" s="278" t="s">
        <v>1643</v>
      </c>
      <c r="D178" s="249" t="s">
        <v>1644</v>
      </c>
      <c r="E178" s="267">
        <v>162298</v>
      </c>
      <c r="F178" s="267">
        <v>30836.62</v>
      </c>
      <c r="G178" s="268">
        <v>193135</v>
      </c>
      <c r="H178" s="269">
        <v>160675.33613445377</v>
      </c>
      <c r="I178" s="269">
        <f t="shared" si="16"/>
        <v>30528.313865546217</v>
      </c>
      <c r="J178" s="269">
        <f t="shared" si="17"/>
        <v>191204</v>
      </c>
    </row>
    <row r="179" spans="1:10" ht="38.25" x14ac:dyDescent="0.25">
      <c r="A179" s="32">
        <f t="shared" si="18"/>
        <v>169</v>
      </c>
      <c r="B179" s="95" t="s">
        <v>1645</v>
      </c>
      <c r="C179" s="95" t="s">
        <v>1646</v>
      </c>
      <c r="D179" s="93" t="s">
        <v>1647</v>
      </c>
      <c r="E179" s="267">
        <v>9773</v>
      </c>
      <c r="F179" s="267">
        <v>1856.8700000000001</v>
      </c>
      <c r="G179" s="268">
        <v>11630</v>
      </c>
      <c r="H179" s="269">
        <v>9675.3781512605055</v>
      </c>
      <c r="I179" s="269">
        <f t="shared" si="16"/>
        <v>1838.3218487394961</v>
      </c>
      <c r="J179" s="269">
        <f t="shared" si="17"/>
        <v>11514</v>
      </c>
    </row>
    <row r="180" spans="1:10" ht="25.5" x14ac:dyDescent="0.25">
      <c r="A180" s="32">
        <f t="shared" si="18"/>
        <v>170</v>
      </c>
      <c r="B180" s="95" t="s">
        <v>1648</v>
      </c>
      <c r="C180" s="92" t="s">
        <v>1649</v>
      </c>
      <c r="D180" s="93" t="s">
        <v>1514</v>
      </c>
      <c r="E180" s="267">
        <v>9877</v>
      </c>
      <c r="F180" s="267">
        <v>1876.63</v>
      </c>
      <c r="G180" s="268">
        <v>11754</v>
      </c>
      <c r="H180" s="269">
        <v>9778.5378151260502</v>
      </c>
      <c r="I180" s="269">
        <f t="shared" si="16"/>
        <v>1857.9221848739496</v>
      </c>
      <c r="J180" s="269">
        <f t="shared" si="17"/>
        <v>11636</v>
      </c>
    </row>
    <row r="181" spans="1:10" ht="25.5" x14ac:dyDescent="0.25">
      <c r="A181" s="32">
        <f t="shared" si="18"/>
        <v>171</v>
      </c>
      <c r="B181" s="95" t="s">
        <v>1650</v>
      </c>
      <c r="C181" s="92" t="s">
        <v>1651</v>
      </c>
      <c r="D181" s="93" t="s">
        <v>1652</v>
      </c>
      <c r="E181" s="267">
        <v>18548</v>
      </c>
      <c r="F181" s="267">
        <v>3524.12</v>
      </c>
      <c r="G181" s="268">
        <v>22072</v>
      </c>
      <c r="H181" s="269">
        <v>18362.420168067227</v>
      </c>
      <c r="I181" s="269">
        <f t="shared" si="16"/>
        <v>3488.859831932773</v>
      </c>
      <c r="J181" s="269">
        <f t="shared" si="17"/>
        <v>21851</v>
      </c>
    </row>
    <row r="182" spans="1:10" ht="25.5" x14ac:dyDescent="0.25">
      <c r="A182" s="32">
        <f t="shared" si="18"/>
        <v>172</v>
      </c>
      <c r="B182" s="95" t="s">
        <v>1653</v>
      </c>
      <c r="C182" s="92" t="s">
        <v>1654</v>
      </c>
      <c r="D182" s="93" t="s">
        <v>1514</v>
      </c>
      <c r="E182" s="267">
        <v>9853</v>
      </c>
      <c r="F182" s="267">
        <v>1872.07</v>
      </c>
      <c r="G182" s="268">
        <v>11725</v>
      </c>
      <c r="H182" s="269">
        <v>9754.4117647058829</v>
      </c>
      <c r="I182" s="269">
        <f t="shared" si="16"/>
        <v>1853.3382352941178</v>
      </c>
      <c r="J182" s="269">
        <f t="shared" si="17"/>
        <v>11608</v>
      </c>
    </row>
    <row r="183" spans="1:10" ht="25.5" x14ac:dyDescent="0.25">
      <c r="A183" s="32">
        <f t="shared" si="18"/>
        <v>173</v>
      </c>
      <c r="B183" s="95" t="s">
        <v>1655</v>
      </c>
      <c r="C183" s="92" t="s">
        <v>1654</v>
      </c>
      <c r="D183" s="93" t="s">
        <v>1652</v>
      </c>
      <c r="E183" s="267">
        <v>19622</v>
      </c>
      <c r="F183" s="267">
        <v>3728.18</v>
      </c>
      <c r="G183" s="268">
        <v>23350</v>
      </c>
      <c r="H183" s="269">
        <v>19425.63025210084</v>
      </c>
      <c r="I183" s="269">
        <f t="shared" si="16"/>
        <v>3690.8697478991598</v>
      </c>
      <c r="J183" s="269">
        <f t="shared" si="17"/>
        <v>23117</v>
      </c>
    </row>
    <row r="184" spans="1:10" ht="25.5" x14ac:dyDescent="0.25">
      <c r="A184" s="32">
        <f t="shared" si="18"/>
        <v>174</v>
      </c>
      <c r="B184" s="278" t="s">
        <v>1658</v>
      </c>
      <c r="C184" s="278" t="s">
        <v>1659</v>
      </c>
      <c r="D184" s="249" t="s">
        <v>1660</v>
      </c>
      <c r="E184" s="267">
        <v>40669</v>
      </c>
      <c r="F184" s="267">
        <v>7727.11</v>
      </c>
      <c r="G184" s="268">
        <v>48396</v>
      </c>
      <c r="H184" s="269">
        <v>40262.218487394959</v>
      </c>
      <c r="I184" s="269">
        <f t="shared" si="16"/>
        <v>7649.8215126050427</v>
      </c>
      <c r="J184" s="269">
        <f t="shared" si="17"/>
        <v>47912</v>
      </c>
    </row>
    <row r="185" spans="1:10" ht="25.5" x14ac:dyDescent="0.25">
      <c r="A185" s="32">
        <f t="shared" si="18"/>
        <v>175</v>
      </c>
      <c r="B185" s="278" t="s">
        <v>1664</v>
      </c>
      <c r="C185" s="278" t="s">
        <v>1664</v>
      </c>
      <c r="D185" s="249" t="s">
        <v>1665</v>
      </c>
      <c r="E185" s="267">
        <v>18564</v>
      </c>
      <c r="F185" s="267">
        <v>3527.16</v>
      </c>
      <c r="G185" s="268">
        <v>22091</v>
      </c>
      <c r="H185" s="269">
        <v>18378.226890756305</v>
      </c>
      <c r="I185" s="269">
        <f t="shared" si="16"/>
        <v>3491.8631092436981</v>
      </c>
      <c r="J185" s="269">
        <f t="shared" si="17"/>
        <v>21870</v>
      </c>
    </row>
    <row r="186" spans="1:10" ht="25.5" x14ac:dyDescent="0.25">
      <c r="A186" s="32">
        <f t="shared" si="18"/>
        <v>176</v>
      </c>
      <c r="B186" s="278" t="s">
        <v>1666</v>
      </c>
      <c r="C186" s="278" t="s">
        <v>1666</v>
      </c>
      <c r="D186" s="249" t="s">
        <v>1665</v>
      </c>
      <c r="E186" s="267">
        <v>18442</v>
      </c>
      <c r="F186" s="267">
        <v>3503.98</v>
      </c>
      <c r="G186" s="268">
        <v>21946</v>
      </c>
      <c r="H186" s="269">
        <v>18257.596638655465</v>
      </c>
      <c r="I186" s="269">
        <f t="shared" si="16"/>
        <v>3468.9433613445385</v>
      </c>
      <c r="J186" s="269">
        <f t="shared" si="17"/>
        <v>21727</v>
      </c>
    </row>
    <row r="187" spans="1:10" ht="25.5" x14ac:dyDescent="0.25">
      <c r="A187" s="32">
        <f t="shared" si="18"/>
        <v>177</v>
      </c>
      <c r="B187" s="278" t="s">
        <v>1667</v>
      </c>
      <c r="C187" s="278" t="s">
        <v>1667</v>
      </c>
      <c r="D187" s="249" t="s">
        <v>1665</v>
      </c>
      <c r="E187" s="267">
        <v>18549</v>
      </c>
      <c r="F187" s="267">
        <v>3524.31</v>
      </c>
      <c r="G187" s="268">
        <v>22073</v>
      </c>
      <c r="H187" s="269">
        <v>18363.252100840338</v>
      </c>
      <c r="I187" s="269">
        <f t="shared" si="16"/>
        <v>3489.0178991596645</v>
      </c>
      <c r="J187" s="269">
        <f t="shared" si="17"/>
        <v>21852</v>
      </c>
    </row>
    <row r="188" spans="1:10" ht="51" x14ac:dyDescent="0.25">
      <c r="A188" s="32">
        <f t="shared" si="18"/>
        <v>178</v>
      </c>
      <c r="B188" s="95" t="s">
        <v>1668</v>
      </c>
      <c r="C188" s="95" t="s">
        <v>1669</v>
      </c>
      <c r="D188" s="93" t="s">
        <v>894</v>
      </c>
      <c r="E188" s="267">
        <v>2300</v>
      </c>
      <c r="F188" s="267">
        <v>437</v>
      </c>
      <c r="G188" s="268">
        <v>2737</v>
      </c>
      <c r="H188" s="269">
        <v>2277</v>
      </c>
      <c r="I188" s="269">
        <f t="shared" si="16"/>
        <v>432.63</v>
      </c>
      <c r="J188" s="269">
        <f t="shared" si="17"/>
        <v>2710</v>
      </c>
    </row>
    <row r="189" spans="1:10" x14ac:dyDescent="0.25">
      <c r="A189" s="32">
        <f t="shared" si="18"/>
        <v>179</v>
      </c>
      <c r="B189" s="278" t="s">
        <v>1670</v>
      </c>
      <c r="C189" s="278" t="s">
        <v>1671</v>
      </c>
      <c r="D189" s="249" t="s">
        <v>894</v>
      </c>
      <c r="E189" s="267">
        <v>325354</v>
      </c>
      <c r="F189" s="267">
        <v>61817.26</v>
      </c>
      <c r="G189" s="268">
        <v>387171</v>
      </c>
      <c r="H189" s="269">
        <v>322100.24369747896</v>
      </c>
      <c r="I189" s="269">
        <f t="shared" si="16"/>
        <v>61199.046302521005</v>
      </c>
      <c r="J189" s="269">
        <f t="shared" si="17"/>
        <v>383299</v>
      </c>
    </row>
    <row r="190" spans="1:10" ht="25.5" x14ac:dyDescent="0.25">
      <c r="A190" s="32">
        <f t="shared" si="18"/>
        <v>180</v>
      </c>
      <c r="B190" s="95" t="s">
        <v>1672</v>
      </c>
      <c r="C190" s="92" t="s">
        <v>1673</v>
      </c>
      <c r="D190" s="93" t="s">
        <v>1464</v>
      </c>
      <c r="E190" s="267">
        <v>57629</v>
      </c>
      <c r="F190" s="267">
        <v>10949.51</v>
      </c>
      <c r="G190" s="268">
        <v>68579</v>
      </c>
      <c r="H190" s="269">
        <v>57053.117647058833</v>
      </c>
      <c r="I190" s="269">
        <f t="shared" si="16"/>
        <v>10840.092352941178</v>
      </c>
      <c r="J190" s="269">
        <f t="shared" si="17"/>
        <v>67893</v>
      </c>
    </row>
    <row r="191" spans="1:10" ht="25.5" x14ac:dyDescent="0.25">
      <c r="A191" s="32">
        <f t="shared" si="18"/>
        <v>181</v>
      </c>
      <c r="B191" s="278" t="s">
        <v>1674</v>
      </c>
      <c r="C191" s="278" t="s">
        <v>1675</v>
      </c>
      <c r="D191" s="249" t="s">
        <v>894</v>
      </c>
      <c r="E191" s="267">
        <v>4063404</v>
      </c>
      <c r="F191" s="267">
        <v>772046.76</v>
      </c>
      <c r="G191" s="268">
        <v>4835451</v>
      </c>
      <c r="H191" s="269">
        <v>4022770.1596638658</v>
      </c>
      <c r="I191" s="269">
        <f t="shared" si="16"/>
        <v>764326.33033613453</v>
      </c>
      <c r="J191" s="269">
        <f t="shared" si="17"/>
        <v>4787096</v>
      </c>
    </row>
    <row r="192" spans="1:10" ht="25.5" x14ac:dyDescent="0.25">
      <c r="A192" s="32">
        <f t="shared" si="18"/>
        <v>182</v>
      </c>
      <c r="B192" s="92" t="s">
        <v>1676</v>
      </c>
      <c r="C192" s="92" t="s">
        <v>1677</v>
      </c>
      <c r="D192" s="93" t="s">
        <v>1626</v>
      </c>
      <c r="E192" s="267">
        <v>39414</v>
      </c>
      <c r="F192" s="267">
        <v>7488.66</v>
      </c>
      <c r="G192" s="268">
        <v>46903</v>
      </c>
      <c r="H192" s="269">
        <v>39020.142857142862</v>
      </c>
      <c r="I192" s="269">
        <f t="shared" si="16"/>
        <v>7413.8271428571443</v>
      </c>
      <c r="J192" s="269">
        <f t="shared" si="17"/>
        <v>46434</v>
      </c>
    </row>
    <row r="193" spans="1:10" x14ac:dyDescent="0.25">
      <c r="A193" s="32">
        <f t="shared" si="18"/>
        <v>183</v>
      </c>
      <c r="B193" s="278" t="s">
        <v>1678</v>
      </c>
      <c r="C193" s="278" t="s">
        <v>1678</v>
      </c>
      <c r="D193" s="249"/>
      <c r="E193" s="267">
        <v>75026</v>
      </c>
      <c r="F193" s="267">
        <v>14254.94</v>
      </c>
      <c r="G193" s="268">
        <v>89281</v>
      </c>
      <c r="H193" s="269">
        <v>74275.789915966394</v>
      </c>
      <c r="I193" s="269">
        <f t="shared" si="16"/>
        <v>14112.400084033616</v>
      </c>
      <c r="J193" s="269">
        <f t="shared" si="17"/>
        <v>88388</v>
      </c>
    </row>
    <row r="194" spans="1:10" ht="25.5" x14ac:dyDescent="0.25">
      <c r="A194" s="32">
        <f t="shared" si="18"/>
        <v>184</v>
      </c>
      <c r="B194" s="92" t="s">
        <v>1679</v>
      </c>
      <c r="C194" s="92" t="s">
        <v>1680</v>
      </c>
      <c r="D194" s="93" t="s">
        <v>1538</v>
      </c>
      <c r="E194" s="267">
        <v>13911</v>
      </c>
      <c r="F194" s="267">
        <v>2643.09</v>
      </c>
      <c r="G194" s="268">
        <v>16554</v>
      </c>
      <c r="H194" s="269">
        <v>13771.81512605042</v>
      </c>
      <c r="I194" s="269">
        <f t="shared" si="16"/>
        <v>2616.64487394958</v>
      </c>
      <c r="J194" s="269">
        <f t="shared" si="17"/>
        <v>16388</v>
      </c>
    </row>
    <row r="195" spans="1:10" ht="25.5" x14ac:dyDescent="0.25">
      <c r="A195" s="32">
        <f t="shared" si="18"/>
        <v>185</v>
      </c>
      <c r="B195" s="92" t="s">
        <v>1681</v>
      </c>
      <c r="C195" s="92" t="s">
        <v>1682</v>
      </c>
      <c r="D195" s="93" t="s">
        <v>1683</v>
      </c>
      <c r="E195" s="267">
        <v>25514</v>
      </c>
      <c r="F195" s="267">
        <v>4847.66</v>
      </c>
      <c r="G195" s="268">
        <v>30362</v>
      </c>
      <c r="H195" s="269">
        <v>25259.142857142859</v>
      </c>
      <c r="I195" s="269">
        <f t="shared" si="16"/>
        <v>4799.2371428571432</v>
      </c>
      <c r="J195" s="269">
        <f t="shared" ref="J195:J214" si="19">+ROUND(H195+I195,0)</f>
        <v>30058</v>
      </c>
    </row>
    <row r="196" spans="1:10" x14ac:dyDescent="0.25">
      <c r="A196" s="32">
        <f t="shared" si="18"/>
        <v>186</v>
      </c>
      <c r="B196" s="95" t="s">
        <v>1684</v>
      </c>
      <c r="C196" s="95" t="s">
        <v>1685</v>
      </c>
      <c r="D196" s="93" t="s">
        <v>894</v>
      </c>
      <c r="E196" s="267">
        <v>2905</v>
      </c>
      <c r="F196" s="267">
        <v>551.95000000000005</v>
      </c>
      <c r="G196" s="268">
        <v>3457</v>
      </c>
      <c r="H196" s="269">
        <v>2875.9915966386557</v>
      </c>
      <c r="I196" s="269">
        <f t="shared" si="16"/>
        <v>546.43840336134463</v>
      </c>
      <c r="J196" s="269">
        <f t="shared" si="19"/>
        <v>3422</v>
      </c>
    </row>
    <row r="197" spans="1:10" ht="25.5" x14ac:dyDescent="0.25">
      <c r="A197" s="32">
        <f t="shared" si="18"/>
        <v>187</v>
      </c>
      <c r="B197" s="92" t="s">
        <v>1686</v>
      </c>
      <c r="C197" s="92" t="s">
        <v>1687</v>
      </c>
      <c r="D197" s="93" t="s">
        <v>1448</v>
      </c>
      <c r="E197" s="267">
        <v>14934</v>
      </c>
      <c r="F197" s="267">
        <v>2837.46</v>
      </c>
      <c r="G197" s="268">
        <v>17771</v>
      </c>
      <c r="H197" s="269">
        <v>14784.277310924372</v>
      </c>
      <c r="I197" s="269">
        <f t="shared" si="16"/>
        <v>2809.0126890756305</v>
      </c>
      <c r="J197" s="269">
        <f t="shared" si="19"/>
        <v>17593</v>
      </c>
    </row>
    <row r="198" spans="1:10" ht="25.5" x14ac:dyDescent="0.25">
      <c r="A198" s="32">
        <f t="shared" si="18"/>
        <v>188</v>
      </c>
      <c r="B198" s="95" t="s">
        <v>1688</v>
      </c>
      <c r="C198" s="95" t="s">
        <v>1689</v>
      </c>
      <c r="D198" s="93" t="s">
        <v>894</v>
      </c>
      <c r="E198" s="267">
        <v>14525</v>
      </c>
      <c r="F198" s="267">
        <v>2759.75</v>
      </c>
      <c r="G198" s="268">
        <v>17285</v>
      </c>
      <c r="H198" s="269">
        <v>14379.957983193279</v>
      </c>
      <c r="I198" s="269">
        <f t="shared" si="16"/>
        <v>2732.1920168067231</v>
      </c>
      <c r="J198" s="269">
        <f t="shared" si="19"/>
        <v>17112</v>
      </c>
    </row>
    <row r="199" spans="1:10" x14ac:dyDescent="0.25">
      <c r="A199" s="32">
        <f t="shared" si="18"/>
        <v>189</v>
      </c>
      <c r="B199" s="95" t="s">
        <v>1690</v>
      </c>
      <c r="C199" s="92" t="s">
        <v>1691</v>
      </c>
      <c r="D199" s="93" t="s">
        <v>894</v>
      </c>
      <c r="E199" s="267">
        <v>8657</v>
      </c>
      <c r="F199" s="267">
        <v>1644.83</v>
      </c>
      <c r="G199" s="268">
        <v>10302</v>
      </c>
      <c r="H199" s="269">
        <v>8570.5714285714294</v>
      </c>
      <c r="I199" s="269">
        <f t="shared" si="16"/>
        <v>1628.4085714285716</v>
      </c>
      <c r="J199" s="269">
        <f t="shared" si="19"/>
        <v>10199</v>
      </c>
    </row>
    <row r="200" spans="1:10" x14ac:dyDescent="0.25">
      <c r="A200" s="32">
        <f t="shared" si="18"/>
        <v>190</v>
      </c>
      <c r="B200" s="95" t="s">
        <v>1692</v>
      </c>
      <c r="C200" s="92" t="s">
        <v>1693</v>
      </c>
      <c r="D200" s="93" t="s">
        <v>894</v>
      </c>
      <c r="E200" s="267">
        <v>28815</v>
      </c>
      <c r="F200" s="267">
        <v>5474.85</v>
      </c>
      <c r="G200" s="268">
        <v>34290</v>
      </c>
      <c r="H200" s="269">
        <v>28526.974789915967</v>
      </c>
      <c r="I200" s="269">
        <f t="shared" si="16"/>
        <v>5420.1252100840338</v>
      </c>
      <c r="J200" s="269">
        <f t="shared" si="19"/>
        <v>33947</v>
      </c>
    </row>
    <row r="201" spans="1:10" x14ac:dyDescent="0.25">
      <c r="A201" s="32">
        <f t="shared" si="18"/>
        <v>191</v>
      </c>
      <c r="B201" s="95" t="s">
        <v>1694</v>
      </c>
      <c r="C201" s="92" t="s">
        <v>1695</v>
      </c>
      <c r="D201" s="93" t="s">
        <v>894</v>
      </c>
      <c r="E201" s="267">
        <v>10681</v>
      </c>
      <c r="F201" s="267">
        <v>2029.39</v>
      </c>
      <c r="G201" s="268">
        <v>12710</v>
      </c>
      <c r="H201" s="269">
        <v>10573.865546218487</v>
      </c>
      <c r="I201" s="269">
        <f t="shared" si="16"/>
        <v>2009.0344537815126</v>
      </c>
      <c r="J201" s="269">
        <f t="shared" si="19"/>
        <v>12583</v>
      </c>
    </row>
    <row r="202" spans="1:10" x14ac:dyDescent="0.25">
      <c r="A202" s="32">
        <f t="shared" si="18"/>
        <v>192</v>
      </c>
      <c r="B202" s="95" t="s">
        <v>1696</v>
      </c>
      <c r="C202" s="92" t="s">
        <v>1697</v>
      </c>
      <c r="D202" s="93" t="s">
        <v>894</v>
      </c>
      <c r="E202" s="267">
        <v>57961</v>
      </c>
      <c r="F202" s="267">
        <v>11012.59</v>
      </c>
      <c r="G202" s="268">
        <v>68974</v>
      </c>
      <c r="H202" s="269">
        <v>57381.731092436974</v>
      </c>
      <c r="I202" s="269">
        <f t="shared" si="16"/>
        <v>10902.528907563024</v>
      </c>
      <c r="J202" s="269">
        <f t="shared" si="19"/>
        <v>68284</v>
      </c>
    </row>
    <row r="203" spans="1:10" x14ac:dyDescent="0.25">
      <c r="A203" s="32">
        <f t="shared" si="18"/>
        <v>193</v>
      </c>
      <c r="B203" s="95" t="s">
        <v>1698</v>
      </c>
      <c r="C203" s="92" t="s">
        <v>1699</v>
      </c>
      <c r="D203" s="93" t="s">
        <v>894</v>
      </c>
      <c r="E203" s="267">
        <v>80797</v>
      </c>
      <c r="F203" s="267">
        <v>15351.43</v>
      </c>
      <c r="G203" s="268">
        <v>96148</v>
      </c>
      <c r="H203" s="269">
        <v>79988.672268907569</v>
      </c>
      <c r="I203" s="269">
        <f t="shared" si="16"/>
        <v>15197.847731092439</v>
      </c>
      <c r="J203" s="269">
        <f t="shared" si="19"/>
        <v>95187</v>
      </c>
    </row>
    <row r="204" spans="1:10" x14ac:dyDescent="0.25">
      <c r="A204" s="32">
        <f t="shared" si="18"/>
        <v>194</v>
      </c>
      <c r="B204" s="95" t="s">
        <v>1700</v>
      </c>
      <c r="C204" s="92" t="s">
        <v>1701</v>
      </c>
      <c r="D204" s="93" t="s">
        <v>894</v>
      </c>
      <c r="E204" s="267">
        <v>86943</v>
      </c>
      <c r="F204" s="267">
        <v>16519.170000000002</v>
      </c>
      <c r="G204" s="268">
        <v>103462</v>
      </c>
      <c r="H204" s="269">
        <v>86073.42857142858</v>
      </c>
      <c r="I204" s="269">
        <f t="shared" si="16"/>
        <v>16353.95142857143</v>
      </c>
      <c r="J204" s="269">
        <f t="shared" si="19"/>
        <v>102427</v>
      </c>
    </row>
    <row r="205" spans="1:10" x14ac:dyDescent="0.25">
      <c r="A205" s="32">
        <f t="shared" si="18"/>
        <v>195</v>
      </c>
      <c r="B205" s="95" t="s">
        <v>1702</v>
      </c>
      <c r="C205" s="92" t="s">
        <v>1703</v>
      </c>
      <c r="D205" s="93" t="s">
        <v>894</v>
      </c>
      <c r="E205" s="267">
        <v>71720</v>
      </c>
      <c r="F205" s="267">
        <v>13626.8</v>
      </c>
      <c r="G205" s="268">
        <v>85347</v>
      </c>
      <c r="H205" s="269">
        <v>71002.966386554617</v>
      </c>
      <c r="I205" s="269">
        <f t="shared" si="16"/>
        <v>13490.563613445378</v>
      </c>
      <c r="J205" s="269">
        <f t="shared" si="19"/>
        <v>84494</v>
      </c>
    </row>
    <row r="206" spans="1:10" x14ac:dyDescent="0.25">
      <c r="A206" s="32">
        <f t="shared" si="18"/>
        <v>196</v>
      </c>
      <c r="B206" s="95" t="s">
        <v>1704</v>
      </c>
      <c r="C206" s="92" t="s">
        <v>1705</v>
      </c>
      <c r="D206" s="93" t="s">
        <v>894</v>
      </c>
      <c r="E206" s="267">
        <v>15038</v>
      </c>
      <c r="F206" s="267">
        <v>2857.2200000000003</v>
      </c>
      <c r="G206" s="268">
        <v>17895</v>
      </c>
      <c r="H206" s="269">
        <v>14887.436974789916</v>
      </c>
      <c r="I206" s="269">
        <f t="shared" si="16"/>
        <v>2828.6130252100843</v>
      </c>
      <c r="J206" s="269">
        <f t="shared" si="19"/>
        <v>17716</v>
      </c>
    </row>
    <row r="207" spans="1:10" x14ac:dyDescent="0.25">
      <c r="A207" s="32">
        <f t="shared" si="18"/>
        <v>197</v>
      </c>
      <c r="B207" s="95" t="s">
        <v>1706</v>
      </c>
      <c r="C207" s="92" t="s">
        <v>1707</v>
      </c>
      <c r="D207" s="93" t="s">
        <v>894</v>
      </c>
      <c r="E207" s="267">
        <v>24402</v>
      </c>
      <c r="F207" s="267">
        <v>4636.38</v>
      </c>
      <c r="G207" s="268">
        <v>29038</v>
      </c>
      <c r="H207" s="269">
        <v>24157.663865546219</v>
      </c>
      <c r="I207" s="269">
        <f t="shared" si="16"/>
        <v>4589.9561344537815</v>
      </c>
      <c r="J207" s="269">
        <f t="shared" si="19"/>
        <v>28748</v>
      </c>
    </row>
    <row r="208" spans="1:10" x14ac:dyDescent="0.25">
      <c r="A208" s="32">
        <f t="shared" si="18"/>
        <v>198</v>
      </c>
      <c r="B208" s="95" t="s">
        <v>1708</v>
      </c>
      <c r="C208" s="92" t="s">
        <v>1709</v>
      </c>
      <c r="D208" s="93" t="s">
        <v>894</v>
      </c>
      <c r="E208" s="267">
        <v>243645</v>
      </c>
      <c r="F208" s="267">
        <v>46292.55</v>
      </c>
      <c r="G208" s="268">
        <v>289938</v>
      </c>
      <c r="H208" s="269">
        <v>241208.9243697479</v>
      </c>
      <c r="I208" s="269">
        <f t="shared" si="16"/>
        <v>45829.695630252099</v>
      </c>
      <c r="J208" s="269">
        <f t="shared" si="19"/>
        <v>287039</v>
      </c>
    </row>
    <row r="209" spans="1:10" ht="25.5" x14ac:dyDescent="0.25">
      <c r="A209" s="32">
        <f t="shared" si="18"/>
        <v>199</v>
      </c>
      <c r="B209" s="95" t="s">
        <v>1710</v>
      </c>
      <c r="C209" s="92" t="s">
        <v>1711</v>
      </c>
      <c r="D209" s="93" t="s">
        <v>894</v>
      </c>
      <c r="E209" s="267">
        <v>403417</v>
      </c>
      <c r="F209" s="267">
        <v>76649.23</v>
      </c>
      <c r="G209" s="268">
        <v>480066</v>
      </c>
      <c r="H209" s="269">
        <v>399382.63865546224</v>
      </c>
      <c r="I209" s="269">
        <f t="shared" si="16"/>
        <v>75882.701344537825</v>
      </c>
      <c r="J209" s="269">
        <f t="shared" si="19"/>
        <v>475265</v>
      </c>
    </row>
    <row r="210" spans="1:10" ht="25.5" x14ac:dyDescent="0.25">
      <c r="A210" s="32">
        <f t="shared" si="18"/>
        <v>200</v>
      </c>
      <c r="B210" s="95" t="s">
        <v>1712</v>
      </c>
      <c r="C210" s="92" t="s">
        <v>1713</v>
      </c>
      <c r="D210" s="93" t="s">
        <v>894</v>
      </c>
      <c r="E210" s="267">
        <v>191280</v>
      </c>
      <c r="F210" s="267">
        <v>36343.199999999997</v>
      </c>
      <c r="G210" s="268">
        <v>227623</v>
      </c>
      <c r="H210" s="269">
        <v>189367.03361344538</v>
      </c>
      <c r="I210" s="269">
        <f t="shared" si="16"/>
        <v>35979.736386554621</v>
      </c>
      <c r="J210" s="269">
        <f t="shared" si="19"/>
        <v>225347</v>
      </c>
    </row>
    <row r="211" spans="1:10" x14ac:dyDescent="0.25">
      <c r="A211" s="32">
        <f t="shared" si="18"/>
        <v>201</v>
      </c>
      <c r="B211" s="95" t="s">
        <v>1714</v>
      </c>
      <c r="C211" s="95" t="s">
        <v>1715</v>
      </c>
      <c r="D211" s="93" t="s">
        <v>894</v>
      </c>
      <c r="E211" s="267">
        <v>414</v>
      </c>
      <c r="F211" s="267">
        <v>78.66</v>
      </c>
      <c r="G211" s="268">
        <v>493</v>
      </c>
      <c r="H211" s="269">
        <v>410.14285714285717</v>
      </c>
      <c r="I211" s="269">
        <f t="shared" si="16"/>
        <v>77.927142857142869</v>
      </c>
      <c r="J211" s="269">
        <f t="shared" si="19"/>
        <v>488</v>
      </c>
    </row>
    <row r="212" spans="1:10" x14ac:dyDescent="0.25">
      <c r="A212" s="32">
        <f t="shared" si="18"/>
        <v>202</v>
      </c>
      <c r="B212" s="95" t="s">
        <v>1716</v>
      </c>
      <c r="C212" s="92" t="s">
        <v>1717</v>
      </c>
      <c r="D212" s="93" t="s">
        <v>894</v>
      </c>
      <c r="E212" s="267">
        <v>488</v>
      </c>
      <c r="F212" s="267">
        <v>92.72</v>
      </c>
      <c r="G212" s="268">
        <v>581</v>
      </c>
      <c r="H212" s="269">
        <v>483.35294117647067</v>
      </c>
      <c r="I212" s="269">
        <f t="shared" si="16"/>
        <v>91.837058823529432</v>
      </c>
      <c r="J212" s="269">
        <f t="shared" si="19"/>
        <v>575</v>
      </c>
    </row>
    <row r="213" spans="1:10" x14ac:dyDescent="0.25">
      <c r="A213" s="32">
        <f t="shared" si="18"/>
        <v>203</v>
      </c>
      <c r="B213" s="278" t="s">
        <v>1718</v>
      </c>
      <c r="C213" s="278" t="s">
        <v>1718</v>
      </c>
      <c r="D213" s="249" t="s">
        <v>894</v>
      </c>
      <c r="E213" s="267">
        <v>133627</v>
      </c>
      <c r="F213" s="267">
        <v>25389.13</v>
      </c>
      <c r="G213" s="268">
        <v>159016</v>
      </c>
      <c r="H213" s="269">
        <v>132290.62184873951</v>
      </c>
      <c r="I213" s="269">
        <f t="shared" si="16"/>
        <v>25135.218151260506</v>
      </c>
      <c r="J213" s="269">
        <f t="shared" si="19"/>
        <v>157426</v>
      </c>
    </row>
    <row r="214" spans="1:10" x14ac:dyDescent="0.25">
      <c r="A214" s="32">
        <f t="shared" si="18"/>
        <v>204</v>
      </c>
      <c r="B214" s="278" t="s">
        <v>1722</v>
      </c>
      <c r="C214" s="278"/>
      <c r="D214" s="249" t="s">
        <v>894</v>
      </c>
      <c r="E214" s="267">
        <v>17430</v>
      </c>
      <c r="F214" s="267">
        <v>3311.7</v>
      </c>
      <c r="G214" s="268">
        <v>20742</v>
      </c>
      <c r="H214" s="269">
        <v>17255.949579831937</v>
      </c>
      <c r="I214" s="269">
        <f t="shared" si="16"/>
        <v>3278.6304201680682</v>
      </c>
      <c r="J214" s="269">
        <f t="shared" si="19"/>
        <v>20535</v>
      </c>
    </row>
    <row r="215" spans="1:10" ht="38.25" x14ac:dyDescent="0.25">
      <c r="A215" s="265">
        <f t="shared" si="18"/>
        <v>205</v>
      </c>
      <c r="B215" s="124" t="s">
        <v>1723</v>
      </c>
      <c r="C215" s="36" t="s">
        <v>1724</v>
      </c>
      <c r="D215" s="32" t="s">
        <v>1632</v>
      </c>
      <c r="E215" s="271" t="s">
        <v>4141</v>
      </c>
      <c r="F215" s="272"/>
      <c r="G215" s="272"/>
      <c r="H215" s="272"/>
      <c r="I215" s="272"/>
      <c r="J215" s="273"/>
    </row>
    <row r="216" spans="1:10" x14ac:dyDescent="0.25">
      <c r="A216" s="265">
        <f t="shared" si="18"/>
        <v>206</v>
      </c>
      <c r="B216" s="124" t="s">
        <v>1725</v>
      </c>
      <c r="C216" s="36" t="s">
        <v>1726</v>
      </c>
      <c r="D216" s="32" t="s">
        <v>1632</v>
      </c>
      <c r="E216" s="271" t="s">
        <v>4141</v>
      </c>
      <c r="F216" s="272"/>
      <c r="G216" s="272"/>
      <c r="H216" s="272"/>
      <c r="I216" s="272"/>
      <c r="J216" s="273"/>
    </row>
    <row r="217" spans="1:10" x14ac:dyDescent="0.25">
      <c r="A217" s="32">
        <f t="shared" si="18"/>
        <v>207</v>
      </c>
      <c r="B217" s="95" t="s">
        <v>1727</v>
      </c>
      <c r="C217" s="95" t="s">
        <v>1728</v>
      </c>
      <c r="D217" s="93" t="s">
        <v>1729</v>
      </c>
      <c r="E217" s="267">
        <v>20778</v>
      </c>
      <c r="F217" s="267">
        <v>3947.82</v>
      </c>
      <c r="G217" s="268">
        <v>24726</v>
      </c>
      <c r="H217" s="269">
        <v>20570.369747899163</v>
      </c>
      <c r="I217" s="269">
        <f t="shared" ref="I217:I280" si="20">+H217*0.19</f>
        <v>3908.3702521008413</v>
      </c>
      <c r="J217" s="269">
        <f t="shared" ref="J217:J248" si="21">+ROUND(H217+I217,0)</f>
        <v>24479</v>
      </c>
    </row>
    <row r="218" spans="1:10" ht="51" x14ac:dyDescent="0.25">
      <c r="A218" s="32">
        <f t="shared" si="18"/>
        <v>208</v>
      </c>
      <c r="B218" s="95" t="s">
        <v>1730</v>
      </c>
      <c r="C218" s="92" t="s">
        <v>1731</v>
      </c>
      <c r="D218" s="93" t="s">
        <v>894</v>
      </c>
      <c r="E218" s="267">
        <v>1441</v>
      </c>
      <c r="F218" s="267">
        <v>273.79000000000002</v>
      </c>
      <c r="G218" s="268">
        <v>1715</v>
      </c>
      <c r="H218" s="269">
        <v>1426.7647058823529</v>
      </c>
      <c r="I218" s="269">
        <f t="shared" si="20"/>
        <v>271.08529411764704</v>
      </c>
      <c r="J218" s="269">
        <f t="shared" si="21"/>
        <v>1698</v>
      </c>
    </row>
    <row r="219" spans="1:10" x14ac:dyDescent="0.25">
      <c r="A219" s="32">
        <f t="shared" si="18"/>
        <v>209</v>
      </c>
      <c r="B219" s="95" t="s">
        <v>1732</v>
      </c>
      <c r="C219" s="95" t="s">
        <v>1733</v>
      </c>
      <c r="D219" s="93" t="s">
        <v>894</v>
      </c>
      <c r="E219" s="267">
        <v>41795</v>
      </c>
      <c r="F219" s="267">
        <v>7941.05</v>
      </c>
      <c r="G219" s="268">
        <v>49736</v>
      </c>
      <c r="H219" s="269">
        <v>41377.008403361346</v>
      </c>
      <c r="I219" s="269">
        <f t="shared" si="20"/>
        <v>7861.6315966386555</v>
      </c>
      <c r="J219" s="269">
        <f t="shared" si="21"/>
        <v>49239</v>
      </c>
    </row>
    <row r="220" spans="1:10" ht="25.5" x14ac:dyDescent="0.25">
      <c r="A220" s="32">
        <f t="shared" si="18"/>
        <v>210</v>
      </c>
      <c r="B220" s="95" t="s">
        <v>1736</v>
      </c>
      <c r="C220" s="92" t="s">
        <v>1737</v>
      </c>
      <c r="D220" s="93" t="s">
        <v>1738</v>
      </c>
      <c r="E220" s="267">
        <v>34859</v>
      </c>
      <c r="F220" s="267">
        <v>6623.21</v>
      </c>
      <c r="G220" s="268">
        <v>41482</v>
      </c>
      <c r="H220" s="269">
        <v>34510.23529411765</v>
      </c>
      <c r="I220" s="269">
        <f t="shared" si="20"/>
        <v>6556.9447058823534</v>
      </c>
      <c r="J220" s="269">
        <f t="shared" si="21"/>
        <v>41067</v>
      </c>
    </row>
    <row r="221" spans="1:10" ht="25.5" x14ac:dyDescent="0.25">
      <c r="A221" s="32">
        <f t="shared" si="18"/>
        <v>211</v>
      </c>
      <c r="B221" s="95" t="s">
        <v>1739</v>
      </c>
      <c r="C221" s="92" t="s">
        <v>1737</v>
      </c>
      <c r="D221" s="93" t="s">
        <v>1740</v>
      </c>
      <c r="E221" s="267">
        <v>13363</v>
      </c>
      <c r="F221" s="267">
        <v>2538.9700000000003</v>
      </c>
      <c r="G221" s="268">
        <v>15902</v>
      </c>
      <c r="H221" s="269">
        <v>13229.394957983193</v>
      </c>
      <c r="I221" s="269">
        <f t="shared" si="20"/>
        <v>2513.5850420168067</v>
      </c>
      <c r="J221" s="269">
        <f t="shared" si="21"/>
        <v>15743</v>
      </c>
    </row>
    <row r="222" spans="1:10" x14ac:dyDescent="0.25">
      <c r="A222" s="32">
        <f t="shared" si="18"/>
        <v>212</v>
      </c>
      <c r="B222" s="92" t="s">
        <v>1741</v>
      </c>
      <c r="C222" s="92" t="s">
        <v>1742</v>
      </c>
      <c r="D222" s="93" t="s">
        <v>894</v>
      </c>
      <c r="E222" s="267">
        <v>57831</v>
      </c>
      <c r="F222" s="267">
        <v>10987.89</v>
      </c>
      <c r="G222" s="268">
        <v>68819</v>
      </c>
      <c r="H222" s="269">
        <v>57252.781512605041</v>
      </c>
      <c r="I222" s="269">
        <f t="shared" si="20"/>
        <v>10878.028487394959</v>
      </c>
      <c r="J222" s="269">
        <f t="shared" si="21"/>
        <v>68131</v>
      </c>
    </row>
    <row r="223" spans="1:10" x14ac:dyDescent="0.25">
      <c r="A223" s="32">
        <f t="shared" si="18"/>
        <v>213</v>
      </c>
      <c r="B223" s="278" t="s">
        <v>1743</v>
      </c>
      <c r="C223" s="278" t="s">
        <v>1744</v>
      </c>
      <c r="D223" s="249" t="s">
        <v>1745</v>
      </c>
      <c r="E223" s="267">
        <v>24344</v>
      </c>
      <c r="F223" s="267">
        <v>4625.3599999999997</v>
      </c>
      <c r="G223" s="268">
        <v>28969</v>
      </c>
      <c r="H223" s="269">
        <v>24100.260504201684</v>
      </c>
      <c r="I223" s="269">
        <f t="shared" si="20"/>
        <v>4579.0494957983201</v>
      </c>
      <c r="J223" s="269">
        <f t="shared" si="21"/>
        <v>28679</v>
      </c>
    </row>
    <row r="224" spans="1:10" ht="38.25" x14ac:dyDescent="0.25">
      <c r="A224" s="32">
        <f t="shared" si="18"/>
        <v>214</v>
      </c>
      <c r="B224" s="95" t="s">
        <v>1747</v>
      </c>
      <c r="C224" s="92" t="s">
        <v>1748</v>
      </c>
      <c r="D224" s="93" t="s">
        <v>1503</v>
      </c>
      <c r="E224" s="267">
        <v>41553</v>
      </c>
      <c r="F224" s="267">
        <v>7895.07</v>
      </c>
      <c r="G224" s="268">
        <v>49448</v>
      </c>
      <c r="H224" s="269">
        <v>41137.411764705881</v>
      </c>
      <c r="I224" s="269">
        <f t="shared" si="20"/>
        <v>7816.1082352941175</v>
      </c>
      <c r="J224" s="269">
        <f t="shared" si="21"/>
        <v>48954</v>
      </c>
    </row>
    <row r="225" spans="1:10" ht="25.5" x14ac:dyDescent="0.25">
      <c r="A225" s="32">
        <f t="shared" si="18"/>
        <v>215</v>
      </c>
      <c r="B225" s="278" t="s">
        <v>1749</v>
      </c>
      <c r="C225" s="278" t="s">
        <v>1750</v>
      </c>
      <c r="D225" s="249" t="s">
        <v>1660</v>
      </c>
      <c r="E225" s="267">
        <v>30211</v>
      </c>
      <c r="F225" s="267">
        <v>5740.09</v>
      </c>
      <c r="G225" s="268">
        <v>35951</v>
      </c>
      <c r="H225" s="269">
        <v>29908.81512605042</v>
      </c>
      <c r="I225" s="269">
        <f t="shared" si="20"/>
        <v>5682.6748739495797</v>
      </c>
      <c r="J225" s="269">
        <f t="shared" si="21"/>
        <v>35591</v>
      </c>
    </row>
    <row r="226" spans="1:10" ht="25.5" x14ac:dyDescent="0.25">
      <c r="A226" s="32">
        <f t="shared" si="18"/>
        <v>216</v>
      </c>
      <c r="B226" s="95" t="s">
        <v>1751</v>
      </c>
      <c r="C226" s="95" t="s">
        <v>1752</v>
      </c>
      <c r="D226" s="93" t="s">
        <v>1514</v>
      </c>
      <c r="E226" s="267">
        <v>41768</v>
      </c>
      <c r="F226" s="267">
        <v>7935.92</v>
      </c>
      <c r="G226" s="268">
        <v>49704</v>
      </c>
      <c r="H226" s="269">
        <v>41350.386554621851</v>
      </c>
      <c r="I226" s="269">
        <f t="shared" si="20"/>
        <v>7856.5734453781515</v>
      </c>
      <c r="J226" s="269">
        <f t="shared" si="21"/>
        <v>49207</v>
      </c>
    </row>
    <row r="227" spans="1:10" ht="25.5" x14ac:dyDescent="0.25">
      <c r="A227" s="32">
        <f t="shared" si="18"/>
        <v>217</v>
      </c>
      <c r="B227" s="95" t="s">
        <v>1753</v>
      </c>
      <c r="C227" s="95" t="s">
        <v>1752</v>
      </c>
      <c r="D227" s="93" t="s">
        <v>1582</v>
      </c>
      <c r="E227" s="267">
        <v>23053</v>
      </c>
      <c r="F227" s="267">
        <v>4380.07</v>
      </c>
      <c r="G227" s="268">
        <v>27433</v>
      </c>
      <c r="H227" s="269">
        <v>22822.411764705881</v>
      </c>
      <c r="I227" s="269">
        <f t="shared" si="20"/>
        <v>4336.2582352941172</v>
      </c>
      <c r="J227" s="269">
        <f t="shared" si="21"/>
        <v>27159</v>
      </c>
    </row>
    <row r="228" spans="1:10" ht="25.5" x14ac:dyDescent="0.25">
      <c r="A228" s="32">
        <f t="shared" si="18"/>
        <v>218</v>
      </c>
      <c r="B228" s="95" t="s">
        <v>1754</v>
      </c>
      <c r="C228" s="95" t="s">
        <v>1755</v>
      </c>
      <c r="D228" s="93" t="s">
        <v>1514</v>
      </c>
      <c r="E228" s="267">
        <v>41734</v>
      </c>
      <c r="F228" s="267">
        <v>7929.46</v>
      </c>
      <c r="G228" s="268">
        <v>49663</v>
      </c>
      <c r="H228" s="269">
        <v>41316.277310924372</v>
      </c>
      <c r="I228" s="269">
        <f t="shared" si="20"/>
        <v>7850.0926890756309</v>
      </c>
      <c r="J228" s="269">
        <f t="shared" si="21"/>
        <v>49166</v>
      </c>
    </row>
    <row r="229" spans="1:10" ht="25.5" x14ac:dyDescent="0.25">
      <c r="A229" s="32">
        <f t="shared" ref="A229:A292" si="22">+A228+1</f>
        <v>219</v>
      </c>
      <c r="B229" s="95" t="s">
        <v>1756</v>
      </c>
      <c r="C229" s="95" t="s">
        <v>1755</v>
      </c>
      <c r="D229" s="93" t="s">
        <v>1514</v>
      </c>
      <c r="E229" s="267">
        <v>50591</v>
      </c>
      <c r="F229" s="267">
        <v>9612.2900000000009</v>
      </c>
      <c r="G229" s="268">
        <v>60203</v>
      </c>
      <c r="H229" s="269">
        <v>50084.848739495799</v>
      </c>
      <c r="I229" s="269">
        <f t="shared" si="20"/>
        <v>9516.1212605042019</v>
      </c>
      <c r="J229" s="269">
        <f t="shared" si="21"/>
        <v>59601</v>
      </c>
    </row>
    <row r="230" spans="1:10" x14ac:dyDescent="0.25">
      <c r="A230" s="32">
        <f t="shared" si="22"/>
        <v>220</v>
      </c>
      <c r="B230" s="278" t="s">
        <v>1757</v>
      </c>
      <c r="C230" s="278" t="s">
        <v>1758</v>
      </c>
      <c r="D230" s="249" t="s">
        <v>894</v>
      </c>
      <c r="E230" s="267">
        <v>116198</v>
      </c>
      <c r="F230" s="267">
        <v>22077.62</v>
      </c>
      <c r="G230" s="268">
        <v>138276</v>
      </c>
      <c r="H230" s="269">
        <v>115036.33613445378</v>
      </c>
      <c r="I230" s="269">
        <f t="shared" si="20"/>
        <v>21856.903865546221</v>
      </c>
      <c r="J230" s="269">
        <f t="shared" si="21"/>
        <v>136893</v>
      </c>
    </row>
    <row r="231" spans="1:10" ht="76.5" x14ac:dyDescent="0.25">
      <c r="A231" s="32">
        <f t="shared" si="22"/>
        <v>221</v>
      </c>
      <c r="B231" s="278" t="s">
        <v>1759</v>
      </c>
      <c r="C231" s="278" t="s">
        <v>1760</v>
      </c>
      <c r="D231" s="249" t="s">
        <v>1503</v>
      </c>
      <c r="E231" s="267">
        <v>173885</v>
      </c>
      <c r="F231" s="267">
        <v>33038.15</v>
      </c>
      <c r="G231" s="268">
        <v>206923</v>
      </c>
      <c r="H231" s="269">
        <v>172146.02521008404</v>
      </c>
      <c r="I231" s="269">
        <f t="shared" si="20"/>
        <v>32707.744789915971</v>
      </c>
      <c r="J231" s="269">
        <f t="shared" si="21"/>
        <v>204854</v>
      </c>
    </row>
    <row r="232" spans="1:10" ht="45.75" customHeight="1" x14ac:dyDescent="0.25">
      <c r="A232" s="32">
        <f t="shared" si="22"/>
        <v>222</v>
      </c>
      <c r="B232" s="95" t="s">
        <v>1762</v>
      </c>
      <c r="C232" s="92" t="s">
        <v>1763</v>
      </c>
      <c r="D232" s="93" t="s">
        <v>894</v>
      </c>
      <c r="E232" s="267">
        <v>239161</v>
      </c>
      <c r="F232" s="267">
        <v>45440.590000000004</v>
      </c>
      <c r="G232" s="268">
        <v>284602</v>
      </c>
      <c r="H232" s="269">
        <v>236769.73109243697</v>
      </c>
      <c r="I232" s="269">
        <f t="shared" si="20"/>
        <v>44986.248907563022</v>
      </c>
      <c r="J232" s="269">
        <f t="shared" si="21"/>
        <v>281756</v>
      </c>
    </row>
    <row r="233" spans="1:10" ht="25.5" x14ac:dyDescent="0.25">
      <c r="A233" s="32">
        <f t="shared" si="22"/>
        <v>223</v>
      </c>
      <c r="B233" s="95" t="s">
        <v>1764</v>
      </c>
      <c r="C233" s="95" t="s">
        <v>1765</v>
      </c>
      <c r="D233" s="93" t="s">
        <v>1766</v>
      </c>
      <c r="E233" s="267">
        <v>17775</v>
      </c>
      <c r="F233" s="267">
        <v>3377.25</v>
      </c>
      <c r="G233" s="268">
        <v>21152</v>
      </c>
      <c r="H233" s="269">
        <v>17597.042016806725</v>
      </c>
      <c r="I233" s="269">
        <f t="shared" si="20"/>
        <v>3343.4379831932779</v>
      </c>
      <c r="J233" s="269">
        <f t="shared" si="21"/>
        <v>20940</v>
      </c>
    </row>
    <row r="234" spans="1:10" x14ac:dyDescent="0.25">
      <c r="A234" s="32">
        <f t="shared" si="22"/>
        <v>224</v>
      </c>
      <c r="B234" s="92" t="s">
        <v>1767</v>
      </c>
      <c r="C234" s="92" t="s">
        <v>1768</v>
      </c>
      <c r="D234" s="93" t="s">
        <v>1538</v>
      </c>
      <c r="E234" s="267">
        <v>12666</v>
      </c>
      <c r="F234" s="267">
        <v>2406.54</v>
      </c>
      <c r="G234" s="268">
        <v>15073</v>
      </c>
      <c r="H234" s="269">
        <v>12539.722689075632</v>
      </c>
      <c r="I234" s="269">
        <f t="shared" si="20"/>
        <v>2382.5473109243703</v>
      </c>
      <c r="J234" s="269">
        <f t="shared" si="21"/>
        <v>14922</v>
      </c>
    </row>
    <row r="235" spans="1:10" ht="25.5" x14ac:dyDescent="0.25">
      <c r="A235" s="32">
        <f t="shared" si="22"/>
        <v>225</v>
      </c>
      <c r="B235" s="95" t="s">
        <v>1769</v>
      </c>
      <c r="C235" s="95" t="s">
        <v>1770</v>
      </c>
      <c r="D235" s="93" t="s">
        <v>1514</v>
      </c>
      <c r="E235" s="267">
        <v>7542</v>
      </c>
      <c r="F235" s="267">
        <v>1432.98</v>
      </c>
      <c r="G235" s="268">
        <v>8975</v>
      </c>
      <c r="H235" s="269">
        <v>7466.5966386554628</v>
      </c>
      <c r="I235" s="269">
        <f t="shared" si="20"/>
        <v>1418.6533613445379</v>
      </c>
      <c r="J235" s="269">
        <f t="shared" si="21"/>
        <v>8885</v>
      </c>
    </row>
    <row r="236" spans="1:10" x14ac:dyDescent="0.25">
      <c r="A236" s="32">
        <f t="shared" si="22"/>
        <v>226</v>
      </c>
      <c r="B236" s="95" t="s">
        <v>1771</v>
      </c>
      <c r="C236" s="95" t="s">
        <v>1772</v>
      </c>
      <c r="D236" s="93" t="s">
        <v>894</v>
      </c>
      <c r="E236" s="267">
        <v>25315</v>
      </c>
      <c r="F236" s="267">
        <v>4809.8500000000004</v>
      </c>
      <c r="G236" s="268">
        <v>30125</v>
      </c>
      <c r="H236" s="269">
        <v>25061.974789915967</v>
      </c>
      <c r="I236" s="269">
        <f t="shared" si="20"/>
        <v>4761.7752100840335</v>
      </c>
      <c r="J236" s="269">
        <f t="shared" si="21"/>
        <v>29824</v>
      </c>
    </row>
    <row r="237" spans="1:10" ht="38.25" x14ac:dyDescent="0.25">
      <c r="A237" s="32">
        <f t="shared" si="22"/>
        <v>227</v>
      </c>
      <c r="B237" s="278" t="s">
        <v>1775</v>
      </c>
      <c r="C237" s="278" t="s">
        <v>1776</v>
      </c>
      <c r="D237" s="249" t="s">
        <v>1660</v>
      </c>
      <c r="E237" s="267">
        <v>81149</v>
      </c>
      <c r="F237" s="267">
        <v>15418.31</v>
      </c>
      <c r="G237" s="268">
        <v>96567</v>
      </c>
      <c r="H237" s="269">
        <v>80337.252100840342</v>
      </c>
      <c r="I237" s="269">
        <f t="shared" si="20"/>
        <v>15264.077899159665</v>
      </c>
      <c r="J237" s="269">
        <f t="shared" si="21"/>
        <v>95601</v>
      </c>
    </row>
    <row r="238" spans="1:10" ht="38.25" x14ac:dyDescent="0.25">
      <c r="A238" s="32">
        <f t="shared" si="22"/>
        <v>228</v>
      </c>
      <c r="B238" s="92" t="s">
        <v>1777</v>
      </c>
      <c r="C238" s="92" t="s">
        <v>1778</v>
      </c>
      <c r="D238" s="93" t="s">
        <v>1615</v>
      </c>
      <c r="E238" s="267">
        <v>10578</v>
      </c>
      <c r="F238" s="267">
        <v>2009.82</v>
      </c>
      <c r="G238" s="268">
        <v>12588</v>
      </c>
      <c r="H238" s="269">
        <v>10472.369747899162</v>
      </c>
      <c r="I238" s="269">
        <f t="shared" si="20"/>
        <v>1989.7502521008407</v>
      </c>
      <c r="J238" s="269">
        <f t="shared" si="21"/>
        <v>12462</v>
      </c>
    </row>
    <row r="239" spans="1:10" x14ac:dyDescent="0.25">
      <c r="A239" s="32">
        <f t="shared" si="22"/>
        <v>229</v>
      </c>
      <c r="B239" s="278" t="s">
        <v>1779</v>
      </c>
      <c r="C239" s="278" t="s">
        <v>1780</v>
      </c>
      <c r="D239" s="249" t="s">
        <v>894</v>
      </c>
      <c r="E239" s="267">
        <v>34859</v>
      </c>
      <c r="F239" s="267">
        <v>6623.21</v>
      </c>
      <c r="G239" s="268">
        <v>41482</v>
      </c>
      <c r="H239" s="269">
        <v>34510.23529411765</v>
      </c>
      <c r="I239" s="269">
        <f t="shared" si="20"/>
        <v>6556.9447058823534</v>
      </c>
      <c r="J239" s="269">
        <f t="shared" si="21"/>
        <v>41067</v>
      </c>
    </row>
    <row r="240" spans="1:10" x14ac:dyDescent="0.25">
      <c r="A240" s="32">
        <f t="shared" si="22"/>
        <v>230</v>
      </c>
      <c r="B240" s="278" t="s">
        <v>1781</v>
      </c>
      <c r="C240" s="278" t="s">
        <v>1782</v>
      </c>
      <c r="D240" s="249" t="s">
        <v>1783</v>
      </c>
      <c r="E240" s="267">
        <v>51866</v>
      </c>
      <c r="F240" s="267">
        <v>9854.5400000000009</v>
      </c>
      <c r="G240" s="268">
        <v>61721</v>
      </c>
      <c r="H240" s="269">
        <v>51347.722689075636</v>
      </c>
      <c r="I240" s="269">
        <f t="shared" si="20"/>
        <v>9756.0673109243708</v>
      </c>
      <c r="J240" s="269">
        <f t="shared" si="21"/>
        <v>61104</v>
      </c>
    </row>
    <row r="241" spans="1:10" x14ac:dyDescent="0.25">
      <c r="A241" s="32">
        <f t="shared" si="22"/>
        <v>231</v>
      </c>
      <c r="B241" s="92" t="s">
        <v>1784</v>
      </c>
      <c r="C241" s="92" t="s">
        <v>1785</v>
      </c>
      <c r="D241" s="93" t="s">
        <v>1786</v>
      </c>
      <c r="E241" s="267">
        <v>13003</v>
      </c>
      <c r="F241" s="267">
        <v>2470.5700000000002</v>
      </c>
      <c r="G241" s="268">
        <v>15474</v>
      </c>
      <c r="H241" s="269">
        <v>12873.327731092439</v>
      </c>
      <c r="I241" s="269">
        <f t="shared" si="20"/>
        <v>2445.9322689075634</v>
      </c>
      <c r="J241" s="269">
        <f t="shared" si="21"/>
        <v>15319</v>
      </c>
    </row>
    <row r="242" spans="1:10" x14ac:dyDescent="0.25">
      <c r="A242" s="32">
        <f t="shared" si="22"/>
        <v>232</v>
      </c>
      <c r="B242" s="95" t="s">
        <v>1787</v>
      </c>
      <c r="C242" s="92" t="s">
        <v>1788</v>
      </c>
      <c r="D242" s="93" t="s">
        <v>1789</v>
      </c>
      <c r="E242" s="267">
        <v>24923</v>
      </c>
      <c r="F242" s="267">
        <v>4735.37</v>
      </c>
      <c r="G242" s="268">
        <v>29658</v>
      </c>
      <c r="H242" s="269">
        <v>24673.462184873948</v>
      </c>
      <c r="I242" s="269">
        <f t="shared" si="20"/>
        <v>4687.9578151260503</v>
      </c>
      <c r="J242" s="269">
        <f t="shared" si="21"/>
        <v>29361</v>
      </c>
    </row>
    <row r="243" spans="1:10" x14ac:dyDescent="0.25">
      <c r="A243" s="32">
        <f t="shared" si="22"/>
        <v>233</v>
      </c>
      <c r="B243" s="92" t="s">
        <v>1790</v>
      </c>
      <c r="C243" s="92" t="s">
        <v>1791</v>
      </c>
      <c r="D243" s="93" t="s">
        <v>1792</v>
      </c>
      <c r="E243" s="267">
        <v>31164</v>
      </c>
      <c r="F243" s="267">
        <v>5921.16</v>
      </c>
      <c r="G243" s="268">
        <v>37085</v>
      </c>
      <c r="H243" s="269">
        <v>30852.226890756305</v>
      </c>
      <c r="I243" s="269">
        <f t="shared" si="20"/>
        <v>5861.9231092436976</v>
      </c>
      <c r="J243" s="269">
        <f t="shared" si="21"/>
        <v>36714</v>
      </c>
    </row>
    <row r="244" spans="1:10" ht="25.5" x14ac:dyDescent="0.25">
      <c r="A244" s="32">
        <f t="shared" si="22"/>
        <v>234</v>
      </c>
      <c r="B244" s="95" t="s">
        <v>1793</v>
      </c>
      <c r="C244" s="95" t="s">
        <v>1794</v>
      </c>
      <c r="D244" s="93" t="s">
        <v>1514</v>
      </c>
      <c r="E244" s="267">
        <v>20866</v>
      </c>
      <c r="F244" s="267">
        <v>3964.54</v>
      </c>
      <c r="G244" s="268">
        <v>24831</v>
      </c>
      <c r="H244" s="269">
        <v>20657.722689075628</v>
      </c>
      <c r="I244" s="269">
        <f t="shared" si="20"/>
        <v>3924.9673109243695</v>
      </c>
      <c r="J244" s="269">
        <f t="shared" si="21"/>
        <v>24583</v>
      </c>
    </row>
    <row r="245" spans="1:10" x14ac:dyDescent="0.25">
      <c r="A245" s="32">
        <f t="shared" si="22"/>
        <v>235</v>
      </c>
      <c r="B245" s="95" t="s">
        <v>1795</v>
      </c>
      <c r="C245" s="95" t="s">
        <v>1796</v>
      </c>
      <c r="D245" s="93" t="s">
        <v>1503</v>
      </c>
      <c r="E245" s="267">
        <v>30153</v>
      </c>
      <c r="F245" s="267">
        <v>5729.07</v>
      </c>
      <c r="G245" s="268">
        <v>35882</v>
      </c>
      <c r="H245" s="269">
        <v>29851.411764705885</v>
      </c>
      <c r="I245" s="269">
        <f t="shared" si="20"/>
        <v>5671.7682352941183</v>
      </c>
      <c r="J245" s="269">
        <f t="shared" si="21"/>
        <v>35523</v>
      </c>
    </row>
    <row r="246" spans="1:10" x14ac:dyDescent="0.25">
      <c r="A246" s="32">
        <f t="shared" si="22"/>
        <v>236</v>
      </c>
      <c r="B246" s="95" t="s">
        <v>1797</v>
      </c>
      <c r="C246" s="92" t="s">
        <v>1798</v>
      </c>
      <c r="D246" s="93" t="s">
        <v>1503</v>
      </c>
      <c r="E246" s="267">
        <v>26986</v>
      </c>
      <c r="F246" s="267">
        <v>5127.34</v>
      </c>
      <c r="G246" s="268">
        <v>32113</v>
      </c>
      <c r="H246" s="269">
        <v>26715.857142857145</v>
      </c>
      <c r="I246" s="269">
        <f t="shared" si="20"/>
        <v>5076.0128571428577</v>
      </c>
      <c r="J246" s="269">
        <f t="shared" si="21"/>
        <v>31792</v>
      </c>
    </row>
    <row r="247" spans="1:10" ht="25.5" x14ac:dyDescent="0.25">
      <c r="A247" s="32">
        <f t="shared" si="22"/>
        <v>237</v>
      </c>
      <c r="B247" s="95" t="s">
        <v>1801</v>
      </c>
      <c r="C247" s="95" t="s">
        <v>1802</v>
      </c>
      <c r="D247" s="93" t="s">
        <v>1803</v>
      </c>
      <c r="E247" s="267">
        <v>27571</v>
      </c>
      <c r="F247" s="267">
        <v>5238.49</v>
      </c>
      <c r="G247" s="268">
        <v>32809</v>
      </c>
      <c r="H247" s="269">
        <v>27294.882352941178</v>
      </c>
      <c r="I247" s="269">
        <f t="shared" si="20"/>
        <v>5186.0276470588242</v>
      </c>
      <c r="J247" s="269">
        <f t="shared" si="21"/>
        <v>32481</v>
      </c>
    </row>
    <row r="248" spans="1:10" x14ac:dyDescent="0.25">
      <c r="A248" s="32">
        <f t="shared" si="22"/>
        <v>238</v>
      </c>
      <c r="B248" s="95" t="s">
        <v>1804</v>
      </c>
      <c r="C248" s="92" t="s">
        <v>1805</v>
      </c>
      <c r="D248" s="93" t="s">
        <v>1538</v>
      </c>
      <c r="E248" s="267">
        <v>174297</v>
      </c>
      <c r="F248" s="267">
        <v>33116.43</v>
      </c>
      <c r="G248" s="268">
        <v>207413</v>
      </c>
      <c r="H248" s="269">
        <v>172553.67226890757</v>
      </c>
      <c r="I248" s="269">
        <f t="shared" si="20"/>
        <v>32785.197731092441</v>
      </c>
      <c r="J248" s="269">
        <f t="shared" si="21"/>
        <v>205339</v>
      </c>
    </row>
    <row r="249" spans="1:10" x14ac:dyDescent="0.25">
      <c r="A249" s="32">
        <f t="shared" si="22"/>
        <v>239</v>
      </c>
      <c r="B249" s="95" t="s">
        <v>1806</v>
      </c>
      <c r="C249" s="92" t="s">
        <v>1807</v>
      </c>
      <c r="D249" s="93" t="s">
        <v>1538</v>
      </c>
      <c r="E249" s="267">
        <v>213550</v>
      </c>
      <c r="F249" s="267">
        <v>40574.5</v>
      </c>
      <c r="G249" s="268">
        <v>254125</v>
      </c>
      <c r="H249" s="269">
        <v>211414.91596638656</v>
      </c>
      <c r="I249" s="269">
        <f t="shared" si="20"/>
        <v>40168.83403361345</v>
      </c>
      <c r="J249" s="269">
        <f t="shared" ref="J249:J280" si="23">+ROUND(H249+I249,0)</f>
        <v>251584</v>
      </c>
    </row>
    <row r="250" spans="1:10" x14ac:dyDescent="0.25">
      <c r="A250" s="32">
        <f t="shared" si="22"/>
        <v>240</v>
      </c>
      <c r="B250" s="95" t="s">
        <v>1808</v>
      </c>
      <c r="C250" s="95" t="s">
        <v>1796</v>
      </c>
      <c r="D250" s="93" t="s">
        <v>1503</v>
      </c>
      <c r="E250" s="267">
        <v>13024</v>
      </c>
      <c r="F250" s="267">
        <v>2474.56</v>
      </c>
      <c r="G250" s="268">
        <v>15499</v>
      </c>
      <c r="H250" s="269">
        <v>12894.126050420169</v>
      </c>
      <c r="I250" s="269">
        <f t="shared" si="20"/>
        <v>2449.883949579832</v>
      </c>
      <c r="J250" s="269">
        <f t="shared" si="23"/>
        <v>15344</v>
      </c>
    </row>
    <row r="251" spans="1:10" ht="25.5" x14ac:dyDescent="0.25">
      <c r="A251" s="32">
        <f t="shared" si="22"/>
        <v>241</v>
      </c>
      <c r="B251" s="95" t="s">
        <v>1809</v>
      </c>
      <c r="C251" s="95" t="s">
        <v>1796</v>
      </c>
      <c r="D251" s="93" t="s">
        <v>1505</v>
      </c>
      <c r="E251" s="267">
        <v>8127</v>
      </c>
      <c r="F251" s="267">
        <v>1544.13</v>
      </c>
      <c r="G251" s="268">
        <v>9671</v>
      </c>
      <c r="H251" s="269">
        <v>8045.6218487394972</v>
      </c>
      <c r="I251" s="269">
        <f t="shared" si="20"/>
        <v>1528.6681512605044</v>
      </c>
      <c r="J251" s="269">
        <f t="shared" si="23"/>
        <v>9574</v>
      </c>
    </row>
    <row r="252" spans="1:10" x14ac:dyDescent="0.25">
      <c r="A252" s="32">
        <f t="shared" si="22"/>
        <v>242</v>
      </c>
      <c r="B252" s="95" t="s">
        <v>1810</v>
      </c>
      <c r="C252" s="92" t="s">
        <v>1811</v>
      </c>
      <c r="D252" s="93" t="s">
        <v>1786</v>
      </c>
      <c r="E252" s="267">
        <v>8694</v>
      </c>
      <c r="F252" s="267">
        <v>1651.8600000000001</v>
      </c>
      <c r="G252" s="268">
        <v>10346</v>
      </c>
      <c r="H252" s="269">
        <v>8607.176470588236</v>
      </c>
      <c r="I252" s="269">
        <f t="shared" si="20"/>
        <v>1635.3635294117648</v>
      </c>
      <c r="J252" s="269">
        <f t="shared" si="23"/>
        <v>10243</v>
      </c>
    </row>
    <row r="253" spans="1:10" x14ac:dyDescent="0.25">
      <c r="A253" s="32">
        <f t="shared" si="22"/>
        <v>243</v>
      </c>
      <c r="B253" s="95" t="s">
        <v>1812</v>
      </c>
      <c r="C253" s="92" t="s">
        <v>1813</v>
      </c>
      <c r="D253" s="93" t="s">
        <v>1786</v>
      </c>
      <c r="E253" s="267">
        <v>14428</v>
      </c>
      <c r="F253" s="267">
        <v>2741.32</v>
      </c>
      <c r="G253" s="268">
        <v>17169</v>
      </c>
      <c r="H253" s="269">
        <v>14283.453781512606</v>
      </c>
      <c r="I253" s="269">
        <f t="shared" si="20"/>
        <v>2713.8562184873954</v>
      </c>
      <c r="J253" s="269">
        <f t="shared" si="23"/>
        <v>16997</v>
      </c>
    </row>
    <row r="254" spans="1:10" ht="25.5" x14ac:dyDescent="0.25">
      <c r="A254" s="32">
        <f t="shared" si="22"/>
        <v>244</v>
      </c>
      <c r="B254" s="95" t="s">
        <v>1814</v>
      </c>
      <c r="C254" s="92" t="s">
        <v>1815</v>
      </c>
      <c r="D254" s="93" t="s">
        <v>1503</v>
      </c>
      <c r="E254" s="267">
        <v>24923</v>
      </c>
      <c r="F254" s="267">
        <v>4735.37</v>
      </c>
      <c r="G254" s="268">
        <v>29658</v>
      </c>
      <c r="H254" s="269">
        <v>24673.462184873948</v>
      </c>
      <c r="I254" s="269">
        <f t="shared" si="20"/>
        <v>4687.9578151260503</v>
      </c>
      <c r="J254" s="269">
        <f t="shared" si="23"/>
        <v>29361</v>
      </c>
    </row>
    <row r="255" spans="1:10" x14ac:dyDescent="0.25">
      <c r="A255" s="32">
        <f t="shared" si="22"/>
        <v>245</v>
      </c>
      <c r="B255" s="278" t="s">
        <v>1816</v>
      </c>
      <c r="C255" s="278" t="s">
        <v>1817</v>
      </c>
      <c r="D255" s="249" t="s">
        <v>894</v>
      </c>
      <c r="E255" s="267">
        <v>209156</v>
      </c>
      <c r="F255" s="267">
        <v>39739.64</v>
      </c>
      <c r="G255" s="268">
        <v>248896</v>
      </c>
      <c r="H255" s="269">
        <v>207064.73949579833</v>
      </c>
      <c r="I255" s="269">
        <f t="shared" si="20"/>
        <v>39342.300504201681</v>
      </c>
      <c r="J255" s="269">
        <f t="shared" si="23"/>
        <v>246407</v>
      </c>
    </row>
    <row r="256" spans="1:10" ht="38.25" x14ac:dyDescent="0.25">
      <c r="A256" s="32">
        <f t="shared" si="22"/>
        <v>246</v>
      </c>
      <c r="B256" s="95" t="s">
        <v>1818</v>
      </c>
      <c r="C256" s="95" t="s">
        <v>1819</v>
      </c>
      <c r="D256" s="93" t="s">
        <v>1820</v>
      </c>
      <c r="E256" s="267">
        <v>9654</v>
      </c>
      <c r="F256" s="267">
        <v>1834.26</v>
      </c>
      <c r="G256" s="268">
        <v>11488</v>
      </c>
      <c r="H256" s="269">
        <v>9557.2436974789925</v>
      </c>
      <c r="I256" s="269">
        <f t="shared" si="20"/>
        <v>1815.8763025210087</v>
      </c>
      <c r="J256" s="269">
        <f t="shared" si="23"/>
        <v>11373</v>
      </c>
    </row>
    <row r="257" spans="1:10" x14ac:dyDescent="0.25">
      <c r="A257" s="32">
        <f t="shared" si="22"/>
        <v>247</v>
      </c>
      <c r="B257" s="95" t="s">
        <v>1821</v>
      </c>
      <c r="C257" s="95" t="s">
        <v>1822</v>
      </c>
      <c r="D257" s="93" t="s">
        <v>894</v>
      </c>
      <c r="E257" s="267">
        <v>9296</v>
      </c>
      <c r="F257" s="267">
        <v>1766.24</v>
      </c>
      <c r="G257" s="268">
        <v>11062</v>
      </c>
      <c r="H257" s="269">
        <v>9202.8403361344535</v>
      </c>
      <c r="I257" s="269">
        <f t="shared" si="20"/>
        <v>1748.5396638655461</v>
      </c>
      <c r="J257" s="269">
        <f t="shared" si="23"/>
        <v>10951</v>
      </c>
    </row>
    <row r="258" spans="1:10" x14ac:dyDescent="0.25">
      <c r="A258" s="32">
        <f t="shared" si="22"/>
        <v>248</v>
      </c>
      <c r="B258" s="95" t="s">
        <v>1823</v>
      </c>
      <c r="C258" s="95" t="s">
        <v>1824</v>
      </c>
      <c r="D258" s="93" t="s">
        <v>894</v>
      </c>
      <c r="E258" s="267">
        <v>5221</v>
      </c>
      <c r="F258" s="267">
        <v>991.99</v>
      </c>
      <c r="G258" s="268">
        <v>6213</v>
      </c>
      <c r="H258" s="269">
        <v>5168.7983193277314</v>
      </c>
      <c r="I258" s="269">
        <f t="shared" si="20"/>
        <v>982.07168067226894</v>
      </c>
      <c r="J258" s="269">
        <f t="shared" si="23"/>
        <v>6151</v>
      </c>
    </row>
    <row r="259" spans="1:10" x14ac:dyDescent="0.25">
      <c r="A259" s="32">
        <f t="shared" si="22"/>
        <v>249</v>
      </c>
      <c r="B259" s="95" t="s">
        <v>1829</v>
      </c>
      <c r="C259" s="95" t="s">
        <v>1830</v>
      </c>
      <c r="D259" s="93" t="s">
        <v>894</v>
      </c>
      <c r="E259" s="267">
        <v>32273</v>
      </c>
      <c r="F259" s="267">
        <v>6131.87</v>
      </c>
      <c r="G259" s="268">
        <v>38405</v>
      </c>
      <c r="H259" s="269">
        <v>31950.378151260502</v>
      </c>
      <c r="I259" s="269">
        <f t="shared" si="20"/>
        <v>6070.5718487394952</v>
      </c>
      <c r="J259" s="269">
        <f t="shared" si="23"/>
        <v>38021</v>
      </c>
    </row>
    <row r="260" spans="1:10" x14ac:dyDescent="0.25">
      <c r="A260" s="32">
        <f t="shared" si="22"/>
        <v>250</v>
      </c>
      <c r="B260" s="92" t="s">
        <v>1831</v>
      </c>
      <c r="C260" s="92" t="s">
        <v>1832</v>
      </c>
      <c r="D260" s="93" t="s">
        <v>1503</v>
      </c>
      <c r="E260" s="267">
        <v>3014</v>
      </c>
      <c r="F260" s="267">
        <v>572.66</v>
      </c>
      <c r="G260" s="268">
        <v>3587</v>
      </c>
      <c r="H260" s="269">
        <v>2984.1428571428573</v>
      </c>
      <c r="I260" s="269">
        <f t="shared" si="20"/>
        <v>566.98714285714289</v>
      </c>
      <c r="J260" s="269">
        <f t="shared" si="23"/>
        <v>3551</v>
      </c>
    </row>
    <row r="261" spans="1:10" x14ac:dyDescent="0.25">
      <c r="A261" s="32">
        <f t="shared" si="22"/>
        <v>251</v>
      </c>
      <c r="B261" s="278" t="s">
        <v>1833</v>
      </c>
      <c r="C261" s="278" t="s">
        <v>1833</v>
      </c>
      <c r="D261" s="249" t="s">
        <v>894</v>
      </c>
      <c r="E261" s="267">
        <v>7474</v>
      </c>
      <c r="F261" s="267">
        <v>1420.06</v>
      </c>
      <c r="G261" s="268">
        <v>8894</v>
      </c>
      <c r="H261" s="269">
        <v>7399.2100840336134</v>
      </c>
      <c r="I261" s="269">
        <f t="shared" si="20"/>
        <v>1405.8499159663866</v>
      </c>
      <c r="J261" s="269">
        <f t="shared" si="23"/>
        <v>8805</v>
      </c>
    </row>
    <row r="262" spans="1:10" x14ac:dyDescent="0.25">
      <c r="A262" s="32">
        <f t="shared" si="22"/>
        <v>252</v>
      </c>
      <c r="B262" s="95" t="s">
        <v>1834</v>
      </c>
      <c r="C262" s="95" t="s">
        <v>1835</v>
      </c>
      <c r="D262" s="93" t="s">
        <v>894</v>
      </c>
      <c r="E262" s="267">
        <v>4880</v>
      </c>
      <c r="F262" s="267">
        <v>927.2</v>
      </c>
      <c r="G262" s="268">
        <v>5807</v>
      </c>
      <c r="H262" s="269">
        <v>4831.0336134453783</v>
      </c>
      <c r="I262" s="269">
        <f t="shared" si="20"/>
        <v>917.89638655462193</v>
      </c>
      <c r="J262" s="269">
        <f t="shared" si="23"/>
        <v>5749</v>
      </c>
    </row>
    <row r="263" spans="1:10" x14ac:dyDescent="0.25">
      <c r="A263" s="32">
        <f t="shared" si="22"/>
        <v>253</v>
      </c>
      <c r="B263" s="95" t="s">
        <v>1836</v>
      </c>
      <c r="C263" s="95" t="s">
        <v>1837</v>
      </c>
      <c r="D263" s="93" t="s">
        <v>894</v>
      </c>
      <c r="E263" s="267">
        <v>4534</v>
      </c>
      <c r="F263" s="267">
        <v>861.46</v>
      </c>
      <c r="G263" s="268">
        <v>5395</v>
      </c>
      <c r="H263" s="269">
        <v>4488.2773109243699</v>
      </c>
      <c r="I263" s="269">
        <f t="shared" si="20"/>
        <v>852.7726890756303</v>
      </c>
      <c r="J263" s="269">
        <f t="shared" si="23"/>
        <v>5341</v>
      </c>
    </row>
    <row r="264" spans="1:10" x14ac:dyDescent="0.25">
      <c r="A264" s="32">
        <f t="shared" si="22"/>
        <v>254</v>
      </c>
      <c r="B264" s="95" t="s">
        <v>1838</v>
      </c>
      <c r="C264" s="95" t="s">
        <v>1839</v>
      </c>
      <c r="D264" s="93" t="s">
        <v>894</v>
      </c>
      <c r="E264" s="267">
        <v>6666</v>
      </c>
      <c r="F264" s="267">
        <v>1266.54</v>
      </c>
      <c r="G264" s="268">
        <v>7933</v>
      </c>
      <c r="H264" s="269">
        <v>6599.722689075631</v>
      </c>
      <c r="I264" s="269">
        <f t="shared" si="20"/>
        <v>1253.94731092437</v>
      </c>
      <c r="J264" s="269">
        <f t="shared" si="23"/>
        <v>7854</v>
      </c>
    </row>
    <row r="265" spans="1:10" x14ac:dyDescent="0.25">
      <c r="A265" s="32">
        <f t="shared" si="22"/>
        <v>255</v>
      </c>
      <c r="B265" s="95" t="s">
        <v>1840</v>
      </c>
      <c r="C265" s="95" t="s">
        <v>1841</v>
      </c>
      <c r="D265" s="93" t="s">
        <v>894</v>
      </c>
      <c r="E265" s="267">
        <v>8961</v>
      </c>
      <c r="F265" s="267">
        <v>1702.59</v>
      </c>
      <c r="G265" s="268">
        <v>10664</v>
      </c>
      <c r="H265" s="269">
        <v>8871.7310924369758</v>
      </c>
      <c r="I265" s="269">
        <f t="shared" si="20"/>
        <v>1685.6289075630255</v>
      </c>
      <c r="J265" s="269">
        <f t="shared" si="23"/>
        <v>10557</v>
      </c>
    </row>
    <row r="266" spans="1:10" ht="25.5" x14ac:dyDescent="0.25">
      <c r="A266" s="32">
        <f t="shared" si="22"/>
        <v>256</v>
      </c>
      <c r="B266" s="278" t="s">
        <v>1842</v>
      </c>
      <c r="C266" s="278" t="s">
        <v>1843</v>
      </c>
      <c r="D266" s="249" t="s">
        <v>1660</v>
      </c>
      <c r="E266" s="267">
        <v>441552</v>
      </c>
      <c r="F266" s="267">
        <v>83894.88</v>
      </c>
      <c r="G266" s="268">
        <v>525447</v>
      </c>
      <c r="H266" s="269">
        <v>437136.57983193279</v>
      </c>
      <c r="I266" s="269">
        <f t="shared" si="20"/>
        <v>83055.950168067226</v>
      </c>
      <c r="J266" s="269">
        <f t="shared" si="23"/>
        <v>520193</v>
      </c>
    </row>
    <row r="267" spans="1:10" ht="38.25" x14ac:dyDescent="0.25">
      <c r="A267" s="32">
        <f t="shared" si="22"/>
        <v>257</v>
      </c>
      <c r="B267" s="278" t="s">
        <v>1844</v>
      </c>
      <c r="C267" s="278" t="s">
        <v>1845</v>
      </c>
      <c r="D267" s="249" t="s">
        <v>1644</v>
      </c>
      <c r="E267" s="267">
        <v>196235</v>
      </c>
      <c r="F267" s="267">
        <v>37284.65</v>
      </c>
      <c r="G267" s="268">
        <v>233520</v>
      </c>
      <c r="H267" s="269">
        <v>194272.94117647057</v>
      </c>
      <c r="I267" s="269">
        <f t="shared" si="20"/>
        <v>36911.858823529408</v>
      </c>
      <c r="J267" s="269">
        <f t="shared" si="23"/>
        <v>231185</v>
      </c>
    </row>
    <row r="268" spans="1:10" x14ac:dyDescent="0.25">
      <c r="A268" s="32">
        <f t="shared" si="22"/>
        <v>258</v>
      </c>
      <c r="B268" s="95" t="s">
        <v>1846</v>
      </c>
      <c r="C268" s="92" t="s">
        <v>1847</v>
      </c>
      <c r="D268" s="93" t="s">
        <v>894</v>
      </c>
      <c r="E268" s="267">
        <v>373260</v>
      </c>
      <c r="F268" s="267">
        <v>70919.399999999994</v>
      </c>
      <c r="G268" s="268">
        <v>444179</v>
      </c>
      <c r="H268" s="269">
        <v>369527.06722689077</v>
      </c>
      <c r="I268" s="269">
        <f t="shared" si="20"/>
        <v>70210.142773109241</v>
      </c>
      <c r="J268" s="269">
        <f t="shared" si="23"/>
        <v>439737</v>
      </c>
    </row>
    <row r="269" spans="1:10" x14ac:dyDescent="0.25">
      <c r="A269" s="32">
        <f t="shared" si="22"/>
        <v>259</v>
      </c>
      <c r="B269" s="95" t="s">
        <v>1848</v>
      </c>
      <c r="C269" s="92" t="s">
        <v>1849</v>
      </c>
      <c r="D269" s="93" t="s">
        <v>894</v>
      </c>
      <c r="E269" s="267">
        <v>133512</v>
      </c>
      <c r="F269" s="267">
        <v>25367.279999999999</v>
      </c>
      <c r="G269" s="268">
        <v>158879</v>
      </c>
      <c r="H269" s="269">
        <v>132176.64705882352</v>
      </c>
      <c r="I269" s="269">
        <f t="shared" si="20"/>
        <v>25113.562941176471</v>
      </c>
      <c r="J269" s="269">
        <f t="shared" si="23"/>
        <v>157290</v>
      </c>
    </row>
    <row r="270" spans="1:10" x14ac:dyDescent="0.25">
      <c r="A270" s="32">
        <f t="shared" si="22"/>
        <v>260</v>
      </c>
      <c r="B270" s="95" t="s">
        <v>1850</v>
      </c>
      <c r="C270" s="95" t="s">
        <v>1851</v>
      </c>
      <c r="D270" s="93" t="s">
        <v>894</v>
      </c>
      <c r="E270" s="267">
        <v>24402</v>
      </c>
      <c r="F270" s="267">
        <v>4636.38</v>
      </c>
      <c r="G270" s="268">
        <v>29038</v>
      </c>
      <c r="H270" s="269">
        <v>24157.663865546219</v>
      </c>
      <c r="I270" s="269">
        <f t="shared" si="20"/>
        <v>4589.9561344537815</v>
      </c>
      <c r="J270" s="269">
        <f t="shared" si="23"/>
        <v>28748</v>
      </c>
    </row>
    <row r="271" spans="1:10" x14ac:dyDescent="0.25">
      <c r="A271" s="32">
        <f t="shared" si="22"/>
        <v>261</v>
      </c>
      <c r="B271" s="95" t="s">
        <v>1852</v>
      </c>
      <c r="C271" s="95" t="s">
        <v>1853</v>
      </c>
      <c r="D271" s="93" t="s">
        <v>894</v>
      </c>
      <c r="E271" s="267">
        <v>125494</v>
      </c>
      <c r="F271" s="267">
        <v>23843.86</v>
      </c>
      <c r="G271" s="268">
        <v>149338</v>
      </c>
      <c r="H271" s="269">
        <v>124239.17647058824</v>
      </c>
      <c r="I271" s="269">
        <f t="shared" si="20"/>
        <v>23605.443529411765</v>
      </c>
      <c r="J271" s="269">
        <f t="shared" si="23"/>
        <v>147845</v>
      </c>
    </row>
    <row r="272" spans="1:10" x14ac:dyDescent="0.25">
      <c r="A272" s="32">
        <f t="shared" si="22"/>
        <v>262</v>
      </c>
      <c r="B272" s="95" t="s">
        <v>1854</v>
      </c>
      <c r="C272" s="92" t="s">
        <v>1855</v>
      </c>
      <c r="D272" s="93" t="s">
        <v>894</v>
      </c>
      <c r="E272" s="267">
        <v>11013</v>
      </c>
      <c r="F272" s="267">
        <v>2092.4699999999998</v>
      </c>
      <c r="G272" s="268">
        <v>13105</v>
      </c>
      <c r="H272" s="269">
        <v>10902.478991596639</v>
      </c>
      <c r="I272" s="269">
        <f t="shared" si="20"/>
        <v>2071.4710084033613</v>
      </c>
      <c r="J272" s="269">
        <f t="shared" si="23"/>
        <v>12974</v>
      </c>
    </row>
    <row r="273" spans="1:10" ht="25.5" x14ac:dyDescent="0.25">
      <c r="A273" s="32">
        <f t="shared" si="22"/>
        <v>263</v>
      </c>
      <c r="B273" s="278" t="s">
        <v>1856</v>
      </c>
      <c r="C273" s="278" t="s">
        <v>1857</v>
      </c>
      <c r="D273" s="249" t="s">
        <v>1789</v>
      </c>
      <c r="E273" s="267">
        <v>116</v>
      </c>
      <c r="F273" s="267">
        <v>22.04</v>
      </c>
      <c r="G273" s="268">
        <v>138</v>
      </c>
      <c r="H273" s="269">
        <v>114.80672268907564</v>
      </c>
      <c r="I273" s="269">
        <f t="shared" si="20"/>
        <v>21.813277310924374</v>
      </c>
      <c r="J273" s="269">
        <f t="shared" si="23"/>
        <v>137</v>
      </c>
    </row>
    <row r="274" spans="1:10" ht="25.5" x14ac:dyDescent="0.25">
      <c r="A274" s="32">
        <f t="shared" si="22"/>
        <v>264</v>
      </c>
      <c r="B274" s="278" t="s">
        <v>1858</v>
      </c>
      <c r="C274" s="278" t="s">
        <v>1859</v>
      </c>
      <c r="D274" s="249" t="s">
        <v>1860</v>
      </c>
      <c r="E274" s="267">
        <v>17314</v>
      </c>
      <c r="F274" s="267">
        <v>3289.66</v>
      </c>
      <c r="G274" s="268">
        <v>20604</v>
      </c>
      <c r="H274" s="269">
        <v>17141.142857142859</v>
      </c>
      <c r="I274" s="269">
        <f t="shared" si="20"/>
        <v>3256.8171428571432</v>
      </c>
      <c r="J274" s="269">
        <f t="shared" si="23"/>
        <v>20398</v>
      </c>
    </row>
    <row r="275" spans="1:10" x14ac:dyDescent="0.25">
      <c r="A275" s="32">
        <f t="shared" si="22"/>
        <v>265</v>
      </c>
      <c r="B275" s="92" t="s">
        <v>1861</v>
      </c>
      <c r="C275" s="92" t="s">
        <v>1862</v>
      </c>
      <c r="D275" s="93" t="s">
        <v>894</v>
      </c>
      <c r="E275" s="267">
        <v>255635</v>
      </c>
      <c r="F275" s="267">
        <v>48570.65</v>
      </c>
      <c r="G275" s="268">
        <v>304206</v>
      </c>
      <c r="H275" s="269">
        <v>253078.9411764706</v>
      </c>
      <c r="I275" s="269">
        <f t="shared" si="20"/>
        <v>48084.998823529415</v>
      </c>
      <c r="J275" s="269">
        <f t="shared" si="23"/>
        <v>301164</v>
      </c>
    </row>
    <row r="276" spans="1:10" x14ac:dyDescent="0.25">
      <c r="A276" s="32">
        <f t="shared" si="22"/>
        <v>266</v>
      </c>
      <c r="B276" s="278" t="s">
        <v>1863</v>
      </c>
      <c r="C276" s="278" t="s">
        <v>1864</v>
      </c>
      <c r="D276" s="249" t="s">
        <v>894</v>
      </c>
      <c r="E276" s="267">
        <v>290054</v>
      </c>
      <c r="F276" s="267">
        <v>55110.26</v>
      </c>
      <c r="G276" s="268">
        <v>345164</v>
      </c>
      <c r="H276" s="269">
        <v>287153.24369747902</v>
      </c>
      <c r="I276" s="269">
        <f t="shared" si="20"/>
        <v>54559.116302521012</v>
      </c>
      <c r="J276" s="269">
        <f t="shared" si="23"/>
        <v>341712</v>
      </c>
    </row>
    <row r="277" spans="1:10" ht="25.5" x14ac:dyDescent="0.25">
      <c r="A277" s="32">
        <f t="shared" si="22"/>
        <v>267</v>
      </c>
      <c r="B277" s="92" t="s">
        <v>1865</v>
      </c>
      <c r="C277" s="92" t="s">
        <v>1866</v>
      </c>
      <c r="D277" s="93" t="s">
        <v>894</v>
      </c>
      <c r="E277" s="267">
        <v>72615</v>
      </c>
      <c r="F277" s="267">
        <v>13796.85</v>
      </c>
      <c r="G277" s="268">
        <v>86412</v>
      </c>
      <c r="H277" s="269">
        <v>71888.97478991597</v>
      </c>
      <c r="I277" s="269">
        <f t="shared" si="20"/>
        <v>13658.905210084034</v>
      </c>
      <c r="J277" s="269">
        <f t="shared" si="23"/>
        <v>85548</v>
      </c>
    </row>
    <row r="278" spans="1:10" ht="25.5" x14ac:dyDescent="0.25">
      <c r="A278" s="32">
        <f t="shared" si="22"/>
        <v>268</v>
      </c>
      <c r="B278" s="92" t="s">
        <v>1867</v>
      </c>
      <c r="C278" s="92" t="s">
        <v>1868</v>
      </c>
      <c r="D278" s="93" t="s">
        <v>894</v>
      </c>
      <c r="E278" s="267">
        <v>98538</v>
      </c>
      <c r="F278" s="267">
        <v>18722.22</v>
      </c>
      <c r="G278" s="268">
        <v>117260</v>
      </c>
      <c r="H278" s="269">
        <v>97552.436974789918</v>
      </c>
      <c r="I278" s="269">
        <f t="shared" si="20"/>
        <v>18534.963025210083</v>
      </c>
      <c r="J278" s="269">
        <f t="shared" si="23"/>
        <v>116087</v>
      </c>
    </row>
    <row r="279" spans="1:10" ht="25.5" x14ac:dyDescent="0.25">
      <c r="A279" s="32">
        <f t="shared" si="22"/>
        <v>269</v>
      </c>
      <c r="B279" s="92" t="s">
        <v>1869</v>
      </c>
      <c r="C279" s="92" t="s">
        <v>1870</v>
      </c>
      <c r="D279" s="93" t="s">
        <v>894</v>
      </c>
      <c r="E279" s="267">
        <v>143723</v>
      </c>
      <c r="F279" s="267">
        <v>27307.37</v>
      </c>
      <c r="G279" s="268">
        <v>171030</v>
      </c>
      <c r="H279" s="269">
        <v>142285.46218487396</v>
      </c>
      <c r="I279" s="269">
        <f t="shared" si="20"/>
        <v>27034.237815126053</v>
      </c>
      <c r="J279" s="269">
        <f t="shared" si="23"/>
        <v>169320</v>
      </c>
    </row>
    <row r="280" spans="1:10" ht="25.5" x14ac:dyDescent="0.25">
      <c r="A280" s="32">
        <f t="shared" si="22"/>
        <v>270</v>
      </c>
      <c r="B280" s="92" t="s">
        <v>1871</v>
      </c>
      <c r="C280" s="92" t="s">
        <v>1872</v>
      </c>
      <c r="D280" s="93" t="s">
        <v>894</v>
      </c>
      <c r="E280" s="267">
        <v>203346</v>
      </c>
      <c r="F280" s="267">
        <v>38635.74</v>
      </c>
      <c r="G280" s="268">
        <v>241982</v>
      </c>
      <c r="H280" s="269">
        <v>201312.75630252101</v>
      </c>
      <c r="I280" s="269">
        <f t="shared" si="20"/>
        <v>38249.423697478989</v>
      </c>
      <c r="J280" s="269">
        <f t="shared" si="23"/>
        <v>239562</v>
      </c>
    </row>
    <row r="281" spans="1:10" x14ac:dyDescent="0.25">
      <c r="A281" s="32">
        <f t="shared" si="22"/>
        <v>271</v>
      </c>
      <c r="B281" s="92" t="s">
        <v>1873</v>
      </c>
      <c r="C281" s="92" t="s">
        <v>1874</v>
      </c>
      <c r="D281" s="93" t="s">
        <v>894</v>
      </c>
      <c r="E281" s="267">
        <v>163452</v>
      </c>
      <c r="F281" s="267">
        <v>31055.88</v>
      </c>
      <c r="G281" s="268">
        <v>194508</v>
      </c>
      <c r="H281" s="269">
        <v>161817.57983193279</v>
      </c>
      <c r="I281" s="269">
        <f t="shared" ref="I281:I344" si="24">+H281*0.19</f>
        <v>30745.340168067229</v>
      </c>
      <c r="J281" s="269">
        <f t="shared" ref="J281:J312" si="25">+ROUND(H281+I281,0)</f>
        <v>192563</v>
      </c>
    </row>
    <row r="282" spans="1:10" x14ac:dyDescent="0.25">
      <c r="A282" s="32">
        <f t="shared" si="22"/>
        <v>272</v>
      </c>
      <c r="B282" s="92" t="s">
        <v>1875</v>
      </c>
      <c r="C282" s="92" t="s">
        <v>1876</v>
      </c>
      <c r="D282" s="93" t="s">
        <v>894</v>
      </c>
      <c r="E282" s="267">
        <v>199045</v>
      </c>
      <c r="F282" s="267">
        <v>37818.550000000003</v>
      </c>
      <c r="G282" s="268">
        <v>236864</v>
      </c>
      <c r="H282" s="269">
        <v>197054.9243697479</v>
      </c>
      <c r="I282" s="269">
        <f t="shared" si="24"/>
        <v>37440.435630252097</v>
      </c>
      <c r="J282" s="269">
        <f t="shared" si="25"/>
        <v>234495</v>
      </c>
    </row>
    <row r="283" spans="1:10" x14ac:dyDescent="0.25">
      <c r="A283" s="32">
        <f t="shared" si="22"/>
        <v>273</v>
      </c>
      <c r="B283" s="278" t="s">
        <v>1879</v>
      </c>
      <c r="C283" s="278"/>
      <c r="D283" s="249" t="s">
        <v>894</v>
      </c>
      <c r="E283" s="267">
        <v>2770189</v>
      </c>
      <c r="F283" s="267">
        <v>526335.91</v>
      </c>
      <c r="G283" s="268">
        <v>3296525</v>
      </c>
      <c r="H283" s="269">
        <v>2493170.1680672271</v>
      </c>
      <c r="I283" s="269">
        <f t="shared" si="24"/>
        <v>473702.33193277317</v>
      </c>
      <c r="J283" s="269">
        <f t="shared" si="25"/>
        <v>2966873</v>
      </c>
    </row>
    <row r="284" spans="1:10" ht="25.5" x14ac:dyDescent="0.25">
      <c r="A284" s="32">
        <f t="shared" si="22"/>
        <v>274</v>
      </c>
      <c r="B284" s="34" t="s">
        <v>1880</v>
      </c>
      <c r="C284" s="34" t="s">
        <v>1881</v>
      </c>
      <c r="D284" s="249" t="s">
        <v>894</v>
      </c>
      <c r="E284" s="267">
        <v>16849</v>
      </c>
      <c r="F284" s="267">
        <v>3201.31</v>
      </c>
      <c r="G284" s="268">
        <v>20050</v>
      </c>
      <c r="H284" s="269">
        <v>16680.252100840338</v>
      </c>
      <c r="I284" s="269">
        <f t="shared" si="24"/>
        <v>3169.2478991596645</v>
      </c>
      <c r="J284" s="269">
        <f t="shared" si="25"/>
        <v>19850</v>
      </c>
    </row>
    <row r="285" spans="1:10" x14ac:dyDescent="0.25">
      <c r="A285" s="32">
        <f t="shared" si="22"/>
        <v>275</v>
      </c>
      <c r="B285" s="34" t="s">
        <v>1882</v>
      </c>
      <c r="C285" s="34" t="s">
        <v>1883</v>
      </c>
      <c r="D285" s="249" t="s">
        <v>894</v>
      </c>
      <c r="E285" s="267">
        <v>33646</v>
      </c>
      <c r="F285" s="267">
        <v>6392.74</v>
      </c>
      <c r="G285" s="268">
        <v>40039</v>
      </c>
      <c r="H285" s="269">
        <v>33309.756302521011</v>
      </c>
      <c r="I285" s="269">
        <f t="shared" si="24"/>
        <v>6328.8536974789922</v>
      </c>
      <c r="J285" s="269">
        <f t="shared" si="25"/>
        <v>39639</v>
      </c>
    </row>
    <row r="286" spans="1:10" ht="25.5" x14ac:dyDescent="0.25">
      <c r="A286" s="32">
        <f t="shared" si="22"/>
        <v>276</v>
      </c>
      <c r="B286" s="34" t="s">
        <v>1884</v>
      </c>
      <c r="C286" s="34" t="s">
        <v>1885</v>
      </c>
      <c r="D286" s="249" t="s">
        <v>894</v>
      </c>
      <c r="E286" s="267">
        <v>39189</v>
      </c>
      <c r="F286" s="267">
        <v>7445.91</v>
      </c>
      <c r="G286" s="268">
        <v>46635</v>
      </c>
      <c r="H286" s="269">
        <v>38797.184873949584</v>
      </c>
      <c r="I286" s="269">
        <f t="shared" si="24"/>
        <v>7371.4651260504206</v>
      </c>
      <c r="J286" s="269">
        <f t="shared" si="25"/>
        <v>46169</v>
      </c>
    </row>
    <row r="287" spans="1:10" x14ac:dyDescent="0.25">
      <c r="A287" s="32">
        <f t="shared" si="22"/>
        <v>277</v>
      </c>
      <c r="B287" s="34" t="s">
        <v>1886</v>
      </c>
      <c r="C287" s="34" t="s">
        <v>1887</v>
      </c>
      <c r="D287" s="249" t="s">
        <v>894</v>
      </c>
      <c r="E287" s="267">
        <v>41734</v>
      </c>
      <c r="F287" s="267">
        <v>7929.46</v>
      </c>
      <c r="G287" s="268">
        <v>49663</v>
      </c>
      <c r="H287" s="269">
        <v>41316.277310924372</v>
      </c>
      <c r="I287" s="269">
        <f t="shared" si="24"/>
        <v>7850.0926890756309</v>
      </c>
      <c r="J287" s="269">
        <f t="shared" si="25"/>
        <v>49166</v>
      </c>
    </row>
    <row r="288" spans="1:10" x14ac:dyDescent="0.25">
      <c r="A288" s="32">
        <f t="shared" si="22"/>
        <v>278</v>
      </c>
      <c r="B288" s="34" t="s">
        <v>1888</v>
      </c>
      <c r="C288" s="34" t="s">
        <v>1889</v>
      </c>
      <c r="D288" s="249" t="s">
        <v>894</v>
      </c>
      <c r="E288" s="267">
        <v>33919</v>
      </c>
      <c r="F288" s="267">
        <v>6444.61</v>
      </c>
      <c r="G288" s="268">
        <v>40364</v>
      </c>
      <c r="H288" s="269">
        <v>33580.134453781517</v>
      </c>
      <c r="I288" s="269">
        <f t="shared" si="24"/>
        <v>6380.2255462184885</v>
      </c>
      <c r="J288" s="269">
        <f t="shared" si="25"/>
        <v>39960</v>
      </c>
    </row>
    <row r="289" spans="1:10" x14ac:dyDescent="0.25">
      <c r="A289" s="32">
        <f t="shared" si="22"/>
        <v>279</v>
      </c>
      <c r="B289" s="34" t="s">
        <v>1890</v>
      </c>
      <c r="C289" s="34" t="s">
        <v>1891</v>
      </c>
      <c r="D289" s="249" t="s">
        <v>894</v>
      </c>
      <c r="E289" s="267">
        <v>34279</v>
      </c>
      <c r="F289" s="267">
        <v>6513.01</v>
      </c>
      <c r="G289" s="268">
        <v>40792</v>
      </c>
      <c r="H289" s="269">
        <v>33936.201680672275</v>
      </c>
      <c r="I289" s="269">
        <f t="shared" si="24"/>
        <v>6447.8783193277322</v>
      </c>
      <c r="J289" s="269">
        <f t="shared" si="25"/>
        <v>40384</v>
      </c>
    </row>
    <row r="290" spans="1:10" ht="25.5" x14ac:dyDescent="0.25">
      <c r="A290" s="32">
        <f t="shared" si="22"/>
        <v>280</v>
      </c>
      <c r="B290" s="34" t="s">
        <v>1892</v>
      </c>
      <c r="C290" s="34" t="s">
        <v>1893</v>
      </c>
      <c r="D290" s="249" t="s">
        <v>894</v>
      </c>
      <c r="E290" s="267">
        <v>39764</v>
      </c>
      <c r="F290" s="267">
        <v>7555.16</v>
      </c>
      <c r="G290" s="268">
        <v>47319</v>
      </c>
      <c r="H290" s="269">
        <v>39366.226890756305</v>
      </c>
      <c r="I290" s="269">
        <f t="shared" si="24"/>
        <v>7479.5831092436983</v>
      </c>
      <c r="J290" s="269">
        <f t="shared" si="25"/>
        <v>46846</v>
      </c>
    </row>
    <row r="291" spans="1:10" x14ac:dyDescent="0.25">
      <c r="A291" s="32">
        <f t="shared" si="22"/>
        <v>281</v>
      </c>
      <c r="B291" s="34" t="s">
        <v>1894</v>
      </c>
      <c r="C291" s="34" t="s">
        <v>1895</v>
      </c>
      <c r="D291" s="249" t="s">
        <v>894</v>
      </c>
      <c r="E291" s="267">
        <v>41795</v>
      </c>
      <c r="F291" s="267">
        <v>7941.05</v>
      </c>
      <c r="G291" s="268">
        <v>49736</v>
      </c>
      <c r="H291" s="269">
        <v>41377.008403361346</v>
      </c>
      <c r="I291" s="269">
        <f t="shared" si="24"/>
        <v>7861.6315966386555</v>
      </c>
      <c r="J291" s="269">
        <f t="shared" si="25"/>
        <v>49239</v>
      </c>
    </row>
    <row r="292" spans="1:10" x14ac:dyDescent="0.25">
      <c r="A292" s="32">
        <f t="shared" si="22"/>
        <v>282</v>
      </c>
      <c r="B292" s="34" t="s">
        <v>1896</v>
      </c>
      <c r="C292" s="34" t="s">
        <v>1897</v>
      </c>
      <c r="D292" s="249" t="s">
        <v>894</v>
      </c>
      <c r="E292" s="267">
        <v>33618</v>
      </c>
      <c r="F292" s="267">
        <v>6387.42</v>
      </c>
      <c r="G292" s="268">
        <v>40005</v>
      </c>
      <c r="H292" s="269">
        <v>33281.470588235294</v>
      </c>
      <c r="I292" s="269">
        <f t="shared" si="24"/>
        <v>6323.4794117647061</v>
      </c>
      <c r="J292" s="269">
        <f t="shared" si="25"/>
        <v>39605</v>
      </c>
    </row>
    <row r="293" spans="1:10" ht="25.5" x14ac:dyDescent="0.25">
      <c r="A293" s="32">
        <f t="shared" ref="A293:A356" si="26">+A292+1</f>
        <v>283</v>
      </c>
      <c r="B293" s="34" t="s">
        <v>1898</v>
      </c>
      <c r="C293" s="34" t="s">
        <v>1899</v>
      </c>
      <c r="D293" s="249" t="s">
        <v>894</v>
      </c>
      <c r="E293" s="267">
        <v>33473</v>
      </c>
      <c r="F293" s="267">
        <v>6359.87</v>
      </c>
      <c r="G293" s="268">
        <v>39833</v>
      </c>
      <c r="H293" s="269">
        <v>33138.378151260506</v>
      </c>
      <c r="I293" s="269">
        <f t="shared" si="24"/>
        <v>6296.2918487394963</v>
      </c>
      <c r="J293" s="269">
        <f t="shared" si="25"/>
        <v>39435</v>
      </c>
    </row>
    <row r="294" spans="1:10" ht="25.5" x14ac:dyDescent="0.25">
      <c r="A294" s="32">
        <f t="shared" si="26"/>
        <v>284</v>
      </c>
      <c r="B294" s="34" t="s">
        <v>1900</v>
      </c>
      <c r="C294" s="34" t="s">
        <v>1901</v>
      </c>
      <c r="D294" s="249" t="s">
        <v>894</v>
      </c>
      <c r="E294" s="267">
        <v>39414</v>
      </c>
      <c r="F294" s="267">
        <v>7488.66</v>
      </c>
      <c r="G294" s="268">
        <v>46903</v>
      </c>
      <c r="H294" s="269">
        <v>39020.142857142862</v>
      </c>
      <c r="I294" s="269">
        <f t="shared" si="24"/>
        <v>7413.8271428571443</v>
      </c>
      <c r="J294" s="269">
        <f t="shared" si="25"/>
        <v>46434</v>
      </c>
    </row>
    <row r="295" spans="1:10" x14ac:dyDescent="0.25">
      <c r="A295" s="32">
        <f t="shared" si="26"/>
        <v>285</v>
      </c>
      <c r="B295" s="34" t="s">
        <v>1902</v>
      </c>
      <c r="C295" s="34" t="s">
        <v>1903</v>
      </c>
      <c r="D295" s="249" t="s">
        <v>894</v>
      </c>
      <c r="E295" s="267">
        <v>41750</v>
      </c>
      <c r="F295" s="267">
        <v>7932.5</v>
      </c>
      <c r="G295" s="268">
        <v>49683</v>
      </c>
      <c r="H295" s="269">
        <v>41332.915966386558</v>
      </c>
      <c r="I295" s="269">
        <f t="shared" si="24"/>
        <v>7853.2540336134462</v>
      </c>
      <c r="J295" s="269">
        <f t="shared" si="25"/>
        <v>49186</v>
      </c>
    </row>
    <row r="296" spans="1:10" x14ac:dyDescent="0.25">
      <c r="A296" s="32">
        <f t="shared" si="26"/>
        <v>286</v>
      </c>
      <c r="B296" s="34" t="s">
        <v>1904</v>
      </c>
      <c r="C296" s="34" t="s">
        <v>1905</v>
      </c>
      <c r="D296" s="249" t="s">
        <v>894</v>
      </c>
      <c r="E296" s="267">
        <v>33668</v>
      </c>
      <c r="F296" s="267">
        <v>6396.92</v>
      </c>
      <c r="G296" s="268">
        <v>40065</v>
      </c>
      <c r="H296" s="269">
        <v>33331.386554621851</v>
      </c>
      <c r="I296" s="269">
        <f t="shared" si="24"/>
        <v>6332.9634453781518</v>
      </c>
      <c r="J296" s="269">
        <f t="shared" si="25"/>
        <v>39664</v>
      </c>
    </row>
    <row r="297" spans="1:10" ht="25.5" x14ac:dyDescent="0.25">
      <c r="A297" s="32">
        <f t="shared" si="26"/>
        <v>287</v>
      </c>
      <c r="B297" s="34" t="s">
        <v>1906</v>
      </c>
      <c r="C297" s="34" t="s">
        <v>1907</v>
      </c>
      <c r="D297" s="249" t="s">
        <v>894</v>
      </c>
      <c r="E297" s="267">
        <v>33314</v>
      </c>
      <c r="F297" s="267">
        <v>6329.66</v>
      </c>
      <c r="G297" s="268">
        <v>39644</v>
      </c>
      <c r="H297" s="269">
        <v>32981.142857142855</v>
      </c>
      <c r="I297" s="269">
        <f t="shared" si="24"/>
        <v>6266.4171428571426</v>
      </c>
      <c r="J297" s="269">
        <f t="shared" si="25"/>
        <v>39248</v>
      </c>
    </row>
    <row r="298" spans="1:10" x14ac:dyDescent="0.25">
      <c r="A298" s="32">
        <f t="shared" si="26"/>
        <v>288</v>
      </c>
      <c r="B298" s="34" t="s">
        <v>1908</v>
      </c>
      <c r="C298" s="34" t="s">
        <v>1909</v>
      </c>
      <c r="D298" s="249" t="s">
        <v>894</v>
      </c>
      <c r="E298" s="267">
        <v>39507</v>
      </c>
      <c r="F298" s="267">
        <v>7506.33</v>
      </c>
      <c r="G298" s="268">
        <v>47013</v>
      </c>
      <c r="H298" s="269">
        <v>39111.655462184877</v>
      </c>
      <c r="I298" s="269">
        <f t="shared" si="24"/>
        <v>7431.2145378151272</v>
      </c>
      <c r="J298" s="269">
        <f t="shared" si="25"/>
        <v>46543</v>
      </c>
    </row>
    <row r="299" spans="1:10" x14ac:dyDescent="0.25">
      <c r="A299" s="32">
        <f t="shared" si="26"/>
        <v>289</v>
      </c>
      <c r="B299" s="34" t="s">
        <v>1910</v>
      </c>
      <c r="C299" s="34" t="s">
        <v>1911</v>
      </c>
      <c r="D299" s="249" t="s">
        <v>894</v>
      </c>
      <c r="E299" s="267">
        <v>41555</v>
      </c>
      <c r="F299" s="267">
        <v>7895.45</v>
      </c>
      <c r="G299" s="268">
        <v>49450</v>
      </c>
      <c r="H299" s="269">
        <v>41139.075630252104</v>
      </c>
      <c r="I299" s="269">
        <f t="shared" si="24"/>
        <v>7816.4243697478996</v>
      </c>
      <c r="J299" s="269">
        <f t="shared" si="25"/>
        <v>48956</v>
      </c>
    </row>
    <row r="300" spans="1:10" ht="25.5" x14ac:dyDescent="0.25">
      <c r="A300" s="32">
        <f t="shared" si="26"/>
        <v>290</v>
      </c>
      <c r="B300" s="34" t="s">
        <v>1912</v>
      </c>
      <c r="C300" s="34" t="s">
        <v>1913</v>
      </c>
      <c r="D300" s="249" t="s">
        <v>894</v>
      </c>
      <c r="E300" s="267">
        <v>33425</v>
      </c>
      <c r="F300" s="267">
        <v>6350.75</v>
      </c>
      <c r="G300" s="268">
        <v>39776</v>
      </c>
      <c r="H300" s="269">
        <v>33090.957983193279</v>
      </c>
      <c r="I300" s="269">
        <f t="shared" si="24"/>
        <v>6287.2820168067228</v>
      </c>
      <c r="J300" s="269">
        <f t="shared" si="25"/>
        <v>39378</v>
      </c>
    </row>
    <row r="301" spans="1:10" ht="25.5" x14ac:dyDescent="0.25">
      <c r="A301" s="32">
        <f t="shared" si="26"/>
        <v>291</v>
      </c>
      <c r="B301" s="34" t="s">
        <v>1914</v>
      </c>
      <c r="C301" s="34" t="s">
        <v>1915</v>
      </c>
      <c r="D301" s="249" t="s">
        <v>894</v>
      </c>
      <c r="E301" s="267">
        <v>33668</v>
      </c>
      <c r="F301" s="267">
        <v>6396.92</v>
      </c>
      <c r="G301" s="268">
        <v>40065</v>
      </c>
      <c r="H301" s="269">
        <v>33331.386554621851</v>
      </c>
      <c r="I301" s="269">
        <f t="shared" si="24"/>
        <v>6332.9634453781518</v>
      </c>
      <c r="J301" s="269">
        <f t="shared" si="25"/>
        <v>39664</v>
      </c>
    </row>
    <row r="302" spans="1:10" x14ac:dyDescent="0.25">
      <c r="A302" s="32">
        <f t="shared" si="26"/>
        <v>292</v>
      </c>
      <c r="B302" s="34" t="s">
        <v>1916</v>
      </c>
      <c r="C302" s="34" t="s">
        <v>1917</v>
      </c>
      <c r="D302" s="249" t="s">
        <v>894</v>
      </c>
      <c r="E302" s="267">
        <v>39414</v>
      </c>
      <c r="F302" s="267">
        <v>7488.66</v>
      </c>
      <c r="G302" s="268">
        <v>46903</v>
      </c>
      <c r="H302" s="269">
        <v>39020.142857142862</v>
      </c>
      <c r="I302" s="269">
        <f t="shared" si="24"/>
        <v>7413.8271428571443</v>
      </c>
      <c r="J302" s="269">
        <f t="shared" si="25"/>
        <v>46434</v>
      </c>
    </row>
    <row r="303" spans="1:10" x14ac:dyDescent="0.25">
      <c r="A303" s="32">
        <f t="shared" si="26"/>
        <v>293</v>
      </c>
      <c r="B303" s="34" t="s">
        <v>1918</v>
      </c>
      <c r="C303" s="34" t="s">
        <v>1919</v>
      </c>
      <c r="D303" s="249" t="s">
        <v>894</v>
      </c>
      <c r="E303" s="267">
        <v>41784</v>
      </c>
      <c r="F303" s="267">
        <v>7938.96</v>
      </c>
      <c r="G303" s="268">
        <v>49723</v>
      </c>
      <c r="H303" s="269">
        <v>41366.193277310922</v>
      </c>
      <c r="I303" s="269">
        <f t="shared" si="24"/>
        <v>7859.5767226890757</v>
      </c>
      <c r="J303" s="269">
        <f t="shared" si="25"/>
        <v>49226</v>
      </c>
    </row>
    <row r="304" spans="1:10" ht="25.5" x14ac:dyDescent="0.25">
      <c r="A304" s="32">
        <f t="shared" si="26"/>
        <v>294</v>
      </c>
      <c r="B304" s="34" t="s">
        <v>1920</v>
      </c>
      <c r="C304" s="34" t="s">
        <v>1921</v>
      </c>
      <c r="D304" s="249" t="s">
        <v>894</v>
      </c>
      <c r="E304" s="267">
        <v>33734</v>
      </c>
      <c r="F304" s="267">
        <v>6409.46</v>
      </c>
      <c r="G304" s="268">
        <v>40143</v>
      </c>
      <c r="H304" s="269">
        <v>33396.277310924372</v>
      </c>
      <c r="I304" s="269">
        <f t="shared" si="24"/>
        <v>6345.2926890756307</v>
      </c>
      <c r="J304" s="269">
        <f t="shared" si="25"/>
        <v>39742</v>
      </c>
    </row>
    <row r="305" spans="1:10" ht="25.5" x14ac:dyDescent="0.25">
      <c r="A305" s="32">
        <f t="shared" si="26"/>
        <v>295</v>
      </c>
      <c r="B305" s="34" t="s">
        <v>1922</v>
      </c>
      <c r="C305" s="34" t="s">
        <v>1923</v>
      </c>
      <c r="D305" s="249" t="s">
        <v>894</v>
      </c>
      <c r="E305" s="267">
        <v>33901</v>
      </c>
      <c r="F305" s="267">
        <v>6441.1900000000005</v>
      </c>
      <c r="G305" s="268">
        <v>40342</v>
      </c>
      <c r="H305" s="269">
        <v>33561.831932773115</v>
      </c>
      <c r="I305" s="269">
        <f t="shared" si="24"/>
        <v>6376.7480672268921</v>
      </c>
      <c r="J305" s="269">
        <f t="shared" si="25"/>
        <v>39939</v>
      </c>
    </row>
    <row r="306" spans="1:10" x14ac:dyDescent="0.25">
      <c r="A306" s="32">
        <f t="shared" si="26"/>
        <v>296</v>
      </c>
      <c r="B306" s="34" t="s">
        <v>1924</v>
      </c>
      <c r="C306" s="34" t="s">
        <v>1925</v>
      </c>
      <c r="D306" s="249" t="s">
        <v>894</v>
      </c>
      <c r="E306" s="267">
        <v>39473</v>
      </c>
      <c r="F306" s="267">
        <v>7499.87</v>
      </c>
      <c r="G306" s="268">
        <v>46973</v>
      </c>
      <c r="H306" s="269">
        <v>39078.378151260506</v>
      </c>
      <c r="I306" s="269">
        <f t="shared" si="24"/>
        <v>7424.8918487394958</v>
      </c>
      <c r="J306" s="269">
        <f t="shared" si="25"/>
        <v>46503</v>
      </c>
    </row>
    <row r="307" spans="1:10" ht="25.5" x14ac:dyDescent="0.25">
      <c r="A307" s="32">
        <f t="shared" si="26"/>
        <v>297</v>
      </c>
      <c r="B307" s="34" t="s">
        <v>1926</v>
      </c>
      <c r="C307" s="34" t="s">
        <v>1927</v>
      </c>
      <c r="D307" s="249" t="s">
        <v>894</v>
      </c>
      <c r="E307" s="267">
        <v>41831</v>
      </c>
      <c r="F307" s="267">
        <v>7947.89</v>
      </c>
      <c r="G307" s="268">
        <v>49779</v>
      </c>
      <c r="H307" s="269">
        <v>41412.781512605041</v>
      </c>
      <c r="I307" s="269">
        <f t="shared" si="24"/>
        <v>7868.4284873949582</v>
      </c>
      <c r="J307" s="269">
        <f t="shared" si="25"/>
        <v>49281</v>
      </c>
    </row>
    <row r="308" spans="1:10" ht="25.5" x14ac:dyDescent="0.25">
      <c r="A308" s="32">
        <f t="shared" si="26"/>
        <v>298</v>
      </c>
      <c r="B308" s="34" t="s">
        <v>1928</v>
      </c>
      <c r="C308" s="34" t="s">
        <v>1929</v>
      </c>
      <c r="D308" s="249" t="s">
        <v>894</v>
      </c>
      <c r="E308" s="267">
        <v>33646</v>
      </c>
      <c r="F308" s="267">
        <v>6392.74</v>
      </c>
      <c r="G308" s="268">
        <v>40039</v>
      </c>
      <c r="H308" s="269">
        <v>33309.756302521011</v>
      </c>
      <c r="I308" s="269">
        <f t="shared" si="24"/>
        <v>6328.8536974789922</v>
      </c>
      <c r="J308" s="269">
        <f t="shared" si="25"/>
        <v>39639</v>
      </c>
    </row>
    <row r="309" spans="1:10" x14ac:dyDescent="0.25">
      <c r="A309" s="32">
        <f t="shared" si="26"/>
        <v>299</v>
      </c>
      <c r="B309" s="34" t="s">
        <v>1928</v>
      </c>
      <c r="C309" s="34" t="s">
        <v>1930</v>
      </c>
      <c r="D309" s="249" t="s">
        <v>894</v>
      </c>
      <c r="E309" s="267">
        <v>33426</v>
      </c>
      <c r="F309" s="267">
        <v>6350.9400000000005</v>
      </c>
      <c r="G309" s="268">
        <v>39777</v>
      </c>
      <c r="H309" s="269">
        <v>33091.789915966394</v>
      </c>
      <c r="I309" s="269">
        <f t="shared" si="24"/>
        <v>6287.4400840336148</v>
      </c>
      <c r="J309" s="269">
        <f t="shared" si="25"/>
        <v>39379</v>
      </c>
    </row>
    <row r="310" spans="1:10" ht="25.5" x14ac:dyDescent="0.25">
      <c r="A310" s="32">
        <f t="shared" si="26"/>
        <v>300</v>
      </c>
      <c r="B310" s="34" t="s">
        <v>1931</v>
      </c>
      <c r="C310" s="34" t="s">
        <v>1932</v>
      </c>
      <c r="D310" s="249" t="s">
        <v>894</v>
      </c>
      <c r="E310" s="267">
        <v>39415</v>
      </c>
      <c r="F310" s="267">
        <v>7488.85</v>
      </c>
      <c r="G310" s="268">
        <v>46904</v>
      </c>
      <c r="H310" s="269">
        <v>39020.97478991597</v>
      </c>
      <c r="I310" s="269">
        <f t="shared" si="24"/>
        <v>7413.9852100840344</v>
      </c>
      <c r="J310" s="269">
        <f t="shared" si="25"/>
        <v>46435</v>
      </c>
    </row>
    <row r="311" spans="1:10" x14ac:dyDescent="0.25">
      <c r="A311" s="32">
        <f t="shared" si="26"/>
        <v>301</v>
      </c>
      <c r="B311" s="34" t="s">
        <v>1933</v>
      </c>
      <c r="C311" s="34" t="s">
        <v>1934</v>
      </c>
      <c r="D311" s="249" t="s">
        <v>894</v>
      </c>
      <c r="E311" s="267">
        <v>41392</v>
      </c>
      <c r="F311" s="267">
        <v>7864.4800000000005</v>
      </c>
      <c r="G311" s="268">
        <v>49256</v>
      </c>
      <c r="H311" s="269">
        <v>40977.680672268914</v>
      </c>
      <c r="I311" s="269">
        <f t="shared" si="24"/>
        <v>7785.7593277310934</v>
      </c>
      <c r="J311" s="269">
        <f t="shared" si="25"/>
        <v>48763</v>
      </c>
    </row>
    <row r="312" spans="1:10" x14ac:dyDescent="0.25">
      <c r="A312" s="32">
        <f t="shared" si="26"/>
        <v>302</v>
      </c>
      <c r="B312" s="34" t="s">
        <v>1935</v>
      </c>
      <c r="C312" s="34" t="s">
        <v>1936</v>
      </c>
      <c r="D312" s="249" t="s">
        <v>894</v>
      </c>
      <c r="E312" s="267">
        <v>33698</v>
      </c>
      <c r="F312" s="267">
        <v>6402.62</v>
      </c>
      <c r="G312" s="268">
        <v>40101</v>
      </c>
      <c r="H312" s="269">
        <v>33361.336134453784</v>
      </c>
      <c r="I312" s="269">
        <f t="shared" si="24"/>
        <v>6338.6538655462191</v>
      </c>
      <c r="J312" s="269">
        <f t="shared" si="25"/>
        <v>39700</v>
      </c>
    </row>
    <row r="313" spans="1:10" x14ac:dyDescent="0.25">
      <c r="A313" s="32">
        <f t="shared" si="26"/>
        <v>303</v>
      </c>
      <c r="B313" s="34" t="s">
        <v>1937</v>
      </c>
      <c r="C313" s="34" t="s">
        <v>1938</v>
      </c>
      <c r="D313" s="249" t="s">
        <v>894</v>
      </c>
      <c r="E313" s="267">
        <v>33668</v>
      </c>
      <c r="F313" s="267">
        <v>6396.92</v>
      </c>
      <c r="G313" s="268">
        <v>40065</v>
      </c>
      <c r="H313" s="269">
        <v>33331.386554621851</v>
      </c>
      <c r="I313" s="269">
        <f t="shared" si="24"/>
        <v>6332.9634453781518</v>
      </c>
      <c r="J313" s="269">
        <f t="shared" ref="J313:J344" si="27">+ROUND(H313+I313,0)</f>
        <v>39664</v>
      </c>
    </row>
    <row r="314" spans="1:10" ht="25.5" x14ac:dyDescent="0.25">
      <c r="A314" s="32">
        <f t="shared" si="26"/>
        <v>304</v>
      </c>
      <c r="B314" s="34" t="s">
        <v>1937</v>
      </c>
      <c r="C314" s="34" t="s">
        <v>1939</v>
      </c>
      <c r="D314" s="249" t="s">
        <v>894</v>
      </c>
      <c r="E314" s="267">
        <v>33668</v>
      </c>
      <c r="F314" s="267">
        <v>6396.92</v>
      </c>
      <c r="G314" s="268">
        <v>40065</v>
      </c>
      <c r="H314" s="269">
        <v>33331.386554621851</v>
      </c>
      <c r="I314" s="269">
        <f t="shared" si="24"/>
        <v>6332.9634453781518</v>
      </c>
      <c r="J314" s="269">
        <f t="shared" si="27"/>
        <v>39664</v>
      </c>
    </row>
    <row r="315" spans="1:10" x14ac:dyDescent="0.25">
      <c r="A315" s="32">
        <f t="shared" si="26"/>
        <v>305</v>
      </c>
      <c r="B315" s="34" t="s">
        <v>1940</v>
      </c>
      <c r="C315" s="34" t="s">
        <v>1941</v>
      </c>
      <c r="D315" s="249" t="s">
        <v>894</v>
      </c>
      <c r="E315" s="267">
        <v>41355</v>
      </c>
      <c r="F315" s="267">
        <v>7857.45</v>
      </c>
      <c r="G315" s="268">
        <v>49212</v>
      </c>
      <c r="H315" s="269">
        <v>40941.075630252104</v>
      </c>
      <c r="I315" s="269">
        <f t="shared" si="24"/>
        <v>7778.8043697478997</v>
      </c>
      <c r="J315" s="269">
        <f t="shared" si="27"/>
        <v>48720</v>
      </c>
    </row>
    <row r="316" spans="1:10" x14ac:dyDescent="0.25">
      <c r="A316" s="32">
        <f t="shared" si="26"/>
        <v>306</v>
      </c>
      <c r="B316" s="34" t="s">
        <v>1942</v>
      </c>
      <c r="C316" s="34" t="s">
        <v>1943</v>
      </c>
      <c r="D316" s="249" t="s">
        <v>894</v>
      </c>
      <c r="E316" s="267">
        <v>33698</v>
      </c>
      <c r="F316" s="267">
        <v>6402.62</v>
      </c>
      <c r="G316" s="268">
        <v>40101</v>
      </c>
      <c r="H316" s="269">
        <v>33361.336134453784</v>
      </c>
      <c r="I316" s="269">
        <f t="shared" si="24"/>
        <v>6338.6538655462191</v>
      </c>
      <c r="J316" s="269">
        <f t="shared" si="27"/>
        <v>39700</v>
      </c>
    </row>
    <row r="317" spans="1:10" x14ac:dyDescent="0.25">
      <c r="A317" s="32">
        <f t="shared" si="26"/>
        <v>307</v>
      </c>
      <c r="B317" s="34" t="s">
        <v>1944</v>
      </c>
      <c r="C317" s="34" t="s">
        <v>1945</v>
      </c>
      <c r="D317" s="249" t="s">
        <v>894</v>
      </c>
      <c r="E317" s="267">
        <v>33475</v>
      </c>
      <c r="F317" s="267">
        <v>6360.25</v>
      </c>
      <c r="G317" s="268">
        <v>39835</v>
      </c>
      <c r="H317" s="269">
        <v>33140.042016806728</v>
      </c>
      <c r="I317" s="269">
        <f t="shared" si="24"/>
        <v>6296.6079831932784</v>
      </c>
      <c r="J317" s="269">
        <f t="shared" si="27"/>
        <v>39437</v>
      </c>
    </row>
    <row r="318" spans="1:10" x14ac:dyDescent="0.25">
      <c r="A318" s="32">
        <f t="shared" si="26"/>
        <v>308</v>
      </c>
      <c r="B318" s="34" t="s">
        <v>1946</v>
      </c>
      <c r="C318" s="34" t="s">
        <v>1947</v>
      </c>
      <c r="D318" s="249" t="s">
        <v>894</v>
      </c>
      <c r="E318" s="267">
        <v>39188</v>
      </c>
      <c r="F318" s="267">
        <v>7445.72</v>
      </c>
      <c r="G318" s="268">
        <v>46634</v>
      </c>
      <c r="H318" s="269">
        <v>38796.352941176476</v>
      </c>
      <c r="I318" s="269">
        <f t="shared" si="24"/>
        <v>7371.3070588235305</v>
      </c>
      <c r="J318" s="269">
        <f t="shared" si="27"/>
        <v>46168</v>
      </c>
    </row>
    <row r="319" spans="1:10" ht="25.5" x14ac:dyDescent="0.25">
      <c r="A319" s="32">
        <f t="shared" si="26"/>
        <v>309</v>
      </c>
      <c r="B319" s="34" t="s">
        <v>1948</v>
      </c>
      <c r="C319" s="34" t="s">
        <v>1949</v>
      </c>
      <c r="D319" s="249" t="s">
        <v>894</v>
      </c>
      <c r="E319" s="267">
        <v>41795</v>
      </c>
      <c r="F319" s="267">
        <v>7941.05</v>
      </c>
      <c r="G319" s="268">
        <v>49736</v>
      </c>
      <c r="H319" s="269">
        <v>41377.008403361346</v>
      </c>
      <c r="I319" s="269">
        <f t="shared" si="24"/>
        <v>7861.6315966386555</v>
      </c>
      <c r="J319" s="269">
        <f t="shared" si="27"/>
        <v>49239</v>
      </c>
    </row>
    <row r="320" spans="1:10" x14ac:dyDescent="0.25">
      <c r="A320" s="32">
        <f t="shared" si="26"/>
        <v>310</v>
      </c>
      <c r="B320" s="34" t="s">
        <v>1950</v>
      </c>
      <c r="C320" s="34" t="s">
        <v>1951</v>
      </c>
      <c r="D320" s="249" t="s">
        <v>894</v>
      </c>
      <c r="E320" s="267">
        <v>33668</v>
      </c>
      <c r="F320" s="267">
        <v>6396.92</v>
      </c>
      <c r="G320" s="268">
        <v>40065</v>
      </c>
      <c r="H320" s="269">
        <v>33331.386554621851</v>
      </c>
      <c r="I320" s="269">
        <f t="shared" si="24"/>
        <v>6332.9634453781518</v>
      </c>
      <c r="J320" s="269">
        <f t="shared" si="27"/>
        <v>39664</v>
      </c>
    </row>
    <row r="321" spans="1:10" ht="25.5" x14ac:dyDescent="0.25">
      <c r="A321" s="32">
        <f t="shared" si="26"/>
        <v>311</v>
      </c>
      <c r="B321" s="34" t="s">
        <v>1952</v>
      </c>
      <c r="C321" s="34" t="s">
        <v>1953</v>
      </c>
      <c r="D321" s="249" t="s">
        <v>894</v>
      </c>
      <c r="E321" s="267">
        <v>33668</v>
      </c>
      <c r="F321" s="267">
        <v>6396.92</v>
      </c>
      <c r="G321" s="268">
        <v>40065</v>
      </c>
      <c r="H321" s="269">
        <v>33331.386554621851</v>
      </c>
      <c r="I321" s="269">
        <f t="shared" si="24"/>
        <v>6332.9634453781518</v>
      </c>
      <c r="J321" s="269">
        <f t="shared" si="27"/>
        <v>39664</v>
      </c>
    </row>
    <row r="322" spans="1:10" ht="25.5" x14ac:dyDescent="0.25">
      <c r="A322" s="32">
        <f t="shared" si="26"/>
        <v>312</v>
      </c>
      <c r="B322" s="34" t="s">
        <v>1954</v>
      </c>
      <c r="C322" s="34" t="s">
        <v>1955</v>
      </c>
      <c r="D322" s="249" t="s">
        <v>894</v>
      </c>
      <c r="E322" s="267">
        <v>39414</v>
      </c>
      <c r="F322" s="267">
        <v>7488.66</v>
      </c>
      <c r="G322" s="268">
        <v>46903</v>
      </c>
      <c r="H322" s="269">
        <v>39020.142857142862</v>
      </c>
      <c r="I322" s="269">
        <f t="shared" si="24"/>
        <v>7413.8271428571443</v>
      </c>
      <c r="J322" s="269">
        <f t="shared" si="27"/>
        <v>46434</v>
      </c>
    </row>
    <row r="323" spans="1:10" ht="25.5" x14ac:dyDescent="0.25">
      <c r="A323" s="32">
        <f t="shared" si="26"/>
        <v>313</v>
      </c>
      <c r="B323" s="34" t="s">
        <v>1956</v>
      </c>
      <c r="C323" s="34" t="s">
        <v>1957</v>
      </c>
      <c r="D323" s="249" t="s">
        <v>894</v>
      </c>
      <c r="E323" s="267">
        <v>41732</v>
      </c>
      <c r="F323" s="267">
        <v>7929.08</v>
      </c>
      <c r="G323" s="268">
        <v>49661</v>
      </c>
      <c r="H323" s="269">
        <v>41314.613445378156</v>
      </c>
      <c r="I323" s="269">
        <f t="shared" si="24"/>
        <v>7849.7765546218498</v>
      </c>
      <c r="J323" s="269">
        <f t="shared" si="27"/>
        <v>49164</v>
      </c>
    </row>
    <row r="324" spans="1:10" x14ac:dyDescent="0.25">
      <c r="A324" s="32">
        <f t="shared" si="26"/>
        <v>314</v>
      </c>
      <c r="B324" s="34" t="s">
        <v>1958</v>
      </c>
      <c r="C324" s="34" t="s">
        <v>1959</v>
      </c>
      <c r="D324" s="249" t="s">
        <v>894</v>
      </c>
      <c r="E324" s="267">
        <v>33473</v>
      </c>
      <c r="F324" s="267">
        <v>6359.87</v>
      </c>
      <c r="G324" s="268">
        <v>39833</v>
      </c>
      <c r="H324" s="269">
        <v>33138.378151260506</v>
      </c>
      <c r="I324" s="269">
        <f t="shared" si="24"/>
        <v>6296.2918487394963</v>
      </c>
      <c r="J324" s="269">
        <f t="shared" si="27"/>
        <v>39435</v>
      </c>
    </row>
    <row r="325" spans="1:10" ht="25.5" x14ac:dyDescent="0.25">
      <c r="A325" s="32">
        <f t="shared" si="26"/>
        <v>315</v>
      </c>
      <c r="B325" s="34" t="s">
        <v>1960</v>
      </c>
      <c r="C325" s="34" t="s">
        <v>1961</v>
      </c>
      <c r="D325" s="249" t="s">
        <v>894</v>
      </c>
      <c r="E325" s="267">
        <v>33698</v>
      </c>
      <c r="F325" s="267">
        <v>6402.62</v>
      </c>
      <c r="G325" s="268">
        <v>40101</v>
      </c>
      <c r="H325" s="269">
        <v>33361.336134453784</v>
      </c>
      <c r="I325" s="269">
        <f t="shared" si="24"/>
        <v>6338.6538655462191</v>
      </c>
      <c r="J325" s="269">
        <f t="shared" si="27"/>
        <v>39700</v>
      </c>
    </row>
    <row r="326" spans="1:10" x14ac:dyDescent="0.25">
      <c r="A326" s="32">
        <f t="shared" si="26"/>
        <v>316</v>
      </c>
      <c r="B326" s="34" t="s">
        <v>1962</v>
      </c>
      <c r="C326" s="34" t="s">
        <v>1963</v>
      </c>
      <c r="D326" s="249" t="s">
        <v>894</v>
      </c>
      <c r="E326" s="267">
        <v>39448</v>
      </c>
      <c r="F326" s="267">
        <v>7495.12</v>
      </c>
      <c r="G326" s="268">
        <v>46943</v>
      </c>
      <c r="H326" s="269">
        <v>39053.420168067227</v>
      </c>
      <c r="I326" s="269">
        <f t="shared" si="24"/>
        <v>7420.1498319327729</v>
      </c>
      <c r="J326" s="269">
        <f t="shared" si="27"/>
        <v>46474</v>
      </c>
    </row>
    <row r="327" spans="1:10" x14ac:dyDescent="0.25">
      <c r="A327" s="32">
        <f t="shared" si="26"/>
        <v>317</v>
      </c>
      <c r="B327" s="34" t="s">
        <v>1964</v>
      </c>
      <c r="C327" s="34" t="s">
        <v>1965</v>
      </c>
      <c r="D327" s="249" t="s">
        <v>894</v>
      </c>
      <c r="E327" s="267">
        <v>41494</v>
      </c>
      <c r="F327" s="267">
        <v>7883.86</v>
      </c>
      <c r="G327" s="268">
        <v>49378</v>
      </c>
      <c r="H327" s="269">
        <v>41079.176470588238</v>
      </c>
      <c r="I327" s="269">
        <f t="shared" si="24"/>
        <v>7805.0435294117651</v>
      </c>
      <c r="J327" s="269">
        <f t="shared" si="27"/>
        <v>48884</v>
      </c>
    </row>
    <row r="328" spans="1:10" x14ac:dyDescent="0.25">
      <c r="A328" s="32">
        <f t="shared" si="26"/>
        <v>318</v>
      </c>
      <c r="B328" s="34" t="s">
        <v>1966</v>
      </c>
      <c r="C328" s="34" t="s">
        <v>1967</v>
      </c>
      <c r="D328" s="249" t="s">
        <v>894</v>
      </c>
      <c r="E328" s="267">
        <v>33619</v>
      </c>
      <c r="F328" s="267">
        <v>6387.61</v>
      </c>
      <c r="G328" s="268">
        <v>40007</v>
      </c>
      <c r="H328" s="269">
        <v>33283.134453781517</v>
      </c>
      <c r="I328" s="269">
        <f t="shared" si="24"/>
        <v>6323.7955462184882</v>
      </c>
      <c r="J328" s="269">
        <f t="shared" si="27"/>
        <v>39607</v>
      </c>
    </row>
    <row r="329" spans="1:10" x14ac:dyDescent="0.25">
      <c r="A329" s="32">
        <f t="shared" si="26"/>
        <v>319</v>
      </c>
      <c r="B329" s="34" t="s">
        <v>1968</v>
      </c>
      <c r="C329" s="34" t="s">
        <v>1969</v>
      </c>
      <c r="D329" s="249" t="s">
        <v>894</v>
      </c>
      <c r="E329" s="267">
        <v>33344</v>
      </c>
      <c r="F329" s="267">
        <v>6335.36</v>
      </c>
      <c r="G329" s="268">
        <v>39679</v>
      </c>
      <c r="H329" s="269">
        <v>33010.26050420168</v>
      </c>
      <c r="I329" s="269">
        <f t="shared" si="24"/>
        <v>6271.9494957983197</v>
      </c>
      <c r="J329" s="269">
        <f t="shared" si="27"/>
        <v>39282</v>
      </c>
    </row>
    <row r="330" spans="1:10" x14ac:dyDescent="0.25">
      <c r="A330" s="32">
        <f t="shared" si="26"/>
        <v>320</v>
      </c>
      <c r="B330" s="34" t="s">
        <v>1970</v>
      </c>
      <c r="C330" s="34" t="s">
        <v>1971</v>
      </c>
      <c r="D330" s="249" t="s">
        <v>894</v>
      </c>
      <c r="E330" s="267">
        <v>39507</v>
      </c>
      <c r="F330" s="267">
        <v>7506.33</v>
      </c>
      <c r="G330" s="268">
        <v>47013</v>
      </c>
      <c r="H330" s="269">
        <v>39111.655462184877</v>
      </c>
      <c r="I330" s="269">
        <f t="shared" si="24"/>
        <v>7431.2145378151272</v>
      </c>
      <c r="J330" s="269">
        <f t="shared" si="27"/>
        <v>46543</v>
      </c>
    </row>
    <row r="331" spans="1:10" ht="25.5" x14ac:dyDescent="0.25">
      <c r="A331" s="32">
        <f t="shared" si="26"/>
        <v>321</v>
      </c>
      <c r="B331" s="34" t="s">
        <v>1972</v>
      </c>
      <c r="C331" s="34" t="s">
        <v>1973</v>
      </c>
      <c r="D331" s="249" t="s">
        <v>894</v>
      </c>
      <c r="E331" s="267">
        <v>41732</v>
      </c>
      <c r="F331" s="267">
        <v>7929.08</v>
      </c>
      <c r="G331" s="268">
        <v>49661</v>
      </c>
      <c r="H331" s="269">
        <v>41314.613445378156</v>
      </c>
      <c r="I331" s="269">
        <f t="shared" si="24"/>
        <v>7849.7765546218498</v>
      </c>
      <c r="J331" s="269">
        <f t="shared" si="27"/>
        <v>49164</v>
      </c>
    </row>
    <row r="332" spans="1:10" x14ac:dyDescent="0.25">
      <c r="A332" s="32">
        <f t="shared" si="26"/>
        <v>322</v>
      </c>
      <c r="B332" s="34" t="s">
        <v>1974</v>
      </c>
      <c r="C332" s="34" t="s">
        <v>1975</v>
      </c>
      <c r="D332" s="249" t="s">
        <v>894</v>
      </c>
      <c r="E332" s="267">
        <v>33618</v>
      </c>
      <c r="F332" s="267">
        <v>6387.42</v>
      </c>
      <c r="G332" s="268">
        <v>40005</v>
      </c>
      <c r="H332" s="269">
        <v>33281.470588235294</v>
      </c>
      <c r="I332" s="269">
        <f t="shared" si="24"/>
        <v>6323.4794117647061</v>
      </c>
      <c r="J332" s="269">
        <f t="shared" si="27"/>
        <v>39605</v>
      </c>
    </row>
    <row r="333" spans="1:10" x14ac:dyDescent="0.25">
      <c r="A333" s="32">
        <f t="shared" si="26"/>
        <v>323</v>
      </c>
      <c r="B333" s="34" t="s">
        <v>1976</v>
      </c>
      <c r="C333" s="34" t="s">
        <v>1977</v>
      </c>
      <c r="D333" s="249" t="s">
        <v>894</v>
      </c>
      <c r="E333" s="267">
        <v>33473</v>
      </c>
      <c r="F333" s="267">
        <v>6359.87</v>
      </c>
      <c r="G333" s="268">
        <v>39833</v>
      </c>
      <c r="H333" s="269">
        <v>33138.378151260506</v>
      </c>
      <c r="I333" s="269">
        <f t="shared" si="24"/>
        <v>6296.2918487394963</v>
      </c>
      <c r="J333" s="269">
        <f t="shared" si="27"/>
        <v>39435</v>
      </c>
    </row>
    <row r="334" spans="1:10" x14ac:dyDescent="0.25">
      <c r="A334" s="32">
        <f t="shared" si="26"/>
        <v>324</v>
      </c>
      <c r="B334" s="34" t="s">
        <v>1978</v>
      </c>
      <c r="C334" s="34" t="s">
        <v>1979</v>
      </c>
      <c r="D334" s="249" t="s">
        <v>894</v>
      </c>
      <c r="E334" s="267">
        <v>39507</v>
      </c>
      <c r="F334" s="267">
        <v>7506.33</v>
      </c>
      <c r="G334" s="268">
        <v>47013</v>
      </c>
      <c r="H334" s="269">
        <v>39111.655462184877</v>
      </c>
      <c r="I334" s="269">
        <f t="shared" si="24"/>
        <v>7431.2145378151272</v>
      </c>
      <c r="J334" s="269">
        <f t="shared" si="27"/>
        <v>46543</v>
      </c>
    </row>
    <row r="335" spans="1:10" x14ac:dyDescent="0.25">
      <c r="A335" s="32">
        <f t="shared" si="26"/>
        <v>325</v>
      </c>
      <c r="B335" s="34" t="s">
        <v>1980</v>
      </c>
      <c r="C335" s="34" t="s">
        <v>1981</v>
      </c>
      <c r="D335" s="249" t="s">
        <v>894</v>
      </c>
      <c r="E335" s="267">
        <v>41768</v>
      </c>
      <c r="F335" s="267">
        <v>7935.92</v>
      </c>
      <c r="G335" s="268">
        <v>49704</v>
      </c>
      <c r="H335" s="269">
        <v>41350.386554621851</v>
      </c>
      <c r="I335" s="269">
        <f t="shared" si="24"/>
        <v>7856.5734453781515</v>
      </c>
      <c r="J335" s="269">
        <f t="shared" si="27"/>
        <v>49207</v>
      </c>
    </row>
    <row r="336" spans="1:10" ht="25.5" x14ac:dyDescent="0.25">
      <c r="A336" s="32">
        <f t="shared" si="26"/>
        <v>326</v>
      </c>
      <c r="B336" s="34" t="s">
        <v>1982</v>
      </c>
      <c r="C336" s="34" t="s">
        <v>1983</v>
      </c>
      <c r="D336" s="249" t="s">
        <v>894</v>
      </c>
      <c r="E336" s="267">
        <v>33426</v>
      </c>
      <c r="F336" s="267">
        <v>6350.9400000000005</v>
      </c>
      <c r="G336" s="268">
        <v>39777</v>
      </c>
      <c r="H336" s="269">
        <v>33091.789915966394</v>
      </c>
      <c r="I336" s="269">
        <f t="shared" si="24"/>
        <v>6287.4400840336148</v>
      </c>
      <c r="J336" s="269">
        <f t="shared" si="27"/>
        <v>39379</v>
      </c>
    </row>
    <row r="337" spans="1:10" x14ac:dyDescent="0.25">
      <c r="A337" s="32">
        <f t="shared" si="26"/>
        <v>327</v>
      </c>
      <c r="B337" s="34" t="s">
        <v>1984</v>
      </c>
      <c r="C337" s="34" t="s">
        <v>1985</v>
      </c>
      <c r="D337" s="249" t="s">
        <v>894</v>
      </c>
      <c r="E337" s="267">
        <v>33619</v>
      </c>
      <c r="F337" s="267">
        <v>6387.61</v>
      </c>
      <c r="G337" s="268">
        <v>40007</v>
      </c>
      <c r="H337" s="269">
        <v>33283.134453781517</v>
      </c>
      <c r="I337" s="269">
        <f t="shared" si="24"/>
        <v>6323.7955462184882</v>
      </c>
      <c r="J337" s="269">
        <f t="shared" si="27"/>
        <v>39607</v>
      </c>
    </row>
    <row r="338" spans="1:10" x14ac:dyDescent="0.25">
      <c r="A338" s="32">
        <f t="shared" si="26"/>
        <v>328</v>
      </c>
      <c r="B338" s="34" t="s">
        <v>1986</v>
      </c>
      <c r="C338" s="34" t="s">
        <v>1987</v>
      </c>
      <c r="D338" s="249" t="s">
        <v>894</v>
      </c>
      <c r="E338" s="267">
        <v>39093</v>
      </c>
      <c r="F338" s="267">
        <v>7427.67</v>
      </c>
      <c r="G338" s="268">
        <v>46521</v>
      </c>
      <c r="H338" s="269">
        <v>38702.34453781513</v>
      </c>
      <c r="I338" s="269">
        <f t="shared" si="24"/>
        <v>7353.4454621848745</v>
      </c>
      <c r="J338" s="269">
        <f t="shared" si="27"/>
        <v>46056</v>
      </c>
    </row>
    <row r="339" spans="1:10" x14ac:dyDescent="0.25">
      <c r="A339" s="32">
        <f t="shared" si="26"/>
        <v>329</v>
      </c>
      <c r="B339" s="34" t="s">
        <v>1988</v>
      </c>
      <c r="C339" s="34" t="s">
        <v>1989</v>
      </c>
      <c r="D339" s="249" t="s">
        <v>894</v>
      </c>
      <c r="E339" s="267">
        <v>41831</v>
      </c>
      <c r="F339" s="267">
        <v>7947.89</v>
      </c>
      <c r="G339" s="268">
        <v>49779</v>
      </c>
      <c r="H339" s="269">
        <v>41412.781512605041</v>
      </c>
      <c r="I339" s="269">
        <f t="shared" si="24"/>
        <v>7868.4284873949582</v>
      </c>
      <c r="J339" s="269">
        <f t="shared" si="27"/>
        <v>49281</v>
      </c>
    </row>
    <row r="340" spans="1:10" x14ac:dyDescent="0.25">
      <c r="A340" s="32">
        <f t="shared" si="26"/>
        <v>330</v>
      </c>
      <c r="B340" s="34" t="s">
        <v>1988</v>
      </c>
      <c r="C340" s="34" t="s">
        <v>1990</v>
      </c>
      <c r="D340" s="249" t="s">
        <v>894</v>
      </c>
      <c r="E340" s="267">
        <v>41493</v>
      </c>
      <c r="F340" s="267">
        <v>7883.67</v>
      </c>
      <c r="G340" s="268">
        <v>49377</v>
      </c>
      <c r="H340" s="269">
        <v>41078.34453781513</v>
      </c>
      <c r="I340" s="269">
        <f t="shared" si="24"/>
        <v>7804.885462184875</v>
      </c>
      <c r="J340" s="269">
        <f t="shared" si="27"/>
        <v>48883</v>
      </c>
    </row>
    <row r="341" spans="1:10" x14ac:dyDescent="0.25">
      <c r="A341" s="32">
        <f t="shared" si="26"/>
        <v>331</v>
      </c>
      <c r="B341" s="34" t="s">
        <v>1991</v>
      </c>
      <c r="C341" s="34" t="s">
        <v>1992</v>
      </c>
      <c r="D341" s="249" t="s">
        <v>894</v>
      </c>
      <c r="E341" s="267">
        <v>33668</v>
      </c>
      <c r="F341" s="267">
        <v>6396.92</v>
      </c>
      <c r="G341" s="268">
        <v>40065</v>
      </c>
      <c r="H341" s="269">
        <v>33331.386554621851</v>
      </c>
      <c r="I341" s="269">
        <f t="shared" si="24"/>
        <v>6332.9634453781518</v>
      </c>
      <c r="J341" s="269">
        <f t="shared" si="27"/>
        <v>39664</v>
      </c>
    </row>
    <row r="342" spans="1:10" x14ac:dyDescent="0.25">
      <c r="A342" s="32">
        <f t="shared" si="26"/>
        <v>332</v>
      </c>
      <c r="B342" s="34" t="s">
        <v>1993</v>
      </c>
      <c r="C342" s="34" t="s">
        <v>1994</v>
      </c>
      <c r="D342" s="249" t="s">
        <v>894</v>
      </c>
      <c r="E342" s="267">
        <v>39414</v>
      </c>
      <c r="F342" s="267">
        <v>7488.66</v>
      </c>
      <c r="G342" s="268">
        <v>46903</v>
      </c>
      <c r="H342" s="269">
        <v>39020.142857142862</v>
      </c>
      <c r="I342" s="269">
        <f t="shared" si="24"/>
        <v>7413.8271428571443</v>
      </c>
      <c r="J342" s="269">
        <f t="shared" si="27"/>
        <v>46434</v>
      </c>
    </row>
    <row r="343" spans="1:10" ht="25.5" x14ac:dyDescent="0.25">
      <c r="A343" s="32">
        <f t="shared" si="26"/>
        <v>333</v>
      </c>
      <c r="B343" s="34" t="s">
        <v>1995</v>
      </c>
      <c r="C343" s="34" t="s">
        <v>1996</v>
      </c>
      <c r="D343" s="249" t="s">
        <v>894</v>
      </c>
      <c r="E343" s="267">
        <v>41553</v>
      </c>
      <c r="F343" s="267">
        <v>7895.07</v>
      </c>
      <c r="G343" s="268">
        <v>49448</v>
      </c>
      <c r="H343" s="269">
        <v>41137.411764705881</v>
      </c>
      <c r="I343" s="269">
        <f t="shared" si="24"/>
        <v>7816.1082352941175</v>
      </c>
      <c r="J343" s="269">
        <f t="shared" si="27"/>
        <v>48954</v>
      </c>
    </row>
    <row r="344" spans="1:10" x14ac:dyDescent="0.25">
      <c r="A344" s="32">
        <f t="shared" si="26"/>
        <v>334</v>
      </c>
      <c r="B344" s="34" t="s">
        <v>1997</v>
      </c>
      <c r="C344" s="34" t="s">
        <v>1998</v>
      </c>
      <c r="D344" s="249" t="s">
        <v>894</v>
      </c>
      <c r="E344" s="267">
        <v>33618</v>
      </c>
      <c r="F344" s="267">
        <v>6387.42</v>
      </c>
      <c r="G344" s="268">
        <v>40005</v>
      </c>
      <c r="H344" s="269">
        <v>33281.470588235294</v>
      </c>
      <c r="I344" s="269">
        <f t="shared" si="24"/>
        <v>6323.4794117647061</v>
      </c>
      <c r="J344" s="269">
        <f t="shared" si="27"/>
        <v>39605</v>
      </c>
    </row>
    <row r="345" spans="1:10" ht="25.5" x14ac:dyDescent="0.25">
      <c r="A345" s="32">
        <f t="shared" si="26"/>
        <v>335</v>
      </c>
      <c r="B345" s="34" t="s">
        <v>1999</v>
      </c>
      <c r="C345" s="34" t="s">
        <v>2000</v>
      </c>
      <c r="D345" s="249" t="s">
        <v>894</v>
      </c>
      <c r="E345" s="267">
        <v>33632</v>
      </c>
      <c r="F345" s="267">
        <v>6390.08</v>
      </c>
      <c r="G345" s="268">
        <v>40022</v>
      </c>
      <c r="H345" s="269">
        <v>33295.613445378149</v>
      </c>
      <c r="I345" s="269">
        <f t="shared" ref="I345:I396" si="28">+H345*0.19</f>
        <v>6326.1665546218483</v>
      </c>
      <c r="J345" s="269">
        <f t="shared" ref="J345:J376" si="29">+ROUND(H345+I345,0)</f>
        <v>39622</v>
      </c>
    </row>
    <row r="346" spans="1:10" x14ac:dyDescent="0.25">
      <c r="A346" s="32">
        <f t="shared" si="26"/>
        <v>336</v>
      </c>
      <c r="B346" s="34" t="s">
        <v>2001</v>
      </c>
      <c r="C346" s="34" t="s">
        <v>2002</v>
      </c>
      <c r="D346" s="249" t="s">
        <v>894</v>
      </c>
      <c r="E346" s="267">
        <v>39507</v>
      </c>
      <c r="F346" s="267">
        <v>7506.33</v>
      </c>
      <c r="G346" s="268">
        <v>47013</v>
      </c>
      <c r="H346" s="269">
        <v>39111.655462184877</v>
      </c>
      <c r="I346" s="269">
        <f t="shared" si="28"/>
        <v>7431.2145378151272</v>
      </c>
      <c r="J346" s="269">
        <f t="shared" si="29"/>
        <v>46543</v>
      </c>
    </row>
    <row r="347" spans="1:10" x14ac:dyDescent="0.25">
      <c r="A347" s="32">
        <f t="shared" si="26"/>
        <v>337</v>
      </c>
      <c r="B347" s="34" t="s">
        <v>2003</v>
      </c>
      <c r="C347" s="34" t="s">
        <v>2004</v>
      </c>
      <c r="D347" s="249" t="s">
        <v>894</v>
      </c>
      <c r="E347" s="267">
        <v>41355</v>
      </c>
      <c r="F347" s="267">
        <v>7857.45</v>
      </c>
      <c r="G347" s="268">
        <v>49212</v>
      </c>
      <c r="H347" s="269">
        <v>40941.075630252104</v>
      </c>
      <c r="I347" s="269">
        <f t="shared" si="28"/>
        <v>7778.8043697478997</v>
      </c>
      <c r="J347" s="269">
        <f t="shared" si="29"/>
        <v>48720</v>
      </c>
    </row>
    <row r="348" spans="1:10" x14ac:dyDescent="0.25">
      <c r="A348" s="32">
        <f t="shared" si="26"/>
        <v>338</v>
      </c>
      <c r="B348" s="34" t="s">
        <v>2005</v>
      </c>
      <c r="C348" s="34" t="s">
        <v>2006</v>
      </c>
      <c r="D348" s="249" t="s">
        <v>894</v>
      </c>
      <c r="E348" s="267">
        <v>33698</v>
      </c>
      <c r="F348" s="267">
        <v>6402.62</v>
      </c>
      <c r="G348" s="268">
        <v>40101</v>
      </c>
      <c r="H348" s="269">
        <v>33361.336134453784</v>
      </c>
      <c r="I348" s="269">
        <f t="shared" si="28"/>
        <v>6338.6538655462191</v>
      </c>
      <c r="J348" s="269">
        <f t="shared" si="29"/>
        <v>39700</v>
      </c>
    </row>
    <row r="349" spans="1:10" x14ac:dyDescent="0.25">
      <c r="A349" s="32">
        <f t="shared" si="26"/>
        <v>339</v>
      </c>
      <c r="B349" s="278" t="s">
        <v>2007</v>
      </c>
      <c r="C349" s="278" t="s">
        <v>2008</v>
      </c>
      <c r="D349" s="249" t="s">
        <v>894</v>
      </c>
      <c r="E349" s="267">
        <v>41555</v>
      </c>
      <c r="F349" s="267">
        <v>7895.45</v>
      </c>
      <c r="G349" s="268">
        <v>49450</v>
      </c>
      <c r="H349" s="269">
        <v>41139.075630252104</v>
      </c>
      <c r="I349" s="269">
        <f t="shared" si="28"/>
        <v>7816.4243697478996</v>
      </c>
      <c r="J349" s="269">
        <f t="shared" si="29"/>
        <v>48956</v>
      </c>
    </row>
    <row r="350" spans="1:10" x14ac:dyDescent="0.25">
      <c r="A350" s="32">
        <f t="shared" si="26"/>
        <v>340</v>
      </c>
      <c r="B350" s="278" t="s">
        <v>2007</v>
      </c>
      <c r="C350" s="278" t="s">
        <v>2009</v>
      </c>
      <c r="D350" s="249" t="s">
        <v>894</v>
      </c>
      <c r="E350" s="267">
        <v>41493</v>
      </c>
      <c r="F350" s="267">
        <v>7883.67</v>
      </c>
      <c r="G350" s="268">
        <v>49377</v>
      </c>
      <c r="H350" s="269">
        <v>41078.34453781513</v>
      </c>
      <c r="I350" s="269">
        <f t="shared" si="28"/>
        <v>7804.885462184875</v>
      </c>
      <c r="J350" s="269">
        <f t="shared" si="29"/>
        <v>48883</v>
      </c>
    </row>
    <row r="351" spans="1:10" ht="25.5" x14ac:dyDescent="0.25">
      <c r="A351" s="32">
        <f t="shared" si="26"/>
        <v>341</v>
      </c>
      <c r="B351" s="95" t="s">
        <v>2010</v>
      </c>
      <c r="C351" s="95" t="s">
        <v>2011</v>
      </c>
      <c r="D351" s="93" t="s">
        <v>1514</v>
      </c>
      <c r="E351" s="267">
        <v>11029</v>
      </c>
      <c r="F351" s="267">
        <v>2095.5100000000002</v>
      </c>
      <c r="G351" s="268">
        <v>13125</v>
      </c>
      <c r="H351" s="269">
        <v>10919.117647058823</v>
      </c>
      <c r="I351" s="269">
        <f t="shared" si="28"/>
        <v>2074.6323529411766</v>
      </c>
      <c r="J351" s="269">
        <f t="shared" si="29"/>
        <v>12994</v>
      </c>
    </row>
    <row r="352" spans="1:10" ht="38.25" x14ac:dyDescent="0.25">
      <c r="A352" s="32">
        <f t="shared" si="26"/>
        <v>342</v>
      </c>
      <c r="B352" s="95" t="s">
        <v>2012</v>
      </c>
      <c r="C352" s="95" t="s">
        <v>2013</v>
      </c>
      <c r="D352" s="93" t="s">
        <v>1615</v>
      </c>
      <c r="E352" s="267">
        <v>44051</v>
      </c>
      <c r="F352" s="267">
        <v>8369.69</v>
      </c>
      <c r="G352" s="268">
        <v>52421</v>
      </c>
      <c r="H352" s="269">
        <v>43610.747899159665</v>
      </c>
      <c r="I352" s="269">
        <f t="shared" si="28"/>
        <v>8286.0421008403373</v>
      </c>
      <c r="J352" s="269">
        <f t="shared" si="29"/>
        <v>51897</v>
      </c>
    </row>
    <row r="353" spans="1:10" ht="38.25" x14ac:dyDescent="0.25">
      <c r="A353" s="32">
        <f t="shared" si="26"/>
        <v>343</v>
      </c>
      <c r="B353" s="95" t="s">
        <v>2014</v>
      </c>
      <c r="C353" s="95" t="s">
        <v>2015</v>
      </c>
      <c r="D353" s="93" t="s">
        <v>1615</v>
      </c>
      <c r="E353" s="267">
        <v>17891</v>
      </c>
      <c r="F353" s="267">
        <v>3399.29</v>
      </c>
      <c r="G353" s="268">
        <v>21290</v>
      </c>
      <c r="H353" s="269">
        <v>17711.848739495799</v>
      </c>
      <c r="I353" s="269">
        <f t="shared" si="28"/>
        <v>3365.251260504202</v>
      </c>
      <c r="J353" s="269">
        <f t="shared" si="29"/>
        <v>21077</v>
      </c>
    </row>
    <row r="354" spans="1:10" x14ac:dyDescent="0.25">
      <c r="A354" s="32">
        <f t="shared" si="26"/>
        <v>344</v>
      </c>
      <c r="B354" s="95" t="s">
        <v>2016</v>
      </c>
      <c r="C354" s="95" t="s">
        <v>2017</v>
      </c>
      <c r="D354" s="93" t="s">
        <v>1503</v>
      </c>
      <c r="E354" s="267">
        <v>22721</v>
      </c>
      <c r="F354" s="267">
        <v>4316.99</v>
      </c>
      <c r="G354" s="268">
        <v>27038</v>
      </c>
      <c r="H354" s="269">
        <v>22493.798319327732</v>
      </c>
      <c r="I354" s="269">
        <f t="shared" si="28"/>
        <v>4273.8216806722694</v>
      </c>
      <c r="J354" s="269">
        <f t="shared" si="29"/>
        <v>26768</v>
      </c>
    </row>
    <row r="355" spans="1:10" x14ac:dyDescent="0.25">
      <c r="A355" s="32">
        <f t="shared" si="26"/>
        <v>345</v>
      </c>
      <c r="B355" s="95" t="s">
        <v>2018</v>
      </c>
      <c r="C355" s="95" t="s">
        <v>2019</v>
      </c>
      <c r="D355" s="93" t="s">
        <v>1503</v>
      </c>
      <c r="E355" s="267">
        <v>23240</v>
      </c>
      <c r="F355" s="267">
        <v>4415.6000000000004</v>
      </c>
      <c r="G355" s="268">
        <v>27656</v>
      </c>
      <c r="H355" s="269">
        <v>23007.932773109245</v>
      </c>
      <c r="I355" s="269">
        <f t="shared" si="28"/>
        <v>4371.507226890757</v>
      </c>
      <c r="J355" s="269">
        <f t="shared" si="29"/>
        <v>27379</v>
      </c>
    </row>
    <row r="356" spans="1:10" ht="25.5" x14ac:dyDescent="0.25">
      <c r="A356" s="32">
        <f t="shared" si="26"/>
        <v>346</v>
      </c>
      <c r="B356" s="95" t="s">
        <v>2020</v>
      </c>
      <c r="C356" s="95" t="s">
        <v>2019</v>
      </c>
      <c r="D356" s="93" t="s">
        <v>1505</v>
      </c>
      <c r="E356" s="267">
        <v>17430</v>
      </c>
      <c r="F356" s="267">
        <v>3311.7</v>
      </c>
      <c r="G356" s="268">
        <v>20742</v>
      </c>
      <c r="H356" s="269">
        <v>17255.949579831937</v>
      </c>
      <c r="I356" s="269">
        <f t="shared" si="28"/>
        <v>3278.6304201680682</v>
      </c>
      <c r="J356" s="269">
        <f t="shared" si="29"/>
        <v>20535</v>
      </c>
    </row>
    <row r="357" spans="1:10" ht="25.5" x14ac:dyDescent="0.25">
      <c r="A357" s="32">
        <f t="shared" ref="A357:A396" si="30">+A356+1</f>
        <v>347</v>
      </c>
      <c r="B357" s="36" t="s">
        <v>2021</v>
      </c>
      <c r="C357" s="36" t="s">
        <v>2022</v>
      </c>
      <c r="D357" s="35" t="s">
        <v>894</v>
      </c>
      <c r="E357" s="267">
        <v>145247</v>
      </c>
      <c r="F357" s="267">
        <v>27596.93</v>
      </c>
      <c r="G357" s="268">
        <v>172844</v>
      </c>
      <c r="H357" s="269">
        <v>143794.58823529413</v>
      </c>
      <c r="I357" s="269">
        <f t="shared" si="28"/>
        <v>27320.971764705886</v>
      </c>
      <c r="J357" s="269">
        <f t="shared" si="29"/>
        <v>171116</v>
      </c>
    </row>
    <row r="358" spans="1:10" x14ac:dyDescent="0.25">
      <c r="A358" s="32">
        <f t="shared" si="30"/>
        <v>348</v>
      </c>
      <c r="B358" s="278" t="s">
        <v>2025</v>
      </c>
      <c r="C358" s="278" t="s">
        <v>2025</v>
      </c>
      <c r="D358" s="249" t="s">
        <v>894</v>
      </c>
      <c r="E358" s="267">
        <v>2900542</v>
      </c>
      <c r="F358" s="267">
        <v>551102.98</v>
      </c>
      <c r="G358" s="268">
        <v>3451645</v>
      </c>
      <c r="H358" s="269">
        <v>2871536.5966386553</v>
      </c>
      <c r="I358" s="269">
        <f t="shared" si="28"/>
        <v>545591.95336134452</v>
      </c>
      <c r="J358" s="269">
        <f t="shared" si="29"/>
        <v>3417129</v>
      </c>
    </row>
    <row r="359" spans="1:10" ht="25.5" x14ac:dyDescent="0.25">
      <c r="A359" s="32">
        <f t="shared" si="30"/>
        <v>349</v>
      </c>
      <c r="B359" s="278" t="s">
        <v>2032</v>
      </c>
      <c r="C359" s="278" t="s">
        <v>1755</v>
      </c>
      <c r="D359" s="249" t="s">
        <v>1582</v>
      </c>
      <c r="E359" s="267">
        <v>16137</v>
      </c>
      <c r="F359" s="267">
        <v>3066.03</v>
      </c>
      <c r="G359" s="268">
        <v>19203</v>
      </c>
      <c r="H359" s="269">
        <v>15975.605042016809</v>
      </c>
      <c r="I359" s="269">
        <f t="shared" si="28"/>
        <v>3035.3649579831936</v>
      </c>
      <c r="J359" s="269">
        <f t="shared" si="29"/>
        <v>19011</v>
      </c>
    </row>
    <row r="360" spans="1:10" x14ac:dyDescent="0.25">
      <c r="A360" s="32">
        <f t="shared" si="30"/>
        <v>350</v>
      </c>
      <c r="B360" s="95" t="s">
        <v>2033</v>
      </c>
      <c r="C360" s="95" t="s">
        <v>2034</v>
      </c>
      <c r="D360" s="93" t="s">
        <v>894</v>
      </c>
      <c r="E360" s="267">
        <v>32540</v>
      </c>
      <c r="F360" s="267">
        <v>6182.6</v>
      </c>
      <c r="G360" s="268">
        <v>38723</v>
      </c>
      <c r="H360" s="269">
        <v>32214.932773109242</v>
      </c>
      <c r="I360" s="269">
        <f t="shared" si="28"/>
        <v>6120.837226890756</v>
      </c>
      <c r="J360" s="269">
        <f t="shared" si="29"/>
        <v>38336</v>
      </c>
    </row>
    <row r="361" spans="1:10" ht="25.5" x14ac:dyDescent="0.25">
      <c r="A361" s="32">
        <f t="shared" si="30"/>
        <v>351</v>
      </c>
      <c r="B361" s="95" t="s">
        <v>2035</v>
      </c>
      <c r="C361" s="95" t="s">
        <v>2036</v>
      </c>
      <c r="D361" s="93" t="s">
        <v>894</v>
      </c>
      <c r="E361" s="267">
        <v>34494</v>
      </c>
      <c r="F361" s="267">
        <v>6553.86</v>
      </c>
      <c r="G361" s="268">
        <v>41048</v>
      </c>
      <c r="H361" s="269">
        <v>34149.176470588231</v>
      </c>
      <c r="I361" s="269">
        <f t="shared" si="28"/>
        <v>6488.3435294117635</v>
      </c>
      <c r="J361" s="269">
        <f t="shared" si="29"/>
        <v>40638</v>
      </c>
    </row>
    <row r="362" spans="1:10" x14ac:dyDescent="0.25">
      <c r="A362" s="32">
        <f t="shared" si="30"/>
        <v>352</v>
      </c>
      <c r="B362" s="95" t="s">
        <v>2037</v>
      </c>
      <c r="C362" s="92" t="s">
        <v>2038</v>
      </c>
      <c r="D362" s="93" t="s">
        <v>894</v>
      </c>
      <c r="E362" s="267">
        <v>75528</v>
      </c>
      <c r="F362" s="267">
        <v>14350.32</v>
      </c>
      <c r="G362" s="268">
        <v>89878</v>
      </c>
      <c r="H362" s="269">
        <v>74772.45378151261</v>
      </c>
      <c r="I362" s="269">
        <f t="shared" si="28"/>
        <v>14206.766218487395</v>
      </c>
      <c r="J362" s="269">
        <f t="shared" si="29"/>
        <v>88979</v>
      </c>
    </row>
    <row r="363" spans="1:10" x14ac:dyDescent="0.25">
      <c r="A363" s="32">
        <f t="shared" si="30"/>
        <v>353</v>
      </c>
      <c r="B363" s="95" t="s">
        <v>2039</v>
      </c>
      <c r="C363" s="92" t="s">
        <v>2040</v>
      </c>
      <c r="D363" s="93" t="s">
        <v>894</v>
      </c>
      <c r="E363" s="267">
        <v>78862</v>
      </c>
      <c r="F363" s="267">
        <v>14983.78</v>
      </c>
      <c r="G363" s="268">
        <v>93846</v>
      </c>
      <c r="H363" s="269">
        <v>78073.563025210082</v>
      </c>
      <c r="I363" s="269">
        <f t="shared" si="28"/>
        <v>14833.976974789915</v>
      </c>
      <c r="J363" s="269">
        <f t="shared" si="29"/>
        <v>92908</v>
      </c>
    </row>
    <row r="364" spans="1:10" x14ac:dyDescent="0.25">
      <c r="A364" s="32">
        <f t="shared" si="30"/>
        <v>354</v>
      </c>
      <c r="B364" s="95" t="s">
        <v>2041</v>
      </c>
      <c r="C364" s="92" t="s">
        <v>2042</v>
      </c>
      <c r="D364" s="93" t="s">
        <v>894</v>
      </c>
      <c r="E364" s="267">
        <v>71864</v>
      </c>
      <c r="F364" s="267">
        <v>13654.16</v>
      </c>
      <c r="G364" s="268">
        <v>85518</v>
      </c>
      <c r="H364" s="269">
        <v>71145.226890756312</v>
      </c>
      <c r="I364" s="269">
        <f t="shared" si="28"/>
        <v>13517.593109243699</v>
      </c>
      <c r="J364" s="269">
        <f t="shared" si="29"/>
        <v>84663</v>
      </c>
    </row>
    <row r="365" spans="1:10" x14ac:dyDescent="0.25">
      <c r="A365" s="32">
        <f t="shared" si="30"/>
        <v>355</v>
      </c>
      <c r="B365" s="95" t="s">
        <v>2045</v>
      </c>
      <c r="C365" s="92" t="s">
        <v>2046</v>
      </c>
      <c r="D365" s="93" t="s">
        <v>894</v>
      </c>
      <c r="E365" s="267">
        <v>6893</v>
      </c>
      <c r="F365" s="267">
        <v>1309.67</v>
      </c>
      <c r="G365" s="268">
        <v>8203</v>
      </c>
      <c r="H365" s="269">
        <v>6824.3445378151264</v>
      </c>
      <c r="I365" s="269">
        <f t="shared" si="28"/>
        <v>1296.6254621848741</v>
      </c>
      <c r="J365" s="269">
        <f t="shared" si="29"/>
        <v>8121</v>
      </c>
    </row>
    <row r="366" spans="1:10" x14ac:dyDescent="0.25">
      <c r="A366" s="32">
        <f t="shared" si="30"/>
        <v>356</v>
      </c>
      <c r="B366" s="95" t="s">
        <v>2047</v>
      </c>
      <c r="C366" s="95" t="s">
        <v>2048</v>
      </c>
      <c r="D366" s="93" t="s">
        <v>894</v>
      </c>
      <c r="E366" s="267">
        <v>14525</v>
      </c>
      <c r="F366" s="267">
        <v>2759.75</v>
      </c>
      <c r="G366" s="268">
        <v>17285</v>
      </c>
      <c r="H366" s="269">
        <v>14379.957983193279</v>
      </c>
      <c r="I366" s="269">
        <f t="shared" si="28"/>
        <v>2732.1920168067231</v>
      </c>
      <c r="J366" s="269">
        <f t="shared" si="29"/>
        <v>17112</v>
      </c>
    </row>
    <row r="367" spans="1:10" x14ac:dyDescent="0.25">
      <c r="A367" s="32">
        <f t="shared" si="30"/>
        <v>357</v>
      </c>
      <c r="B367" s="278" t="s">
        <v>2049</v>
      </c>
      <c r="C367" s="278" t="s">
        <v>2050</v>
      </c>
      <c r="D367" s="249" t="s">
        <v>1538</v>
      </c>
      <c r="E367" s="267">
        <v>219321</v>
      </c>
      <c r="F367" s="267">
        <v>41670.99</v>
      </c>
      <c r="G367" s="268">
        <v>260992</v>
      </c>
      <c r="H367" s="269">
        <v>217127.79831932773</v>
      </c>
      <c r="I367" s="269">
        <f t="shared" si="28"/>
        <v>41254.281680672269</v>
      </c>
      <c r="J367" s="269">
        <f t="shared" si="29"/>
        <v>258382</v>
      </c>
    </row>
    <row r="368" spans="1:10" ht="25.5" x14ac:dyDescent="0.25">
      <c r="A368" s="32">
        <f t="shared" si="30"/>
        <v>358</v>
      </c>
      <c r="B368" s="92" t="s">
        <v>2051</v>
      </c>
      <c r="C368" s="92" t="s">
        <v>2052</v>
      </c>
      <c r="D368" s="93" t="s">
        <v>1514</v>
      </c>
      <c r="E368" s="267">
        <v>17289</v>
      </c>
      <c r="F368" s="267">
        <v>3284.91</v>
      </c>
      <c r="G368" s="268">
        <v>20574</v>
      </c>
      <c r="H368" s="269">
        <v>17116.18487394958</v>
      </c>
      <c r="I368" s="269">
        <f t="shared" si="28"/>
        <v>3252.0751260504203</v>
      </c>
      <c r="J368" s="269">
        <f t="shared" si="29"/>
        <v>20368</v>
      </c>
    </row>
    <row r="369" spans="1:10" ht="25.5" x14ac:dyDescent="0.25">
      <c r="A369" s="32">
        <f t="shared" si="30"/>
        <v>359</v>
      </c>
      <c r="B369" s="92" t="s">
        <v>2053</v>
      </c>
      <c r="C369" s="92" t="s">
        <v>2052</v>
      </c>
      <c r="D369" s="93" t="s">
        <v>1652</v>
      </c>
      <c r="E369" s="267">
        <v>26702</v>
      </c>
      <c r="F369" s="267">
        <v>5073.38</v>
      </c>
      <c r="G369" s="268">
        <v>31775</v>
      </c>
      <c r="H369" s="269">
        <v>26434.663865546219</v>
      </c>
      <c r="I369" s="269">
        <f t="shared" si="28"/>
        <v>5022.5861344537816</v>
      </c>
      <c r="J369" s="269">
        <f t="shared" si="29"/>
        <v>31457</v>
      </c>
    </row>
    <row r="370" spans="1:10" ht="25.5" x14ac:dyDescent="0.25">
      <c r="A370" s="32">
        <f t="shared" si="30"/>
        <v>360</v>
      </c>
      <c r="B370" s="92" t="s">
        <v>2054</v>
      </c>
      <c r="C370" s="92" t="s">
        <v>2052</v>
      </c>
      <c r="D370" s="93" t="s">
        <v>2055</v>
      </c>
      <c r="E370" s="267">
        <v>48803</v>
      </c>
      <c r="F370" s="267">
        <v>9272.57</v>
      </c>
      <c r="G370" s="268">
        <v>58076</v>
      </c>
      <c r="H370" s="269">
        <v>48315.327731092439</v>
      </c>
      <c r="I370" s="269">
        <f t="shared" si="28"/>
        <v>9179.912268907563</v>
      </c>
      <c r="J370" s="269">
        <f t="shared" si="29"/>
        <v>57495</v>
      </c>
    </row>
    <row r="371" spans="1:10" x14ac:dyDescent="0.25">
      <c r="A371" s="32">
        <f t="shared" si="30"/>
        <v>361</v>
      </c>
      <c r="B371" s="95" t="s">
        <v>2068</v>
      </c>
      <c r="C371" s="92" t="s">
        <v>2069</v>
      </c>
      <c r="D371" s="93" t="s">
        <v>2070</v>
      </c>
      <c r="E371" s="267">
        <v>4415</v>
      </c>
      <c r="F371" s="267">
        <v>838.85</v>
      </c>
      <c r="G371" s="268">
        <v>5254</v>
      </c>
      <c r="H371" s="269">
        <v>4370.9747899159665</v>
      </c>
      <c r="I371" s="269">
        <f t="shared" si="28"/>
        <v>830.48521008403361</v>
      </c>
      <c r="J371" s="269">
        <f t="shared" si="29"/>
        <v>5201</v>
      </c>
    </row>
    <row r="372" spans="1:10" x14ac:dyDescent="0.25">
      <c r="A372" s="32">
        <f t="shared" si="30"/>
        <v>362</v>
      </c>
      <c r="B372" s="278" t="s">
        <v>2071</v>
      </c>
      <c r="C372" s="278" t="s">
        <v>2072</v>
      </c>
      <c r="D372" s="249" t="s">
        <v>894</v>
      </c>
      <c r="E372" s="267">
        <v>197070</v>
      </c>
      <c r="F372" s="267">
        <v>37443.300000000003</v>
      </c>
      <c r="G372" s="268">
        <v>234513</v>
      </c>
      <c r="H372" s="269">
        <v>195099.05042016806</v>
      </c>
      <c r="I372" s="269">
        <f t="shared" si="28"/>
        <v>37068.819579831928</v>
      </c>
      <c r="J372" s="269">
        <f t="shared" si="29"/>
        <v>232168</v>
      </c>
    </row>
    <row r="373" spans="1:10" ht="25.5" x14ac:dyDescent="0.25">
      <c r="A373" s="32">
        <f t="shared" si="30"/>
        <v>363</v>
      </c>
      <c r="B373" s="95" t="s">
        <v>2073</v>
      </c>
      <c r="C373" s="95" t="s">
        <v>2074</v>
      </c>
      <c r="D373" s="93" t="s">
        <v>2075</v>
      </c>
      <c r="E373" s="267">
        <v>8694</v>
      </c>
      <c r="F373" s="267">
        <v>1651.8600000000001</v>
      </c>
      <c r="G373" s="268">
        <v>10346</v>
      </c>
      <c r="H373" s="269">
        <v>8607.176470588236</v>
      </c>
      <c r="I373" s="269">
        <f t="shared" si="28"/>
        <v>1635.3635294117648</v>
      </c>
      <c r="J373" s="269">
        <f t="shared" si="29"/>
        <v>10243</v>
      </c>
    </row>
    <row r="374" spans="1:10" x14ac:dyDescent="0.25">
      <c r="A374" s="32">
        <f t="shared" si="30"/>
        <v>364</v>
      </c>
      <c r="B374" s="95" t="s">
        <v>2082</v>
      </c>
      <c r="C374" s="92" t="s">
        <v>2083</v>
      </c>
      <c r="D374" s="93" t="s">
        <v>1789</v>
      </c>
      <c r="E374" s="267">
        <v>15582</v>
      </c>
      <c r="F374" s="267">
        <v>2960.58</v>
      </c>
      <c r="G374" s="268">
        <v>18543</v>
      </c>
      <c r="H374" s="269">
        <v>15426.529411764706</v>
      </c>
      <c r="I374" s="269">
        <f t="shared" si="28"/>
        <v>2931.0405882352943</v>
      </c>
      <c r="J374" s="269">
        <f t="shared" si="29"/>
        <v>18358</v>
      </c>
    </row>
    <row r="375" spans="1:10" x14ac:dyDescent="0.25">
      <c r="A375" s="32">
        <f t="shared" si="30"/>
        <v>365</v>
      </c>
      <c r="B375" s="95" t="s">
        <v>2084</v>
      </c>
      <c r="C375" s="92" t="s">
        <v>2085</v>
      </c>
      <c r="D375" s="93" t="s">
        <v>1789</v>
      </c>
      <c r="E375" s="267">
        <v>21497</v>
      </c>
      <c r="F375" s="267">
        <v>4084.43</v>
      </c>
      <c r="G375" s="268">
        <v>25581</v>
      </c>
      <c r="H375" s="269">
        <v>21281.672268907561</v>
      </c>
      <c r="I375" s="269">
        <f t="shared" si="28"/>
        <v>4043.5177310924369</v>
      </c>
      <c r="J375" s="269">
        <f t="shared" si="29"/>
        <v>25325</v>
      </c>
    </row>
    <row r="376" spans="1:10" x14ac:dyDescent="0.25">
      <c r="A376" s="32">
        <f t="shared" si="30"/>
        <v>366</v>
      </c>
      <c r="B376" s="95" t="s">
        <v>2086</v>
      </c>
      <c r="C376" s="92" t="s">
        <v>2087</v>
      </c>
      <c r="D376" s="93" t="s">
        <v>1789</v>
      </c>
      <c r="E376" s="267">
        <v>50817</v>
      </c>
      <c r="F376" s="267">
        <v>9655.23</v>
      </c>
      <c r="G376" s="268">
        <v>60472</v>
      </c>
      <c r="H376" s="269">
        <v>50308.638655462186</v>
      </c>
      <c r="I376" s="269">
        <f t="shared" si="28"/>
        <v>9558.6413445378148</v>
      </c>
      <c r="J376" s="269">
        <f t="shared" si="29"/>
        <v>59867</v>
      </c>
    </row>
    <row r="377" spans="1:10" x14ac:dyDescent="0.25">
      <c r="A377" s="32">
        <f t="shared" si="30"/>
        <v>367</v>
      </c>
      <c r="B377" s="278" t="s">
        <v>2088</v>
      </c>
      <c r="C377" s="278" t="s">
        <v>2089</v>
      </c>
      <c r="D377" s="249" t="s">
        <v>1789</v>
      </c>
      <c r="E377" s="267">
        <v>133704</v>
      </c>
      <c r="F377" s="267">
        <v>25403.760000000002</v>
      </c>
      <c r="G377" s="268">
        <v>159108</v>
      </c>
      <c r="H377" s="269">
        <v>132367.15966386558</v>
      </c>
      <c r="I377" s="269">
        <f t="shared" si="28"/>
        <v>25149.760336134459</v>
      </c>
      <c r="J377" s="269">
        <f t="shared" ref="J377:J396" si="31">+ROUND(H377+I377,0)</f>
        <v>157517</v>
      </c>
    </row>
    <row r="378" spans="1:10" x14ac:dyDescent="0.25">
      <c r="A378" s="32">
        <f t="shared" si="30"/>
        <v>368</v>
      </c>
      <c r="B378" s="95" t="s">
        <v>2090</v>
      </c>
      <c r="C378" s="92" t="s">
        <v>2091</v>
      </c>
      <c r="D378" s="93" t="s">
        <v>1538</v>
      </c>
      <c r="E378" s="267">
        <v>139112</v>
      </c>
      <c r="F378" s="267">
        <v>26431.279999999999</v>
      </c>
      <c r="G378" s="268">
        <v>165543</v>
      </c>
      <c r="H378" s="269">
        <v>137720.64705882355</v>
      </c>
      <c r="I378" s="269">
        <f t="shared" si="28"/>
        <v>26166.922941176475</v>
      </c>
      <c r="J378" s="269">
        <f t="shared" si="31"/>
        <v>163888</v>
      </c>
    </row>
    <row r="379" spans="1:10" x14ac:dyDescent="0.25">
      <c r="A379" s="32">
        <f t="shared" si="30"/>
        <v>369</v>
      </c>
      <c r="B379" s="95" t="s">
        <v>2092</v>
      </c>
      <c r="C379" s="92" t="s">
        <v>2093</v>
      </c>
      <c r="D379" s="93" t="s">
        <v>1538</v>
      </c>
      <c r="E379" s="267">
        <v>97732</v>
      </c>
      <c r="F379" s="267">
        <v>18569.080000000002</v>
      </c>
      <c r="G379" s="268">
        <v>116301</v>
      </c>
      <c r="H379" s="269">
        <v>96754.613445378156</v>
      </c>
      <c r="I379" s="269">
        <f t="shared" si="28"/>
        <v>18383.376554621849</v>
      </c>
      <c r="J379" s="269">
        <f t="shared" si="31"/>
        <v>115138</v>
      </c>
    </row>
    <row r="380" spans="1:10" x14ac:dyDescent="0.25">
      <c r="A380" s="32">
        <f t="shared" si="30"/>
        <v>370</v>
      </c>
      <c r="B380" s="95" t="s">
        <v>2094</v>
      </c>
      <c r="C380" s="92" t="s">
        <v>2095</v>
      </c>
      <c r="D380" s="249" t="s">
        <v>1789</v>
      </c>
      <c r="E380" s="267">
        <v>16268</v>
      </c>
      <c r="F380" s="267">
        <v>3090.92</v>
      </c>
      <c r="G380" s="268">
        <v>19359</v>
      </c>
      <c r="H380" s="269">
        <v>16105.386554621849</v>
      </c>
      <c r="I380" s="269">
        <f t="shared" si="28"/>
        <v>3060.0234453781513</v>
      </c>
      <c r="J380" s="269">
        <f t="shared" si="31"/>
        <v>19165</v>
      </c>
    </row>
    <row r="381" spans="1:10" x14ac:dyDescent="0.25">
      <c r="A381" s="32">
        <f t="shared" si="30"/>
        <v>371</v>
      </c>
      <c r="B381" s="95" t="s">
        <v>2096</v>
      </c>
      <c r="C381" s="92" t="s">
        <v>2097</v>
      </c>
      <c r="D381" s="93" t="s">
        <v>1538</v>
      </c>
      <c r="E381" s="267">
        <v>173885</v>
      </c>
      <c r="F381" s="267">
        <v>33038.15</v>
      </c>
      <c r="G381" s="268">
        <v>206923</v>
      </c>
      <c r="H381" s="269">
        <v>172146.02521008404</v>
      </c>
      <c r="I381" s="269">
        <f t="shared" si="28"/>
        <v>32707.744789915971</v>
      </c>
      <c r="J381" s="269">
        <f t="shared" si="31"/>
        <v>204854</v>
      </c>
    </row>
    <row r="382" spans="1:10" ht="25.5" x14ac:dyDescent="0.25">
      <c r="A382" s="32">
        <f t="shared" si="30"/>
        <v>372</v>
      </c>
      <c r="B382" s="95" t="s">
        <v>2098</v>
      </c>
      <c r="C382" s="95" t="s">
        <v>2099</v>
      </c>
      <c r="D382" s="93" t="s">
        <v>2100</v>
      </c>
      <c r="E382" s="267">
        <v>9506</v>
      </c>
      <c r="F382" s="267">
        <v>1806.14</v>
      </c>
      <c r="G382" s="268">
        <v>11312</v>
      </c>
      <c r="H382" s="269">
        <v>9410.823529411764</v>
      </c>
      <c r="I382" s="269">
        <f t="shared" si="28"/>
        <v>1788.0564705882352</v>
      </c>
      <c r="J382" s="269">
        <f t="shared" si="31"/>
        <v>11199</v>
      </c>
    </row>
    <row r="383" spans="1:10" ht="38.25" x14ac:dyDescent="0.25">
      <c r="A383" s="32">
        <f t="shared" si="30"/>
        <v>373</v>
      </c>
      <c r="B383" s="95" t="s">
        <v>2101</v>
      </c>
      <c r="C383" s="95" t="s">
        <v>2102</v>
      </c>
      <c r="D383" s="93" t="s">
        <v>1615</v>
      </c>
      <c r="E383" s="267">
        <v>13538</v>
      </c>
      <c r="F383" s="267">
        <v>2572.2200000000003</v>
      </c>
      <c r="G383" s="268">
        <v>16110</v>
      </c>
      <c r="H383" s="269">
        <v>13402.436974789916</v>
      </c>
      <c r="I383" s="269">
        <f t="shared" si="28"/>
        <v>2546.4630252100842</v>
      </c>
      <c r="J383" s="269">
        <f t="shared" si="31"/>
        <v>15949</v>
      </c>
    </row>
    <row r="384" spans="1:10" ht="25.5" x14ac:dyDescent="0.25">
      <c r="A384" s="32">
        <f t="shared" si="30"/>
        <v>374</v>
      </c>
      <c r="B384" s="278" t="s">
        <v>2103</v>
      </c>
      <c r="C384" s="278" t="s">
        <v>2104</v>
      </c>
      <c r="D384" s="249" t="s">
        <v>2105</v>
      </c>
      <c r="E384" s="267">
        <v>69719</v>
      </c>
      <c r="F384" s="267">
        <v>13246.61</v>
      </c>
      <c r="G384" s="268">
        <v>82966</v>
      </c>
      <c r="H384" s="269">
        <v>69022.134453781517</v>
      </c>
      <c r="I384" s="269">
        <f t="shared" si="28"/>
        <v>13114.205546218489</v>
      </c>
      <c r="J384" s="269">
        <f t="shared" si="31"/>
        <v>82136</v>
      </c>
    </row>
    <row r="385" spans="1:10" x14ac:dyDescent="0.25">
      <c r="A385" s="32">
        <f t="shared" si="30"/>
        <v>375</v>
      </c>
      <c r="B385" s="278" t="s">
        <v>2106</v>
      </c>
      <c r="C385" s="278" t="s">
        <v>2107</v>
      </c>
      <c r="D385" s="249" t="s">
        <v>2108</v>
      </c>
      <c r="E385" s="267">
        <v>10442</v>
      </c>
      <c r="F385" s="267">
        <v>1983.98</v>
      </c>
      <c r="G385" s="268">
        <v>12426</v>
      </c>
      <c r="H385" s="269">
        <v>10337.596638655463</v>
      </c>
      <c r="I385" s="269">
        <f t="shared" si="28"/>
        <v>1964.1433613445379</v>
      </c>
      <c r="J385" s="269">
        <f t="shared" si="31"/>
        <v>12302</v>
      </c>
    </row>
    <row r="386" spans="1:10" ht="38.25" x14ac:dyDescent="0.25">
      <c r="A386" s="32">
        <f t="shared" si="30"/>
        <v>376</v>
      </c>
      <c r="B386" s="95" t="s">
        <v>2109</v>
      </c>
      <c r="C386" s="95" t="s">
        <v>2110</v>
      </c>
      <c r="D386" s="93" t="s">
        <v>1591</v>
      </c>
      <c r="E386" s="267">
        <v>9797</v>
      </c>
      <c r="F386" s="267">
        <v>1861.43</v>
      </c>
      <c r="G386" s="268">
        <v>11658</v>
      </c>
      <c r="H386" s="269">
        <v>9698.6722689075632</v>
      </c>
      <c r="I386" s="269">
        <f t="shared" si="28"/>
        <v>1842.7477310924371</v>
      </c>
      <c r="J386" s="269">
        <f t="shared" si="31"/>
        <v>11541</v>
      </c>
    </row>
    <row r="387" spans="1:10" x14ac:dyDescent="0.25">
      <c r="A387" s="32">
        <f t="shared" si="30"/>
        <v>377</v>
      </c>
      <c r="B387" s="95" t="s">
        <v>2111</v>
      </c>
      <c r="C387" s="95" t="s">
        <v>2112</v>
      </c>
      <c r="D387" s="93" t="s">
        <v>894</v>
      </c>
      <c r="E387" s="267">
        <v>3362</v>
      </c>
      <c r="F387" s="267">
        <v>638.78</v>
      </c>
      <c r="G387" s="268">
        <v>4001</v>
      </c>
      <c r="H387" s="269">
        <v>3328.5630252100841</v>
      </c>
      <c r="I387" s="269">
        <f t="shared" si="28"/>
        <v>632.42697478991602</v>
      </c>
      <c r="J387" s="269">
        <f t="shared" si="31"/>
        <v>3961</v>
      </c>
    </row>
    <row r="388" spans="1:10" x14ac:dyDescent="0.25">
      <c r="A388" s="32">
        <f t="shared" si="30"/>
        <v>378</v>
      </c>
      <c r="B388" s="95" t="s">
        <v>2113</v>
      </c>
      <c r="C388" s="92" t="s">
        <v>2114</v>
      </c>
      <c r="D388" s="93" t="s">
        <v>2115</v>
      </c>
      <c r="E388" s="267">
        <v>34494</v>
      </c>
      <c r="F388" s="267">
        <v>6553.86</v>
      </c>
      <c r="G388" s="268">
        <v>41048</v>
      </c>
      <c r="H388" s="269">
        <v>34149.176470588231</v>
      </c>
      <c r="I388" s="269">
        <f t="shared" si="28"/>
        <v>6488.3435294117635</v>
      </c>
      <c r="J388" s="269">
        <f t="shared" si="31"/>
        <v>40638</v>
      </c>
    </row>
    <row r="389" spans="1:10" ht="63.75" x14ac:dyDescent="0.25">
      <c r="A389" s="32">
        <f t="shared" si="30"/>
        <v>379</v>
      </c>
      <c r="B389" s="278" t="s">
        <v>2120</v>
      </c>
      <c r="C389" s="278" t="s">
        <v>2121</v>
      </c>
      <c r="D389" s="249" t="s">
        <v>894</v>
      </c>
      <c r="E389" s="267">
        <v>139437</v>
      </c>
      <c r="F389" s="267">
        <v>26493.03</v>
      </c>
      <c r="G389" s="268">
        <v>165930</v>
      </c>
      <c r="H389" s="269">
        <v>138042.60504201683</v>
      </c>
      <c r="I389" s="269">
        <f t="shared" si="28"/>
        <v>26228.094957983198</v>
      </c>
      <c r="J389" s="269">
        <f t="shared" si="31"/>
        <v>164271</v>
      </c>
    </row>
    <row r="390" spans="1:10" x14ac:dyDescent="0.25">
      <c r="A390" s="32">
        <f t="shared" si="30"/>
        <v>380</v>
      </c>
      <c r="B390" s="278" t="s">
        <v>2122</v>
      </c>
      <c r="C390" s="278" t="s">
        <v>2123</v>
      </c>
      <c r="D390" s="249" t="s">
        <v>894</v>
      </c>
      <c r="E390" s="267">
        <v>17289</v>
      </c>
      <c r="F390" s="267">
        <v>3284.91</v>
      </c>
      <c r="G390" s="268">
        <v>20574</v>
      </c>
      <c r="H390" s="269">
        <v>17116.18487394958</v>
      </c>
      <c r="I390" s="269">
        <f t="shared" si="28"/>
        <v>3252.0751260504203</v>
      </c>
      <c r="J390" s="269">
        <f t="shared" si="31"/>
        <v>20368</v>
      </c>
    </row>
    <row r="391" spans="1:10" x14ac:dyDescent="0.25">
      <c r="A391" s="32">
        <f t="shared" si="30"/>
        <v>381</v>
      </c>
      <c r="B391" s="278" t="s">
        <v>2124</v>
      </c>
      <c r="C391" s="278" t="s">
        <v>2125</v>
      </c>
      <c r="D391" s="249" t="s">
        <v>894</v>
      </c>
      <c r="E391" s="267">
        <v>16254</v>
      </c>
      <c r="F391" s="267">
        <v>3088.26</v>
      </c>
      <c r="G391" s="268">
        <v>19342</v>
      </c>
      <c r="H391" s="269">
        <v>16091.243697478994</v>
      </c>
      <c r="I391" s="269">
        <f t="shared" si="28"/>
        <v>3057.3363025210087</v>
      </c>
      <c r="J391" s="269">
        <f t="shared" si="31"/>
        <v>19149</v>
      </c>
    </row>
    <row r="392" spans="1:10" ht="25.5" x14ac:dyDescent="0.25">
      <c r="A392" s="32">
        <f t="shared" si="30"/>
        <v>382</v>
      </c>
      <c r="B392" s="95" t="s">
        <v>2126</v>
      </c>
      <c r="C392" s="95" t="s">
        <v>2127</v>
      </c>
      <c r="D392" s="93" t="s">
        <v>2128</v>
      </c>
      <c r="E392" s="267">
        <v>8810</v>
      </c>
      <c r="F392" s="267">
        <v>1673.9</v>
      </c>
      <c r="G392" s="268">
        <v>10484</v>
      </c>
      <c r="H392" s="269">
        <v>8721.9831932773104</v>
      </c>
      <c r="I392" s="269">
        <f t="shared" si="28"/>
        <v>1657.176806722689</v>
      </c>
      <c r="J392" s="269">
        <f t="shared" si="31"/>
        <v>10379</v>
      </c>
    </row>
    <row r="393" spans="1:10" ht="25.5" x14ac:dyDescent="0.25">
      <c r="A393" s="32">
        <f t="shared" si="30"/>
        <v>383</v>
      </c>
      <c r="B393" s="95" t="s">
        <v>2129</v>
      </c>
      <c r="C393" s="95" t="s">
        <v>2130</v>
      </c>
      <c r="D393" s="93" t="s">
        <v>1514</v>
      </c>
      <c r="E393" s="267">
        <v>10619</v>
      </c>
      <c r="F393" s="267">
        <v>2017.6100000000001</v>
      </c>
      <c r="G393" s="268">
        <v>12637</v>
      </c>
      <c r="H393" s="269">
        <v>10513.134453781513</v>
      </c>
      <c r="I393" s="269">
        <f t="shared" si="28"/>
        <v>1997.4955462184876</v>
      </c>
      <c r="J393" s="269">
        <f t="shared" si="31"/>
        <v>12511</v>
      </c>
    </row>
    <row r="394" spans="1:10" ht="25.5" x14ac:dyDescent="0.25">
      <c r="A394" s="32">
        <f t="shared" si="30"/>
        <v>384</v>
      </c>
      <c r="B394" s="95" t="s">
        <v>2133</v>
      </c>
      <c r="C394" s="95" t="s">
        <v>2134</v>
      </c>
      <c r="D394" s="93" t="s">
        <v>1514</v>
      </c>
      <c r="E394" s="267">
        <v>10781</v>
      </c>
      <c r="F394" s="267">
        <v>2048.39</v>
      </c>
      <c r="G394" s="268">
        <v>12829</v>
      </c>
      <c r="H394" s="269">
        <v>10672.865546218487</v>
      </c>
      <c r="I394" s="269">
        <f t="shared" si="28"/>
        <v>2027.8444537815126</v>
      </c>
      <c r="J394" s="269">
        <f t="shared" si="31"/>
        <v>12701</v>
      </c>
    </row>
    <row r="395" spans="1:10" x14ac:dyDescent="0.25">
      <c r="A395" s="32">
        <f t="shared" si="30"/>
        <v>385</v>
      </c>
      <c r="B395" s="95" t="s">
        <v>2135</v>
      </c>
      <c r="C395" s="95" t="s">
        <v>2136</v>
      </c>
      <c r="D395" s="93" t="s">
        <v>894</v>
      </c>
      <c r="E395" s="267">
        <v>7401</v>
      </c>
      <c r="F395" s="267">
        <v>1406.19</v>
      </c>
      <c r="G395" s="268">
        <v>8807</v>
      </c>
      <c r="H395" s="269">
        <v>7326.8319327731097</v>
      </c>
      <c r="I395" s="269">
        <f t="shared" si="28"/>
        <v>1392.0980672268909</v>
      </c>
      <c r="J395" s="269">
        <f t="shared" si="31"/>
        <v>8719</v>
      </c>
    </row>
    <row r="396" spans="1:10" x14ac:dyDescent="0.25">
      <c r="A396" s="32">
        <f t="shared" si="30"/>
        <v>386</v>
      </c>
      <c r="B396" s="95" t="s">
        <v>2137</v>
      </c>
      <c r="C396" s="95" t="s">
        <v>2138</v>
      </c>
      <c r="D396" s="93" t="s">
        <v>894</v>
      </c>
      <c r="E396" s="267">
        <v>25388</v>
      </c>
      <c r="F396" s="267">
        <v>4823.72</v>
      </c>
      <c r="G396" s="268">
        <v>30212</v>
      </c>
      <c r="H396" s="269">
        <v>25134.352941176472</v>
      </c>
      <c r="I396" s="269">
        <f t="shared" si="28"/>
        <v>4775.5270588235298</v>
      </c>
      <c r="J396" s="269">
        <f t="shared" si="31"/>
        <v>29910</v>
      </c>
    </row>
    <row r="397" spans="1:10" x14ac:dyDescent="0.25">
      <c r="A397" s="239" t="s">
        <v>4155</v>
      </c>
      <c r="B397" s="126"/>
      <c r="C397" s="126"/>
      <c r="D397" s="126"/>
      <c r="E397" s="295"/>
      <c r="F397" s="296"/>
      <c r="G397" s="297"/>
      <c r="H397" s="295"/>
      <c r="I397" s="296"/>
      <c r="J397" s="297"/>
    </row>
    <row r="398" spans="1:10" x14ac:dyDescent="0.25">
      <c r="A398" s="32">
        <f>+A396+1</f>
        <v>387</v>
      </c>
      <c r="B398" s="92" t="s">
        <v>1746</v>
      </c>
      <c r="C398" s="92"/>
      <c r="D398" s="93" t="s">
        <v>1480</v>
      </c>
      <c r="E398" s="267">
        <v>168737</v>
      </c>
      <c r="F398" s="267">
        <v>32060.03</v>
      </c>
      <c r="G398" s="268">
        <v>200797</v>
      </c>
      <c r="H398" s="269">
        <v>167049.6050420168</v>
      </c>
      <c r="I398" s="269">
        <f t="shared" ref="I398:I406" si="32">+H398*0.19</f>
        <v>31739.424957983192</v>
      </c>
      <c r="J398" s="269">
        <f t="shared" ref="J398:J406" si="33">+ROUND(H398+I398,0)</f>
        <v>198789</v>
      </c>
    </row>
    <row r="399" spans="1:10" x14ac:dyDescent="0.25">
      <c r="A399" s="32">
        <f>+A398+1</f>
        <v>388</v>
      </c>
      <c r="B399" s="92" t="s">
        <v>1761</v>
      </c>
      <c r="C399" s="92"/>
      <c r="D399" s="93" t="s">
        <v>1480</v>
      </c>
      <c r="E399" s="267">
        <v>207465</v>
      </c>
      <c r="F399" s="267">
        <v>39418.35</v>
      </c>
      <c r="G399" s="268">
        <v>246883</v>
      </c>
      <c r="H399" s="269">
        <v>205390.05882352943</v>
      </c>
      <c r="I399" s="269">
        <f t="shared" si="32"/>
        <v>39024.111176470593</v>
      </c>
      <c r="J399" s="269">
        <f t="shared" si="33"/>
        <v>244414</v>
      </c>
    </row>
    <row r="400" spans="1:10" ht="89.25" x14ac:dyDescent="0.25">
      <c r="A400" s="32">
        <f t="shared" ref="A400:A409" si="34">+A399+1</f>
        <v>389</v>
      </c>
      <c r="B400" s="92" t="s">
        <v>1641</v>
      </c>
      <c r="C400" s="92" t="s">
        <v>1642</v>
      </c>
      <c r="D400" s="93" t="s">
        <v>1480</v>
      </c>
      <c r="E400" s="267">
        <v>1126143</v>
      </c>
      <c r="F400" s="267">
        <v>213967.17</v>
      </c>
      <c r="G400" s="268">
        <v>1340110</v>
      </c>
      <c r="H400" s="269">
        <v>1114881.4285714286</v>
      </c>
      <c r="I400" s="269">
        <f t="shared" si="32"/>
        <v>211827.47142857144</v>
      </c>
      <c r="J400" s="269">
        <f t="shared" si="33"/>
        <v>1326709</v>
      </c>
    </row>
    <row r="401" spans="1:10" x14ac:dyDescent="0.25">
      <c r="A401" s="32">
        <f t="shared" si="34"/>
        <v>390</v>
      </c>
      <c r="B401" s="92" t="s">
        <v>1547</v>
      </c>
      <c r="C401" s="92"/>
      <c r="D401" s="93" t="s">
        <v>1480</v>
      </c>
      <c r="E401" s="267">
        <v>1124457</v>
      </c>
      <c r="F401" s="267">
        <v>213646.83000000002</v>
      </c>
      <c r="G401" s="268">
        <v>1338104</v>
      </c>
      <c r="H401" s="269">
        <v>1113212.5714285714</v>
      </c>
      <c r="I401" s="269">
        <f t="shared" si="32"/>
        <v>211510.38857142857</v>
      </c>
      <c r="J401" s="269">
        <f t="shared" si="33"/>
        <v>1324723</v>
      </c>
    </row>
    <row r="402" spans="1:10" x14ac:dyDescent="0.25">
      <c r="A402" s="32">
        <f t="shared" si="34"/>
        <v>391</v>
      </c>
      <c r="B402" s="92" t="s">
        <v>2031</v>
      </c>
      <c r="C402" s="92"/>
      <c r="D402" s="93" t="s">
        <v>1480</v>
      </c>
      <c r="E402" s="267">
        <v>692547</v>
      </c>
      <c r="F402" s="267">
        <v>131583.93</v>
      </c>
      <c r="G402" s="268">
        <v>824131</v>
      </c>
      <c r="H402" s="269">
        <v>685621.5882352941</v>
      </c>
      <c r="I402" s="269">
        <f t="shared" si="32"/>
        <v>130268.10176470588</v>
      </c>
      <c r="J402" s="269">
        <f t="shared" si="33"/>
        <v>815890</v>
      </c>
    </row>
    <row r="403" spans="1:10" x14ac:dyDescent="0.25">
      <c r="A403" s="32">
        <f t="shared" si="34"/>
        <v>392</v>
      </c>
      <c r="B403" s="92" t="s">
        <v>2026</v>
      </c>
      <c r="C403" s="92"/>
      <c r="D403" s="93" t="s">
        <v>1480</v>
      </c>
      <c r="E403" s="267">
        <v>208662</v>
      </c>
      <c r="F403" s="267">
        <v>39645.78</v>
      </c>
      <c r="G403" s="268">
        <v>248308</v>
      </c>
      <c r="H403" s="269">
        <v>206575.56302521011</v>
      </c>
      <c r="I403" s="269">
        <f t="shared" si="32"/>
        <v>39249.356974789924</v>
      </c>
      <c r="J403" s="269">
        <f t="shared" si="33"/>
        <v>245825</v>
      </c>
    </row>
    <row r="404" spans="1:10" x14ac:dyDescent="0.25">
      <c r="A404" s="32">
        <f t="shared" si="34"/>
        <v>393</v>
      </c>
      <c r="B404" s="92" t="s">
        <v>1479</v>
      </c>
      <c r="C404" s="92"/>
      <c r="D404" s="93" t="s">
        <v>1480</v>
      </c>
      <c r="E404" s="267">
        <v>162677</v>
      </c>
      <c r="F404" s="267">
        <v>30908.63</v>
      </c>
      <c r="G404" s="268">
        <v>193586</v>
      </c>
      <c r="H404" s="269">
        <v>161050.53781512607</v>
      </c>
      <c r="I404" s="269">
        <f t="shared" si="32"/>
        <v>30599.602184873955</v>
      </c>
      <c r="J404" s="269">
        <f t="shared" si="33"/>
        <v>191650</v>
      </c>
    </row>
    <row r="405" spans="1:10" ht="25.5" x14ac:dyDescent="0.25">
      <c r="A405" s="32">
        <f t="shared" si="34"/>
        <v>394</v>
      </c>
      <c r="B405" s="92" t="s">
        <v>2118</v>
      </c>
      <c r="C405" s="278" t="s">
        <v>2119</v>
      </c>
      <c r="D405" s="93" t="s">
        <v>1480</v>
      </c>
      <c r="E405" s="267">
        <v>2479663</v>
      </c>
      <c r="F405" s="267">
        <v>471135.97000000003</v>
      </c>
      <c r="G405" s="268">
        <v>2950799</v>
      </c>
      <c r="H405" s="269">
        <v>2454866.3949579829</v>
      </c>
      <c r="I405" s="269">
        <f t="shared" si="32"/>
        <v>466424.61504201678</v>
      </c>
      <c r="J405" s="269">
        <f t="shared" si="33"/>
        <v>2921291</v>
      </c>
    </row>
    <row r="406" spans="1:10" ht="38.25" x14ac:dyDescent="0.25">
      <c r="A406" s="32">
        <f t="shared" si="34"/>
        <v>395</v>
      </c>
      <c r="B406" s="278" t="s">
        <v>1137</v>
      </c>
      <c r="C406" s="278" t="s">
        <v>2076</v>
      </c>
      <c r="D406" s="93" t="s">
        <v>1480</v>
      </c>
      <c r="E406" s="267">
        <v>1690680</v>
      </c>
      <c r="F406" s="267">
        <v>321229.2</v>
      </c>
      <c r="G406" s="268">
        <v>2011909</v>
      </c>
      <c r="H406" s="269">
        <v>1673773.0336134455</v>
      </c>
      <c r="I406" s="269">
        <f t="shared" si="32"/>
        <v>318016.87638655462</v>
      </c>
      <c r="J406" s="269">
        <f t="shared" si="33"/>
        <v>1991790</v>
      </c>
    </row>
    <row r="407" spans="1:10" ht="293.25" x14ac:dyDescent="0.25">
      <c r="A407" s="265">
        <f t="shared" si="34"/>
        <v>396</v>
      </c>
      <c r="B407" s="124" t="s">
        <v>2043</v>
      </c>
      <c r="C407" s="36" t="s">
        <v>2044</v>
      </c>
      <c r="D407" s="32" t="s">
        <v>1632</v>
      </c>
      <c r="E407" s="271" t="s">
        <v>4141</v>
      </c>
      <c r="F407" s="272"/>
      <c r="G407" s="272"/>
      <c r="H407" s="272"/>
      <c r="I407" s="272"/>
      <c r="J407" s="273"/>
    </row>
    <row r="408" spans="1:10" ht="25.5" x14ac:dyDescent="0.25">
      <c r="A408" s="265">
        <f t="shared" si="34"/>
        <v>397</v>
      </c>
      <c r="B408" s="124" t="s">
        <v>1825</v>
      </c>
      <c r="C408" s="36" t="s">
        <v>1826</v>
      </c>
      <c r="D408" s="32" t="s">
        <v>1480</v>
      </c>
      <c r="E408" s="271" t="s">
        <v>4141</v>
      </c>
      <c r="F408" s="272"/>
      <c r="G408" s="272"/>
      <c r="H408" s="272"/>
      <c r="I408" s="272"/>
      <c r="J408" s="273"/>
    </row>
    <row r="409" spans="1:10" ht="75" customHeight="1" x14ac:dyDescent="0.25">
      <c r="A409" s="265">
        <f t="shared" si="34"/>
        <v>398</v>
      </c>
      <c r="B409" s="124" t="s">
        <v>1630</v>
      </c>
      <c r="C409" s="36" t="s">
        <v>1631</v>
      </c>
      <c r="D409" s="32" t="s">
        <v>1632</v>
      </c>
      <c r="E409" s="271" t="s">
        <v>4141</v>
      </c>
      <c r="F409" s="272"/>
      <c r="G409" s="272"/>
      <c r="H409" s="272"/>
      <c r="I409" s="272"/>
      <c r="J409" s="273"/>
    </row>
    <row r="410" spans="1:10" x14ac:dyDescent="0.25">
      <c r="A410" s="239" t="s">
        <v>4156</v>
      </c>
      <c r="B410" s="126"/>
      <c r="C410" s="126"/>
      <c r="D410" s="126"/>
      <c r="E410" s="295"/>
      <c r="F410" s="296"/>
      <c r="G410" s="297"/>
      <c r="H410" s="295"/>
      <c r="I410" s="296"/>
      <c r="J410" s="297"/>
    </row>
    <row r="411" spans="1:10" ht="38.25" x14ac:dyDescent="0.25">
      <c r="A411" s="35">
        <f>+A409+1</f>
        <v>399</v>
      </c>
      <c r="B411" s="124" t="s">
        <v>2116</v>
      </c>
      <c r="C411" s="36" t="s">
        <v>2117</v>
      </c>
      <c r="D411" s="35" t="s">
        <v>1786</v>
      </c>
      <c r="E411" s="275">
        <v>25563</v>
      </c>
      <c r="F411" s="275">
        <v>4856.97</v>
      </c>
      <c r="G411" s="276">
        <v>30420</v>
      </c>
      <c r="H411" s="269">
        <v>25307.394957983193</v>
      </c>
      <c r="I411" s="269">
        <f t="shared" ref="I411:I421" si="35">+H411*0.19</f>
        <v>4808.4050420168069</v>
      </c>
      <c r="J411" s="269">
        <f t="shared" ref="J411:J421" si="36">+ROUND(H411+I411,0)</f>
        <v>30116</v>
      </c>
    </row>
    <row r="412" spans="1:10" s="277" customFormat="1" x14ac:dyDescent="0.25">
      <c r="A412" s="35">
        <f>+A411+1</f>
        <v>400</v>
      </c>
      <c r="B412" s="124" t="s">
        <v>1799</v>
      </c>
      <c r="C412" s="36" t="s">
        <v>1800</v>
      </c>
      <c r="D412" s="35" t="s">
        <v>1786</v>
      </c>
      <c r="E412" s="275">
        <v>10109</v>
      </c>
      <c r="F412" s="275">
        <v>1920.71</v>
      </c>
      <c r="G412" s="276">
        <v>12030</v>
      </c>
      <c r="H412" s="269">
        <v>10008.151260504203</v>
      </c>
      <c r="I412" s="269">
        <f t="shared" si="35"/>
        <v>1901.5487394957986</v>
      </c>
      <c r="J412" s="269">
        <f t="shared" si="36"/>
        <v>11910</v>
      </c>
    </row>
    <row r="413" spans="1:10" s="277" customFormat="1" ht="51" x14ac:dyDescent="0.25">
      <c r="A413" s="35">
        <f t="shared" ref="A413:A421" si="37">+A412+1</f>
        <v>401</v>
      </c>
      <c r="B413" s="124" t="s">
        <v>1719</v>
      </c>
      <c r="C413" s="36" t="s">
        <v>1720</v>
      </c>
      <c r="D413" s="35" t="s">
        <v>1721</v>
      </c>
      <c r="E413" s="275">
        <v>28719</v>
      </c>
      <c r="F413" s="275">
        <v>5456.61</v>
      </c>
      <c r="G413" s="276">
        <v>34176</v>
      </c>
      <c r="H413" s="269">
        <v>28432.134453781513</v>
      </c>
      <c r="I413" s="269">
        <f t="shared" si="35"/>
        <v>5402.1055462184877</v>
      </c>
      <c r="J413" s="269">
        <f t="shared" si="36"/>
        <v>33834</v>
      </c>
    </row>
    <row r="414" spans="1:10" s="277" customFormat="1" ht="25.5" x14ac:dyDescent="0.25">
      <c r="A414" s="35">
        <f t="shared" si="37"/>
        <v>402</v>
      </c>
      <c r="B414" s="124" t="s">
        <v>1661</v>
      </c>
      <c r="C414" s="36" t="s">
        <v>1662</v>
      </c>
      <c r="D414" s="35" t="s">
        <v>1663</v>
      </c>
      <c r="E414" s="275">
        <v>34279</v>
      </c>
      <c r="F414" s="275">
        <v>6513.01</v>
      </c>
      <c r="G414" s="276">
        <v>40792</v>
      </c>
      <c r="H414" s="269">
        <v>33936.201680672275</v>
      </c>
      <c r="I414" s="269">
        <f t="shared" si="35"/>
        <v>6447.8783193277322</v>
      </c>
      <c r="J414" s="269">
        <f t="shared" si="36"/>
        <v>40384</v>
      </c>
    </row>
    <row r="415" spans="1:10" s="277" customFormat="1" ht="25.5" x14ac:dyDescent="0.25">
      <c r="A415" s="35">
        <f t="shared" si="37"/>
        <v>403</v>
      </c>
      <c r="B415" s="124" t="s">
        <v>1453</v>
      </c>
      <c r="C415" s="36" t="s">
        <v>1454</v>
      </c>
      <c r="D415" s="35" t="s">
        <v>1455</v>
      </c>
      <c r="E415" s="275">
        <v>39247</v>
      </c>
      <c r="F415" s="275">
        <v>7456.93</v>
      </c>
      <c r="G415" s="276">
        <v>46704</v>
      </c>
      <c r="H415" s="269">
        <v>38854.588235294119</v>
      </c>
      <c r="I415" s="269">
        <f t="shared" si="35"/>
        <v>7382.3717647058829</v>
      </c>
      <c r="J415" s="269">
        <f t="shared" si="36"/>
        <v>46237</v>
      </c>
    </row>
    <row r="416" spans="1:10" s="277" customFormat="1" ht="25.5" x14ac:dyDescent="0.25">
      <c r="A416" s="35">
        <f t="shared" si="37"/>
        <v>404</v>
      </c>
      <c r="B416" s="124" t="s">
        <v>2077</v>
      </c>
      <c r="C416" s="36" t="s">
        <v>2078</v>
      </c>
      <c r="D416" s="35" t="s">
        <v>2079</v>
      </c>
      <c r="E416" s="275">
        <v>65738</v>
      </c>
      <c r="F416" s="275">
        <v>12490.22</v>
      </c>
      <c r="G416" s="276">
        <v>78228</v>
      </c>
      <c r="H416" s="269">
        <v>65080.436974789918</v>
      </c>
      <c r="I416" s="269">
        <f t="shared" si="35"/>
        <v>12365.283025210085</v>
      </c>
      <c r="J416" s="269">
        <f t="shared" si="36"/>
        <v>77446</v>
      </c>
    </row>
    <row r="417" spans="1:10" s="277" customFormat="1" ht="25.5" x14ac:dyDescent="0.25">
      <c r="A417" s="35">
        <f t="shared" si="37"/>
        <v>405</v>
      </c>
      <c r="B417" s="95" t="s">
        <v>2080</v>
      </c>
      <c r="C417" s="92" t="s">
        <v>2078</v>
      </c>
      <c r="D417" s="93" t="s">
        <v>2081</v>
      </c>
      <c r="E417" s="275">
        <v>36787</v>
      </c>
      <c r="F417" s="275">
        <v>6989.53</v>
      </c>
      <c r="G417" s="276">
        <v>43777</v>
      </c>
      <c r="H417" s="269">
        <v>36419.521008403368</v>
      </c>
      <c r="I417" s="269">
        <f t="shared" si="35"/>
        <v>6919.7089915966399</v>
      </c>
      <c r="J417" s="269">
        <f t="shared" si="36"/>
        <v>43339</v>
      </c>
    </row>
    <row r="418" spans="1:10" s="277" customFormat="1" ht="25.5" x14ac:dyDescent="0.25">
      <c r="A418" s="35">
        <f t="shared" si="37"/>
        <v>406</v>
      </c>
      <c r="B418" s="95" t="s">
        <v>1519</v>
      </c>
      <c r="C418" s="92" t="s">
        <v>1520</v>
      </c>
      <c r="D418" s="93" t="s">
        <v>1521</v>
      </c>
      <c r="E418" s="275">
        <v>39507</v>
      </c>
      <c r="F418" s="275">
        <v>7506.33</v>
      </c>
      <c r="G418" s="276">
        <v>47013</v>
      </c>
      <c r="H418" s="269">
        <v>39111.655462184877</v>
      </c>
      <c r="I418" s="269">
        <f t="shared" si="35"/>
        <v>7431.2145378151272</v>
      </c>
      <c r="J418" s="269">
        <f t="shared" si="36"/>
        <v>46543</v>
      </c>
    </row>
    <row r="419" spans="1:10" s="277" customFormat="1" x14ac:dyDescent="0.25">
      <c r="A419" s="35">
        <f t="shared" si="37"/>
        <v>407</v>
      </c>
      <c r="B419" s="33" t="s">
        <v>2062</v>
      </c>
      <c r="C419" s="33" t="s">
        <v>2063</v>
      </c>
      <c r="D419" s="32" t="s">
        <v>894</v>
      </c>
      <c r="E419" s="275">
        <v>168487</v>
      </c>
      <c r="F419" s="275">
        <v>32012.53</v>
      </c>
      <c r="G419" s="276">
        <v>200500</v>
      </c>
      <c r="H419" s="269">
        <v>166802.52100840336</v>
      </c>
      <c r="I419" s="269">
        <f t="shared" si="35"/>
        <v>31692.478991596639</v>
      </c>
      <c r="J419" s="269">
        <f t="shared" si="36"/>
        <v>198495</v>
      </c>
    </row>
    <row r="420" spans="1:10" s="277" customFormat="1" x14ac:dyDescent="0.25">
      <c r="A420" s="35">
        <f t="shared" si="37"/>
        <v>408</v>
      </c>
      <c r="B420" s="33" t="s">
        <v>2064</v>
      </c>
      <c r="C420" s="33" t="s">
        <v>2065</v>
      </c>
      <c r="D420" s="32" t="s">
        <v>894</v>
      </c>
      <c r="E420" s="275">
        <v>168089</v>
      </c>
      <c r="F420" s="275">
        <v>31936.91</v>
      </c>
      <c r="G420" s="276">
        <v>200026</v>
      </c>
      <c r="H420" s="269">
        <v>166408.18487394959</v>
      </c>
      <c r="I420" s="269">
        <f t="shared" si="35"/>
        <v>31617.555126050422</v>
      </c>
      <c r="J420" s="269">
        <f t="shared" si="36"/>
        <v>198026</v>
      </c>
    </row>
    <row r="421" spans="1:10" s="277" customFormat="1" ht="25.5" x14ac:dyDescent="0.25">
      <c r="A421" s="35">
        <f t="shared" si="37"/>
        <v>409</v>
      </c>
      <c r="B421" s="33" t="s">
        <v>2060</v>
      </c>
      <c r="C421" s="33" t="s">
        <v>2061</v>
      </c>
      <c r="D421" s="32" t="s">
        <v>894</v>
      </c>
      <c r="E421" s="275">
        <v>255032</v>
      </c>
      <c r="F421" s="275">
        <v>48456.08</v>
      </c>
      <c r="G421" s="276">
        <v>303488</v>
      </c>
      <c r="H421" s="269">
        <v>252481.61344537817</v>
      </c>
      <c r="I421" s="269">
        <f t="shared" si="35"/>
        <v>47971.506554621854</v>
      </c>
      <c r="J421" s="269">
        <f t="shared" si="36"/>
        <v>300453</v>
      </c>
    </row>
    <row r="422" spans="1:10" x14ac:dyDescent="0.25">
      <c r="A422" s="239" t="s">
        <v>4157</v>
      </c>
      <c r="B422" s="126"/>
      <c r="C422" s="126"/>
      <c r="D422" s="126"/>
      <c r="E422" s="295"/>
      <c r="F422" s="296"/>
      <c r="G422" s="297"/>
      <c r="H422" s="295"/>
      <c r="I422" s="296"/>
      <c r="J422" s="297"/>
    </row>
    <row r="423" spans="1:10" ht="76.5" x14ac:dyDescent="0.25">
      <c r="A423" s="35">
        <f>+A421+1</f>
        <v>410</v>
      </c>
      <c r="B423" s="124" t="s">
        <v>2056</v>
      </c>
      <c r="C423" s="36" t="s">
        <v>2057</v>
      </c>
      <c r="D423" s="35" t="s">
        <v>894</v>
      </c>
      <c r="E423" s="275">
        <v>1281510</v>
      </c>
      <c r="F423" s="275">
        <v>243486.9</v>
      </c>
      <c r="G423" s="276">
        <v>1524997</v>
      </c>
      <c r="H423" s="269">
        <v>1268694.9831932774</v>
      </c>
      <c r="I423" s="269">
        <f t="shared" ref="I423:I436" si="38">+H423*0.19</f>
        <v>241052.0468067227</v>
      </c>
      <c r="J423" s="269">
        <f t="shared" ref="J423:J436" si="39">+ROUND(H423+I423,0)</f>
        <v>1509747</v>
      </c>
    </row>
    <row r="424" spans="1:10" s="277" customFormat="1" ht="76.5" x14ac:dyDescent="0.25">
      <c r="A424" s="35">
        <f>+A423+1</f>
        <v>411</v>
      </c>
      <c r="B424" s="124" t="s">
        <v>2058</v>
      </c>
      <c r="C424" s="36" t="s">
        <v>2059</v>
      </c>
      <c r="D424" s="35" t="s">
        <v>894</v>
      </c>
      <c r="E424" s="275">
        <v>1728930</v>
      </c>
      <c r="F424" s="275">
        <v>328496.7</v>
      </c>
      <c r="G424" s="276">
        <v>2057427</v>
      </c>
      <c r="H424" s="269">
        <v>1711640.9495798319</v>
      </c>
      <c r="I424" s="269">
        <f t="shared" si="38"/>
        <v>325211.78042016807</v>
      </c>
      <c r="J424" s="269">
        <f t="shared" si="39"/>
        <v>2036853</v>
      </c>
    </row>
    <row r="425" spans="1:10" s="277" customFormat="1" ht="38.25" x14ac:dyDescent="0.25">
      <c r="A425" s="35">
        <f t="shared" ref="A425:A436" si="40">+A424+1</f>
        <v>412</v>
      </c>
      <c r="B425" s="34" t="s">
        <v>1471</v>
      </c>
      <c r="C425" s="33" t="s">
        <v>1472</v>
      </c>
      <c r="D425" s="32" t="s">
        <v>894</v>
      </c>
      <c r="E425" s="275">
        <v>173891</v>
      </c>
      <c r="F425" s="275">
        <v>33039.29</v>
      </c>
      <c r="G425" s="276">
        <v>206930</v>
      </c>
      <c r="H425" s="269">
        <v>172151.84873949582</v>
      </c>
      <c r="I425" s="269">
        <f t="shared" si="38"/>
        <v>32708.851260504205</v>
      </c>
      <c r="J425" s="269">
        <f t="shared" si="39"/>
        <v>204861</v>
      </c>
    </row>
    <row r="426" spans="1:10" s="277" customFormat="1" ht="51" x14ac:dyDescent="0.25">
      <c r="A426" s="35">
        <f t="shared" si="40"/>
        <v>413</v>
      </c>
      <c r="B426" s="34" t="s">
        <v>1469</v>
      </c>
      <c r="C426" s="33" t="s">
        <v>1470</v>
      </c>
      <c r="D426" s="32" t="s">
        <v>894</v>
      </c>
      <c r="E426" s="275">
        <v>195464</v>
      </c>
      <c r="F426" s="275">
        <v>37138.160000000003</v>
      </c>
      <c r="G426" s="276">
        <v>232602</v>
      </c>
      <c r="H426" s="269">
        <v>193509.22689075631</v>
      </c>
      <c r="I426" s="269">
        <f t="shared" si="38"/>
        <v>36766.753109243698</v>
      </c>
      <c r="J426" s="269">
        <f t="shared" si="39"/>
        <v>230276</v>
      </c>
    </row>
    <row r="427" spans="1:10" s="277" customFormat="1" ht="38.25" x14ac:dyDescent="0.25">
      <c r="A427" s="35">
        <f t="shared" si="40"/>
        <v>414</v>
      </c>
      <c r="B427" s="34" t="s">
        <v>1587</v>
      </c>
      <c r="C427" s="33" t="s">
        <v>1588</v>
      </c>
      <c r="D427" s="32" t="s">
        <v>894</v>
      </c>
      <c r="E427" s="275">
        <v>28967</v>
      </c>
      <c r="F427" s="275">
        <v>5503.7300000000005</v>
      </c>
      <c r="G427" s="276">
        <v>34471</v>
      </c>
      <c r="H427" s="269">
        <v>28677.55462184874</v>
      </c>
      <c r="I427" s="269">
        <f t="shared" si="38"/>
        <v>5448.7353781512602</v>
      </c>
      <c r="J427" s="269">
        <f t="shared" si="39"/>
        <v>34126</v>
      </c>
    </row>
    <row r="428" spans="1:10" s="277" customFormat="1" ht="25.5" x14ac:dyDescent="0.25">
      <c r="A428" s="35">
        <f t="shared" si="40"/>
        <v>415</v>
      </c>
      <c r="B428" s="34" t="s">
        <v>2131</v>
      </c>
      <c r="C428" s="33" t="s">
        <v>2132</v>
      </c>
      <c r="D428" s="32" t="s">
        <v>894</v>
      </c>
      <c r="E428" s="275">
        <v>20866</v>
      </c>
      <c r="F428" s="275">
        <v>3964.54</v>
      </c>
      <c r="G428" s="276">
        <v>24831</v>
      </c>
      <c r="H428" s="269">
        <v>20657.722689075628</v>
      </c>
      <c r="I428" s="269">
        <f t="shared" si="38"/>
        <v>3924.9673109243695</v>
      </c>
      <c r="J428" s="269">
        <f t="shared" si="39"/>
        <v>24583</v>
      </c>
    </row>
    <row r="429" spans="1:10" s="277" customFormat="1" ht="51" customHeight="1" x14ac:dyDescent="0.25">
      <c r="A429" s="35">
        <f t="shared" si="40"/>
        <v>416</v>
      </c>
      <c r="B429" s="34" t="s">
        <v>1604</v>
      </c>
      <c r="C429" s="33" t="s">
        <v>1605</v>
      </c>
      <c r="D429" s="32" t="s">
        <v>894</v>
      </c>
      <c r="E429" s="275">
        <v>695540</v>
      </c>
      <c r="F429" s="275">
        <v>132152.6</v>
      </c>
      <c r="G429" s="276">
        <v>827693</v>
      </c>
      <c r="H429" s="269">
        <v>688584.93277310918</v>
      </c>
      <c r="I429" s="269">
        <f t="shared" si="38"/>
        <v>130831.13722689074</v>
      </c>
      <c r="J429" s="269">
        <f t="shared" si="39"/>
        <v>819416</v>
      </c>
    </row>
    <row r="430" spans="1:10" s="277" customFormat="1" ht="51" customHeight="1" x14ac:dyDescent="0.25">
      <c r="A430" s="35">
        <f t="shared" si="40"/>
        <v>417</v>
      </c>
      <c r="B430" s="34" t="s">
        <v>1475</v>
      </c>
      <c r="C430" s="33" t="s">
        <v>1476</v>
      </c>
      <c r="D430" s="32" t="s">
        <v>894</v>
      </c>
      <c r="E430" s="275">
        <v>2885614</v>
      </c>
      <c r="F430" s="275">
        <v>548266.66</v>
      </c>
      <c r="G430" s="276">
        <v>3433881</v>
      </c>
      <c r="H430" s="269">
        <v>2856758.1428571427</v>
      </c>
      <c r="I430" s="269">
        <f t="shared" si="38"/>
        <v>542784.0471428571</v>
      </c>
      <c r="J430" s="269">
        <f t="shared" si="39"/>
        <v>3399542</v>
      </c>
    </row>
    <row r="431" spans="1:10" s="277" customFormat="1" ht="51" x14ac:dyDescent="0.25">
      <c r="A431" s="35">
        <f t="shared" si="40"/>
        <v>418</v>
      </c>
      <c r="B431" s="34" t="s">
        <v>1734</v>
      </c>
      <c r="C431" s="33" t="s">
        <v>1735</v>
      </c>
      <c r="D431" s="32" t="s">
        <v>894</v>
      </c>
      <c r="E431" s="275">
        <v>522890</v>
      </c>
      <c r="F431" s="275">
        <v>99349.1</v>
      </c>
      <c r="G431" s="276">
        <v>622239</v>
      </c>
      <c r="H431" s="269">
        <v>517661.01680672268</v>
      </c>
      <c r="I431" s="269">
        <f t="shared" si="38"/>
        <v>98355.593193277309</v>
      </c>
      <c r="J431" s="269">
        <f t="shared" si="39"/>
        <v>616017</v>
      </c>
    </row>
    <row r="432" spans="1:10" s="277" customFormat="1" ht="38.25" x14ac:dyDescent="0.25">
      <c r="A432" s="35">
        <f t="shared" si="40"/>
        <v>419</v>
      </c>
      <c r="B432" s="34" t="s">
        <v>1877</v>
      </c>
      <c r="C432" s="33" t="s">
        <v>1878</v>
      </c>
      <c r="D432" s="32" t="s">
        <v>894</v>
      </c>
      <c r="E432" s="275">
        <v>133425</v>
      </c>
      <c r="F432" s="275">
        <v>25350.75</v>
      </c>
      <c r="G432" s="276">
        <v>158776</v>
      </c>
      <c r="H432" s="269">
        <v>132090.95798319328</v>
      </c>
      <c r="I432" s="269">
        <f t="shared" si="38"/>
        <v>25097.282016806723</v>
      </c>
      <c r="J432" s="269">
        <f t="shared" si="39"/>
        <v>157188</v>
      </c>
    </row>
    <row r="433" spans="1:10" s="277" customFormat="1" ht="63.75" x14ac:dyDescent="0.25">
      <c r="A433" s="35">
        <f t="shared" si="40"/>
        <v>420</v>
      </c>
      <c r="B433" s="34" t="s">
        <v>2066</v>
      </c>
      <c r="C433" s="33" t="s">
        <v>2067</v>
      </c>
      <c r="D433" s="32" t="s">
        <v>894</v>
      </c>
      <c r="E433" s="275">
        <v>633941</v>
      </c>
      <c r="F433" s="275">
        <v>120448.79000000001</v>
      </c>
      <c r="G433" s="276">
        <v>754390</v>
      </c>
      <c r="H433" s="269">
        <v>627601.76470588241</v>
      </c>
      <c r="I433" s="269">
        <f t="shared" si="38"/>
        <v>119244.33529411766</v>
      </c>
      <c r="J433" s="269">
        <f t="shared" si="39"/>
        <v>746846</v>
      </c>
    </row>
    <row r="434" spans="1:10" s="277" customFormat="1" ht="89.25" x14ac:dyDescent="0.25">
      <c r="A434" s="35">
        <f t="shared" si="40"/>
        <v>421</v>
      </c>
      <c r="B434" s="34" t="s">
        <v>1827</v>
      </c>
      <c r="C434" s="33" t="s">
        <v>1828</v>
      </c>
      <c r="D434" s="32" t="s">
        <v>894</v>
      </c>
      <c r="E434" s="275">
        <v>173891</v>
      </c>
      <c r="F434" s="275">
        <v>33039.29</v>
      </c>
      <c r="G434" s="276">
        <v>206930</v>
      </c>
      <c r="H434" s="269">
        <v>172151.84873949582</v>
      </c>
      <c r="I434" s="269">
        <f t="shared" si="38"/>
        <v>32708.851260504205</v>
      </c>
      <c r="J434" s="269">
        <f t="shared" si="39"/>
        <v>204861</v>
      </c>
    </row>
    <row r="435" spans="1:10" s="277" customFormat="1" ht="25.5" x14ac:dyDescent="0.25">
      <c r="A435" s="35">
        <f t="shared" si="40"/>
        <v>422</v>
      </c>
      <c r="B435" s="34" t="s">
        <v>2023</v>
      </c>
      <c r="C435" s="33" t="s">
        <v>2024</v>
      </c>
      <c r="D435" s="32" t="s">
        <v>894</v>
      </c>
      <c r="E435" s="275">
        <v>45991</v>
      </c>
      <c r="F435" s="275">
        <v>8738.2900000000009</v>
      </c>
      <c r="G435" s="276">
        <v>54729</v>
      </c>
      <c r="H435" s="269">
        <v>45530.848739495799</v>
      </c>
      <c r="I435" s="269">
        <f t="shared" si="38"/>
        <v>8650.8612605042017</v>
      </c>
      <c r="J435" s="269">
        <f t="shared" si="39"/>
        <v>54182</v>
      </c>
    </row>
    <row r="436" spans="1:10" s="277" customFormat="1" ht="25.5" x14ac:dyDescent="0.25">
      <c r="A436" s="35">
        <f t="shared" si="40"/>
        <v>423</v>
      </c>
      <c r="B436" s="34" t="s">
        <v>1656</v>
      </c>
      <c r="C436" s="33" t="s">
        <v>1657</v>
      </c>
      <c r="D436" s="32" t="s">
        <v>894</v>
      </c>
      <c r="E436" s="275">
        <v>25563</v>
      </c>
      <c r="F436" s="275">
        <v>4856.97</v>
      </c>
      <c r="G436" s="276">
        <v>30420</v>
      </c>
      <c r="H436" s="269">
        <v>25307.394957983193</v>
      </c>
      <c r="I436" s="269">
        <f t="shared" si="38"/>
        <v>4808.4050420168069</v>
      </c>
      <c r="J436" s="269">
        <f t="shared" si="39"/>
        <v>30116</v>
      </c>
    </row>
    <row r="437" spans="1:10" s="277" customFormat="1" x14ac:dyDescent="0.25">
      <c r="A437" s="281"/>
      <c r="B437" s="282"/>
      <c r="C437" s="282"/>
      <c r="D437" s="283"/>
      <c r="E437" s="284"/>
      <c r="F437" s="285" t="s">
        <v>4158</v>
      </c>
      <c r="G437" s="286">
        <f>SUM(G8:G436)</f>
        <v>249938703</v>
      </c>
      <c r="H437" s="287"/>
      <c r="I437" s="285" t="s">
        <v>4158</v>
      </c>
      <c r="J437" s="288">
        <f>SUM(J8:J436)</f>
        <v>218989588</v>
      </c>
    </row>
    <row r="438" spans="1:10" x14ac:dyDescent="0.25">
      <c r="A438" s="289"/>
      <c r="B438" s="289"/>
      <c r="C438" s="238"/>
      <c r="D438" s="289"/>
    </row>
    <row r="439" spans="1:10" ht="37.5" customHeight="1" x14ac:dyDescent="0.25">
      <c r="A439" s="871" t="s">
        <v>4159</v>
      </c>
      <c r="B439" s="871"/>
      <c r="C439" s="287"/>
      <c r="D439" s="289"/>
    </row>
    <row r="440" spans="1:10" s="264" customFormat="1" x14ac:dyDescent="0.25">
      <c r="A440" s="874" t="s">
        <v>4160</v>
      </c>
      <c r="B440" s="874"/>
      <c r="C440" s="290" t="s">
        <v>4161</v>
      </c>
      <c r="D440" s="289"/>
      <c r="F440" s="291"/>
      <c r="G440" s="872"/>
      <c r="H440" s="872"/>
      <c r="I440" s="872"/>
    </row>
    <row r="441" spans="1:10" s="264" customFormat="1" x14ac:dyDescent="0.25">
      <c r="A441" s="871" t="s">
        <v>4162</v>
      </c>
      <c r="B441" s="871"/>
      <c r="C441" s="293" t="s">
        <v>4163</v>
      </c>
      <c r="D441" s="289"/>
      <c r="F441" s="291"/>
      <c r="G441" s="872"/>
      <c r="H441" s="872"/>
      <c r="I441" s="872"/>
    </row>
    <row r="442" spans="1:10" s="264" customFormat="1" x14ac:dyDescent="0.25">
      <c r="A442" s="871" t="s">
        <v>4164</v>
      </c>
      <c r="B442" s="871"/>
      <c r="C442" s="293">
        <v>63333065</v>
      </c>
      <c r="D442" s="289"/>
      <c r="F442" s="291"/>
      <c r="G442" s="872"/>
      <c r="H442" s="872"/>
      <c r="I442" s="872"/>
    </row>
    <row r="443" spans="1:10" s="264" customFormat="1" x14ac:dyDescent="0.25">
      <c r="A443" s="289"/>
      <c r="B443" s="289"/>
      <c r="C443" s="289"/>
      <c r="D443" s="289"/>
      <c r="F443" s="291"/>
      <c r="G443" s="292"/>
      <c r="H443" s="292"/>
      <c r="I443" s="292"/>
    </row>
    <row r="444" spans="1:10" s="264" customFormat="1" ht="11.25" customHeight="1" x14ac:dyDescent="0.25">
      <c r="A444" s="873" t="s">
        <v>4165</v>
      </c>
      <c r="B444" s="873"/>
      <c r="C444" s="873"/>
      <c r="D444" s="873"/>
      <c r="E444" s="873"/>
      <c r="F444" s="873"/>
      <c r="G444" s="873"/>
      <c r="H444" s="873"/>
      <c r="I444" s="873"/>
      <c r="J444" s="873"/>
    </row>
    <row r="445" spans="1:10" s="264" customFormat="1" ht="11.25" customHeight="1" x14ac:dyDescent="0.25">
      <c r="A445" s="873" t="s">
        <v>4166</v>
      </c>
      <c r="B445" s="873"/>
      <c r="C445" s="873"/>
      <c r="D445" s="873"/>
      <c r="E445" s="873"/>
      <c r="F445" s="873"/>
      <c r="G445" s="873"/>
      <c r="H445" s="873"/>
      <c r="I445" s="873"/>
      <c r="J445" s="873"/>
    </row>
    <row r="446" spans="1:10" s="264" customFormat="1" ht="11.25" customHeight="1" x14ac:dyDescent="0.25">
      <c r="A446" s="873" t="s">
        <v>4167</v>
      </c>
      <c r="B446" s="873"/>
      <c r="C446" s="873"/>
      <c r="D446" s="873"/>
      <c r="E446" s="873"/>
      <c r="F446" s="873"/>
      <c r="G446" s="873"/>
      <c r="H446" s="873"/>
      <c r="I446" s="873"/>
      <c r="J446" s="873"/>
    </row>
    <row r="447" spans="1:10" s="264" customFormat="1" ht="22.15" customHeight="1" x14ac:dyDescent="0.25">
      <c r="A447" s="873" t="s">
        <v>4168</v>
      </c>
      <c r="B447" s="873"/>
      <c r="C447" s="873"/>
      <c r="D447" s="873"/>
      <c r="E447" s="873"/>
      <c r="F447" s="873"/>
      <c r="G447" s="873"/>
      <c r="H447" s="873"/>
      <c r="I447" s="873"/>
      <c r="J447" s="873"/>
    </row>
    <row r="448" spans="1:10" s="264" customFormat="1" x14ac:dyDescent="0.25">
      <c r="A448" s="868" t="s">
        <v>4169</v>
      </c>
      <c r="B448" s="869"/>
      <c r="C448" s="869"/>
      <c r="D448" s="869"/>
      <c r="E448" s="869"/>
      <c r="F448" s="869"/>
      <c r="G448" s="869"/>
      <c r="H448" s="869"/>
      <c r="I448" s="869"/>
      <c r="J448" s="870"/>
    </row>
    <row r="449" spans="1:10" s="264" customFormat="1" ht="11.25" customHeight="1" x14ac:dyDescent="0.25">
      <c r="A449" s="868" t="s">
        <v>4170</v>
      </c>
      <c r="B449" s="869"/>
      <c r="C449" s="869"/>
      <c r="D449" s="869"/>
      <c r="E449" s="869"/>
      <c r="F449" s="869"/>
      <c r="G449" s="869"/>
      <c r="H449" s="869"/>
      <c r="I449" s="869"/>
      <c r="J449" s="870"/>
    </row>
    <row r="450" spans="1:10" s="264" customFormat="1" ht="11.25" customHeight="1" x14ac:dyDescent="0.25">
      <c r="A450" s="868" t="s">
        <v>4171</v>
      </c>
      <c r="B450" s="869"/>
      <c r="C450" s="869"/>
      <c r="D450" s="869"/>
      <c r="E450" s="869"/>
      <c r="F450" s="869"/>
      <c r="G450" s="869"/>
      <c r="H450" s="869"/>
      <c r="I450" s="869"/>
      <c r="J450" s="870"/>
    </row>
    <row r="451" spans="1:10" s="264" customFormat="1" ht="22.15" customHeight="1" x14ac:dyDescent="0.25">
      <c r="A451" s="868" t="s">
        <v>4172</v>
      </c>
      <c r="B451" s="869"/>
      <c r="C451" s="869"/>
      <c r="D451" s="869"/>
      <c r="E451" s="869"/>
      <c r="F451" s="869"/>
      <c r="G451" s="869"/>
      <c r="H451" s="869"/>
      <c r="I451" s="869"/>
      <c r="J451" s="870"/>
    </row>
    <row r="452" spans="1:10" s="264" customFormat="1" ht="11.25" customHeight="1" x14ac:dyDescent="0.25">
      <c r="A452" s="868" t="s">
        <v>4173</v>
      </c>
      <c r="B452" s="869"/>
      <c r="C452" s="869"/>
      <c r="D452" s="869"/>
      <c r="E452" s="869"/>
      <c r="F452" s="869"/>
      <c r="G452" s="869"/>
      <c r="H452" s="869"/>
      <c r="I452" s="869"/>
      <c r="J452" s="870"/>
    </row>
    <row r="453" spans="1:10" s="264" customFormat="1" ht="11.25" customHeight="1" x14ac:dyDescent="0.25">
      <c r="A453" s="868" t="s">
        <v>4174</v>
      </c>
      <c r="B453" s="869"/>
      <c r="C453" s="869"/>
      <c r="D453" s="869"/>
      <c r="E453" s="869"/>
      <c r="F453" s="869"/>
      <c r="G453" s="869"/>
      <c r="H453" s="869"/>
      <c r="I453" s="869"/>
      <c r="J453" s="870"/>
    </row>
    <row r="454" spans="1:10" s="264" customFormat="1" ht="11.25" customHeight="1" x14ac:dyDescent="0.25">
      <c r="A454" s="868" t="s">
        <v>4175</v>
      </c>
      <c r="B454" s="869"/>
      <c r="C454" s="869"/>
      <c r="D454" s="869"/>
      <c r="E454" s="869"/>
      <c r="F454" s="869"/>
      <c r="G454" s="869"/>
      <c r="H454" s="869"/>
      <c r="I454" s="869"/>
      <c r="J454" s="870"/>
    </row>
    <row r="455" spans="1:10" s="264" customFormat="1" ht="11.25" customHeight="1" x14ac:dyDescent="0.25">
      <c r="A455" s="868" t="s">
        <v>4176</v>
      </c>
      <c r="B455" s="869"/>
      <c r="C455" s="869"/>
      <c r="D455" s="869"/>
      <c r="E455" s="869"/>
      <c r="F455" s="869"/>
      <c r="G455" s="869"/>
      <c r="H455" s="869"/>
      <c r="I455" s="869"/>
      <c r="J455" s="870"/>
    </row>
    <row r="456" spans="1:10" s="264" customFormat="1" ht="11.25" customHeight="1" x14ac:dyDescent="0.25">
      <c r="A456" s="868" t="s">
        <v>4177</v>
      </c>
      <c r="B456" s="869"/>
      <c r="C456" s="869"/>
      <c r="D456" s="869"/>
      <c r="E456" s="869"/>
      <c r="F456" s="869"/>
      <c r="G456" s="869"/>
      <c r="H456" s="869"/>
      <c r="I456" s="869"/>
      <c r="J456" s="870"/>
    </row>
    <row r="457" spans="1:10" s="264" customFormat="1" ht="22.15" customHeight="1" x14ac:dyDescent="0.25">
      <c r="A457" s="868" t="s">
        <v>4178</v>
      </c>
      <c r="B457" s="869"/>
      <c r="C457" s="869"/>
      <c r="D457" s="869"/>
      <c r="E457" s="869"/>
      <c r="F457" s="869"/>
      <c r="G457" s="869"/>
      <c r="H457" s="869"/>
      <c r="I457" s="869"/>
      <c r="J457" s="870"/>
    </row>
    <row r="458" spans="1:10" s="264" customFormat="1" ht="11.25" customHeight="1" x14ac:dyDescent="0.25">
      <c r="A458" s="868" t="s">
        <v>4179</v>
      </c>
      <c r="B458" s="869"/>
      <c r="C458" s="869"/>
      <c r="D458" s="869"/>
      <c r="E458" s="869"/>
      <c r="F458" s="869"/>
      <c r="G458" s="869"/>
      <c r="H458" s="869"/>
      <c r="I458" s="869"/>
      <c r="J458" s="870"/>
    </row>
    <row r="459" spans="1:10" s="264" customFormat="1" ht="21.6" customHeight="1" x14ac:dyDescent="0.25">
      <c r="A459" s="868" t="s">
        <v>4180</v>
      </c>
      <c r="B459" s="869"/>
      <c r="C459" s="869"/>
      <c r="D459" s="869"/>
      <c r="E459" s="869"/>
      <c r="F459" s="869"/>
      <c r="G459" s="869"/>
      <c r="H459" s="869"/>
      <c r="I459" s="869"/>
      <c r="J459" s="870"/>
    </row>
    <row r="460" spans="1:10" s="264" customFormat="1" ht="10.9" customHeight="1" x14ac:dyDescent="0.25">
      <c r="A460" s="868" t="s">
        <v>4181</v>
      </c>
      <c r="B460" s="869"/>
      <c r="C460" s="869"/>
      <c r="D460" s="869"/>
      <c r="E460" s="869"/>
      <c r="F460" s="869"/>
      <c r="G460" s="869"/>
      <c r="H460" s="869"/>
      <c r="I460" s="869"/>
      <c r="J460" s="870"/>
    </row>
    <row r="461" spans="1:10" s="264" customFormat="1" x14ac:dyDescent="0.25">
      <c r="D461" s="294"/>
    </row>
    <row r="462" spans="1:10" s="264" customFormat="1" x14ac:dyDescent="0.25">
      <c r="D462" s="294"/>
    </row>
  </sheetData>
  <autoFilter ref="A6:J6" xr:uid="{1229F04B-E98F-463F-85BB-ED564B70C54E}">
    <filterColumn colId="4" showButton="0"/>
    <filterColumn colId="5" showButton="0"/>
    <filterColumn colId="7" showButton="0"/>
    <filterColumn colId="8" showButton="0"/>
  </autoFilter>
  <mergeCells count="32">
    <mergeCell ref="A5:D5"/>
    <mergeCell ref="A1:J1"/>
    <mergeCell ref="A2:J2"/>
    <mergeCell ref="A4:D4"/>
    <mergeCell ref="E4:G4"/>
    <mergeCell ref="H4:J4"/>
    <mergeCell ref="A439:B439"/>
    <mergeCell ref="A440:B440"/>
    <mergeCell ref="G440:I440"/>
    <mergeCell ref="E7:G7"/>
    <mergeCell ref="H7:J7"/>
    <mergeCell ref="A451:J451"/>
    <mergeCell ref="A441:B441"/>
    <mergeCell ref="G441:I441"/>
    <mergeCell ref="A442:B442"/>
    <mergeCell ref="G442:I442"/>
    <mergeCell ref="A444:J444"/>
    <mergeCell ref="A445:J445"/>
    <mergeCell ref="A446:J446"/>
    <mergeCell ref="A447:J447"/>
    <mergeCell ref="A448:J448"/>
    <mergeCell ref="A449:J449"/>
    <mergeCell ref="A450:J450"/>
    <mergeCell ref="A458:J458"/>
    <mergeCell ref="A459:J459"/>
    <mergeCell ref="A460:J460"/>
    <mergeCell ref="A452:J452"/>
    <mergeCell ref="A453:J453"/>
    <mergeCell ref="A454:J454"/>
    <mergeCell ref="A455:J455"/>
    <mergeCell ref="A456:J456"/>
    <mergeCell ref="A457:J457"/>
  </mergeCells>
  <conditionalFormatting sqref="J8:J13 J89:J97">
    <cfRule type="cellIs" dxfId="22" priority="13" operator="greaterThan">
      <formula>$G8</formula>
    </cfRule>
  </conditionalFormatting>
  <conditionalFormatting sqref="J15:J25">
    <cfRule type="cellIs" dxfId="21" priority="12" operator="greaterThan">
      <formula>$G15</formula>
    </cfRule>
  </conditionalFormatting>
  <conditionalFormatting sqref="J27:J38">
    <cfRule type="cellIs" dxfId="20" priority="9" operator="greaterThan">
      <formula>$G27</formula>
    </cfRule>
  </conditionalFormatting>
  <conditionalFormatting sqref="J40:J58">
    <cfRule type="cellIs" dxfId="19" priority="8" operator="greaterThan">
      <formula>$G40</formula>
    </cfRule>
  </conditionalFormatting>
  <conditionalFormatting sqref="J60:J87">
    <cfRule type="cellIs" dxfId="18" priority="7" operator="greaterThan">
      <formula>$G60</formula>
    </cfRule>
  </conditionalFormatting>
  <conditionalFormatting sqref="J99:J214">
    <cfRule type="cellIs" dxfId="17" priority="6" operator="greaterThan">
      <formula>$G99</formula>
    </cfRule>
  </conditionalFormatting>
  <conditionalFormatting sqref="J217:J396">
    <cfRule type="cellIs" dxfId="16" priority="5" operator="greaterThan">
      <formula>$G217</formula>
    </cfRule>
  </conditionalFormatting>
  <conditionalFormatting sqref="J398:J406">
    <cfRule type="cellIs" dxfId="15" priority="4" operator="greaterThan">
      <formula>$G398</formula>
    </cfRule>
  </conditionalFormatting>
  <conditionalFormatting sqref="J411:J421">
    <cfRule type="cellIs" dxfId="14" priority="3" operator="greaterThan">
      <formula>$G411</formula>
    </cfRule>
  </conditionalFormatting>
  <conditionalFormatting sqref="J423:J436">
    <cfRule type="cellIs" dxfId="13" priority="2" operator="greaterThan">
      <formula>$G423</formula>
    </cfRule>
  </conditionalFormatting>
  <conditionalFormatting sqref="J437">
    <cfRule type="cellIs" dxfId="12" priority="1" operator="greaterThan">
      <formula>$G$437</formula>
    </cfRule>
  </conditionalFormatting>
  <pageMargins left="0.7" right="0.7" top="0.75" bottom="0.75" header="0.3" footer="0.3"/>
  <pageSetup scale="5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773F-41B3-4259-A436-6C8C15C94CAD}">
  <dimension ref="A1:XFC182"/>
  <sheetViews>
    <sheetView topLeftCell="B150" zoomScaleNormal="100" workbookViewId="0">
      <selection activeCell="E165" sqref="E165"/>
    </sheetView>
  </sheetViews>
  <sheetFormatPr baseColWidth="10" defaultColWidth="0" defaultRowHeight="16.5" zeroHeight="1" x14ac:dyDescent="0.3"/>
  <cols>
    <col min="1" max="1" width="5.7109375" style="128" hidden="1" customWidth="1"/>
    <col min="2" max="2" width="43" style="128" customWidth="1"/>
    <col min="3" max="3" width="25.42578125" style="251" bestFit="1" customWidth="1"/>
    <col min="4" max="4" width="13.7109375" style="128" bestFit="1" customWidth="1"/>
    <col min="5" max="5" width="17" style="128" customWidth="1"/>
    <col min="6" max="6" width="14.7109375" style="128" customWidth="1"/>
    <col min="7" max="7" width="16.140625" style="128" customWidth="1"/>
    <col min="8" max="8" width="16.85546875" style="128" customWidth="1"/>
    <col min="9" max="9" width="21.140625" style="128" customWidth="1"/>
    <col min="10" max="10" width="20.140625" style="128" customWidth="1"/>
    <col min="11" max="11" width="15" style="128" customWidth="1"/>
    <col min="12" max="12" width="14.140625" style="128" bestFit="1" customWidth="1"/>
    <col min="13" max="13" width="12.28515625" style="128" bestFit="1" customWidth="1"/>
    <col min="14" max="14" width="11.140625" style="128" bestFit="1" customWidth="1"/>
    <col min="15" max="15" width="13.140625" style="128" bestFit="1" customWidth="1"/>
    <col min="16" max="16" width="15.7109375" style="128" bestFit="1" customWidth="1"/>
    <col min="17" max="17" width="19.42578125" style="128" customWidth="1"/>
    <col min="18" max="18" width="11" style="128" bestFit="1" customWidth="1"/>
    <col min="19" max="19" width="35" style="128" customWidth="1"/>
    <col min="20" max="20" width="17.140625" style="128" customWidth="1"/>
    <col min="21" max="21" width="17" style="128" customWidth="1"/>
    <col min="22" max="22" width="15.7109375" style="128" customWidth="1"/>
    <col min="23" max="23" width="19.85546875" style="128" bestFit="1" customWidth="1"/>
    <col min="24" max="24" width="16.5703125" style="128" bestFit="1" customWidth="1"/>
    <col min="25" max="25" width="8.140625" style="128" bestFit="1" customWidth="1"/>
    <col min="26" max="26" width="33.85546875" style="128" bestFit="1" customWidth="1"/>
    <col min="27" max="27" width="53" style="128" bestFit="1" customWidth="1"/>
    <col min="28" max="28" width="46.140625" style="128" bestFit="1" customWidth="1"/>
    <col min="29" max="29" width="8.140625" style="128" bestFit="1" customWidth="1"/>
    <col min="30" max="30" width="33.85546875" style="128" bestFit="1" customWidth="1"/>
    <col min="31" max="31" width="53" style="128" bestFit="1" customWidth="1"/>
    <col min="32" max="32" width="46.140625" style="128" bestFit="1" customWidth="1"/>
    <col min="33" max="33" width="8.140625" style="128" bestFit="1" customWidth="1"/>
    <col min="34" max="34" width="33.85546875" style="128" bestFit="1" customWidth="1"/>
    <col min="35" max="35" width="53" style="128" bestFit="1" customWidth="1"/>
    <col min="36" max="36" width="46.140625" style="128" bestFit="1" customWidth="1"/>
    <col min="37" max="37" width="8.140625" style="128" bestFit="1" customWidth="1"/>
    <col min="38" max="38" width="33.85546875" style="128" bestFit="1" customWidth="1"/>
    <col min="39" max="39" width="53" style="128" bestFit="1" customWidth="1"/>
    <col min="40" max="40" width="46.140625" style="128" bestFit="1" customWidth="1"/>
    <col min="41" max="41" width="8.140625" style="128" bestFit="1" customWidth="1"/>
    <col min="42" max="42" width="33.85546875" style="128" bestFit="1" customWidth="1"/>
    <col min="43" max="43" width="53" style="128" bestFit="1" customWidth="1"/>
    <col min="44" max="44" width="46.140625" style="128" bestFit="1" customWidth="1"/>
    <col min="45" max="45" width="8.140625" style="128" bestFit="1" customWidth="1"/>
    <col min="46" max="46" width="33.85546875" style="128" bestFit="1" customWidth="1"/>
    <col min="47" max="47" width="53" style="128" bestFit="1" customWidth="1"/>
    <col min="48" max="48" width="46.140625" style="128" bestFit="1" customWidth="1"/>
    <col min="49" max="49" width="8.140625" style="128" bestFit="1" customWidth="1"/>
    <col min="50" max="50" width="33.85546875" style="128" bestFit="1" customWidth="1"/>
    <col min="51" max="51" width="53" style="128" bestFit="1" customWidth="1"/>
    <col min="52" max="52" width="46.140625" style="128" bestFit="1" customWidth="1"/>
    <col min="53" max="53" width="8.140625" style="128" bestFit="1" customWidth="1"/>
    <col min="54" max="54" width="33.85546875" style="128" bestFit="1" customWidth="1"/>
    <col min="55" max="55" width="53" style="128" bestFit="1" customWidth="1"/>
    <col min="56" max="56" width="46.140625" style="128" bestFit="1" customWidth="1"/>
    <col min="57" max="57" width="8.140625" style="128" bestFit="1" customWidth="1"/>
    <col min="58" max="58" width="33.85546875" style="128" bestFit="1" customWidth="1"/>
    <col min="59" max="59" width="53" style="128" bestFit="1" customWidth="1"/>
    <col min="60" max="60" width="46.140625" style="128" bestFit="1" customWidth="1"/>
    <col min="61" max="61" width="8.140625" style="128" bestFit="1" customWidth="1"/>
    <col min="62" max="62" width="33.85546875" style="128" bestFit="1" customWidth="1"/>
    <col min="63" max="63" width="53" style="128" bestFit="1" customWidth="1"/>
    <col min="64" max="64" width="46.140625" style="128" bestFit="1" customWidth="1"/>
    <col min="65" max="65" width="8.140625" style="128" bestFit="1" customWidth="1"/>
    <col min="66" max="66" width="33.85546875" style="128" bestFit="1" customWidth="1"/>
    <col min="67" max="67" width="53" style="128" bestFit="1" customWidth="1"/>
    <col min="68" max="68" width="46.140625" style="128" bestFit="1" customWidth="1"/>
    <col min="69" max="69" width="8.140625" style="128" bestFit="1" customWidth="1"/>
    <col min="70" max="70" width="33.85546875" style="128" bestFit="1" customWidth="1"/>
    <col min="71" max="71" width="53" style="128" bestFit="1" customWidth="1"/>
    <col min="72" max="72" width="46.140625" style="128" bestFit="1" customWidth="1"/>
    <col min="73" max="73" width="8.140625" style="128" bestFit="1" customWidth="1"/>
    <col min="74" max="74" width="33.85546875" style="128" bestFit="1" customWidth="1"/>
    <col min="75" max="75" width="53" style="128" bestFit="1" customWidth="1"/>
    <col min="76" max="76" width="46.140625" style="128" bestFit="1" customWidth="1"/>
    <col min="77" max="77" width="8.140625" style="128" bestFit="1" customWidth="1"/>
    <col min="78" max="78" width="33.85546875" style="128" bestFit="1" customWidth="1"/>
    <col min="79" max="79" width="53" style="128" bestFit="1" customWidth="1"/>
    <col min="80" max="80" width="46.140625" style="128" bestFit="1" customWidth="1"/>
    <col min="81" max="81" width="8.140625" style="128" bestFit="1" customWidth="1"/>
    <col min="82" max="82" width="33.85546875" style="128" bestFit="1" customWidth="1"/>
    <col min="83" max="83" width="53" style="128" bestFit="1" customWidth="1"/>
    <col min="84" max="84" width="46.140625" style="128" bestFit="1" customWidth="1"/>
    <col min="85" max="85" width="8.140625" style="128" bestFit="1" customWidth="1"/>
    <col min="86" max="86" width="33.85546875" style="128" bestFit="1" customWidth="1"/>
    <col min="87" max="87" width="53" style="128" bestFit="1" customWidth="1"/>
    <col min="88" max="88" width="46.140625" style="128" bestFit="1" customWidth="1"/>
    <col min="89" max="89" width="8.140625" style="128" bestFit="1" customWidth="1"/>
    <col min="90" max="90" width="33.85546875" style="128" bestFit="1" customWidth="1"/>
    <col min="91" max="91" width="53" style="128" bestFit="1" customWidth="1"/>
    <col min="92" max="92" width="46.140625" style="128" bestFit="1" customWidth="1"/>
    <col min="93" max="93" width="8.140625" style="128" bestFit="1" customWidth="1"/>
    <col min="94" max="94" width="33.85546875" style="128" bestFit="1" customWidth="1"/>
    <col min="95" max="95" width="53" style="128" bestFit="1" customWidth="1"/>
    <col min="96" max="96" width="46.140625" style="128" bestFit="1" customWidth="1"/>
    <col min="97" max="97" width="8.140625" style="128" bestFit="1" customWidth="1"/>
    <col min="98" max="98" width="33.85546875" style="128" bestFit="1" customWidth="1"/>
    <col min="99" max="99" width="53" style="128" bestFit="1" customWidth="1"/>
    <col min="100" max="100" width="46.140625" style="128" bestFit="1" customWidth="1"/>
    <col min="101" max="101" width="8.140625" style="128" bestFit="1" customWidth="1"/>
    <col min="102" max="102" width="33.85546875" style="128" bestFit="1" customWidth="1"/>
    <col min="103" max="103" width="53" style="128" bestFit="1" customWidth="1"/>
    <col min="104" max="104" width="46.140625" style="128" bestFit="1" customWidth="1"/>
    <col min="105" max="105" width="8.140625" style="128" bestFit="1" customWidth="1"/>
    <col min="106" max="106" width="33.85546875" style="128" bestFit="1" customWidth="1"/>
    <col min="107" max="107" width="53" style="128" bestFit="1" customWidth="1"/>
    <col min="108" max="108" width="46.140625" style="128" bestFit="1" customWidth="1"/>
    <col min="109" max="109" width="8.140625" style="128" bestFit="1" customWidth="1"/>
    <col min="110" max="110" width="33.85546875" style="128" bestFit="1" customWidth="1"/>
    <col min="111" max="111" width="53" style="128" bestFit="1" customWidth="1"/>
    <col min="112" max="112" width="46.140625" style="128" bestFit="1" customWidth="1"/>
    <col min="113" max="113" width="8.140625" style="128" bestFit="1" customWidth="1"/>
    <col min="114" max="114" width="33.85546875" style="128" bestFit="1" customWidth="1"/>
    <col min="115" max="115" width="53" style="128" bestFit="1" customWidth="1"/>
    <col min="116" max="116" width="46.140625" style="128" bestFit="1" customWidth="1"/>
    <col min="117" max="117" width="8.140625" style="128" bestFit="1" customWidth="1"/>
    <col min="118" max="118" width="33.85546875" style="128" bestFit="1" customWidth="1"/>
    <col min="119" max="119" width="53" style="128" bestFit="1" customWidth="1"/>
    <col min="120" max="120" width="46.140625" style="128" bestFit="1" customWidth="1"/>
    <col min="121" max="121" width="8.140625" style="128" bestFit="1" customWidth="1"/>
    <col min="122" max="122" width="33.85546875" style="128" bestFit="1" customWidth="1"/>
    <col min="123" max="123" width="53" style="128" bestFit="1" customWidth="1"/>
    <col min="124" max="124" width="46.140625" style="128" bestFit="1" customWidth="1"/>
    <col min="125" max="125" width="8.140625" style="128" bestFit="1" customWidth="1"/>
    <col min="126" max="126" width="33.85546875" style="128" bestFit="1" customWidth="1"/>
    <col min="127" max="127" width="53" style="128" bestFit="1" customWidth="1"/>
    <col min="128" max="128" width="46.140625" style="128" bestFit="1" customWidth="1"/>
    <col min="129" max="129" width="8.140625" style="128" bestFit="1" customWidth="1"/>
    <col min="130" max="130" width="33.85546875" style="128" bestFit="1" customWidth="1"/>
    <col min="131" max="131" width="53" style="128" bestFit="1" customWidth="1"/>
    <col min="132" max="132" width="46.140625" style="128" bestFit="1" customWidth="1"/>
    <col min="133" max="133" width="8.140625" style="128" bestFit="1" customWidth="1"/>
    <col min="134" max="134" width="33.85546875" style="128" bestFit="1" customWidth="1"/>
    <col min="135" max="135" width="53" style="128" bestFit="1" customWidth="1"/>
    <col min="136" max="136" width="46.140625" style="128" bestFit="1" customWidth="1"/>
    <col min="137" max="137" width="8.140625" style="128" bestFit="1" customWidth="1"/>
    <col min="138" max="138" width="33.85546875" style="128" bestFit="1" customWidth="1"/>
    <col min="139" max="139" width="53" style="128" bestFit="1" customWidth="1"/>
    <col min="140" max="140" width="46.140625" style="128" bestFit="1" customWidth="1"/>
    <col min="141" max="141" width="8.140625" style="128" bestFit="1" customWidth="1"/>
    <col min="142" max="142" width="33.85546875" style="128" bestFit="1" customWidth="1"/>
    <col min="143" max="143" width="53" style="128" bestFit="1" customWidth="1"/>
    <col min="144" max="144" width="46.140625" style="128" bestFit="1" customWidth="1"/>
    <col min="145" max="145" width="8.140625" style="128" bestFit="1" customWidth="1"/>
    <col min="146" max="146" width="33.85546875" style="128" bestFit="1" customWidth="1"/>
    <col min="147" max="147" width="53" style="128" bestFit="1" customWidth="1"/>
    <col min="148" max="148" width="46.140625" style="128" bestFit="1" customWidth="1"/>
    <col min="149" max="149" width="8.140625" style="128" bestFit="1" customWidth="1"/>
    <col min="150" max="150" width="33.85546875" style="128" bestFit="1" customWidth="1"/>
    <col min="151" max="151" width="53" style="128" bestFit="1" customWidth="1"/>
    <col min="152" max="152" width="46.140625" style="128" bestFit="1" customWidth="1"/>
    <col min="153" max="153" width="8.140625" style="128" bestFit="1" customWidth="1"/>
    <col min="154" max="154" width="33.85546875" style="128" bestFit="1" customWidth="1"/>
    <col min="155" max="155" width="53" style="128" bestFit="1" customWidth="1"/>
    <col min="156" max="156" width="46.140625" style="128" bestFit="1" customWidth="1"/>
    <col min="157" max="157" width="8.140625" style="128" bestFit="1" customWidth="1"/>
    <col min="158" max="158" width="33.85546875" style="128" bestFit="1" customWidth="1"/>
    <col min="159" max="159" width="53" style="128" bestFit="1" customWidth="1"/>
    <col min="160" max="160" width="46.140625" style="128" bestFit="1" customWidth="1"/>
    <col min="161" max="161" width="8.140625" style="128" bestFit="1" customWidth="1"/>
    <col min="162" max="162" width="33.85546875" style="128" bestFit="1" customWidth="1"/>
    <col min="163" max="163" width="53" style="128" bestFit="1" customWidth="1"/>
    <col min="164" max="164" width="46.140625" style="128" bestFit="1" customWidth="1"/>
    <col min="165" max="165" width="8.140625" style="128" bestFit="1" customWidth="1"/>
    <col min="166" max="166" width="33.85546875" style="128" bestFit="1" customWidth="1"/>
    <col min="167" max="167" width="53" style="128" bestFit="1" customWidth="1"/>
    <col min="168" max="168" width="46.140625" style="128" bestFit="1" customWidth="1"/>
    <col min="169" max="169" width="8.140625" style="128" bestFit="1" customWidth="1"/>
    <col min="170" max="170" width="33.85546875" style="128" bestFit="1" customWidth="1"/>
    <col min="171" max="171" width="53" style="128" bestFit="1" customWidth="1"/>
    <col min="172" max="172" width="46.140625" style="128" bestFit="1" customWidth="1"/>
    <col min="173" max="173" width="8.140625" style="128" bestFit="1" customWidth="1"/>
    <col min="174" max="174" width="33.85546875" style="128" bestFit="1" customWidth="1"/>
    <col min="175" max="175" width="53" style="128" bestFit="1" customWidth="1"/>
    <col min="176" max="176" width="46.140625" style="128" bestFit="1" customWidth="1"/>
    <col min="177" max="177" width="8.140625" style="128" bestFit="1" customWidth="1"/>
    <col min="178" max="178" width="33.85546875" style="128" bestFit="1" customWidth="1"/>
    <col min="179" max="179" width="53" style="128" bestFit="1" customWidth="1"/>
    <col min="180" max="180" width="46.140625" style="128" bestFit="1" customWidth="1"/>
    <col min="181" max="181" width="8.140625" style="128" bestFit="1" customWidth="1"/>
    <col min="182" max="182" width="33.85546875" style="128" bestFit="1" customWidth="1"/>
    <col min="183" max="183" width="53" style="128" bestFit="1" customWidth="1"/>
    <col min="184" max="184" width="46.140625" style="128" bestFit="1" customWidth="1"/>
    <col min="185" max="185" width="8.140625" style="128" bestFit="1" customWidth="1"/>
    <col min="186" max="186" width="33.85546875" style="128" bestFit="1" customWidth="1"/>
    <col min="187" max="187" width="53" style="128" bestFit="1" customWidth="1"/>
    <col min="188" max="188" width="46.140625" style="128" bestFit="1" customWidth="1"/>
    <col min="189" max="189" width="8.140625" style="128" bestFit="1" customWidth="1"/>
    <col min="190" max="190" width="33.85546875" style="128" bestFit="1" customWidth="1"/>
    <col min="191" max="191" width="53" style="128" bestFit="1" customWidth="1"/>
    <col min="192" max="192" width="46.140625" style="128" bestFit="1" customWidth="1"/>
    <col min="193" max="193" width="8.140625" style="128" bestFit="1" customWidth="1"/>
    <col min="194" max="194" width="33.85546875" style="128" bestFit="1" customWidth="1"/>
    <col min="195" max="195" width="53" style="128" bestFit="1" customWidth="1"/>
    <col min="196" max="196" width="46.140625" style="128" bestFit="1" customWidth="1"/>
    <col min="197" max="197" width="8.140625" style="128" bestFit="1" customWidth="1"/>
    <col min="198" max="198" width="33.85546875" style="128" bestFit="1" customWidth="1"/>
    <col min="199" max="199" width="53" style="128" bestFit="1" customWidth="1"/>
    <col min="200" max="200" width="46.140625" style="128" bestFit="1" customWidth="1"/>
    <col min="201" max="201" width="8.140625" style="128" bestFit="1" customWidth="1"/>
    <col min="202" max="202" width="33.85546875" style="128" bestFit="1" customWidth="1"/>
    <col min="203" max="203" width="53" style="128" bestFit="1" customWidth="1"/>
    <col min="204" max="204" width="46.140625" style="128" bestFit="1" customWidth="1"/>
    <col min="205" max="205" width="8.140625" style="128" bestFit="1" customWidth="1"/>
    <col min="206" max="206" width="33.85546875" style="128" bestFit="1" customWidth="1"/>
    <col min="207" max="207" width="53" style="128" bestFit="1" customWidth="1"/>
    <col min="208" max="208" width="46.140625" style="128" bestFit="1" customWidth="1"/>
    <col min="209" max="209" width="8.140625" style="128" bestFit="1" customWidth="1"/>
    <col min="210" max="210" width="33.85546875" style="128" bestFit="1" customWidth="1"/>
    <col min="211" max="211" width="53" style="128" bestFit="1" customWidth="1"/>
    <col min="212" max="212" width="46.140625" style="128" bestFit="1" customWidth="1"/>
    <col min="213" max="213" width="8.140625" style="128" bestFit="1" customWidth="1"/>
    <col min="214" max="214" width="33.85546875" style="128" bestFit="1" customWidth="1"/>
    <col min="215" max="215" width="53" style="128" bestFit="1" customWidth="1"/>
    <col min="216" max="216" width="46.140625" style="128" bestFit="1" customWidth="1"/>
    <col min="217" max="217" width="8.140625" style="128" bestFit="1" customWidth="1"/>
    <col min="218" max="218" width="33.85546875" style="128" bestFit="1" customWidth="1"/>
    <col min="219" max="219" width="53" style="128" bestFit="1" customWidth="1"/>
    <col min="220" max="220" width="46.140625" style="128" bestFit="1" customWidth="1"/>
    <col min="221" max="221" width="8.140625" style="128" bestFit="1" customWidth="1"/>
    <col min="222" max="222" width="33.85546875" style="128" bestFit="1" customWidth="1"/>
    <col min="223" max="223" width="53" style="128" bestFit="1" customWidth="1"/>
    <col min="224" max="224" width="46.140625" style="128" bestFit="1" customWidth="1"/>
    <col min="225" max="225" width="8.140625" style="128" bestFit="1" customWidth="1"/>
    <col min="226" max="226" width="33.85546875" style="128" bestFit="1" customWidth="1"/>
    <col min="227" max="227" width="53" style="128" bestFit="1" customWidth="1"/>
    <col min="228" max="228" width="46.140625" style="128" bestFit="1" customWidth="1"/>
    <col min="229" max="229" width="8.140625" style="128" bestFit="1" customWidth="1"/>
    <col min="230" max="230" width="33.85546875" style="128" bestFit="1" customWidth="1"/>
    <col min="231" max="231" width="53" style="128" bestFit="1" customWidth="1"/>
    <col min="232" max="232" width="46.140625" style="128" bestFit="1" customWidth="1"/>
    <col min="233" max="233" width="8.140625" style="128" bestFit="1" customWidth="1"/>
    <col min="234" max="234" width="33.85546875" style="128" bestFit="1" customWidth="1"/>
    <col min="235" max="235" width="53" style="128" bestFit="1" customWidth="1"/>
    <col min="236" max="236" width="46.140625" style="128" bestFit="1" customWidth="1"/>
    <col min="237" max="237" width="8.140625" style="128" bestFit="1" customWidth="1"/>
    <col min="238" max="238" width="33.85546875" style="128" bestFit="1" customWidth="1"/>
    <col min="239" max="239" width="53" style="128" bestFit="1" customWidth="1"/>
    <col min="240" max="240" width="46.140625" style="128" bestFit="1" customWidth="1"/>
    <col min="241" max="241" width="8.140625" style="128" bestFit="1" customWidth="1"/>
    <col min="242" max="242" width="33.85546875" style="128" bestFit="1" customWidth="1"/>
    <col min="243" max="243" width="53" style="128" bestFit="1" customWidth="1"/>
    <col min="244" max="244" width="46.140625" style="128" bestFit="1" customWidth="1"/>
    <col min="245" max="245" width="8.140625" style="128" bestFit="1" customWidth="1"/>
    <col min="246" max="246" width="33.85546875" style="128" bestFit="1" customWidth="1"/>
    <col min="247" max="247" width="53" style="128" bestFit="1" customWidth="1"/>
    <col min="248" max="248" width="46.140625" style="128" bestFit="1" customWidth="1"/>
    <col min="249" max="249" width="8.140625" style="128" bestFit="1" customWidth="1"/>
    <col min="250" max="250" width="33.85546875" style="128" bestFit="1" customWidth="1"/>
    <col min="251" max="251" width="53" style="128" bestFit="1" customWidth="1"/>
    <col min="252" max="252" width="46.140625" style="128" bestFit="1" customWidth="1"/>
    <col min="253" max="253" width="8.140625" style="128" bestFit="1" customWidth="1"/>
    <col min="254" max="254" width="33.85546875" style="128" bestFit="1" customWidth="1"/>
    <col min="255" max="255" width="53" style="128" bestFit="1" customWidth="1"/>
    <col min="256" max="256" width="46.140625" style="128" bestFit="1" customWidth="1"/>
    <col min="257" max="257" width="8.140625" style="128" bestFit="1" customWidth="1"/>
    <col min="258" max="258" width="33.85546875" style="128" bestFit="1" customWidth="1"/>
    <col min="259" max="259" width="53" style="128" bestFit="1" customWidth="1"/>
    <col min="260" max="260" width="46.140625" style="128" bestFit="1" customWidth="1"/>
    <col min="261" max="261" width="8.140625" style="128" bestFit="1" customWidth="1"/>
    <col min="262" max="262" width="33.85546875" style="128" bestFit="1" customWidth="1"/>
    <col min="263" max="263" width="53" style="128" bestFit="1" customWidth="1"/>
    <col min="264" max="264" width="46.140625" style="128" bestFit="1" customWidth="1"/>
    <col min="265" max="265" width="8.140625" style="128" bestFit="1" customWidth="1"/>
    <col min="266" max="266" width="33.85546875" style="128" bestFit="1" customWidth="1"/>
    <col min="267" max="267" width="53" style="128" bestFit="1" customWidth="1"/>
    <col min="268" max="268" width="46.140625" style="128" bestFit="1" customWidth="1"/>
    <col min="269" max="269" width="8.140625" style="128" bestFit="1" customWidth="1"/>
    <col min="270" max="270" width="33.85546875" style="128" bestFit="1" customWidth="1"/>
    <col min="271" max="271" width="53" style="128" bestFit="1" customWidth="1"/>
    <col min="272" max="272" width="46.140625" style="128" bestFit="1" customWidth="1"/>
    <col min="273" max="273" width="8.140625" style="128" bestFit="1" customWidth="1"/>
    <col min="274" max="274" width="33.85546875" style="128" bestFit="1" customWidth="1"/>
    <col min="275" max="275" width="53" style="128" bestFit="1" customWidth="1"/>
    <col min="276" max="276" width="46.140625" style="128" bestFit="1" customWidth="1"/>
    <col min="277" max="277" width="8.140625" style="128" bestFit="1" customWidth="1"/>
    <col min="278" max="278" width="33.85546875" style="128" bestFit="1" customWidth="1"/>
    <col min="279" max="279" width="53" style="128" bestFit="1" customWidth="1"/>
    <col min="280" max="280" width="46.140625" style="128" bestFit="1" customWidth="1"/>
    <col min="281" max="281" width="8.140625" style="128" bestFit="1" customWidth="1"/>
    <col min="282" max="282" width="33.85546875" style="128" bestFit="1" customWidth="1"/>
    <col min="283" max="283" width="53" style="128" bestFit="1" customWidth="1"/>
    <col min="284" max="284" width="46.140625" style="128" bestFit="1" customWidth="1"/>
    <col min="285" max="285" width="8.140625" style="128" bestFit="1" customWidth="1"/>
    <col min="286" max="286" width="33.85546875" style="128" bestFit="1" customWidth="1"/>
    <col min="287" max="287" width="53" style="128" bestFit="1" customWidth="1"/>
    <col min="288" max="288" width="46.140625" style="128" bestFit="1" customWidth="1"/>
    <col min="289" max="289" width="8.140625" style="128" bestFit="1" customWidth="1"/>
    <col min="290" max="290" width="33.85546875" style="128" bestFit="1" customWidth="1"/>
    <col min="291" max="291" width="53" style="128" bestFit="1" customWidth="1"/>
    <col min="292" max="292" width="46.140625" style="128" bestFit="1" customWidth="1"/>
    <col min="293" max="293" width="8.140625" style="128" bestFit="1" customWidth="1"/>
    <col min="294" max="294" width="33.85546875" style="128" bestFit="1" customWidth="1"/>
    <col min="295" max="295" width="53" style="128" bestFit="1" customWidth="1"/>
    <col min="296" max="296" width="46.140625" style="128" bestFit="1" customWidth="1"/>
    <col min="297" max="297" width="8.140625" style="128" bestFit="1" customWidth="1"/>
    <col min="298" max="298" width="33.85546875" style="128" bestFit="1" customWidth="1"/>
    <col min="299" max="299" width="53" style="128" bestFit="1" customWidth="1"/>
    <col min="300" max="300" width="46.140625" style="128" bestFit="1" customWidth="1"/>
    <col min="301" max="301" width="8.140625" style="128" bestFit="1" customWidth="1"/>
    <col min="302" max="302" width="33.85546875" style="128" bestFit="1" customWidth="1"/>
    <col min="303" max="303" width="53" style="128" bestFit="1" customWidth="1"/>
    <col min="304" max="304" width="46.140625" style="128" bestFit="1" customWidth="1"/>
    <col min="305" max="305" width="8.140625" style="128" bestFit="1" customWidth="1"/>
    <col min="306" max="306" width="33.85546875" style="128" bestFit="1" customWidth="1"/>
    <col min="307" max="307" width="53" style="128" bestFit="1" customWidth="1"/>
    <col min="308" max="308" width="46.140625" style="128" bestFit="1" customWidth="1"/>
    <col min="309" max="309" width="8.140625" style="128" bestFit="1" customWidth="1"/>
    <col min="310" max="310" width="33.85546875" style="128" bestFit="1" customWidth="1"/>
    <col min="311" max="311" width="53" style="128" bestFit="1" customWidth="1"/>
    <col min="312" max="312" width="46.140625" style="128" bestFit="1" customWidth="1"/>
    <col min="313" max="313" width="8.140625" style="128" bestFit="1" customWidth="1"/>
    <col min="314" max="314" width="33.85546875" style="128" bestFit="1" customWidth="1"/>
    <col min="315" max="315" width="53" style="128" bestFit="1" customWidth="1"/>
    <col min="316" max="316" width="46.140625" style="128" bestFit="1" customWidth="1"/>
    <col min="317" max="317" width="8.140625" style="128" bestFit="1" customWidth="1"/>
    <col min="318" max="318" width="33.85546875" style="128" bestFit="1" customWidth="1"/>
    <col min="319" max="319" width="53" style="128" bestFit="1" customWidth="1"/>
    <col min="320" max="320" width="46.140625" style="128" bestFit="1" customWidth="1"/>
    <col min="321" max="321" width="8.140625" style="128" bestFit="1" customWidth="1"/>
    <col min="322" max="322" width="33.85546875" style="128" bestFit="1" customWidth="1"/>
    <col min="323" max="323" width="53" style="128" bestFit="1" customWidth="1"/>
    <col min="324" max="324" width="46.140625" style="128" bestFit="1" customWidth="1"/>
    <col min="325" max="325" width="8.140625" style="128" bestFit="1" customWidth="1"/>
    <col min="326" max="326" width="33.85546875" style="128" bestFit="1" customWidth="1"/>
    <col min="327" max="327" width="53" style="128" bestFit="1" customWidth="1"/>
    <col min="328" max="328" width="46.140625" style="128" bestFit="1" customWidth="1"/>
    <col min="329" max="329" width="8.140625" style="128" bestFit="1" customWidth="1"/>
    <col min="330" max="330" width="33.85546875" style="128" bestFit="1" customWidth="1"/>
    <col min="331" max="331" width="53" style="128" bestFit="1" customWidth="1"/>
    <col min="332" max="332" width="46.140625" style="128" bestFit="1" customWidth="1"/>
    <col min="333" max="333" width="8.140625" style="128" bestFit="1" customWidth="1"/>
    <col min="334" max="334" width="33.85546875" style="128" bestFit="1" customWidth="1"/>
    <col min="335" max="335" width="53" style="128" bestFit="1" customWidth="1"/>
    <col min="336" max="336" width="46.140625" style="128" bestFit="1" customWidth="1"/>
    <col min="337" max="337" width="8.140625" style="128" bestFit="1" customWidth="1"/>
    <col min="338" max="338" width="33.85546875" style="128" bestFit="1" customWidth="1"/>
    <col min="339" max="339" width="53" style="128" bestFit="1" customWidth="1"/>
    <col min="340" max="340" width="46.140625" style="128" bestFit="1" customWidth="1"/>
    <col min="341" max="341" width="8.140625" style="128" bestFit="1" customWidth="1"/>
    <col min="342" max="342" width="33.85546875" style="128" bestFit="1" customWidth="1"/>
    <col min="343" max="343" width="53" style="128" bestFit="1" customWidth="1"/>
    <col min="344" max="344" width="46.140625" style="128" bestFit="1" customWidth="1"/>
    <col min="345" max="345" width="8.140625" style="128" bestFit="1" customWidth="1"/>
    <col min="346" max="346" width="33.85546875" style="128" bestFit="1" customWidth="1"/>
    <col min="347" max="347" width="53" style="128" bestFit="1" customWidth="1"/>
    <col min="348" max="348" width="46.140625" style="128" bestFit="1" customWidth="1"/>
    <col min="349" max="349" width="8.140625" style="128" bestFit="1" customWidth="1"/>
    <col min="350" max="350" width="33.85546875" style="128" bestFit="1" customWidth="1"/>
    <col min="351" max="351" width="53" style="128" bestFit="1" customWidth="1"/>
    <col min="352" max="352" width="46.140625" style="128" bestFit="1" customWidth="1"/>
    <col min="353" max="353" width="8.140625" style="128" bestFit="1" customWidth="1"/>
    <col min="354" max="354" width="33.85546875" style="128" bestFit="1" customWidth="1"/>
    <col min="355" max="355" width="53" style="128" bestFit="1" customWidth="1"/>
    <col min="356" max="356" width="46.140625" style="128" bestFit="1" customWidth="1"/>
    <col min="357" max="357" width="8.140625" style="128" bestFit="1" customWidth="1"/>
    <col min="358" max="358" width="33.85546875" style="128" bestFit="1" customWidth="1"/>
    <col min="359" max="359" width="53" style="128" bestFit="1" customWidth="1"/>
    <col min="360" max="360" width="46.140625" style="128" bestFit="1" customWidth="1"/>
    <col min="361" max="361" width="8.140625" style="128" bestFit="1" customWidth="1"/>
    <col min="362" max="362" width="33.85546875" style="128" bestFit="1" customWidth="1"/>
    <col min="363" max="363" width="53" style="128" bestFit="1" customWidth="1"/>
    <col min="364" max="364" width="46.140625" style="128" bestFit="1" customWidth="1"/>
    <col min="365" max="365" width="8.140625" style="128" bestFit="1" customWidth="1"/>
    <col min="366" max="366" width="33.85546875" style="128" bestFit="1" customWidth="1"/>
    <col min="367" max="367" width="53" style="128" bestFit="1" customWidth="1"/>
    <col min="368" max="368" width="46.140625" style="128" bestFit="1" customWidth="1"/>
    <col min="369" max="369" width="8.140625" style="128" bestFit="1" customWidth="1"/>
    <col min="370" max="370" width="33.85546875" style="128" bestFit="1" customWidth="1"/>
    <col min="371" max="371" width="53" style="128" bestFit="1" customWidth="1"/>
    <col min="372" max="372" width="46.140625" style="128" bestFit="1" customWidth="1"/>
    <col min="373" max="373" width="8.140625" style="128" bestFit="1" customWidth="1"/>
    <col min="374" max="374" width="33.85546875" style="128" bestFit="1" customWidth="1"/>
    <col min="375" max="375" width="53" style="128" bestFit="1" customWidth="1"/>
    <col min="376" max="376" width="46.140625" style="128" bestFit="1" customWidth="1"/>
    <col min="377" max="377" width="8.140625" style="128" bestFit="1" customWidth="1"/>
    <col min="378" max="378" width="33.85546875" style="128" bestFit="1" customWidth="1"/>
    <col min="379" max="379" width="53" style="128" bestFit="1" customWidth="1"/>
    <col min="380" max="380" width="46.140625" style="128" bestFit="1" customWidth="1"/>
    <col min="381" max="381" width="8.140625" style="128" bestFit="1" customWidth="1"/>
    <col min="382" max="382" width="33.85546875" style="128" bestFit="1" customWidth="1"/>
    <col min="383" max="383" width="53" style="128" bestFit="1" customWidth="1"/>
    <col min="384" max="384" width="46.140625" style="128" bestFit="1" customWidth="1"/>
    <col min="385" max="385" width="8.140625" style="128" bestFit="1" customWidth="1"/>
    <col min="386" max="386" width="33.85546875" style="128" bestFit="1" customWidth="1"/>
    <col min="387" max="387" width="53" style="128" bestFit="1" customWidth="1"/>
    <col min="388" max="388" width="46.140625" style="128" bestFit="1" customWidth="1"/>
    <col min="389" max="389" width="8.140625" style="128" bestFit="1" customWidth="1"/>
    <col min="390" max="390" width="33.85546875" style="128" bestFit="1" customWidth="1"/>
    <col min="391" max="391" width="53" style="128" bestFit="1" customWidth="1"/>
    <col min="392" max="392" width="46.140625" style="128" bestFit="1" customWidth="1"/>
    <col min="393" max="393" width="8.140625" style="128" bestFit="1" customWidth="1"/>
    <col min="394" max="394" width="33.85546875" style="128" bestFit="1" customWidth="1"/>
    <col min="395" max="395" width="53" style="128" bestFit="1" customWidth="1"/>
    <col min="396" max="396" width="46.140625" style="128" bestFit="1" customWidth="1"/>
    <col min="397" max="397" width="8.140625" style="128" bestFit="1" customWidth="1"/>
    <col min="398" max="398" width="33.85546875" style="128" bestFit="1" customWidth="1"/>
    <col min="399" max="399" width="53" style="128" bestFit="1" customWidth="1"/>
    <col min="400" max="400" width="46.140625" style="128" bestFit="1" customWidth="1"/>
    <col min="401" max="401" width="8.140625" style="128" bestFit="1" customWidth="1"/>
    <col min="402" max="402" width="33.85546875" style="128" bestFit="1" customWidth="1"/>
    <col min="403" max="403" width="53" style="128" bestFit="1" customWidth="1"/>
    <col min="404" max="404" width="46.140625" style="128" bestFit="1" customWidth="1"/>
    <col min="405" max="405" width="8.140625" style="128" bestFit="1" customWidth="1"/>
    <col min="406" max="406" width="33.85546875" style="128" bestFit="1" customWidth="1"/>
    <col min="407" max="407" width="53" style="128" bestFit="1" customWidth="1"/>
    <col min="408" max="408" width="46.140625" style="128" bestFit="1" customWidth="1"/>
    <col min="409" max="409" width="8.140625" style="128" bestFit="1" customWidth="1"/>
    <col min="410" max="410" width="33.85546875" style="128" bestFit="1" customWidth="1"/>
    <col min="411" max="411" width="53" style="128" bestFit="1" customWidth="1"/>
    <col min="412" max="412" width="46.140625" style="128" bestFit="1" customWidth="1"/>
    <col min="413" max="413" width="8.140625" style="128" bestFit="1" customWidth="1"/>
    <col min="414" max="414" width="33.85546875" style="128" bestFit="1" customWidth="1"/>
    <col min="415" max="415" width="53" style="128" bestFit="1" customWidth="1"/>
    <col min="416" max="416" width="46.140625" style="128" bestFit="1" customWidth="1"/>
    <col min="417" max="417" width="8.140625" style="128" bestFit="1" customWidth="1"/>
    <col min="418" max="418" width="33.85546875" style="128" bestFit="1" customWidth="1"/>
    <col min="419" max="419" width="53" style="128" bestFit="1" customWidth="1"/>
    <col min="420" max="420" width="46.140625" style="128" bestFit="1" customWidth="1"/>
    <col min="421" max="421" width="8.140625" style="128" bestFit="1" customWidth="1"/>
    <col min="422" max="422" width="33.85546875" style="128" bestFit="1" customWidth="1"/>
    <col min="423" max="423" width="53" style="128" bestFit="1" customWidth="1"/>
    <col min="424" max="424" width="46.140625" style="128" bestFit="1" customWidth="1"/>
    <col min="425" max="425" width="8.140625" style="128" bestFit="1" customWidth="1"/>
    <col min="426" max="426" width="33.85546875" style="128" bestFit="1" customWidth="1"/>
    <col min="427" max="427" width="53" style="128" bestFit="1" customWidth="1"/>
    <col min="428" max="428" width="46.140625" style="128" bestFit="1" customWidth="1"/>
    <col min="429" max="429" width="8.140625" style="128" bestFit="1" customWidth="1"/>
    <col min="430" max="430" width="33.85546875" style="128" bestFit="1" customWidth="1"/>
    <col min="431" max="431" width="53" style="128" bestFit="1" customWidth="1"/>
    <col min="432" max="432" width="46.140625" style="128" bestFit="1" customWidth="1"/>
    <col min="433" max="433" width="8.140625" style="128" bestFit="1" customWidth="1"/>
    <col min="434" max="434" width="33.85546875" style="128" bestFit="1" customWidth="1"/>
    <col min="435" max="435" width="53" style="128" bestFit="1" customWidth="1"/>
    <col min="436" max="436" width="46.140625" style="128" bestFit="1" customWidth="1"/>
    <col min="437" max="437" width="8.140625" style="128" bestFit="1" customWidth="1"/>
    <col min="438" max="438" width="33.85546875" style="128" bestFit="1" customWidth="1"/>
    <col min="439" max="439" width="53" style="128" bestFit="1" customWidth="1"/>
    <col min="440" max="440" width="46.140625" style="128" bestFit="1" customWidth="1"/>
    <col min="441" max="441" width="8.140625" style="128" bestFit="1" customWidth="1"/>
    <col min="442" max="442" width="33.85546875" style="128" bestFit="1" customWidth="1"/>
    <col min="443" max="443" width="53" style="128" bestFit="1" customWidth="1"/>
    <col min="444" max="444" width="46.140625" style="128" bestFit="1" customWidth="1"/>
    <col min="445" max="445" width="8.140625" style="128" bestFit="1" customWidth="1"/>
    <col min="446" max="446" width="33.85546875" style="128" bestFit="1" customWidth="1"/>
    <col min="447" max="447" width="53" style="128" bestFit="1" customWidth="1"/>
    <col min="448" max="448" width="46.140625" style="128" bestFit="1" customWidth="1"/>
    <col min="449" max="449" width="8.140625" style="128" bestFit="1" customWidth="1"/>
    <col min="450" max="450" width="33.85546875" style="128" bestFit="1" customWidth="1"/>
    <col min="451" max="451" width="53" style="128" bestFit="1" customWidth="1"/>
    <col min="452" max="452" width="46.140625" style="128" bestFit="1" customWidth="1"/>
    <col min="453" max="453" width="8.140625" style="128" bestFit="1" customWidth="1"/>
    <col min="454" max="454" width="33.85546875" style="128" bestFit="1" customWidth="1"/>
    <col min="455" max="455" width="53" style="128" bestFit="1" customWidth="1"/>
    <col min="456" max="456" width="46.140625" style="128" bestFit="1" customWidth="1"/>
    <col min="457" max="457" width="8.140625" style="128" bestFit="1" customWidth="1"/>
    <col min="458" max="458" width="33.85546875" style="128" bestFit="1" customWidth="1"/>
    <col min="459" max="459" width="53" style="128" bestFit="1" customWidth="1"/>
    <col min="460" max="460" width="46.140625" style="128" bestFit="1" customWidth="1"/>
    <col min="461" max="461" width="8.140625" style="128" bestFit="1" customWidth="1"/>
    <col min="462" max="462" width="33.85546875" style="128" bestFit="1" customWidth="1"/>
    <col min="463" max="463" width="53" style="128" bestFit="1" customWidth="1"/>
    <col min="464" max="464" width="46.140625" style="128" bestFit="1" customWidth="1"/>
    <col min="465" max="465" width="8.140625" style="128" bestFit="1" customWidth="1"/>
    <col min="466" max="466" width="33.85546875" style="128" bestFit="1" customWidth="1"/>
    <col min="467" max="467" width="53" style="128" bestFit="1" customWidth="1"/>
    <col min="468" max="468" width="46.140625" style="128" bestFit="1" customWidth="1"/>
    <col min="469" max="469" width="8.140625" style="128" bestFit="1" customWidth="1"/>
    <col min="470" max="470" width="33.85546875" style="128" bestFit="1" customWidth="1"/>
    <col min="471" max="471" width="53" style="128" bestFit="1" customWidth="1"/>
    <col min="472" max="472" width="46.140625" style="128" bestFit="1" customWidth="1"/>
    <col min="473" max="473" width="8.140625" style="128" bestFit="1" customWidth="1"/>
    <col min="474" max="474" width="33.85546875" style="128" bestFit="1" customWidth="1"/>
    <col min="475" max="475" width="53" style="128" bestFit="1" customWidth="1"/>
    <col min="476" max="476" width="46.140625" style="128" bestFit="1" customWidth="1"/>
    <col min="477" max="477" width="8.140625" style="128" bestFit="1" customWidth="1"/>
    <col min="478" max="478" width="33.85546875" style="128" bestFit="1" customWidth="1"/>
    <col min="479" max="479" width="53" style="128" bestFit="1" customWidth="1"/>
    <col min="480" max="480" width="46.140625" style="128" bestFit="1" customWidth="1"/>
    <col min="481" max="481" width="8.140625" style="128" bestFit="1" customWidth="1"/>
    <col min="482" max="482" width="33.85546875" style="128" bestFit="1" customWidth="1"/>
    <col min="483" max="483" width="53" style="128" bestFit="1" customWidth="1"/>
    <col min="484" max="484" width="46.140625" style="128" bestFit="1" customWidth="1"/>
    <col min="485" max="485" width="8.140625" style="128" bestFit="1" customWidth="1"/>
    <col min="486" max="486" width="33.85546875" style="128" bestFit="1" customWidth="1"/>
    <col min="487" max="487" width="53" style="128" bestFit="1" customWidth="1"/>
    <col min="488" max="488" width="46.140625" style="128" bestFit="1" customWidth="1"/>
    <col min="489" max="489" width="8.140625" style="128" bestFit="1" customWidth="1"/>
    <col min="490" max="490" width="33.85546875" style="128" bestFit="1" customWidth="1"/>
    <col min="491" max="491" width="53" style="128" bestFit="1" customWidth="1"/>
    <col min="492" max="492" width="46.140625" style="128" bestFit="1" customWidth="1"/>
    <col min="493" max="493" width="8.140625" style="128" bestFit="1" customWidth="1"/>
    <col min="494" max="494" width="33.85546875" style="128" bestFit="1" customWidth="1"/>
    <col min="495" max="495" width="53" style="128" bestFit="1" customWidth="1"/>
    <col min="496" max="496" width="46.140625" style="128" bestFit="1" customWidth="1"/>
    <col min="497" max="497" width="8.140625" style="128" bestFit="1" customWidth="1"/>
    <col min="498" max="498" width="33.85546875" style="128" bestFit="1" customWidth="1"/>
    <col min="499" max="499" width="53" style="128" bestFit="1" customWidth="1"/>
    <col min="500" max="500" width="46.140625" style="128" bestFit="1" customWidth="1"/>
    <col min="501" max="501" width="8.140625" style="128" bestFit="1" customWidth="1"/>
    <col min="502" max="502" width="33.85546875" style="128" bestFit="1" customWidth="1"/>
    <col min="503" max="503" width="53" style="128" bestFit="1" customWidth="1"/>
    <col min="504" max="504" width="46.140625" style="128" bestFit="1" customWidth="1"/>
    <col min="505" max="505" width="8.140625" style="128" bestFit="1" customWidth="1"/>
    <col min="506" max="506" width="33.85546875" style="128" bestFit="1" customWidth="1"/>
    <col min="507" max="507" width="53" style="128" bestFit="1" customWidth="1"/>
    <col min="508" max="508" width="46.140625" style="128" bestFit="1" customWidth="1"/>
    <col min="509" max="509" width="8.140625" style="128" bestFit="1" customWidth="1"/>
    <col min="510" max="510" width="33.85546875" style="128" bestFit="1" customWidth="1"/>
    <col min="511" max="511" width="53" style="128" bestFit="1" customWidth="1"/>
    <col min="512" max="512" width="46.140625" style="128" bestFit="1" customWidth="1"/>
    <col min="513" max="513" width="8.140625" style="128" bestFit="1" customWidth="1"/>
    <col min="514" max="514" width="33.85546875" style="128" bestFit="1" customWidth="1"/>
    <col min="515" max="515" width="53" style="128" bestFit="1" customWidth="1"/>
    <col min="516" max="516" width="46.140625" style="128" bestFit="1" customWidth="1"/>
    <col min="517" max="517" width="8.140625" style="128" bestFit="1" customWidth="1"/>
    <col min="518" max="518" width="33.85546875" style="128" bestFit="1" customWidth="1"/>
    <col min="519" max="519" width="53" style="128" bestFit="1" customWidth="1"/>
    <col min="520" max="520" width="46.140625" style="128" bestFit="1" customWidth="1"/>
    <col min="521" max="521" width="8.140625" style="128" bestFit="1" customWidth="1"/>
    <col min="522" max="522" width="33.85546875" style="128" bestFit="1" customWidth="1"/>
    <col min="523" max="523" width="53" style="128" bestFit="1" customWidth="1"/>
    <col min="524" max="524" width="46.140625" style="128" bestFit="1" customWidth="1"/>
    <col min="525" max="525" width="8.140625" style="128" bestFit="1" customWidth="1"/>
    <col min="526" max="526" width="33.85546875" style="128" bestFit="1" customWidth="1"/>
    <col min="527" max="527" width="53" style="128" bestFit="1" customWidth="1"/>
    <col min="528" max="528" width="46.140625" style="128" bestFit="1" customWidth="1"/>
    <col min="529" max="529" width="8.140625" style="128" bestFit="1" customWidth="1"/>
    <col min="530" max="530" width="33.85546875" style="128" bestFit="1" customWidth="1"/>
    <col min="531" max="531" width="53" style="128" bestFit="1" customWidth="1"/>
    <col min="532" max="532" width="46.140625" style="128" bestFit="1" customWidth="1"/>
    <col min="533" max="533" width="8.140625" style="128" bestFit="1" customWidth="1"/>
    <col min="534" max="534" width="33.85546875" style="128" bestFit="1" customWidth="1"/>
    <col min="535" max="535" width="53" style="128" bestFit="1" customWidth="1"/>
    <col min="536" max="536" width="46.140625" style="128" bestFit="1" customWidth="1"/>
    <col min="537" max="537" width="8.140625" style="128" bestFit="1" customWidth="1"/>
    <col min="538" max="538" width="33.85546875" style="128" bestFit="1" customWidth="1"/>
    <col min="539" max="539" width="53" style="128" bestFit="1" customWidth="1"/>
    <col min="540" max="540" width="46.140625" style="128" bestFit="1" customWidth="1"/>
    <col min="541" max="541" width="8.140625" style="128" bestFit="1" customWidth="1"/>
    <col min="542" max="542" width="33.85546875" style="128" bestFit="1" customWidth="1"/>
    <col min="543" max="543" width="53" style="128" bestFit="1" customWidth="1"/>
    <col min="544" max="544" width="46.140625" style="128" bestFit="1" customWidth="1"/>
    <col min="545" max="545" width="8.140625" style="128" bestFit="1" customWidth="1"/>
    <col min="546" max="546" width="33.85546875" style="128" bestFit="1" customWidth="1"/>
    <col min="547" max="547" width="53" style="128" bestFit="1" customWidth="1"/>
    <col min="548" max="548" width="46.140625" style="128" bestFit="1" customWidth="1"/>
    <col min="549" max="549" width="8.140625" style="128" bestFit="1" customWidth="1"/>
    <col min="550" max="550" width="33.85546875" style="128" bestFit="1" customWidth="1"/>
    <col min="551" max="551" width="53" style="128" bestFit="1" customWidth="1"/>
    <col min="552" max="552" width="46.140625" style="128" bestFit="1" customWidth="1"/>
    <col min="553" max="553" width="8.140625" style="128" bestFit="1" customWidth="1"/>
    <col min="554" max="554" width="33.85546875" style="128" bestFit="1" customWidth="1"/>
    <col min="555" max="555" width="53" style="128" bestFit="1" customWidth="1"/>
    <col min="556" max="556" width="46.140625" style="128" bestFit="1" customWidth="1"/>
    <col min="557" max="557" width="8.140625" style="128" bestFit="1" customWidth="1"/>
    <col min="558" max="558" width="33.85546875" style="128" bestFit="1" customWidth="1"/>
    <col min="559" max="559" width="53" style="128" bestFit="1" customWidth="1"/>
    <col min="560" max="560" width="46.140625" style="128" bestFit="1" customWidth="1"/>
    <col min="561" max="561" width="8.140625" style="128" bestFit="1" customWidth="1"/>
    <col min="562" max="562" width="33.85546875" style="128" bestFit="1" customWidth="1"/>
    <col min="563" max="563" width="53" style="128" bestFit="1" customWidth="1"/>
    <col min="564" max="564" width="46.140625" style="128" bestFit="1" customWidth="1"/>
    <col min="565" max="565" width="8.140625" style="128" bestFit="1" customWidth="1"/>
    <col min="566" max="566" width="33.85546875" style="128" bestFit="1" customWidth="1"/>
    <col min="567" max="567" width="53" style="128" bestFit="1" customWidth="1"/>
    <col min="568" max="568" width="46.140625" style="128" bestFit="1" customWidth="1"/>
    <col min="569" max="569" width="8.140625" style="128" bestFit="1" customWidth="1"/>
    <col min="570" max="570" width="33.85546875" style="128" bestFit="1" customWidth="1"/>
    <col min="571" max="571" width="53" style="128" bestFit="1" customWidth="1"/>
    <col min="572" max="572" width="46.140625" style="128" bestFit="1" customWidth="1"/>
    <col min="573" max="573" width="8.140625" style="128" bestFit="1" customWidth="1"/>
    <col min="574" max="574" width="33.85546875" style="128" bestFit="1" customWidth="1"/>
    <col min="575" max="575" width="53" style="128" bestFit="1" customWidth="1"/>
    <col min="576" max="576" width="46.140625" style="128" bestFit="1" customWidth="1"/>
    <col min="577" max="577" width="8.140625" style="128" bestFit="1" customWidth="1"/>
    <col min="578" max="578" width="33.85546875" style="128" bestFit="1" customWidth="1"/>
    <col min="579" max="579" width="53" style="128" bestFit="1" customWidth="1"/>
    <col min="580" max="580" width="46.140625" style="128" bestFit="1" customWidth="1"/>
    <col min="581" max="581" width="8.140625" style="128" bestFit="1" customWidth="1"/>
    <col min="582" max="582" width="33.85546875" style="128" bestFit="1" customWidth="1"/>
    <col min="583" max="583" width="53" style="128" bestFit="1" customWidth="1"/>
    <col min="584" max="584" width="46.140625" style="128" bestFit="1" customWidth="1"/>
    <col min="585" max="585" width="8.140625" style="128" bestFit="1" customWidth="1"/>
    <col min="586" max="586" width="33.85546875" style="128" bestFit="1" customWidth="1"/>
    <col min="587" max="587" width="53" style="128" bestFit="1" customWidth="1"/>
    <col min="588" max="588" width="46.140625" style="128" bestFit="1" customWidth="1"/>
    <col min="589" max="589" width="8.140625" style="128" bestFit="1" customWidth="1"/>
    <col min="590" max="590" width="33.85546875" style="128" bestFit="1" customWidth="1"/>
    <col min="591" max="591" width="53" style="128" bestFit="1" customWidth="1"/>
    <col min="592" max="592" width="46.140625" style="128" bestFit="1" customWidth="1"/>
    <col min="593" max="593" width="8.140625" style="128" bestFit="1" customWidth="1"/>
    <col min="594" max="594" width="33.85546875" style="128" bestFit="1" customWidth="1"/>
    <col min="595" max="595" width="53" style="128" bestFit="1" customWidth="1"/>
    <col min="596" max="596" width="46.140625" style="128" bestFit="1" customWidth="1"/>
    <col min="597" max="597" width="8.140625" style="128" bestFit="1" customWidth="1"/>
    <col min="598" max="598" width="33.85546875" style="128" bestFit="1" customWidth="1"/>
    <col min="599" max="599" width="53" style="128" bestFit="1" customWidth="1"/>
    <col min="600" max="600" width="46.140625" style="128" bestFit="1" customWidth="1"/>
    <col min="601" max="601" width="8.140625" style="128" bestFit="1" customWidth="1"/>
    <col min="602" max="602" width="33.85546875" style="128" bestFit="1" customWidth="1"/>
    <col min="603" max="603" width="53" style="128" bestFit="1" customWidth="1"/>
    <col min="604" max="604" width="46.140625" style="128" bestFit="1" customWidth="1"/>
    <col min="605" max="605" width="8.140625" style="128" bestFit="1" customWidth="1"/>
    <col min="606" max="606" width="33.85546875" style="128" bestFit="1" customWidth="1"/>
    <col min="607" max="607" width="53" style="128" bestFit="1" customWidth="1"/>
    <col min="608" max="608" width="46.140625" style="128" bestFit="1" customWidth="1"/>
    <col min="609" max="609" width="8.140625" style="128" bestFit="1" customWidth="1"/>
    <col min="610" max="610" width="33.85546875" style="128" bestFit="1" customWidth="1"/>
    <col min="611" max="611" width="53" style="128" bestFit="1" customWidth="1"/>
    <col min="612" max="612" width="46.140625" style="128" bestFit="1" customWidth="1"/>
    <col min="613" max="613" width="8.140625" style="128" bestFit="1" customWidth="1"/>
    <col min="614" max="614" width="33.85546875" style="128" bestFit="1" customWidth="1"/>
    <col min="615" max="615" width="53" style="128" bestFit="1" customWidth="1"/>
    <col min="616" max="616" width="46.140625" style="128" bestFit="1" customWidth="1"/>
    <col min="617" max="617" width="8.140625" style="128" bestFit="1" customWidth="1"/>
    <col min="618" max="618" width="33.85546875" style="128" bestFit="1" customWidth="1"/>
    <col min="619" max="619" width="53" style="128" bestFit="1" customWidth="1"/>
    <col min="620" max="620" width="46.140625" style="128" bestFit="1" customWidth="1"/>
    <col min="621" max="621" width="8.140625" style="128" bestFit="1" customWidth="1"/>
    <col min="622" max="622" width="33.85546875" style="128" bestFit="1" customWidth="1"/>
    <col min="623" max="623" width="53" style="128" bestFit="1" customWidth="1"/>
    <col min="624" max="624" width="46.140625" style="128" bestFit="1" customWidth="1"/>
    <col min="625" max="625" width="8.140625" style="128" bestFit="1" customWidth="1"/>
    <col min="626" max="626" width="33.85546875" style="128" bestFit="1" customWidth="1"/>
    <col min="627" max="627" width="53" style="128" bestFit="1" customWidth="1"/>
    <col min="628" max="628" width="46.140625" style="128" bestFit="1" customWidth="1"/>
    <col min="629" max="629" width="8.140625" style="128" bestFit="1" customWidth="1"/>
    <col min="630" max="630" width="33.85546875" style="128" bestFit="1" customWidth="1"/>
    <col min="631" max="631" width="53" style="128" bestFit="1" customWidth="1"/>
    <col min="632" max="632" width="46.140625" style="128" bestFit="1" customWidth="1"/>
    <col min="633" max="633" width="8.140625" style="128" bestFit="1" customWidth="1"/>
    <col min="634" max="634" width="33.85546875" style="128" bestFit="1" customWidth="1"/>
    <col min="635" max="635" width="53" style="128" bestFit="1" customWidth="1"/>
    <col min="636" max="636" width="46.140625" style="128" bestFit="1" customWidth="1"/>
    <col min="637" max="637" width="8.140625" style="128" bestFit="1" customWidth="1"/>
    <col min="638" max="638" width="33.85546875" style="128" bestFit="1" customWidth="1"/>
    <col min="639" max="639" width="53" style="128" bestFit="1" customWidth="1"/>
    <col min="640" max="640" width="46.140625" style="128" bestFit="1" customWidth="1"/>
    <col min="641" max="641" width="8.140625" style="128" bestFit="1" customWidth="1"/>
    <col min="642" max="642" width="33.85546875" style="128" bestFit="1" customWidth="1"/>
    <col min="643" max="643" width="53" style="128" bestFit="1" customWidth="1"/>
    <col min="644" max="644" width="46.140625" style="128" bestFit="1" customWidth="1"/>
    <col min="645" max="645" width="8.140625" style="128" bestFit="1" customWidth="1"/>
    <col min="646" max="646" width="33.85546875" style="128" bestFit="1" customWidth="1"/>
    <col min="647" max="647" width="53" style="128" bestFit="1" customWidth="1"/>
    <col min="648" max="648" width="46.140625" style="128" bestFit="1" customWidth="1"/>
    <col min="649" max="649" width="8.140625" style="128" bestFit="1" customWidth="1"/>
    <col min="650" max="650" width="33.85546875" style="128" bestFit="1" customWidth="1"/>
    <col min="651" max="651" width="53" style="128" bestFit="1" customWidth="1"/>
    <col min="652" max="652" width="46.140625" style="128" bestFit="1" customWidth="1"/>
    <col min="653" max="653" width="8.140625" style="128" bestFit="1" customWidth="1"/>
    <col min="654" max="654" width="33.85546875" style="128" bestFit="1" customWidth="1"/>
    <col min="655" max="655" width="53" style="128" bestFit="1" customWidth="1"/>
    <col min="656" max="656" width="46.140625" style="128" bestFit="1" customWidth="1"/>
    <col min="657" max="657" width="8.140625" style="128" bestFit="1" customWidth="1"/>
    <col min="658" max="658" width="33.85546875" style="128" bestFit="1" customWidth="1"/>
    <col min="659" max="659" width="53" style="128" bestFit="1" customWidth="1"/>
    <col min="660" max="660" width="46.140625" style="128" bestFit="1" customWidth="1"/>
    <col min="661" max="661" width="8.140625" style="128" bestFit="1" customWidth="1"/>
    <col min="662" max="662" width="33.85546875" style="128" bestFit="1" customWidth="1"/>
    <col min="663" max="663" width="53" style="128" bestFit="1" customWidth="1"/>
    <col min="664" max="664" width="46.140625" style="128" bestFit="1" customWidth="1"/>
    <col min="665" max="665" width="8.140625" style="128" bestFit="1" customWidth="1"/>
    <col min="666" max="666" width="33.85546875" style="128" bestFit="1" customWidth="1"/>
    <col min="667" max="667" width="53" style="128" bestFit="1" customWidth="1"/>
    <col min="668" max="668" width="46.140625" style="128" bestFit="1" customWidth="1"/>
    <col min="669" max="669" width="8.140625" style="128" bestFit="1" customWidth="1"/>
    <col min="670" max="670" width="33.85546875" style="128" bestFit="1" customWidth="1"/>
    <col min="671" max="671" width="53" style="128" bestFit="1" customWidth="1"/>
    <col min="672" max="672" width="46.140625" style="128" bestFit="1" customWidth="1"/>
    <col min="673" max="673" width="8.140625" style="128" bestFit="1" customWidth="1"/>
    <col min="674" max="674" width="33.85546875" style="128" bestFit="1" customWidth="1"/>
    <col min="675" max="675" width="53" style="128" bestFit="1" customWidth="1"/>
    <col min="676" max="676" width="46.140625" style="128" bestFit="1" customWidth="1"/>
    <col min="677" max="677" width="8.140625" style="128" bestFit="1" customWidth="1"/>
    <col min="678" max="678" width="33.85546875" style="128" bestFit="1" customWidth="1"/>
    <col min="679" max="679" width="53" style="128" bestFit="1" customWidth="1"/>
    <col min="680" max="680" width="46.140625" style="128" bestFit="1" customWidth="1"/>
    <col min="681" max="681" width="8.140625" style="128" bestFit="1" customWidth="1"/>
    <col min="682" max="682" width="33.85546875" style="128" bestFit="1" customWidth="1"/>
    <col min="683" max="683" width="53" style="128" bestFit="1" customWidth="1"/>
    <col min="684" max="684" width="46.140625" style="128" bestFit="1" customWidth="1"/>
    <col min="685" max="685" width="8.140625" style="128" bestFit="1" customWidth="1"/>
    <col min="686" max="686" width="33.85546875" style="128" bestFit="1" customWidth="1"/>
    <col min="687" max="687" width="53" style="128" bestFit="1" customWidth="1"/>
    <col min="688" max="688" width="46.140625" style="128" bestFit="1" customWidth="1"/>
    <col min="689" max="689" width="8.140625" style="128" bestFit="1" customWidth="1"/>
    <col min="690" max="690" width="33.85546875" style="128" bestFit="1" customWidth="1"/>
    <col min="691" max="691" width="53" style="128" bestFit="1" customWidth="1"/>
    <col min="692" max="692" width="46.140625" style="128" bestFit="1" customWidth="1"/>
    <col min="693" max="693" width="8.140625" style="128" bestFit="1" customWidth="1"/>
    <col min="694" max="694" width="33.85546875" style="128" bestFit="1" customWidth="1"/>
    <col min="695" max="695" width="53" style="128" bestFit="1" customWidth="1"/>
    <col min="696" max="696" width="46.140625" style="128" bestFit="1" customWidth="1"/>
    <col min="697" max="697" width="8.140625" style="128" bestFit="1" customWidth="1"/>
    <col min="698" max="698" width="33.85546875" style="128" bestFit="1" customWidth="1"/>
    <col min="699" max="699" width="53" style="128" bestFit="1" customWidth="1"/>
    <col min="700" max="700" width="46.140625" style="128" bestFit="1" customWidth="1"/>
    <col min="701" max="701" width="8.140625" style="128" bestFit="1" customWidth="1"/>
    <col min="702" max="702" width="33.85546875" style="128" bestFit="1" customWidth="1"/>
    <col min="703" max="703" width="53" style="128" bestFit="1" customWidth="1"/>
    <col min="704" max="704" width="46.140625" style="128" bestFit="1" customWidth="1"/>
    <col min="705" max="705" width="8.140625" style="128" bestFit="1" customWidth="1"/>
    <col min="706" max="706" width="33.85546875" style="128" bestFit="1" customWidth="1"/>
    <col min="707" max="707" width="53" style="128" bestFit="1" customWidth="1"/>
    <col min="708" max="708" width="46.140625" style="128" bestFit="1" customWidth="1"/>
    <col min="709" max="709" width="8.140625" style="128" bestFit="1" customWidth="1"/>
    <col min="710" max="710" width="33.85546875" style="128" bestFit="1" customWidth="1"/>
    <col min="711" max="711" width="53" style="128" bestFit="1" customWidth="1"/>
    <col min="712" max="712" width="46.140625" style="128" bestFit="1" customWidth="1"/>
    <col min="713" max="713" width="8.140625" style="128" bestFit="1" customWidth="1"/>
    <col min="714" max="714" width="33.85546875" style="128" bestFit="1" customWidth="1"/>
    <col min="715" max="715" width="53" style="128" bestFit="1" customWidth="1"/>
    <col min="716" max="716" width="46.140625" style="128" bestFit="1" customWidth="1"/>
    <col min="717" max="717" width="8.140625" style="128" bestFit="1" customWidth="1"/>
    <col min="718" max="718" width="33.85546875" style="128" bestFit="1" customWidth="1"/>
    <col min="719" max="719" width="53" style="128" bestFit="1" customWidth="1"/>
    <col min="720" max="720" width="46.140625" style="128" bestFit="1" customWidth="1"/>
    <col min="721" max="721" width="8.140625" style="128" bestFit="1" customWidth="1"/>
    <col min="722" max="722" width="33.85546875" style="128" bestFit="1" customWidth="1"/>
    <col min="723" max="723" width="53" style="128" bestFit="1" customWidth="1"/>
    <col min="724" max="724" width="46.140625" style="128" bestFit="1" customWidth="1"/>
    <col min="725" max="725" width="8.140625" style="128" bestFit="1" customWidth="1"/>
    <col min="726" max="726" width="33.85546875" style="128" bestFit="1" customWidth="1"/>
    <col min="727" max="727" width="53" style="128" bestFit="1" customWidth="1"/>
    <col min="728" max="728" width="46.140625" style="128" bestFit="1" customWidth="1"/>
    <col min="729" max="729" width="8.140625" style="128" bestFit="1" customWidth="1"/>
    <col min="730" max="730" width="33.85546875" style="128" bestFit="1" customWidth="1"/>
    <col min="731" max="731" width="53" style="128" bestFit="1" customWidth="1"/>
    <col min="732" max="732" width="46.140625" style="128" bestFit="1" customWidth="1"/>
    <col min="733" max="733" width="8.140625" style="128" bestFit="1" customWidth="1"/>
    <col min="734" max="734" width="33.85546875" style="128" bestFit="1" customWidth="1"/>
    <col min="735" max="735" width="53" style="128" bestFit="1" customWidth="1"/>
    <col min="736" max="736" width="46.140625" style="128" bestFit="1" customWidth="1"/>
    <col min="737" max="737" width="8.140625" style="128" bestFit="1" customWidth="1"/>
    <col min="738" max="738" width="33.85546875" style="128" bestFit="1" customWidth="1"/>
    <col min="739" max="739" width="53" style="128" bestFit="1" customWidth="1"/>
    <col min="740" max="740" width="46.140625" style="128" bestFit="1" customWidth="1"/>
    <col min="741" max="741" width="8.140625" style="128" bestFit="1" customWidth="1"/>
    <col min="742" max="742" width="33.85546875" style="128" bestFit="1" customWidth="1"/>
    <col min="743" max="743" width="53" style="128" bestFit="1" customWidth="1"/>
    <col min="744" max="744" width="46.140625" style="128" bestFit="1" customWidth="1"/>
    <col min="745" max="745" width="8.140625" style="128" bestFit="1" customWidth="1"/>
    <col min="746" max="746" width="33.85546875" style="128" bestFit="1" customWidth="1"/>
    <col min="747" max="747" width="53" style="128" bestFit="1" customWidth="1"/>
    <col min="748" max="748" width="46.140625" style="128" bestFit="1" customWidth="1"/>
    <col min="749" max="749" width="8.140625" style="128" bestFit="1" customWidth="1"/>
    <col min="750" max="750" width="33.85546875" style="128" bestFit="1" customWidth="1"/>
    <col min="751" max="751" width="53" style="128" bestFit="1" customWidth="1"/>
    <col min="752" max="752" width="46.140625" style="128" bestFit="1" customWidth="1"/>
    <col min="753" max="753" width="8.140625" style="128" bestFit="1" customWidth="1"/>
    <col min="754" max="754" width="33.85546875" style="128" bestFit="1" customWidth="1"/>
    <col min="755" max="755" width="53" style="128" bestFit="1" customWidth="1"/>
    <col min="756" max="756" width="46.140625" style="128" bestFit="1" customWidth="1"/>
    <col min="757" max="757" width="8.140625" style="128" bestFit="1" customWidth="1"/>
    <col min="758" max="758" width="33.85546875" style="128" bestFit="1" customWidth="1"/>
    <col min="759" max="759" width="53" style="128" bestFit="1" customWidth="1"/>
    <col min="760" max="760" width="46.140625" style="128" bestFit="1" customWidth="1"/>
    <col min="761" max="761" width="8.140625" style="128" bestFit="1" customWidth="1"/>
    <col min="762" max="762" width="33.85546875" style="128" bestFit="1" customWidth="1"/>
    <col min="763" max="763" width="53" style="128" bestFit="1" customWidth="1"/>
    <col min="764" max="764" width="46.140625" style="128" bestFit="1" customWidth="1"/>
    <col min="765" max="765" width="8.140625" style="128" bestFit="1" customWidth="1"/>
    <col min="766" max="766" width="33.85546875" style="128" bestFit="1" customWidth="1"/>
    <col min="767" max="767" width="53" style="128" bestFit="1" customWidth="1"/>
    <col min="768" max="768" width="46.140625" style="128" bestFit="1" customWidth="1"/>
    <col min="769" max="769" width="8.140625" style="128" bestFit="1" customWidth="1"/>
    <col min="770" max="770" width="33.85546875" style="128" bestFit="1" customWidth="1"/>
    <col min="771" max="771" width="53" style="128" bestFit="1" customWidth="1"/>
    <col min="772" max="772" width="46.140625" style="128" bestFit="1" customWidth="1"/>
    <col min="773" max="773" width="8.140625" style="128" bestFit="1" customWidth="1"/>
    <col min="774" max="774" width="33.85546875" style="128" bestFit="1" customWidth="1"/>
    <col min="775" max="775" width="53" style="128" bestFit="1" customWidth="1"/>
    <col min="776" max="776" width="46.140625" style="128" bestFit="1" customWidth="1"/>
    <col min="777" max="777" width="8.140625" style="128" bestFit="1" customWidth="1"/>
    <col min="778" max="778" width="33.85546875" style="128" bestFit="1" customWidth="1"/>
    <col min="779" max="779" width="53" style="128" bestFit="1" customWidth="1"/>
    <col min="780" max="780" width="46.140625" style="128" bestFit="1" customWidth="1"/>
    <col min="781" max="781" width="8.140625" style="128" bestFit="1" customWidth="1"/>
    <col min="782" max="782" width="33.85546875" style="128" bestFit="1" customWidth="1"/>
    <col min="783" max="783" width="53" style="128" bestFit="1" customWidth="1"/>
    <col min="784" max="784" width="46.140625" style="128" bestFit="1" customWidth="1"/>
    <col min="785" max="785" width="8.140625" style="128" bestFit="1" customWidth="1"/>
    <col min="786" max="786" width="33.85546875" style="128" bestFit="1" customWidth="1"/>
    <col min="787" max="787" width="53" style="128" bestFit="1" customWidth="1"/>
    <col min="788" max="788" width="46.140625" style="128" bestFit="1" customWidth="1"/>
    <col min="789" max="789" width="8.140625" style="128" bestFit="1" customWidth="1"/>
    <col min="790" max="790" width="33.85546875" style="128" bestFit="1" customWidth="1"/>
    <col min="791" max="791" width="53" style="128" bestFit="1" customWidth="1"/>
    <col min="792" max="792" width="46.140625" style="128" bestFit="1" customWidth="1"/>
    <col min="793" max="793" width="8.140625" style="128" bestFit="1" customWidth="1"/>
    <col min="794" max="794" width="33.85546875" style="128" bestFit="1" customWidth="1"/>
    <col min="795" max="795" width="53" style="128" bestFit="1" customWidth="1"/>
    <col min="796" max="796" width="46.140625" style="128" bestFit="1" customWidth="1"/>
    <col min="797" max="797" width="8.140625" style="128" bestFit="1" customWidth="1"/>
    <col min="798" max="798" width="33.85546875" style="128" bestFit="1" customWidth="1"/>
    <col min="799" max="799" width="53" style="128" bestFit="1" customWidth="1"/>
    <col min="800" max="800" width="46.140625" style="128" bestFit="1" customWidth="1"/>
    <col min="801" max="801" width="8.140625" style="128" bestFit="1" customWidth="1"/>
    <col min="802" max="802" width="33.85546875" style="128" bestFit="1" customWidth="1"/>
    <col min="803" max="803" width="53" style="128" bestFit="1" customWidth="1"/>
    <col min="804" max="804" width="46.140625" style="128" bestFit="1" customWidth="1"/>
    <col min="805" max="805" width="8.140625" style="128" bestFit="1" customWidth="1"/>
    <col min="806" max="806" width="33.85546875" style="128" bestFit="1" customWidth="1"/>
    <col min="807" max="807" width="53" style="128" bestFit="1" customWidth="1"/>
    <col min="808" max="808" width="46.140625" style="128" bestFit="1" customWidth="1"/>
    <col min="809" max="809" width="8.140625" style="128" bestFit="1" customWidth="1"/>
    <col min="810" max="810" width="33.85546875" style="128" bestFit="1" customWidth="1"/>
    <col min="811" max="811" width="53" style="128" bestFit="1" customWidth="1"/>
    <col min="812" max="812" width="46.140625" style="128" bestFit="1" customWidth="1"/>
    <col min="813" max="813" width="8.140625" style="128" bestFit="1" customWidth="1"/>
    <col min="814" max="814" width="33.85546875" style="128" bestFit="1" customWidth="1"/>
    <col min="815" max="815" width="53" style="128" bestFit="1" customWidth="1"/>
    <col min="816" max="816" width="46.140625" style="128" bestFit="1" customWidth="1"/>
    <col min="817" max="817" width="8.140625" style="128" bestFit="1" customWidth="1"/>
    <col min="818" max="818" width="33.85546875" style="128" bestFit="1" customWidth="1"/>
    <col min="819" max="819" width="53" style="128" bestFit="1" customWidth="1"/>
    <col min="820" max="820" width="46.140625" style="128" bestFit="1" customWidth="1"/>
    <col min="821" max="821" width="8.140625" style="128" bestFit="1" customWidth="1"/>
    <col min="822" max="822" width="33.85546875" style="128" bestFit="1" customWidth="1"/>
    <col min="823" max="823" width="53" style="128" bestFit="1" customWidth="1"/>
    <col min="824" max="824" width="46.140625" style="128" bestFit="1" customWidth="1"/>
    <col min="825" max="825" width="8.140625" style="128" bestFit="1" customWidth="1"/>
    <col min="826" max="826" width="33.85546875" style="128" bestFit="1" customWidth="1"/>
    <col min="827" max="827" width="53" style="128" bestFit="1" customWidth="1"/>
    <col min="828" max="828" width="46.140625" style="128" bestFit="1" customWidth="1"/>
    <col min="829" max="829" width="8.140625" style="128" bestFit="1" customWidth="1"/>
    <col min="830" max="830" width="33.85546875" style="128" bestFit="1" customWidth="1"/>
    <col min="831" max="831" width="53" style="128" bestFit="1" customWidth="1"/>
    <col min="832" max="832" width="46.140625" style="128" bestFit="1" customWidth="1"/>
    <col min="833" max="833" width="8.140625" style="128" bestFit="1" customWidth="1"/>
    <col min="834" max="834" width="33.85546875" style="128" bestFit="1" customWidth="1"/>
    <col min="835" max="835" width="53" style="128" bestFit="1" customWidth="1"/>
    <col min="836" max="836" width="46.140625" style="128" bestFit="1" customWidth="1"/>
    <col min="837" max="837" width="8.140625" style="128" bestFit="1" customWidth="1"/>
    <col min="838" max="838" width="33.85546875" style="128" bestFit="1" customWidth="1"/>
    <col min="839" max="839" width="53" style="128" bestFit="1" customWidth="1"/>
    <col min="840" max="840" width="46.140625" style="128" bestFit="1" customWidth="1"/>
    <col min="841" max="841" width="8.140625" style="128" bestFit="1" customWidth="1"/>
    <col min="842" max="842" width="33.85546875" style="128" bestFit="1" customWidth="1"/>
    <col min="843" max="843" width="53" style="128" bestFit="1" customWidth="1"/>
    <col min="844" max="844" width="46.140625" style="128" bestFit="1" customWidth="1"/>
    <col min="845" max="845" width="8.140625" style="128" bestFit="1" customWidth="1"/>
    <col min="846" max="846" width="33.85546875" style="128" bestFit="1" customWidth="1"/>
    <col min="847" max="847" width="53" style="128" bestFit="1" customWidth="1"/>
    <col min="848" max="848" width="46.140625" style="128" bestFit="1" customWidth="1"/>
    <col min="849" max="849" width="8.140625" style="128" bestFit="1" customWidth="1"/>
    <col min="850" max="850" width="33.85546875" style="128" bestFit="1" customWidth="1"/>
    <col min="851" max="851" width="53" style="128" bestFit="1" customWidth="1"/>
    <col min="852" max="852" width="46.140625" style="128" bestFit="1" customWidth="1"/>
    <col min="853" max="853" width="8.140625" style="128" bestFit="1" customWidth="1"/>
    <col min="854" max="854" width="33.85546875" style="128" bestFit="1" customWidth="1"/>
    <col min="855" max="855" width="53" style="128" bestFit="1" customWidth="1"/>
    <col min="856" max="856" width="46.140625" style="128" bestFit="1" customWidth="1"/>
    <col min="857" max="857" width="8.140625" style="128" bestFit="1" customWidth="1"/>
    <col min="858" max="858" width="33.85546875" style="128" bestFit="1" customWidth="1"/>
    <col min="859" max="859" width="53" style="128" bestFit="1" customWidth="1"/>
    <col min="860" max="860" width="46.140625" style="128" bestFit="1" customWidth="1"/>
    <col min="861" max="861" width="8.140625" style="128" bestFit="1" customWidth="1"/>
    <col min="862" max="862" width="33.85546875" style="128" bestFit="1" customWidth="1"/>
    <col min="863" max="863" width="53" style="128" bestFit="1" customWidth="1"/>
    <col min="864" max="864" width="46.140625" style="128" bestFit="1" customWidth="1"/>
    <col min="865" max="865" width="8.140625" style="128" bestFit="1" customWidth="1"/>
    <col min="866" max="866" width="33.85546875" style="128" bestFit="1" customWidth="1"/>
    <col min="867" max="867" width="53" style="128" bestFit="1" customWidth="1"/>
    <col min="868" max="868" width="46.140625" style="128" bestFit="1" customWidth="1"/>
    <col min="869" max="869" width="8.140625" style="128" bestFit="1" customWidth="1"/>
    <col min="870" max="870" width="33.85546875" style="128" bestFit="1" customWidth="1"/>
    <col min="871" max="871" width="53" style="128" bestFit="1" customWidth="1"/>
    <col min="872" max="872" width="46.140625" style="128" bestFit="1" customWidth="1"/>
    <col min="873" max="873" width="8.140625" style="128" bestFit="1" customWidth="1"/>
    <col min="874" max="874" width="33.85546875" style="128" bestFit="1" customWidth="1"/>
    <col min="875" max="875" width="53" style="128" bestFit="1" customWidth="1"/>
    <col min="876" max="876" width="46.140625" style="128" bestFit="1" customWidth="1"/>
    <col min="877" max="877" width="8.140625" style="128" bestFit="1" customWidth="1"/>
    <col min="878" max="878" width="33.85546875" style="128" bestFit="1" customWidth="1"/>
    <col min="879" max="879" width="53" style="128" bestFit="1" customWidth="1"/>
    <col min="880" max="880" width="46.140625" style="128" bestFit="1" customWidth="1"/>
    <col min="881" max="881" width="8.140625" style="128" bestFit="1" customWidth="1"/>
    <col min="882" max="882" width="33.85546875" style="128" bestFit="1" customWidth="1"/>
    <col min="883" max="883" width="53" style="128" bestFit="1" customWidth="1"/>
    <col min="884" max="884" width="46.140625" style="128" bestFit="1" customWidth="1"/>
    <col min="885" max="885" width="8.140625" style="128" bestFit="1" customWidth="1"/>
    <col min="886" max="886" width="33.85546875" style="128" bestFit="1" customWidth="1"/>
    <col min="887" max="887" width="53" style="128" bestFit="1" customWidth="1"/>
    <col min="888" max="888" width="46.140625" style="128" bestFit="1" customWidth="1"/>
    <col min="889" max="889" width="8.140625" style="128" bestFit="1" customWidth="1"/>
    <col min="890" max="890" width="33.85546875" style="128" bestFit="1" customWidth="1"/>
    <col min="891" max="891" width="53" style="128" bestFit="1" customWidth="1"/>
    <col min="892" max="892" width="46.140625" style="128" bestFit="1" customWidth="1"/>
    <col min="893" max="893" width="8.140625" style="128" bestFit="1" customWidth="1"/>
    <col min="894" max="894" width="33.85546875" style="128" bestFit="1" customWidth="1"/>
    <col min="895" max="895" width="53" style="128" bestFit="1" customWidth="1"/>
    <col min="896" max="896" width="46.140625" style="128" bestFit="1" customWidth="1"/>
    <col min="897" max="897" width="8.140625" style="128" bestFit="1" customWidth="1"/>
    <col min="898" max="898" width="33.85546875" style="128" bestFit="1" customWidth="1"/>
    <col min="899" max="899" width="53" style="128" bestFit="1" customWidth="1"/>
    <col min="900" max="900" width="46.140625" style="128" bestFit="1" customWidth="1"/>
    <col min="901" max="901" width="8.140625" style="128" bestFit="1" customWidth="1"/>
    <col min="902" max="902" width="33.85546875" style="128" bestFit="1" customWidth="1"/>
    <col min="903" max="903" width="53" style="128" bestFit="1" customWidth="1"/>
    <col min="904" max="904" width="46.140625" style="128" bestFit="1" customWidth="1"/>
    <col min="905" max="905" width="8.140625" style="128" bestFit="1" customWidth="1"/>
    <col min="906" max="906" width="33.85546875" style="128" bestFit="1" customWidth="1"/>
    <col min="907" max="907" width="53" style="128" bestFit="1" customWidth="1"/>
    <col min="908" max="908" width="46.140625" style="128" bestFit="1" customWidth="1"/>
    <col min="909" max="909" width="8.140625" style="128" bestFit="1" customWidth="1"/>
    <col min="910" max="910" width="33.85546875" style="128" bestFit="1" customWidth="1"/>
    <col min="911" max="911" width="53" style="128" bestFit="1" customWidth="1"/>
    <col min="912" max="912" width="46.140625" style="128" bestFit="1" customWidth="1"/>
    <col min="913" max="913" width="8.140625" style="128" bestFit="1" customWidth="1"/>
    <col min="914" max="914" width="33.85546875" style="128" bestFit="1" customWidth="1"/>
    <col min="915" max="915" width="53" style="128" bestFit="1" customWidth="1"/>
    <col min="916" max="916" width="46.140625" style="128" bestFit="1" customWidth="1"/>
    <col min="917" max="917" width="8.140625" style="128" bestFit="1" customWidth="1"/>
    <col min="918" max="918" width="33.85546875" style="128" bestFit="1" customWidth="1"/>
    <col min="919" max="919" width="53" style="128" bestFit="1" customWidth="1"/>
    <col min="920" max="920" width="46.140625" style="128" bestFit="1" customWidth="1"/>
    <col min="921" max="921" width="8.140625" style="128" bestFit="1" customWidth="1"/>
    <col min="922" max="922" width="33.85546875" style="128" bestFit="1" customWidth="1"/>
    <col min="923" max="923" width="53" style="128" bestFit="1" customWidth="1"/>
    <col min="924" max="924" width="46.140625" style="128" bestFit="1" customWidth="1"/>
    <col min="925" max="925" width="8.140625" style="128" bestFit="1" customWidth="1"/>
    <col min="926" max="926" width="33.85546875" style="128" bestFit="1" customWidth="1"/>
    <col min="927" max="927" width="53" style="128" bestFit="1" customWidth="1"/>
    <col min="928" max="928" width="46.140625" style="128" bestFit="1" customWidth="1"/>
    <col min="929" max="929" width="8.140625" style="128" bestFit="1" customWidth="1"/>
    <col min="930" max="930" width="33.85546875" style="128" bestFit="1" customWidth="1"/>
    <col min="931" max="931" width="53" style="128" bestFit="1" customWidth="1"/>
    <col min="932" max="932" width="46.140625" style="128" bestFit="1" customWidth="1"/>
    <col min="933" max="933" width="8.140625" style="128" bestFit="1" customWidth="1"/>
    <col min="934" max="934" width="33.85546875" style="128" bestFit="1" customWidth="1"/>
    <col min="935" max="935" width="53" style="128" bestFit="1" customWidth="1"/>
    <col min="936" max="936" width="46.140625" style="128" bestFit="1" customWidth="1"/>
    <col min="937" max="937" width="8.140625" style="128" bestFit="1" customWidth="1"/>
    <col min="938" max="938" width="33.85546875" style="128" bestFit="1" customWidth="1"/>
    <col min="939" max="939" width="53" style="128" bestFit="1" customWidth="1"/>
    <col min="940" max="940" width="46.140625" style="128" bestFit="1" customWidth="1"/>
    <col min="941" max="941" width="8.140625" style="128" bestFit="1" customWidth="1"/>
    <col min="942" max="942" width="33.85546875" style="128" bestFit="1" customWidth="1"/>
    <col min="943" max="943" width="53" style="128" bestFit="1" customWidth="1"/>
    <col min="944" max="944" width="46.140625" style="128" bestFit="1" customWidth="1"/>
    <col min="945" max="945" width="8.140625" style="128" bestFit="1" customWidth="1"/>
    <col min="946" max="946" width="33.85546875" style="128" bestFit="1" customWidth="1"/>
    <col min="947" max="947" width="53" style="128" bestFit="1" customWidth="1"/>
    <col min="948" max="948" width="46.140625" style="128" bestFit="1" customWidth="1"/>
    <col min="949" max="949" width="8.140625" style="128" bestFit="1" customWidth="1"/>
    <col min="950" max="950" width="33.85546875" style="128" bestFit="1" customWidth="1"/>
    <col min="951" max="951" width="53" style="128" bestFit="1" customWidth="1"/>
    <col min="952" max="952" width="46.140625" style="128" bestFit="1" customWidth="1"/>
    <col min="953" max="953" width="8.140625" style="128" bestFit="1" customWidth="1"/>
    <col min="954" max="954" width="33.85546875" style="128" bestFit="1" customWidth="1"/>
    <col min="955" max="955" width="53" style="128" bestFit="1" customWidth="1"/>
    <col min="956" max="956" width="46.140625" style="128" bestFit="1" customWidth="1"/>
    <col min="957" max="957" width="8.140625" style="128" bestFit="1" customWidth="1"/>
    <col min="958" max="958" width="33.85546875" style="128" bestFit="1" customWidth="1"/>
    <col min="959" max="959" width="53" style="128" bestFit="1" customWidth="1"/>
    <col min="960" max="960" width="46.140625" style="128" bestFit="1" customWidth="1"/>
    <col min="961" max="961" width="8.140625" style="128" bestFit="1" customWidth="1"/>
    <col min="962" max="962" width="33.85546875" style="128" bestFit="1" customWidth="1"/>
    <col min="963" max="963" width="53" style="128" bestFit="1" customWidth="1"/>
    <col min="964" max="964" width="46.140625" style="128" bestFit="1" customWidth="1"/>
    <col min="965" max="965" width="8.140625" style="128" bestFit="1" customWidth="1"/>
    <col min="966" max="966" width="33.85546875" style="128" bestFit="1" customWidth="1"/>
    <col min="967" max="967" width="53" style="128" bestFit="1" customWidth="1"/>
    <col min="968" max="968" width="46.140625" style="128" bestFit="1" customWidth="1"/>
    <col min="969" max="969" width="8.140625" style="128" bestFit="1" customWidth="1"/>
    <col min="970" max="970" width="33.85546875" style="128" bestFit="1" customWidth="1"/>
    <col min="971" max="971" width="53" style="128" bestFit="1" customWidth="1"/>
    <col min="972" max="972" width="46.140625" style="128" bestFit="1" customWidth="1"/>
    <col min="973" max="973" width="8.140625" style="128" bestFit="1" customWidth="1"/>
    <col min="974" max="974" width="33.85546875" style="128" bestFit="1" customWidth="1"/>
    <col min="975" max="975" width="53" style="128" bestFit="1" customWidth="1"/>
    <col min="976" max="976" width="46.140625" style="128" bestFit="1" customWidth="1"/>
    <col min="977" max="977" width="8.140625" style="128" bestFit="1" customWidth="1"/>
    <col min="978" max="978" width="33.85546875" style="128" bestFit="1" customWidth="1"/>
    <col min="979" max="979" width="53" style="128" bestFit="1" customWidth="1"/>
    <col min="980" max="980" width="46.140625" style="128" bestFit="1" customWidth="1"/>
    <col min="981" max="981" width="8.140625" style="128" bestFit="1" customWidth="1"/>
    <col min="982" max="982" width="33.85546875" style="128" bestFit="1" customWidth="1"/>
    <col min="983" max="983" width="53" style="128" bestFit="1" customWidth="1"/>
    <col min="984" max="984" width="46.140625" style="128" bestFit="1" customWidth="1"/>
    <col min="985" max="985" width="8.140625" style="128" bestFit="1" customWidth="1"/>
    <col min="986" max="986" width="33.85546875" style="128" bestFit="1" customWidth="1"/>
    <col min="987" max="987" width="53" style="128" bestFit="1" customWidth="1"/>
    <col min="988" max="988" width="46.140625" style="128" bestFit="1" customWidth="1"/>
    <col min="989" max="989" width="8.140625" style="128" bestFit="1" customWidth="1"/>
    <col min="990" max="990" width="33.85546875" style="128" bestFit="1" customWidth="1"/>
    <col min="991" max="991" width="53" style="128" bestFit="1" customWidth="1"/>
    <col min="992" max="992" width="46.140625" style="128" bestFit="1" customWidth="1"/>
    <col min="993" max="993" width="8.140625" style="128" bestFit="1" customWidth="1"/>
    <col min="994" max="994" width="33.85546875" style="128" bestFit="1" customWidth="1"/>
    <col min="995" max="995" width="53" style="128" bestFit="1" customWidth="1"/>
    <col min="996" max="996" width="46.140625" style="128" bestFit="1" customWidth="1"/>
    <col min="997" max="997" width="8.140625" style="128" bestFit="1" customWidth="1"/>
    <col min="998" max="998" width="33.85546875" style="128" bestFit="1" customWidth="1"/>
    <col min="999" max="999" width="53" style="128" bestFit="1" customWidth="1"/>
    <col min="1000" max="1000" width="46.140625" style="128" bestFit="1" customWidth="1"/>
    <col min="1001" max="1001" width="8.140625" style="128" bestFit="1" customWidth="1"/>
    <col min="1002" max="1002" width="33.85546875" style="128" bestFit="1" customWidth="1"/>
    <col min="1003" max="1003" width="53" style="128" bestFit="1" customWidth="1"/>
    <col min="1004" max="1004" width="46.140625" style="128" bestFit="1" customWidth="1"/>
    <col min="1005" max="1005" width="8.140625" style="128" bestFit="1" customWidth="1"/>
    <col min="1006" max="1006" width="33.85546875" style="128" bestFit="1" customWidth="1"/>
    <col min="1007" max="1007" width="53" style="128" bestFit="1" customWidth="1"/>
    <col min="1008" max="1008" width="46.140625" style="128" bestFit="1" customWidth="1"/>
    <col min="1009" max="1009" width="8.140625" style="128" bestFit="1" customWidth="1"/>
    <col min="1010" max="1010" width="33.85546875" style="128" bestFit="1" customWidth="1"/>
    <col min="1011" max="1011" width="53" style="128" bestFit="1" customWidth="1"/>
    <col min="1012" max="1012" width="46.140625" style="128" bestFit="1" customWidth="1"/>
    <col min="1013" max="1013" width="8.140625" style="128" bestFit="1" customWidth="1"/>
    <col min="1014" max="1014" width="33.85546875" style="128" bestFit="1" customWidth="1"/>
    <col min="1015" max="1015" width="53" style="128" bestFit="1" customWidth="1"/>
    <col min="1016" max="1016" width="46.140625" style="128" bestFit="1" customWidth="1"/>
    <col min="1017" max="1017" width="8.140625" style="128" bestFit="1" customWidth="1"/>
    <col min="1018" max="1018" width="33.85546875" style="128" bestFit="1" customWidth="1"/>
    <col min="1019" max="1019" width="53" style="128" bestFit="1" customWidth="1"/>
    <col min="1020" max="1020" width="46.140625" style="128" bestFit="1" customWidth="1"/>
    <col min="1021" max="1021" width="8.140625" style="128" bestFit="1" customWidth="1"/>
    <col min="1022" max="1022" width="33.85546875" style="128" bestFit="1" customWidth="1"/>
    <col min="1023" max="1023" width="53" style="128" bestFit="1" customWidth="1"/>
    <col min="1024" max="1024" width="46.140625" style="128" bestFit="1" customWidth="1"/>
    <col min="1025" max="1025" width="8.140625" style="128" bestFit="1" customWidth="1"/>
    <col min="1026" max="1026" width="33.85546875" style="128" bestFit="1" customWidth="1"/>
    <col min="1027" max="1027" width="53" style="128" bestFit="1" customWidth="1"/>
    <col min="1028" max="1028" width="46.140625" style="128" bestFit="1" customWidth="1"/>
    <col min="1029" max="1029" width="8.140625" style="128" bestFit="1" customWidth="1"/>
    <col min="1030" max="1030" width="33.85546875" style="128" bestFit="1" customWidth="1"/>
    <col min="1031" max="1031" width="53" style="128" bestFit="1" customWidth="1"/>
    <col min="1032" max="1032" width="46.140625" style="128" bestFit="1" customWidth="1"/>
    <col min="1033" max="1033" width="8.140625" style="128" bestFit="1" customWidth="1"/>
    <col min="1034" max="1034" width="33.85546875" style="128" bestFit="1" customWidth="1"/>
    <col min="1035" max="1035" width="53" style="128" bestFit="1" customWidth="1"/>
    <col min="1036" max="1036" width="46.140625" style="128" bestFit="1" customWidth="1"/>
    <col min="1037" max="1037" width="8.140625" style="128" bestFit="1" customWidth="1"/>
    <col min="1038" max="1038" width="33.85546875" style="128" bestFit="1" customWidth="1"/>
    <col min="1039" max="1039" width="53" style="128" bestFit="1" customWidth="1"/>
    <col min="1040" max="1040" width="46.140625" style="128" bestFit="1" customWidth="1"/>
    <col min="1041" max="1041" width="8.140625" style="128" bestFit="1" customWidth="1"/>
    <col min="1042" max="1042" width="33.85546875" style="128" bestFit="1" customWidth="1"/>
    <col min="1043" max="1043" width="53" style="128" bestFit="1" customWidth="1"/>
    <col min="1044" max="1044" width="46.140625" style="128" bestFit="1" customWidth="1"/>
    <col min="1045" max="1045" width="8.140625" style="128" bestFit="1" customWidth="1"/>
    <col min="1046" max="1046" width="33.85546875" style="128" bestFit="1" customWidth="1"/>
    <col min="1047" max="1047" width="53" style="128" bestFit="1" customWidth="1"/>
    <col min="1048" max="1048" width="46.140625" style="128" bestFit="1" customWidth="1"/>
    <col min="1049" max="1049" width="8.140625" style="128" bestFit="1" customWidth="1"/>
    <col min="1050" max="1050" width="33.85546875" style="128" bestFit="1" customWidth="1"/>
    <col min="1051" max="1051" width="53" style="128" bestFit="1" customWidth="1"/>
    <col min="1052" max="1052" width="46.140625" style="128" bestFit="1" customWidth="1"/>
    <col min="1053" max="1053" width="8.140625" style="128" bestFit="1" customWidth="1"/>
    <col min="1054" max="1054" width="33.85546875" style="128" bestFit="1" customWidth="1"/>
    <col min="1055" max="1055" width="53" style="128" bestFit="1" customWidth="1"/>
    <col min="1056" max="1056" width="46.140625" style="128" bestFit="1" customWidth="1"/>
    <col min="1057" max="1057" width="8.140625" style="128" bestFit="1" customWidth="1"/>
    <col min="1058" max="1058" width="33.85546875" style="128" bestFit="1" customWidth="1"/>
    <col min="1059" max="1059" width="53" style="128" bestFit="1" customWidth="1"/>
    <col min="1060" max="1060" width="46.140625" style="128" bestFit="1" customWidth="1"/>
    <col min="1061" max="1061" width="8.140625" style="128" bestFit="1" customWidth="1"/>
    <col min="1062" max="1062" width="33.85546875" style="128" bestFit="1" customWidth="1"/>
    <col min="1063" max="1063" width="53" style="128" bestFit="1" customWidth="1"/>
    <col min="1064" max="1064" width="46.140625" style="128" bestFit="1" customWidth="1"/>
    <col min="1065" max="1065" width="8.140625" style="128" bestFit="1" customWidth="1"/>
    <col min="1066" max="1066" width="33.85546875" style="128" bestFit="1" customWidth="1"/>
    <col min="1067" max="1067" width="53" style="128" bestFit="1" customWidth="1"/>
    <col min="1068" max="1068" width="46.140625" style="128" bestFit="1" customWidth="1"/>
    <col min="1069" max="1069" width="8.140625" style="128" bestFit="1" customWidth="1"/>
    <col min="1070" max="1070" width="33.85546875" style="128" bestFit="1" customWidth="1"/>
    <col min="1071" max="1071" width="53" style="128" bestFit="1" customWidth="1"/>
    <col min="1072" max="1072" width="46.140625" style="128" bestFit="1" customWidth="1"/>
    <col min="1073" max="1073" width="8.140625" style="128" bestFit="1" customWidth="1"/>
    <col min="1074" max="1074" width="33.85546875" style="128" bestFit="1" customWidth="1"/>
    <col min="1075" max="1075" width="53" style="128" bestFit="1" customWidth="1"/>
    <col min="1076" max="1076" width="46.140625" style="128" bestFit="1" customWidth="1"/>
    <col min="1077" max="1077" width="8.140625" style="128" bestFit="1" customWidth="1"/>
    <col min="1078" max="1078" width="33.85546875" style="128" bestFit="1" customWidth="1"/>
    <col min="1079" max="1079" width="53" style="128" bestFit="1" customWidth="1"/>
    <col min="1080" max="1080" width="46.140625" style="128" bestFit="1" customWidth="1"/>
    <col min="1081" max="1081" width="8.140625" style="128" bestFit="1" customWidth="1"/>
    <col min="1082" max="1082" width="33.85546875" style="128" bestFit="1" customWidth="1"/>
    <col min="1083" max="1083" width="53" style="128" bestFit="1" customWidth="1"/>
    <col min="1084" max="1084" width="46.140625" style="128" bestFit="1" customWidth="1"/>
    <col min="1085" max="1085" width="8.140625" style="128" bestFit="1" customWidth="1"/>
    <col min="1086" max="1086" width="33.85546875" style="128" bestFit="1" customWidth="1"/>
    <col min="1087" max="1087" width="53" style="128" bestFit="1" customWidth="1"/>
    <col min="1088" max="1088" width="46.140625" style="128" bestFit="1" customWidth="1"/>
    <col min="1089" max="1089" width="8.140625" style="128" bestFit="1" customWidth="1"/>
    <col min="1090" max="1090" width="33.85546875" style="128" bestFit="1" customWidth="1"/>
    <col min="1091" max="1091" width="53" style="128" bestFit="1" customWidth="1"/>
    <col min="1092" max="1092" width="46.140625" style="128" bestFit="1" customWidth="1"/>
    <col min="1093" max="1093" width="8.140625" style="128" bestFit="1" customWidth="1"/>
    <col min="1094" max="1094" width="33.85546875" style="128" bestFit="1" customWidth="1"/>
    <col min="1095" max="1095" width="53" style="128" bestFit="1" customWidth="1"/>
    <col min="1096" max="1096" width="46.140625" style="128" bestFit="1" customWidth="1"/>
    <col min="1097" max="1097" width="8.140625" style="128" bestFit="1" customWidth="1"/>
    <col min="1098" max="1098" width="33.85546875" style="128" bestFit="1" customWidth="1"/>
    <col min="1099" max="1099" width="53" style="128" bestFit="1" customWidth="1"/>
    <col min="1100" max="1100" width="46.140625" style="128" bestFit="1" customWidth="1"/>
    <col min="1101" max="1101" width="8.140625" style="128" bestFit="1" customWidth="1"/>
    <col min="1102" max="1102" width="33.85546875" style="128" bestFit="1" customWidth="1"/>
    <col min="1103" max="1103" width="53" style="128" bestFit="1" customWidth="1"/>
    <col min="1104" max="1104" width="46.140625" style="128" bestFit="1" customWidth="1"/>
    <col min="1105" max="1105" width="8.140625" style="128" bestFit="1" customWidth="1"/>
    <col min="1106" max="1106" width="33.85546875" style="128" bestFit="1" customWidth="1"/>
    <col min="1107" max="1107" width="53" style="128" bestFit="1" customWidth="1"/>
    <col min="1108" max="1108" width="46.140625" style="128" bestFit="1" customWidth="1"/>
    <col min="1109" max="1109" width="8.140625" style="128" bestFit="1" customWidth="1"/>
    <col min="1110" max="1110" width="33.85546875" style="128" bestFit="1" customWidth="1"/>
    <col min="1111" max="1111" width="53" style="128" bestFit="1" customWidth="1"/>
    <col min="1112" max="1112" width="46.140625" style="128" bestFit="1" customWidth="1"/>
    <col min="1113" max="1113" width="8.140625" style="128" bestFit="1" customWidth="1"/>
    <col min="1114" max="1114" width="33.85546875" style="128" bestFit="1" customWidth="1"/>
    <col min="1115" max="1115" width="53" style="128" bestFit="1" customWidth="1"/>
    <col min="1116" max="1116" width="46.140625" style="128" bestFit="1" customWidth="1"/>
    <col min="1117" max="1117" width="8.140625" style="128" bestFit="1" customWidth="1"/>
    <col min="1118" max="1118" width="33.85546875" style="128" bestFit="1" customWidth="1"/>
    <col min="1119" max="1119" width="53" style="128" bestFit="1" customWidth="1"/>
    <col min="1120" max="1120" width="46.140625" style="128" bestFit="1" customWidth="1"/>
    <col min="1121" max="1121" width="8.140625" style="128" bestFit="1" customWidth="1"/>
    <col min="1122" max="1122" width="33.85546875" style="128" bestFit="1" customWidth="1"/>
    <col min="1123" max="1123" width="53" style="128" bestFit="1" customWidth="1"/>
    <col min="1124" max="1124" width="46.140625" style="128" bestFit="1" customWidth="1"/>
    <col min="1125" max="1125" width="8.140625" style="128" bestFit="1" customWidth="1"/>
    <col min="1126" max="1126" width="33.85546875" style="128" bestFit="1" customWidth="1"/>
    <col min="1127" max="1127" width="53" style="128" bestFit="1" customWidth="1"/>
    <col min="1128" max="1128" width="46.140625" style="128" bestFit="1" customWidth="1"/>
    <col min="1129" max="1129" width="8.140625" style="128" bestFit="1" customWidth="1"/>
    <col min="1130" max="1130" width="33.85546875" style="128" bestFit="1" customWidth="1"/>
    <col min="1131" max="1131" width="53" style="128" bestFit="1" customWidth="1"/>
    <col min="1132" max="1132" width="46.140625" style="128" bestFit="1" customWidth="1"/>
    <col min="1133" max="1133" width="8.140625" style="128" bestFit="1" customWidth="1"/>
    <col min="1134" max="1134" width="33.85546875" style="128" bestFit="1" customWidth="1"/>
    <col min="1135" max="1135" width="53" style="128" bestFit="1" customWidth="1"/>
    <col min="1136" max="1136" width="46.140625" style="128" bestFit="1" customWidth="1"/>
    <col min="1137" max="1137" width="8.140625" style="128" bestFit="1" customWidth="1"/>
    <col min="1138" max="1138" width="33.85546875" style="128" bestFit="1" customWidth="1"/>
    <col min="1139" max="1139" width="53" style="128" bestFit="1" customWidth="1"/>
    <col min="1140" max="1140" width="46.140625" style="128" bestFit="1" customWidth="1"/>
    <col min="1141" max="1141" width="8.140625" style="128" bestFit="1" customWidth="1"/>
    <col min="1142" max="1142" width="33.85546875" style="128" bestFit="1" customWidth="1"/>
    <col min="1143" max="1143" width="53" style="128" bestFit="1" customWidth="1"/>
    <col min="1144" max="1144" width="46.140625" style="128" bestFit="1" customWidth="1"/>
    <col min="1145" max="1145" width="8.140625" style="128" bestFit="1" customWidth="1"/>
    <col min="1146" max="1146" width="33.85546875" style="128" bestFit="1" customWidth="1"/>
    <col min="1147" max="1147" width="53" style="128" bestFit="1" customWidth="1"/>
    <col min="1148" max="1148" width="46.140625" style="128" bestFit="1" customWidth="1"/>
    <col min="1149" max="1149" width="8.140625" style="128" bestFit="1" customWidth="1"/>
    <col min="1150" max="1150" width="33.85546875" style="128" bestFit="1" customWidth="1"/>
    <col min="1151" max="1151" width="53" style="128" bestFit="1" customWidth="1"/>
    <col min="1152" max="1152" width="46.140625" style="128" bestFit="1" customWidth="1"/>
    <col min="1153" max="1153" width="8.140625" style="128" bestFit="1" customWidth="1"/>
    <col min="1154" max="1154" width="33.85546875" style="128" bestFit="1" customWidth="1"/>
    <col min="1155" max="1155" width="53" style="128" bestFit="1" customWidth="1"/>
    <col min="1156" max="1156" width="46.140625" style="128" bestFit="1" customWidth="1"/>
    <col min="1157" max="1157" width="8.140625" style="128" bestFit="1" customWidth="1"/>
    <col min="1158" max="1158" width="33.85546875" style="128" bestFit="1" customWidth="1"/>
    <col min="1159" max="1159" width="53" style="128" bestFit="1" customWidth="1"/>
    <col min="1160" max="1160" width="46.140625" style="128" bestFit="1" customWidth="1"/>
    <col min="1161" max="1161" width="8.140625" style="128" bestFit="1" customWidth="1"/>
    <col min="1162" max="1162" width="33.85546875" style="128" bestFit="1" customWidth="1"/>
    <col min="1163" max="1163" width="53" style="128" bestFit="1" customWidth="1"/>
    <col min="1164" max="1164" width="46.140625" style="128" bestFit="1" customWidth="1"/>
    <col min="1165" max="1165" width="8.140625" style="128" bestFit="1" customWidth="1"/>
    <col min="1166" max="1166" width="33.85546875" style="128" bestFit="1" customWidth="1"/>
    <col min="1167" max="1167" width="53" style="128" bestFit="1" customWidth="1"/>
    <col min="1168" max="1168" width="46.140625" style="128" bestFit="1" customWidth="1"/>
    <col min="1169" max="1169" width="8.140625" style="128" bestFit="1" customWidth="1"/>
    <col min="1170" max="1170" width="33.85546875" style="128" bestFit="1" customWidth="1"/>
    <col min="1171" max="1171" width="53" style="128" bestFit="1" customWidth="1"/>
    <col min="1172" max="1172" width="46.140625" style="128" bestFit="1" customWidth="1"/>
    <col min="1173" max="1173" width="8.140625" style="128" bestFit="1" customWidth="1"/>
    <col min="1174" max="1174" width="33.85546875" style="128" bestFit="1" customWidth="1"/>
    <col min="1175" max="1175" width="53" style="128" bestFit="1" customWidth="1"/>
    <col min="1176" max="1176" width="46.140625" style="128" bestFit="1" customWidth="1"/>
    <col min="1177" max="1177" width="8.140625" style="128" bestFit="1" customWidth="1"/>
    <col min="1178" max="1178" width="33.85546875" style="128" bestFit="1" customWidth="1"/>
    <col min="1179" max="1179" width="53" style="128" bestFit="1" customWidth="1"/>
    <col min="1180" max="1180" width="46.140625" style="128" bestFit="1" customWidth="1"/>
    <col min="1181" max="1181" width="8.140625" style="128" bestFit="1" customWidth="1"/>
    <col min="1182" max="1182" width="33.85546875" style="128" bestFit="1" customWidth="1"/>
    <col min="1183" max="1183" width="53" style="128" bestFit="1" customWidth="1"/>
    <col min="1184" max="1184" width="46.140625" style="128" bestFit="1" customWidth="1"/>
    <col min="1185" max="1185" width="8.140625" style="128" bestFit="1" customWidth="1"/>
    <col min="1186" max="1186" width="33.85546875" style="128" bestFit="1" customWidth="1"/>
    <col min="1187" max="1187" width="53" style="128" bestFit="1" customWidth="1"/>
    <col min="1188" max="1188" width="46.140625" style="128" bestFit="1" customWidth="1"/>
    <col min="1189" max="1189" width="8.140625" style="128" bestFit="1" customWidth="1"/>
    <col min="1190" max="1190" width="33.85546875" style="128" bestFit="1" customWidth="1"/>
    <col min="1191" max="1191" width="53" style="128" bestFit="1" customWidth="1"/>
    <col min="1192" max="1192" width="46.140625" style="128" bestFit="1" customWidth="1"/>
    <col min="1193" max="1193" width="8.140625" style="128" bestFit="1" customWidth="1"/>
    <col min="1194" max="1194" width="33.85546875" style="128" bestFit="1" customWidth="1"/>
    <col min="1195" max="1195" width="53" style="128" bestFit="1" customWidth="1"/>
    <col min="1196" max="1196" width="46.140625" style="128" bestFit="1" customWidth="1"/>
    <col min="1197" max="1197" width="8.140625" style="128" bestFit="1" customWidth="1"/>
    <col min="1198" max="1198" width="33.85546875" style="128" bestFit="1" customWidth="1"/>
    <col min="1199" max="1199" width="53" style="128" bestFit="1" customWidth="1"/>
    <col min="1200" max="1200" width="46.140625" style="128" bestFit="1" customWidth="1"/>
    <col min="1201" max="1201" width="8.140625" style="128" bestFit="1" customWidth="1"/>
    <col min="1202" max="1202" width="33.85546875" style="128" bestFit="1" customWidth="1"/>
    <col min="1203" max="1203" width="53" style="128" bestFit="1" customWidth="1"/>
    <col min="1204" max="1204" width="46.140625" style="128" bestFit="1" customWidth="1"/>
    <col min="1205" max="1205" width="8.140625" style="128" bestFit="1" customWidth="1"/>
    <col min="1206" max="1206" width="33.85546875" style="128" bestFit="1" customWidth="1"/>
    <col min="1207" max="1207" width="53" style="128" bestFit="1" customWidth="1"/>
    <col min="1208" max="1208" width="46.140625" style="128" bestFit="1" customWidth="1"/>
    <col min="1209" max="1209" width="8.140625" style="128" bestFit="1" customWidth="1"/>
    <col min="1210" max="1210" width="33.85546875" style="128" bestFit="1" customWidth="1"/>
    <col min="1211" max="1211" width="53" style="128" bestFit="1" customWidth="1"/>
    <col min="1212" max="1212" width="46.140625" style="128" bestFit="1" customWidth="1"/>
    <col min="1213" max="1213" width="8.140625" style="128" bestFit="1" customWidth="1"/>
    <col min="1214" max="1214" width="33.85546875" style="128" bestFit="1" customWidth="1"/>
    <col min="1215" max="1215" width="53" style="128" bestFit="1" customWidth="1"/>
    <col min="1216" max="1216" width="46.140625" style="128" bestFit="1" customWidth="1"/>
    <col min="1217" max="1217" width="8.140625" style="128" bestFit="1" customWidth="1"/>
    <col min="1218" max="1218" width="33.85546875" style="128" bestFit="1" customWidth="1"/>
    <col min="1219" max="1219" width="53" style="128" bestFit="1" customWidth="1"/>
    <col min="1220" max="1220" width="46.140625" style="128" bestFit="1" customWidth="1"/>
    <col min="1221" max="1221" width="8.140625" style="128" bestFit="1" customWidth="1"/>
    <col min="1222" max="1222" width="33.85546875" style="128" bestFit="1" customWidth="1"/>
    <col min="1223" max="1223" width="53" style="128" bestFit="1" customWidth="1"/>
    <col min="1224" max="1224" width="46.140625" style="128" bestFit="1" customWidth="1"/>
    <col min="1225" max="1225" width="8.140625" style="128" bestFit="1" customWidth="1"/>
    <col min="1226" max="1226" width="33.85546875" style="128" bestFit="1" customWidth="1"/>
    <col min="1227" max="1227" width="53" style="128" bestFit="1" customWidth="1"/>
    <col min="1228" max="1228" width="46.140625" style="128" bestFit="1" customWidth="1"/>
    <col min="1229" max="1229" width="8.140625" style="128" bestFit="1" customWidth="1"/>
    <col min="1230" max="1230" width="33.85546875" style="128" bestFit="1" customWidth="1"/>
    <col min="1231" max="1231" width="53" style="128" bestFit="1" customWidth="1"/>
    <col min="1232" max="1232" width="46.140625" style="128" bestFit="1" customWidth="1"/>
    <col min="1233" max="1233" width="8.140625" style="128" bestFit="1" customWidth="1"/>
    <col min="1234" max="1234" width="33.85546875" style="128" bestFit="1" customWidth="1"/>
    <col min="1235" max="1235" width="53" style="128" bestFit="1" customWidth="1"/>
    <col min="1236" max="1236" width="46.140625" style="128" bestFit="1" customWidth="1"/>
    <col min="1237" max="1237" width="8.140625" style="128" bestFit="1" customWidth="1"/>
    <col min="1238" max="1238" width="33.85546875" style="128" bestFit="1" customWidth="1"/>
    <col min="1239" max="1239" width="53" style="128" bestFit="1" customWidth="1"/>
    <col min="1240" max="1240" width="46.140625" style="128" bestFit="1" customWidth="1"/>
    <col min="1241" max="1241" width="8.140625" style="128" bestFit="1" customWidth="1"/>
    <col min="1242" max="1242" width="33.85546875" style="128" bestFit="1" customWidth="1"/>
    <col min="1243" max="1243" width="53" style="128" bestFit="1" customWidth="1"/>
    <col min="1244" max="1244" width="46.140625" style="128" bestFit="1" customWidth="1"/>
    <col min="1245" max="1245" width="8.140625" style="128" bestFit="1" customWidth="1"/>
    <col min="1246" max="1246" width="33.85546875" style="128" bestFit="1" customWidth="1"/>
    <col min="1247" max="1247" width="53" style="128" bestFit="1" customWidth="1"/>
    <col min="1248" max="1248" width="46.140625" style="128" bestFit="1" customWidth="1"/>
    <col min="1249" max="1249" width="8.140625" style="128" bestFit="1" customWidth="1"/>
    <col min="1250" max="1250" width="33.85546875" style="128" bestFit="1" customWidth="1"/>
    <col min="1251" max="1251" width="53" style="128" bestFit="1" customWidth="1"/>
    <col min="1252" max="1252" width="46.140625" style="128" bestFit="1" customWidth="1"/>
    <col min="1253" max="1253" width="8.140625" style="128" bestFit="1" customWidth="1"/>
    <col min="1254" max="1254" width="33.85546875" style="128" bestFit="1" customWidth="1"/>
    <col min="1255" max="1255" width="53" style="128" bestFit="1" customWidth="1"/>
    <col min="1256" max="1256" width="46.140625" style="128" bestFit="1" customWidth="1"/>
    <col min="1257" max="1257" width="8.140625" style="128" bestFit="1" customWidth="1"/>
    <col min="1258" max="1258" width="33.85546875" style="128" bestFit="1" customWidth="1"/>
    <col min="1259" max="1259" width="53" style="128" bestFit="1" customWidth="1"/>
    <col min="1260" max="1260" width="46.140625" style="128" bestFit="1" customWidth="1"/>
    <col min="1261" max="1261" width="8.140625" style="128" bestFit="1" customWidth="1"/>
    <col min="1262" max="1262" width="33.85546875" style="128" bestFit="1" customWidth="1"/>
    <col min="1263" max="1263" width="53" style="128" bestFit="1" customWidth="1"/>
    <col min="1264" max="1264" width="46.140625" style="128" bestFit="1" customWidth="1"/>
    <col min="1265" max="1265" width="8.140625" style="128" bestFit="1" customWidth="1"/>
    <col min="1266" max="1266" width="33.85546875" style="128" bestFit="1" customWidth="1"/>
    <col min="1267" max="1267" width="53" style="128" bestFit="1" customWidth="1"/>
    <col min="1268" max="1268" width="46.140625" style="128" bestFit="1" customWidth="1"/>
    <col min="1269" max="1269" width="8.140625" style="128" bestFit="1" customWidth="1"/>
    <col min="1270" max="1270" width="33.85546875" style="128" bestFit="1" customWidth="1"/>
    <col min="1271" max="1271" width="53" style="128" bestFit="1" customWidth="1"/>
    <col min="1272" max="1272" width="46.140625" style="128" bestFit="1" customWidth="1"/>
    <col min="1273" max="1273" width="8.140625" style="128" bestFit="1" customWidth="1"/>
    <col min="1274" max="1274" width="33.85546875" style="128" bestFit="1" customWidth="1"/>
    <col min="1275" max="1275" width="53" style="128" bestFit="1" customWidth="1"/>
    <col min="1276" max="1276" width="46.140625" style="128" bestFit="1" customWidth="1"/>
    <col min="1277" max="1277" width="8.140625" style="128" bestFit="1" customWidth="1"/>
    <col min="1278" max="1278" width="33.85546875" style="128" bestFit="1" customWidth="1"/>
    <col min="1279" max="1279" width="53" style="128" bestFit="1" customWidth="1"/>
    <col min="1280" max="1280" width="46.140625" style="128" bestFit="1" customWidth="1"/>
    <col min="1281" max="1281" width="8.140625" style="128" bestFit="1" customWidth="1"/>
    <col min="1282" max="1282" width="33.85546875" style="128" bestFit="1" customWidth="1"/>
    <col min="1283" max="1283" width="53" style="128" bestFit="1" customWidth="1"/>
    <col min="1284" max="1284" width="46.140625" style="128" bestFit="1" customWidth="1"/>
    <col min="1285" max="1285" width="8.140625" style="128" bestFit="1" customWidth="1"/>
    <col min="1286" max="1286" width="33.85546875" style="128" bestFit="1" customWidth="1"/>
    <col min="1287" max="1287" width="53" style="128" bestFit="1" customWidth="1"/>
    <col min="1288" max="1288" width="46.140625" style="128" bestFit="1" customWidth="1"/>
    <col min="1289" max="1289" width="8.140625" style="128" bestFit="1" customWidth="1"/>
    <col min="1290" max="1290" width="33.85546875" style="128" bestFit="1" customWidth="1"/>
    <col min="1291" max="1291" width="53" style="128" bestFit="1" customWidth="1"/>
    <col min="1292" max="1292" width="46.140625" style="128" bestFit="1" customWidth="1"/>
    <col min="1293" max="1293" width="8.140625" style="128" bestFit="1" customWidth="1"/>
    <col min="1294" max="1294" width="33.85546875" style="128" bestFit="1" customWidth="1"/>
    <col min="1295" max="1295" width="53" style="128" bestFit="1" customWidth="1"/>
    <col min="1296" max="1296" width="46.140625" style="128" bestFit="1" customWidth="1"/>
    <col min="1297" max="1297" width="8.140625" style="128" bestFit="1" customWidth="1"/>
    <col min="1298" max="1298" width="33.85546875" style="128" bestFit="1" customWidth="1"/>
    <col min="1299" max="1299" width="53" style="128" bestFit="1" customWidth="1"/>
    <col min="1300" max="1300" width="46.140625" style="128" bestFit="1" customWidth="1"/>
    <col min="1301" max="1301" width="8.140625" style="128" bestFit="1" customWidth="1"/>
    <col min="1302" max="1302" width="33.85546875" style="128" bestFit="1" customWidth="1"/>
    <col min="1303" max="1303" width="53" style="128" bestFit="1" customWidth="1"/>
    <col min="1304" max="1304" width="46.140625" style="128" bestFit="1" customWidth="1"/>
    <col min="1305" max="1305" width="8.140625" style="128" bestFit="1" customWidth="1"/>
    <col min="1306" max="1306" width="33.85546875" style="128" bestFit="1" customWidth="1"/>
    <col min="1307" max="1307" width="53" style="128" bestFit="1" customWidth="1"/>
    <col min="1308" max="1308" width="46.140625" style="128" bestFit="1" customWidth="1"/>
    <col min="1309" max="1309" width="8.140625" style="128" bestFit="1" customWidth="1"/>
    <col min="1310" max="1310" width="33.85546875" style="128" bestFit="1" customWidth="1"/>
    <col min="1311" max="1311" width="53" style="128" bestFit="1" customWidth="1"/>
    <col min="1312" max="1312" width="46.140625" style="128" bestFit="1" customWidth="1"/>
    <col min="1313" max="1313" width="8.140625" style="128" bestFit="1" customWidth="1"/>
    <col min="1314" max="1314" width="33.85546875" style="128" bestFit="1" customWidth="1"/>
    <col min="1315" max="1315" width="53" style="128" bestFit="1" customWidth="1"/>
    <col min="1316" max="1316" width="46.140625" style="128" bestFit="1" customWidth="1"/>
    <col min="1317" max="1317" width="8.140625" style="128" bestFit="1" customWidth="1"/>
    <col min="1318" max="1318" width="33.85546875" style="128" bestFit="1" customWidth="1"/>
    <col min="1319" max="1319" width="53" style="128" bestFit="1" customWidth="1"/>
    <col min="1320" max="1320" width="46.140625" style="128" bestFit="1" customWidth="1"/>
    <col min="1321" max="1321" width="8.140625" style="128" bestFit="1" customWidth="1"/>
    <col min="1322" max="1322" width="33.85546875" style="128" bestFit="1" customWidth="1"/>
    <col min="1323" max="1323" width="53" style="128" bestFit="1" customWidth="1"/>
    <col min="1324" max="1324" width="46.140625" style="128" bestFit="1" customWidth="1"/>
    <col min="1325" max="1325" width="8.140625" style="128" bestFit="1" customWidth="1"/>
    <col min="1326" max="1326" width="33.85546875" style="128" bestFit="1" customWidth="1"/>
    <col min="1327" max="1327" width="53" style="128" bestFit="1" customWidth="1"/>
    <col min="1328" max="1328" width="46.140625" style="128" bestFit="1" customWidth="1"/>
    <col min="1329" max="1329" width="8.140625" style="128" bestFit="1" customWidth="1"/>
    <col min="1330" max="1330" width="33.85546875" style="128" bestFit="1" customWidth="1"/>
    <col min="1331" max="1331" width="53" style="128" bestFit="1" customWidth="1"/>
    <col min="1332" max="1332" width="46.140625" style="128" bestFit="1" customWidth="1"/>
    <col min="1333" max="1333" width="8.140625" style="128" bestFit="1" customWidth="1"/>
    <col min="1334" max="1334" width="33.85546875" style="128" bestFit="1" customWidth="1"/>
    <col min="1335" max="1335" width="53" style="128" bestFit="1" customWidth="1"/>
    <col min="1336" max="1336" width="46.140625" style="128" bestFit="1" customWidth="1"/>
    <col min="1337" max="1337" width="8.140625" style="128" bestFit="1" customWidth="1"/>
    <col min="1338" max="1338" width="33.85546875" style="128" bestFit="1" customWidth="1"/>
    <col min="1339" max="1339" width="53" style="128" bestFit="1" customWidth="1"/>
    <col min="1340" max="1340" width="46.140625" style="128" bestFit="1" customWidth="1"/>
    <col min="1341" max="1341" width="8.140625" style="128" bestFit="1" customWidth="1"/>
    <col min="1342" max="1342" width="33.85546875" style="128" bestFit="1" customWidth="1"/>
    <col min="1343" max="1343" width="53" style="128" bestFit="1" customWidth="1"/>
    <col min="1344" max="1344" width="46.140625" style="128" bestFit="1" customWidth="1"/>
    <col min="1345" max="1345" width="8.140625" style="128" bestFit="1" customWidth="1"/>
    <col min="1346" max="1346" width="33.85546875" style="128" bestFit="1" customWidth="1"/>
    <col min="1347" max="1347" width="53" style="128" bestFit="1" customWidth="1"/>
    <col min="1348" max="1348" width="46.140625" style="128" bestFit="1" customWidth="1"/>
    <col min="1349" max="1349" width="8.140625" style="128" bestFit="1" customWidth="1"/>
    <col min="1350" max="1350" width="33.85546875" style="128" bestFit="1" customWidth="1"/>
    <col min="1351" max="1351" width="53" style="128" bestFit="1" customWidth="1"/>
    <col min="1352" max="1352" width="46.140625" style="128" bestFit="1" customWidth="1"/>
    <col min="1353" max="1353" width="8.140625" style="128" bestFit="1" customWidth="1"/>
    <col min="1354" max="1354" width="33.85546875" style="128" bestFit="1" customWidth="1"/>
    <col min="1355" max="1355" width="53" style="128" bestFit="1" customWidth="1"/>
    <col min="1356" max="1356" width="46.140625" style="128" bestFit="1" customWidth="1"/>
    <col min="1357" max="1357" width="8.140625" style="128" bestFit="1" customWidth="1"/>
    <col min="1358" max="1358" width="33.85546875" style="128" bestFit="1" customWidth="1"/>
    <col min="1359" max="1359" width="53" style="128" bestFit="1" customWidth="1"/>
    <col min="1360" max="1360" width="46.140625" style="128" bestFit="1" customWidth="1"/>
    <col min="1361" max="1361" width="8.140625" style="128" bestFit="1" customWidth="1"/>
    <col min="1362" max="1362" width="33.85546875" style="128" bestFit="1" customWidth="1"/>
    <col min="1363" max="1363" width="53" style="128" bestFit="1" customWidth="1"/>
    <col min="1364" max="1364" width="46.140625" style="128" bestFit="1" customWidth="1"/>
    <col min="1365" max="1365" width="8.140625" style="128" bestFit="1" customWidth="1"/>
    <col min="1366" max="1366" width="33.85546875" style="128" bestFit="1" customWidth="1"/>
    <col min="1367" max="1367" width="53" style="128" bestFit="1" customWidth="1"/>
    <col min="1368" max="1368" width="46.140625" style="128" bestFit="1" customWidth="1"/>
    <col min="1369" max="1369" width="8.140625" style="128" bestFit="1" customWidth="1"/>
    <col min="1370" max="1370" width="33.85546875" style="128" bestFit="1" customWidth="1"/>
    <col min="1371" max="1371" width="53" style="128" bestFit="1" customWidth="1"/>
    <col min="1372" max="1372" width="46.140625" style="128" bestFit="1" customWidth="1"/>
    <col min="1373" max="1373" width="8.140625" style="128" bestFit="1" customWidth="1"/>
    <col min="1374" max="1374" width="33.85546875" style="128" bestFit="1" customWidth="1"/>
    <col min="1375" max="1375" width="53" style="128" bestFit="1" customWidth="1"/>
    <col min="1376" max="1376" width="46.140625" style="128" bestFit="1" customWidth="1"/>
    <col min="1377" max="1377" width="8.140625" style="128" bestFit="1" customWidth="1"/>
    <col min="1378" max="1378" width="33.85546875" style="128" bestFit="1" customWidth="1"/>
    <col min="1379" max="1379" width="53" style="128" bestFit="1" customWidth="1"/>
    <col min="1380" max="1380" width="46.140625" style="128" bestFit="1" customWidth="1"/>
    <col min="1381" max="1381" width="8.140625" style="128" bestFit="1" customWidth="1"/>
    <col min="1382" max="1382" width="33.85546875" style="128" bestFit="1" customWidth="1"/>
    <col min="1383" max="1383" width="53" style="128" bestFit="1" customWidth="1"/>
    <col min="1384" max="1384" width="46.140625" style="128" bestFit="1" customWidth="1"/>
    <col min="1385" max="1385" width="8.140625" style="128" bestFit="1" customWidth="1"/>
    <col min="1386" max="1386" width="33.85546875" style="128" bestFit="1" customWidth="1"/>
    <col min="1387" max="1387" width="53" style="128" bestFit="1" customWidth="1"/>
    <col min="1388" max="1388" width="46.140625" style="128" bestFit="1" customWidth="1"/>
    <col min="1389" max="1389" width="8.140625" style="128" bestFit="1" customWidth="1"/>
    <col min="1390" max="1390" width="33.85546875" style="128" bestFit="1" customWidth="1"/>
    <col min="1391" max="1391" width="53" style="128" bestFit="1" customWidth="1"/>
    <col min="1392" max="1392" width="46.140625" style="128" bestFit="1" customWidth="1"/>
    <col min="1393" max="1393" width="8.140625" style="128" bestFit="1" customWidth="1"/>
    <col min="1394" max="1394" width="33.85546875" style="128" bestFit="1" customWidth="1"/>
    <col min="1395" max="1395" width="53" style="128" bestFit="1" customWidth="1"/>
    <col min="1396" max="1396" width="46.140625" style="128" bestFit="1" customWidth="1"/>
    <col min="1397" max="1397" width="8.140625" style="128" bestFit="1" customWidth="1"/>
    <col min="1398" max="1398" width="33.85546875" style="128" bestFit="1" customWidth="1"/>
    <col min="1399" max="1399" width="53" style="128" bestFit="1" customWidth="1"/>
    <col min="1400" max="1400" width="46.140625" style="128" bestFit="1" customWidth="1"/>
    <col min="1401" max="1401" width="8.140625" style="128" bestFit="1" customWidth="1"/>
    <col min="1402" max="1402" width="33.85546875" style="128" bestFit="1" customWidth="1"/>
    <col min="1403" max="1403" width="53" style="128" bestFit="1" customWidth="1"/>
    <col min="1404" max="1404" width="46.140625" style="128" bestFit="1" customWidth="1"/>
    <col min="1405" max="1405" width="8.140625" style="128" bestFit="1" customWidth="1"/>
    <col min="1406" max="1406" width="33.85546875" style="128" bestFit="1" customWidth="1"/>
    <col min="1407" max="1407" width="53" style="128" bestFit="1" customWidth="1"/>
    <col min="1408" max="1408" width="46.140625" style="128" bestFit="1" customWidth="1"/>
    <col min="1409" max="1409" width="8.140625" style="128" bestFit="1" customWidth="1"/>
    <col min="1410" max="1410" width="33.85546875" style="128" bestFit="1" customWidth="1"/>
    <col min="1411" max="1411" width="53" style="128" bestFit="1" customWidth="1"/>
    <col min="1412" max="1412" width="46.140625" style="128" bestFit="1" customWidth="1"/>
    <col min="1413" max="1413" width="8.140625" style="128" bestFit="1" customWidth="1"/>
    <col min="1414" max="1414" width="33.85546875" style="128" bestFit="1" customWidth="1"/>
    <col min="1415" max="1415" width="53" style="128" bestFit="1" customWidth="1"/>
    <col min="1416" max="1416" width="46.140625" style="128" bestFit="1" customWidth="1"/>
    <col min="1417" max="1417" width="8.140625" style="128" bestFit="1" customWidth="1"/>
    <col min="1418" max="1418" width="33.85546875" style="128" bestFit="1" customWidth="1"/>
    <col min="1419" max="1419" width="53" style="128" bestFit="1" customWidth="1"/>
    <col min="1420" max="1420" width="46.140625" style="128" bestFit="1" customWidth="1"/>
    <col min="1421" max="1421" width="8.140625" style="128" bestFit="1" customWidth="1"/>
    <col min="1422" max="1422" width="33.85546875" style="128" bestFit="1" customWidth="1"/>
    <col min="1423" max="1423" width="53" style="128" bestFit="1" customWidth="1"/>
    <col min="1424" max="1424" width="46.140625" style="128" bestFit="1" customWidth="1"/>
    <col min="1425" max="1425" width="8.140625" style="128" bestFit="1" customWidth="1"/>
    <col min="1426" max="1426" width="33.85546875" style="128" bestFit="1" customWidth="1"/>
    <col min="1427" max="1427" width="53" style="128" bestFit="1" customWidth="1"/>
    <col min="1428" max="1428" width="46.140625" style="128" bestFit="1" customWidth="1"/>
    <col min="1429" max="1429" width="8.140625" style="128" bestFit="1" customWidth="1"/>
    <col min="1430" max="1430" width="33.85546875" style="128" bestFit="1" customWidth="1"/>
    <col min="1431" max="1431" width="53" style="128" bestFit="1" customWidth="1"/>
    <col min="1432" max="1432" width="46.140625" style="128" bestFit="1" customWidth="1"/>
    <col min="1433" max="1433" width="8.140625" style="128" bestFit="1" customWidth="1"/>
    <col min="1434" max="1434" width="33.85546875" style="128" bestFit="1" customWidth="1"/>
    <col min="1435" max="1435" width="53" style="128" bestFit="1" customWidth="1"/>
    <col min="1436" max="1436" width="46.140625" style="128" bestFit="1" customWidth="1"/>
    <col min="1437" max="1437" width="8.140625" style="128" bestFit="1" customWidth="1"/>
    <col min="1438" max="1438" width="33.85546875" style="128" bestFit="1" customWidth="1"/>
    <col min="1439" max="1439" width="53" style="128" bestFit="1" customWidth="1"/>
    <col min="1440" max="1440" width="46.140625" style="128" bestFit="1" customWidth="1"/>
    <col min="1441" max="1441" width="8.140625" style="128" bestFit="1" customWidth="1"/>
    <col min="1442" max="1442" width="33.85546875" style="128" bestFit="1" customWidth="1"/>
    <col min="1443" max="1443" width="53" style="128" bestFit="1" customWidth="1"/>
    <col min="1444" max="1444" width="46.140625" style="128" bestFit="1" customWidth="1"/>
    <col min="1445" max="1445" width="8.140625" style="128" bestFit="1" customWidth="1"/>
    <col min="1446" max="1446" width="33.85546875" style="128" bestFit="1" customWidth="1"/>
    <col min="1447" max="1447" width="53" style="128" bestFit="1" customWidth="1"/>
    <col min="1448" max="1448" width="46.140625" style="128" bestFit="1" customWidth="1"/>
    <col min="1449" max="1449" width="8.140625" style="128" bestFit="1" customWidth="1"/>
    <col min="1450" max="1450" width="33.85546875" style="128" bestFit="1" customWidth="1"/>
    <col min="1451" max="1451" width="53" style="128" bestFit="1" customWidth="1"/>
    <col min="1452" max="1452" width="46.140625" style="128" bestFit="1" customWidth="1"/>
    <col min="1453" max="1453" width="8.140625" style="128" bestFit="1" customWidth="1"/>
    <col min="1454" max="1454" width="33.85546875" style="128" bestFit="1" customWidth="1"/>
    <col min="1455" max="1455" width="53" style="128" bestFit="1" customWidth="1"/>
    <col min="1456" max="1456" width="46.140625" style="128" bestFit="1" customWidth="1"/>
    <col min="1457" max="1457" width="8.140625" style="128" bestFit="1" customWidth="1"/>
    <col min="1458" max="1458" width="33.85546875" style="128" bestFit="1" customWidth="1"/>
    <col min="1459" max="1459" width="53" style="128" bestFit="1" customWidth="1"/>
    <col min="1460" max="1460" width="46.140625" style="128" bestFit="1" customWidth="1"/>
    <col min="1461" max="1461" width="8.140625" style="128" bestFit="1" customWidth="1"/>
    <col min="1462" max="1462" width="33.85546875" style="128" bestFit="1" customWidth="1"/>
    <col min="1463" max="1463" width="53" style="128" bestFit="1" customWidth="1"/>
    <col min="1464" max="1464" width="46.140625" style="128" bestFit="1" customWidth="1"/>
    <col min="1465" max="1465" width="8.140625" style="128" bestFit="1" customWidth="1"/>
    <col min="1466" max="1466" width="33.85546875" style="128" bestFit="1" customWidth="1"/>
    <col min="1467" max="1467" width="53" style="128" bestFit="1" customWidth="1"/>
    <col min="1468" max="1468" width="46.140625" style="128" bestFit="1" customWidth="1"/>
    <col min="1469" max="1469" width="8.140625" style="128" bestFit="1" customWidth="1"/>
    <col min="1470" max="1470" width="33.85546875" style="128" bestFit="1" customWidth="1"/>
    <col min="1471" max="1471" width="53" style="128" bestFit="1" customWidth="1"/>
    <col min="1472" max="1472" width="46.140625" style="128" bestFit="1" customWidth="1"/>
    <col min="1473" max="1473" width="8.140625" style="128" bestFit="1" customWidth="1"/>
    <col min="1474" max="1474" width="33.85546875" style="128" bestFit="1" customWidth="1"/>
    <col min="1475" max="1475" width="53" style="128" bestFit="1" customWidth="1"/>
    <col min="1476" max="1476" width="46.140625" style="128" bestFit="1" customWidth="1"/>
    <col min="1477" max="1477" width="8.140625" style="128" bestFit="1" customWidth="1"/>
    <col min="1478" max="1478" width="33.85546875" style="128" bestFit="1" customWidth="1"/>
    <col min="1479" max="1479" width="53" style="128" bestFit="1" customWidth="1"/>
    <col min="1480" max="1480" width="46.140625" style="128" bestFit="1" customWidth="1"/>
    <col min="1481" max="1481" width="8.140625" style="128" bestFit="1" customWidth="1"/>
    <col min="1482" max="1482" width="33.85546875" style="128" bestFit="1" customWidth="1"/>
    <col min="1483" max="1483" width="53" style="128" bestFit="1" customWidth="1"/>
    <col min="1484" max="1484" width="46.140625" style="128" bestFit="1" customWidth="1"/>
    <col min="1485" max="1485" width="8.140625" style="128" bestFit="1" customWidth="1"/>
    <col min="1486" max="1486" width="33.85546875" style="128" bestFit="1" customWidth="1"/>
    <col min="1487" max="1487" width="53" style="128" bestFit="1" customWidth="1"/>
    <col min="1488" max="1488" width="46.140625" style="128" bestFit="1" customWidth="1"/>
    <col min="1489" max="1489" width="8.140625" style="128" bestFit="1" customWidth="1"/>
    <col min="1490" max="1490" width="33.85546875" style="128" bestFit="1" customWidth="1"/>
    <col min="1491" max="1491" width="53" style="128" bestFit="1" customWidth="1"/>
    <col min="1492" max="1492" width="46.140625" style="128" bestFit="1" customWidth="1"/>
    <col min="1493" max="1493" width="8.140625" style="128" bestFit="1" customWidth="1"/>
    <col min="1494" max="1494" width="33.85546875" style="128" bestFit="1" customWidth="1"/>
    <col min="1495" max="1495" width="53" style="128" bestFit="1" customWidth="1"/>
    <col min="1496" max="1496" width="46.140625" style="128" bestFit="1" customWidth="1"/>
    <col min="1497" max="1497" width="8.140625" style="128" bestFit="1" customWidth="1"/>
    <col min="1498" max="1498" width="33.85546875" style="128" bestFit="1" customWidth="1"/>
    <col min="1499" max="1499" width="53" style="128" bestFit="1" customWidth="1"/>
    <col min="1500" max="1500" width="46.140625" style="128" bestFit="1" customWidth="1"/>
    <col min="1501" max="1501" width="8.140625" style="128" bestFit="1" customWidth="1"/>
    <col min="1502" max="1502" width="33.85546875" style="128" bestFit="1" customWidth="1"/>
    <col min="1503" max="1503" width="53" style="128" bestFit="1" customWidth="1"/>
    <col min="1504" max="1504" width="46.140625" style="128" bestFit="1" customWidth="1"/>
    <col min="1505" max="1505" width="8.140625" style="128" bestFit="1" customWidth="1"/>
    <col min="1506" max="1506" width="33.85546875" style="128" bestFit="1" customWidth="1"/>
    <col min="1507" max="1507" width="53" style="128" bestFit="1" customWidth="1"/>
    <col min="1508" max="1508" width="46.140625" style="128" bestFit="1" customWidth="1"/>
    <col min="1509" max="1509" width="8.140625" style="128" bestFit="1" customWidth="1"/>
    <col min="1510" max="1510" width="33.85546875" style="128" bestFit="1" customWidth="1"/>
    <col min="1511" max="1511" width="53" style="128" bestFit="1" customWidth="1"/>
    <col min="1512" max="1512" width="46.140625" style="128" bestFit="1" customWidth="1"/>
    <col min="1513" max="1513" width="8.140625" style="128" bestFit="1" customWidth="1"/>
    <col min="1514" max="1514" width="33.85546875" style="128" bestFit="1" customWidth="1"/>
    <col min="1515" max="1515" width="53" style="128" bestFit="1" customWidth="1"/>
    <col min="1516" max="1516" width="46.140625" style="128" bestFit="1" customWidth="1"/>
    <col min="1517" max="1517" width="8.140625" style="128" bestFit="1" customWidth="1"/>
    <col min="1518" max="1518" width="33.85546875" style="128" bestFit="1" customWidth="1"/>
    <col min="1519" max="1519" width="53" style="128" bestFit="1" customWidth="1"/>
    <col min="1520" max="1520" width="46.140625" style="128" bestFit="1" customWidth="1"/>
    <col min="1521" max="1521" width="8.140625" style="128" bestFit="1" customWidth="1"/>
    <col min="1522" max="1522" width="33.85546875" style="128" bestFit="1" customWidth="1"/>
    <col min="1523" max="1523" width="53" style="128" bestFit="1" customWidth="1"/>
    <col min="1524" max="1524" width="46.140625" style="128" bestFit="1" customWidth="1"/>
    <col min="1525" max="1525" width="8.140625" style="128" bestFit="1" customWidth="1"/>
    <col min="1526" max="1526" width="33.85546875" style="128" bestFit="1" customWidth="1"/>
    <col min="1527" max="1527" width="53" style="128" bestFit="1" customWidth="1"/>
    <col min="1528" max="1528" width="46.140625" style="128" bestFit="1" customWidth="1"/>
    <col min="1529" max="1529" width="8.140625" style="128" bestFit="1" customWidth="1"/>
    <col min="1530" max="1530" width="33.85546875" style="128" bestFit="1" customWidth="1"/>
    <col min="1531" max="1531" width="53" style="128" bestFit="1" customWidth="1"/>
    <col min="1532" max="1532" width="46.140625" style="128" bestFit="1" customWidth="1"/>
    <col min="1533" max="1533" width="8.140625" style="128" bestFit="1" customWidth="1"/>
    <col min="1534" max="1534" width="33.85546875" style="128" bestFit="1" customWidth="1"/>
    <col min="1535" max="1535" width="53" style="128" bestFit="1" customWidth="1"/>
    <col min="1536" max="1536" width="46.140625" style="128" bestFit="1" customWidth="1"/>
    <col min="1537" max="1537" width="8.140625" style="128" bestFit="1" customWidth="1"/>
    <col min="1538" max="1538" width="33.85546875" style="128" bestFit="1" customWidth="1"/>
    <col min="1539" max="1539" width="53" style="128" bestFit="1" customWidth="1"/>
    <col min="1540" max="1540" width="46.140625" style="128" bestFit="1" customWidth="1"/>
    <col min="1541" max="1541" width="8.140625" style="128" bestFit="1" customWidth="1"/>
    <col min="1542" max="1542" width="33.85546875" style="128" bestFit="1" customWidth="1"/>
    <col min="1543" max="1543" width="53" style="128" bestFit="1" customWidth="1"/>
    <col min="1544" max="1544" width="46.140625" style="128" bestFit="1" customWidth="1"/>
    <col min="1545" max="1545" width="8.140625" style="128" bestFit="1" customWidth="1"/>
    <col min="1546" max="1546" width="33.85546875" style="128" bestFit="1" customWidth="1"/>
    <col min="1547" max="1547" width="53" style="128" bestFit="1" customWidth="1"/>
    <col min="1548" max="1548" width="46.140625" style="128" bestFit="1" customWidth="1"/>
    <col min="1549" max="1549" width="8.140625" style="128" bestFit="1" customWidth="1"/>
    <col min="1550" max="1550" width="33.85546875" style="128" bestFit="1" customWidth="1"/>
    <col min="1551" max="1551" width="53" style="128" bestFit="1" customWidth="1"/>
    <col min="1552" max="1552" width="46.140625" style="128" bestFit="1" customWidth="1"/>
    <col min="1553" max="1553" width="8.140625" style="128" bestFit="1" customWidth="1"/>
    <col min="1554" max="1554" width="33.85546875" style="128" bestFit="1" customWidth="1"/>
    <col min="1555" max="1555" width="53" style="128" bestFit="1" customWidth="1"/>
    <col min="1556" max="1556" width="46.140625" style="128" bestFit="1" customWidth="1"/>
    <col min="1557" max="1557" width="8.140625" style="128" bestFit="1" customWidth="1"/>
    <col min="1558" max="1558" width="33.85546875" style="128" bestFit="1" customWidth="1"/>
    <col min="1559" max="1559" width="53" style="128" bestFit="1" customWidth="1"/>
    <col min="1560" max="1560" width="46.140625" style="128" bestFit="1" customWidth="1"/>
    <col min="1561" max="1561" width="8.140625" style="128" bestFit="1" customWidth="1"/>
    <col min="1562" max="1562" width="33.85546875" style="128" bestFit="1" customWidth="1"/>
    <col min="1563" max="1563" width="53" style="128" bestFit="1" customWidth="1"/>
    <col min="1564" max="1564" width="46.140625" style="128" bestFit="1" customWidth="1"/>
    <col min="1565" max="1565" width="8.140625" style="128" bestFit="1" customWidth="1"/>
    <col min="1566" max="1566" width="33.85546875" style="128" bestFit="1" customWidth="1"/>
    <col min="1567" max="1567" width="53" style="128" bestFit="1" customWidth="1"/>
    <col min="1568" max="1568" width="46.140625" style="128" bestFit="1" customWidth="1"/>
    <col min="1569" max="1569" width="8.140625" style="128" bestFit="1" customWidth="1"/>
    <col min="1570" max="1570" width="33.85546875" style="128" bestFit="1" customWidth="1"/>
    <col min="1571" max="1571" width="53" style="128" bestFit="1" customWidth="1"/>
    <col min="1572" max="1572" width="46.140625" style="128" bestFit="1" customWidth="1"/>
    <col min="1573" max="1573" width="8.140625" style="128" bestFit="1" customWidth="1"/>
    <col min="1574" max="1574" width="33.85546875" style="128" bestFit="1" customWidth="1"/>
    <col min="1575" max="1575" width="53" style="128" bestFit="1" customWidth="1"/>
    <col min="1576" max="1576" width="46.140625" style="128" bestFit="1" customWidth="1"/>
    <col min="1577" max="1577" width="8.140625" style="128" bestFit="1" customWidth="1"/>
    <col min="1578" max="1578" width="33.85546875" style="128" bestFit="1" customWidth="1"/>
    <col min="1579" max="1579" width="53" style="128" bestFit="1" customWidth="1"/>
    <col min="1580" max="1580" width="46.140625" style="128" bestFit="1" customWidth="1"/>
    <col min="1581" max="1581" width="8.140625" style="128" bestFit="1" customWidth="1"/>
    <col min="1582" max="1582" width="33.85546875" style="128" bestFit="1" customWidth="1"/>
    <col min="1583" max="1583" width="53" style="128" bestFit="1" customWidth="1"/>
    <col min="1584" max="1584" width="46.140625" style="128" bestFit="1" customWidth="1"/>
    <col min="1585" max="1585" width="8.140625" style="128" bestFit="1" customWidth="1"/>
    <col min="1586" max="1586" width="33.85546875" style="128" bestFit="1" customWidth="1"/>
    <col min="1587" max="1587" width="53" style="128" bestFit="1" customWidth="1"/>
    <col min="1588" max="1588" width="46.140625" style="128" bestFit="1" customWidth="1"/>
    <col min="1589" max="1589" width="8.140625" style="128" bestFit="1" customWidth="1"/>
    <col min="1590" max="1590" width="33.85546875" style="128" bestFit="1" customWidth="1"/>
    <col min="1591" max="1591" width="53" style="128" bestFit="1" customWidth="1"/>
    <col min="1592" max="1592" width="46.140625" style="128" bestFit="1" customWidth="1"/>
    <col min="1593" max="1593" width="8.140625" style="128" bestFit="1" customWidth="1"/>
    <col min="1594" max="1594" width="33.85546875" style="128" bestFit="1" customWidth="1"/>
    <col min="1595" max="1595" width="53" style="128" bestFit="1" customWidth="1"/>
    <col min="1596" max="1596" width="46.140625" style="128" bestFit="1" customWidth="1"/>
    <col min="1597" max="1597" width="8.140625" style="128" bestFit="1" customWidth="1"/>
    <col min="1598" max="1598" width="33.85546875" style="128" bestFit="1" customWidth="1"/>
    <col min="1599" max="1599" width="53" style="128" bestFit="1" customWidth="1"/>
    <col min="1600" max="1600" width="46.140625" style="128" bestFit="1" customWidth="1"/>
    <col min="1601" max="1601" width="8.140625" style="128" bestFit="1" customWidth="1"/>
    <col min="1602" max="1602" width="33.85546875" style="128" bestFit="1" customWidth="1"/>
    <col min="1603" max="1603" width="53" style="128" bestFit="1" customWidth="1"/>
    <col min="1604" max="1604" width="46.140625" style="128" bestFit="1" customWidth="1"/>
    <col min="1605" max="1605" width="8.140625" style="128" bestFit="1" customWidth="1"/>
    <col min="1606" max="1606" width="33.85546875" style="128" bestFit="1" customWidth="1"/>
    <col min="1607" max="1607" width="53" style="128" bestFit="1" customWidth="1"/>
    <col min="1608" max="1608" width="46.140625" style="128" bestFit="1" customWidth="1"/>
    <col min="1609" max="1609" width="8.140625" style="128" bestFit="1" customWidth="1"/>
    <col min="1610" max="1610" width="33.85546875" style="128" bestFit="1" customWidth="1"/>
    <col min="1611" max="1611" width="53" style="128" bestFit="1" customWidth="1"/>
    <col min="1612" max="1612" width="46.140625" style="128" bestFit="1" customWidth="1"/>
    <col min="1613" max="1613" width="8.140625" style="128" bestFit="1" customWidth="1"/>
    <col min="1614" max="1614" width="33.85546875" style="128" bestFit="1" customWidth="1"/>
    <col min="1615" max="1615" width="53" style="128" bestFit="1" customWidth="1"/>
    <col min="1616" max="1616" width="46.140625" style="128" bestFit="1" customWidth="1"/>
    <col min="1617" max="1617" width="8.140625" style="128" bestFit="1" customWidth="1"/>
    <col min="1618" max="1618" width="33.85546875" style="128" bestFit="1" customWidth="1"/>
    <col min="1619" max="1619" width="53" style="128" bestFit="1" customWidth="1"/>
    <col min="1620" max="1620" width="46.140625" style="128" bestFit="1" customWidth="1"/>
    <col min="1621" max="1621" width="8.140625" style="128" bestFit="1" customWidth="1"/>
    <col min="1622" max="1622" width="33.85546875" style="128" bestFit="1" customWidth="1"/>
    <col min="1623" max="1623" width="53" style="128" bestFit="1" customWidth="1"/>
    <col min="1624" max="1624" width="46.140625" style="128" bestFit="1" customWidth="1"/>
    <col min="1625" max="1625" width="8.140625" style="128" bestFit="1" customWidth="1"/>
    <col min="1626" max="1626" width="33.85546875" style="128" bestFit="1" customWidth="1"/>
    <col min="1627" max="1627" width="53" style="128" bestFit="1" customWidth="1"/>
    <col min="1628" max="1628" width="46.140625" style="128" bestFit="1" customWidth="1"/>
    <col min="1629" max="1629" width="8.140625" style="128" bestFit="1" customWidth="1"/>
    <col min="1630" max="1630" width="33.85546875" style="128" bestFit="1" customWidth="1"/>
    <col min="1631" max="1631" width="53" style="128" bestFit="1" customWidth="1"/>
    <col min="1632" max="1632" width="46.140625" style="128" bestFit="1" customWidth="1"/>
    <col min="1633" max="1633" width="8.140625" style="128" bestFit="1" customWidth="1"/>
    <col min="1634" max="1634" width="33.85546875" style="128" bestFit="1" customWidth="1"/>
    <col min="1635" max="1635" width="53" style="128" bestFit="1" customWidth="1"/>
    <col min="1636" max="1636" width="46.140625" style="128" bestFit="1" customWidth="1"/>
    <col min="1637" max="1637" width="8.140625" style="128" bestFit="1" customWidth="1"/>
    <col min="1638" max="1638" width="33.85546875" style="128" bestFit="1" customWidth="1"/>
    <col min="1639" max="1639" width="53" style="128" bestFit="1" customWidth="1"/>
    <col min="1640" max="1640" width="46.140625" style="128" bestFit="1" customWidth="1"/>
    <col min="1641" max="1641" width="8.140625" style="128" bestFit="1" customWidth="1"/>
    <col min="1642" max="1642" width="33.85546875" style="128" bestFit="1" customWidth="1"/>
    <col min="1643" max="1643" width="53" style="128" bestFit="1" customWidth="1"/>
    <col min="1644" max="1644" width="46.140625" style="128" bestFit="1" customWidth="1"/>
    <col min="1645" max="1645" width="8.140625" style="128" bestFit="1" customWidth="1"/>
    <col min="1646" max="1646" width="33.85546875" style="128" bestFit="1" customWidth="1"/>
    <col min="1647" max="1647" width="53" style="128" bestFit="1" customWidth="1"/>
    <col min="1648" max="1648" width="46.140625" style="128" bestFit="1" customWidth="1"/>
    <col min="1649" max="1649" width="8.140625" style="128" bestFit="1" customWidth="1"/>
    <col min="1650" max="1650" width="33.85546875" style="128" bestFit="1" customWidth="1"/>
    <col min="1651" max="1651" width="53" style="128" bestFit="1" customWidth="1"/>
    <col min="1652" max="1652" width="46.140625" style="128" bestFit="1" customWidth="1"/>
    <col min="1653" max="1653" width="8.140625" style="128" bestFit="1" customWidth="1"/>
    <col min="1654" max="1654" width="33.85546875" style="128" bestFit="1" customWidth="1"/>
    <col min="1655" max="1655" width="53" style="128" bestFit="1" customWidth="1"/>
    <col min="1656" max="1656" width="46.140625" style="128" bestFit="1" customWidth="1"/>
    <col min="1657" max="1657" width="8.140625" style="128" bestFit="1" customWidth="1"/>
    <col min="1658" max="1658" width="33.85546875" style="128" bestFit="1" customWidth="1"/>
    <col min="1659" max="1659" width="53" style="128" bestFit="1" customWidth="1"/>
    <col min="1660" max="1660" width="46.140625" style="128" bestFit="1" customWidth="1"/>
    <col min="1661" max="1661" width="8.140625" style="128" bestFit="1" customWidth="1"/>
    <col min="1662" max="1662" width="33.85546875" style="128" bestFit="1" customWidth="1"/>
    <col min="1663" max="1663" width="53" style="128" bestFit="1" customWidth="1"/>
    <col min="1664" max="1664" width="46.140625" style="128" bestFit="1" customWidth="1"/>
    <col min="1665" max="1665" width="8.140625" style="128" bestFit="1" customWidth="1"/>
    <col min="1666" max="1666" width="33.85546875" style="128" bestFit="1" customWidth="1"/>
    <col min="1667" max="1667" width="53" style="128" bestFit="1" customWidth="1"/>
    <col min="1668" max="1668" width="46.140625" style="128" bestFit="1" customWidth="1"/>
    <col min="1669" max="1669" width="8.140625" style="128" bestFit="1" customWidth="1"/>
    <col min="1670" max="1670" width="33.85546875" style="128" bestFit="1" customWidth="1"/>
    <col min="1671" max="1671" width="53" style="128" bestFit="1" customWidth="1"/>
    <col min="1672" max="1672" width="46.140625" style="128" bestFit="1" customWidth="1"/>
    <col min="1673" max="1673" width="8.140625" style="128" bestFit="1" customWidth="1"/>
    <col min="1674" max="1674" width="33.85546875" style="128" bestFit="1" customWidth="1"/>
    <col min="1675" max="1675" width="53" style="128" bestFit="1" customWidth="1"/>
    <col min="1676" max="1676" width="46.140625" style="128" bestFit="1" customWidth="1"/>
    <col min="1677" max="1677" width="8.140625" style="128" bestFit="1" customWidth="1"/>
    <col min="1678" max="1678" width="33.85546875" style="128" bestFit="1" customWidth="1"/>
    <col min="1679" max="1679" width="53" style="128" bestFit="1" customWidth="1"/>
    <col min="1680" max="1680" width="46.140625" style="128" bestFit="1" customWidth="1"/>
    <col min="1681" max="1681" width="8.140625" style="128" bestFit="1" customWidth="1"/>
    <col min="1682" max="1682" width="33.85546875" style="128" bestFit="1" customWidth="1"/>
    <col min="1683" max="1683" width="53" style="128" bestFit="1" customWidth="1"/>
    <col min="1684" max="1684" width="46.140625" style="128" bestFit="1" customWidth="1"/>
    <col min="1685" max="1685" width="8.140625" style="128" bestFit="1" customWidth="1"/>
    <col min="1686" max="1686" width="33.85546875" style="128" bestFit="1" customWidth="1"/>
    <col min="1687" max="1687" width="53" style="128" bestFit="1" customWidth="1"/>
    <col min="1688" max="1688" width="46.140625" style="128" bestFit="1" customWidth="1"/>
    <col min="1689" max="1689" width="8.140625" style="128" bestFit="1" customWidth="1"/>
    <col min="1690" max="1690" width="33.85546875" style="128" bestFit="1" customWidth="1"/>
    <col min="1691" max="1691" width="53" style="128" bestFit="1" customWidth="1"/>
    <col min="1692" max="1692" width="46.140625" style="128" bestFit="1" customWidth="1"/>
    <col min="1693" max="1693" width="8.140625" style="128" bestFit="1" customWidth="1"/>
    <col min="1694" max="1694" width="33.85546875" style="128" bestFit="1" customWidth="1"/>
    <col min="1695" max="1695" width="53" style="128" bestFit="1" customWidth="1"/>
    <col min="1696" max="1696" width="46.140625" style="128" bestFit="1" customWidth="1"/>
    <col min="1697" max="1697" width="8.140625" style="128" bestFit="1" customWidth="1"/>
    <col min="1698" max="1698" width="33.85546875" style="128" bestFit="1" customWidth="1"/>
    <col min="1699" max="1699" width="53" style="128" bestFit="1" customWidth="1"/>
    <col min="1700" max="1700" width="46.140625" style="128" bestFit="1" customWidth="1"/>
    <col min="1701" max="1701" width="8.140625" style="128" bestFit="1" customWidth="1"/>
    <col min="1702" max="1702" width="33.85546875" style="128" bestFit="1" customWidth="1"/>
    <col min="1703" max="1703" width="53" style="128" bestFit="1" customWidth="1"/>
    <col min="1704" max="1704" width="46.140625" style="128" bestFit="1" customWidth="1"/>
    <col min="1705" max="1705" width="8.140625" style="128" bestFit="1" customWidth="1"/>
    <col min="1706" max="1706" width="33.85546875" style="128" bestFit="1" customWidth="1"/>
    <col min="1707" max="1707" width="53" style="128" bestFit="1" customWidth="1"/>
    <col min="1708" max="1708" width="46.140625" style="128" bestFit="1" customWidth="1"/>
    <col min="1709" max="1709" width="8.140625" style="128" bestFit="1" customWidth="1"/>
    <col min="1710" max="1710" width="33.85546875" style="128" bestFit="1" customWidth="1"/>
    <col min="1711" max="1711" width="53" style="128" bestFit="1" customWidth="1"/>
    <col min="1712" max="1712" width="46.140625" style="128" bestFit="1" customWidth="1"/>
    <col min="1713" max="1713" width="8.140625" style="128" bestFit="1" customWidth="1"/>
    <col min="1714" max="1714" width="33.85546875" style="128" bestFit="1" customWidth="1"/>
    <col min="1715" max="1715" width="53" style="128" bestFit="1" customWidth="1"/>
    <col min="1716" max="1716" width="46.140625" style="128" bestFit="1" customWidth="1"/>
    <col min="1717" max="1717" width="8.140625" style="128" bestFit="1" customWidth="1"/>
    <col min="1718" max="1718" width="33.85546875" style="128" bestFit="1" customWidth="1"/>
    <col min="1719" max="1719" width="53" style="128" bestFit="1" customWidth="1"/>
    <col min="1720" max="1720" width="46.140625" style="128" bestFit="1" customWidth="1"/>
    <col min="1721" max="1721" width="8.140625" style="128" bestFit="1" customWidth="1"/>
    <col min="1722" max="1722" width="33.85546875" style="128" bestFit="1" customWidth="1"/>
    <col min="1723" max="1723" width="53" style="128" bestFit="1" customWidth="1"/>
    <col min="1724" max="1724" width="46.140625" style="128" bestFit="1" customWidth="1"/>
    <col min="1725" max="1725" width="8.140625" style="128" bestFit="1" customWidth="1"/>
    <col min="1726" max="1726" width="33.85546875" style="128" bestFit="1" customWidth="1"/>
    <col min="1727" max="1727" width="53" style="128" bestFit="1" customWidth="1"/>
    <col min="1728" max="1728" width="46.140625" style="128" bestFit="1" customWidth="1"/>
    <col min="1729" max="1729" width="8.140625" style="128" bestFit="1" customWidth="1"/>
    <col min="1730" max="1730" width="33.85546875" style="128" bestFit="1" customWidth="1"/>
    <col min="1731" max="1731" width="53" style="128" bestFit="1" customWidth="1"/>
    <col min="1732" max="1732" width="46.140625" style="128" bestFit="1" customWidth="1"/>
    <col min="1733" max="1733" width="8.140625" style="128" bestFit="1" customWidth="1"/>
    <col min="1734" max="1734" width="33.85546875" style="128" bestFit="1" customWidth="1"/>
    <col min="1735" max="1735" width="53" style="128" bestFit="1" customWidth="1"/>
    <col min="1736" max="1736" width="46.140625" style="128" bestFit="1" customWidth="1"/>
    <col min="1737" max="1737" width="8.140625" style="128" bestFit="1" customWidth="1"/>
    <col min="1738" max="1738" width="33.85546875" style="128" bestFit="1" customWidth="1"/>
    <col min="1739" max="1739" width="53" style="128" bestFit="1" customWidth="1"/>
    <col min="1740" max="1740" width="46.140625" style="128" bestFit="1" customWidth="1"/>
    <col min="1741" max="1741" width="8.140625" style="128" bestFit="1" customWidth="1"/>
    <col min="1742" max="1742" width="33.85546875" style="128" bestFit="1" customWidth="1"/>
    <col min="1743" max="1743" width="53" style="128" bestFit="1" customWidth="1"/>
    <col min="1744" max="1744" width="46.140625" style="128" bestFit="1" customWidth="1"/>
    <col min="1745" max="1745" width="8.140625" style="128" bestFit="1" customWidth="1"/>
    <col min="1746" max="1746" width="33.85546875" style="128" bestFit="1" customWidth="1"/>
    <col min="1747" max="1747" width="53" style="128" bestFit="1" customWidth="1"/>
    <col min="1748" max="1748" width="46.140625" style="128" bestFit="1" customWidth="1"/>
    <col min="1749" max="1749" width="8.140625" style="128" bestFit="1" customWidth="1"/>
    <col min="1750" max="1750" width="33.85546875" style="128" bestFit="1" customWidth="1"/>
    <col min="1751" max="1751" width="53" style="128" bestFit="1" customWidth="1"/>
    <col min="1752" max="1752" width="46.140625" style="128" bestFit="1" customWidth="1"/>
    <col min="1753" max="1753" width="8.140625" style="128" bestFit="1" customWidth="1"/>
    <col min="1754" max="1754" width="33.85546875" style="128" bestFit="1" customWidth="1"/>
    <col min="1755" max="1755" width="53" style="128" bestFit="1" customWidth="1"/>
    <col min="1756" max="1756" width="46.140625" style="128" bestFit="1" customWidth="1"/>
    <col min="1757" max="1757" width="8.140625" style="128" bestFit="1" customWidth="1"/>
    <col min="1758" max="1758" width="33.85546875" style="128" bestFit="1" customWidth="1"/>
    <col min="1759" max="1759" width="53" style="128" bestFit="1" customWidth="1"/>
    <col min="1760" max="1760" width="46.140625" style="128" bestFit="1" customWidth="1"/>
    <col min="1761" max="1761" width="8.140625" style="128" bestFit="1" customWidth="1"/>
    <col min="1762" max="1762" width="33.85546875" style="128" bestFit="1" customWidth="1"/>
    <col min="1763" max="1763" width="53" style="128" bestFit="1" customWidth="1"/>
    <col min="1764" max="1764" width="46.140625" style="128" bestFit="1" customWidth="1"/>
    <col min="1765" max="1765" width="8.140625" style="128" bestFit="1" customWidth="1"/>
    <col min="1766" max="1766" width="33.85546875" style="128" bestFit="1" customWidth="1"/>
    <col min="1767" max="1767" width="53" style="128" bestFit="1" customWidth="1"/>
    <col min="1768" max="1768" width="46.140625" style="128" bestFit="1" customWidth="1"/>
    <col min="1769" max="1769" width="8.140625" style="128" bestFit="1" customWidth="1"/>
    <col min="1770" max="1770" width="33.85546875" style="128" bestFit="1" customWidth="1"/>
    <col min="1771" max="1771" width="53" style="128" bestFit="1" customWidth="1"/>
    <col min="1772" max="1772" width="46.140625" style="128" bestFit="1" customWidth="1"/>
    <col min="1773" max="1773" width="8.140625" style="128" bestFit="1" customWidth="1"/>
    <col min="1774" max="1774" width="33.85546875" style="128" bestFit="1" customWidth="1"/>
    <col min="1775" max="1775" width="53" style="128" bestFit="1" customWidth="1"/>
    <col min="1776" max="1776" width="46.140625" style="128" bestFit="1" customWidth="1"/>
    <col min="1777" max="1777" width="8.140625" style="128" bestFit="1" customWidth="1"/>
    <col min="1778" max="1778" width="33.85546875" style="128" bestFit="1" customWidth="1"/>
    <col min="1779" max="1779" width="53" style="128" bestFit="1" customWidth="1"/>
    <col min="1780" max="1780" width="46.140625" style="128" bestFit="1" customWidth="1"/>
    <col min="1781" max="1781" width="8.140625" style="128" bestFit="1" customWidth="1"/>
    <col min="1782" max="1782" width="33.85546875" style="128" bestFit="1" customWidth="1"/>
    <col min="1783" max="1783" width="53" style="128" bestFit="1" customWidth="1"/>
    <col min="1784" max="1784" width="46.140625" style="128" bestFit="1" customWidth="1"/>
    <col min="1785" max="1785" width="8.140625" style="128" bestFit="1" customWidth="1"/>
    <col min="1786" max="1786" width="33.85546875" style="128" bestFit="1" customWidth="1"/>
    <col min="1787" max="1787" width="53" style="128" bestFit="1" customWidth="1"/>
    <col min="1788" max="1788" width="46.140625" style="128" bestFit="1" customWidth="1"/>
    <col min="1789" max="1789" width="8.140625" style="128" bestFit="1" customWidth="1"/>
    <col min="1790" max="1790" width="33.85546875" style="128" bestFit="1" customWidth="1"/>
    <col min="1791" max="1791" width="53" style="128" bestFit="1" customWidth="1"/>
    <col min="1792" max="1792" width="46.140625" style="128" bestFit="1" customWidth="1"/>
    <col min="1793" max="1793" width="8.140625" style="128" bestFit="1" customWidth="1"/>
    <col min="1794" max="1794" width="33.85546875" style="128" bestFit="1" customWidth="1"/>
    <col min="1795" max="1795" width="53" style="128" bestFit="1" customWidth="1"/>
    <col min="1796" max="1796" width="46.140625" style="128" bestFit="1" customWidth="1"/>
    <col min="1797" max="1797" width="8.140625" style="128" bestFit="1" customWidth="1"/>
    <col min="1798" max="1798" width="33.85546875" style="128" bestFit="1" customWidth="1"/>
    <col min="1799" max="1799" width="53" style="128" bestFit="1" customWidth="1"/>
    <col min="1800" max="1800" width="46.140625" style="128" bestFit="1" customWidth="1"/>
    <col min="1801" max="1801" width="8.140625" style="128" bestFit="1" customWidth="1"/>
    <col min="1802" max="1802" width="33.85546875" style="128" bestFit="1" customWidth="1"/>
    <col min="1803" max="1803" width="53" style="128" bestFit="1" customWidth="1"/>
    <col min="1804" max="1804" width="46.140625" style="128" bestFit="1" customWidth="1"/>
    <col min="1805" max="1805" width="8.140625" style="128" bestFit="1" customWidth="1"/>
    <col min="1806" max="1806" width="33.85546875" style="128" bestFit="1" customWidth="1"/>
    <col min="1807" max="1807" width="53" style="128" bestFit="1" customWidth="1"/>
    <col min="1808" max="1808" width="46.140625" style="128" bestFit="1" customWidth="1"/>
    <col min="1809" max="1809" width="8.140625" style="128" bestFit="1" customWidth="1"/>
    <col min="1810" max="1810" width="33.85546875" style="128" bestFit="1" customWidth="1"/>
    <col min="1811" max="1811" width="53" style="128" bestFit="1" customWidth="1"/>
    <col min="1812" max="1812" width="46.140625" style="128" bestFit="1" customWidth="1"/>
    <col min="1813" max="1813" width="8.140625" style="128" bestFit="1" customWidth="1"/>
    <col min="1814" max="1814" width="33.85546875" style="128" bestFit="1" customWidth="1"/>
    <col min="1815" max="1815" width="53" style="128" bestFit="1" customWidth="1"/>
    <col min="1816" max="1816" width="46.140625" style="128" bestFit="1" customWidth="1"/>
    <col min="1817" max="1817" width="8.140625" style="128" bestFit="1" customWidth="1"/>
    <col min="1818" max="1818" width="33.85546875" style="128" bestFit="1" customWidth="1"/>
    <col min="1819" max="1819" width="53" style="128" bestFit="1" customWidth="1"/>
    <col min="1820" max="1820" width="46.140625" style="128" bestFit="1" customWidth="1"/>
    <col min="1821" max="1821" width="8.140625" style="128" bestFit="1" customWidth="1"/>
    <col min="1822" max="1822" width="33.85546875" style="128" bestFit="1" customWidth="1"/>
    <col min="1823" max="1823" width="53" style="128" bestFit="1" customWidth="1"/>
    <col min="1824" max="1824" width="46.140625" style="128" bestFit="1" customWidth="1"/>
    <col min="1825" max="1825" width="8.140625" style="128" bestFit="1" customWidth="1"/>
    <col min="1826" max="1826" width="33.85546875" style="128" bestFit="1" customWidth="1"/>
    <col min="1827" max="1827" width="53" style="128" bestFit="1" customWidth="1"/>
    <col min="1828" max="1828" width="46.140625" style="128" bestFit="1" customWidth="1"/>
    <col min="1829" max="1829" width="8.140625" style="128" bestFit="1" customWidth="1"/>
    <col min="1830" max="1830" width="33.85546875" style="128" bestFit="1" customWidth="1"/>
    <col min="1831" max="1831" width="53" style="128" bestFit="1" customWidth="1"/>
    <col min="1832" max="1832" width="46.140625" style="128" bestFit="1" customWidth="1"/>
    <col min="1833" max="1833" width="8.140625" style="128" bestFit="1" customWidth="1"/>
    <col min="1834" max="1834" width="33.85546875" style="128" bestFit="1" customWidth="1"/>
    <col min="1835" max="1835" width="53" style="128" bestFit="1" customWidth="1"/>
    <col min="1836" max="1836" width="46.140625" style="128" bestFit="1" customWidth="1"/>
    <col min="1837" max="1837" width="8.140625" style="128" bestFit="1" customWidth="1"/>
    <col min="1838" max="1838" width="33.85546875" style="128" bestFit="1" customWidth="1"/>
    <col min="1839" max="1839" width="53" style="128" bestFit="1" customWidth="1"/>
    <col min="1840" max="1840" width="46.140625" style="128" bestFit="1" customWidth="1"/>
    <col min="1841" max="1841" width="8.140625" style="128" bestFit="1" customWidth="1"/>
    <col min="1842" max="1842" width="33.85546875" style="128" bestFit="1" customWidth="1"/>
    <col min="1843" max="1843" width="53" style="128" bestFit="1" customWidth="1"/>
    <col min="1844" max="1844" width="46.140625" style="128" bestFit="1" customWidth="1"/>
    <col min="1845" max="1845" width="8.140625" style="128" bestFit="1" customWidth="1"/>
    <col min="1846" max="1846" width="33.85546875" style="128" bestFit="1" customWidth="1"/>
    <col min="1847" max="1847" width="53" style="128" bestFit="1" customWidth="1"/>
    <col min="1848" max="1848" width="46.140625" style="128" bestFit="1" customWidth="1"/>
    <col min="1849" max="1849" width="8.140625" style="128" bestFit="1" customWidth="1"/>
    <col min="1850" max="1850" width="33.85546875" style="128" bestFit="1" customWidth="1"/>
    <col min="1851" max="1851" width="53" style="128" bestFit="1" customWidth="1"/>
    <col min="1852" max="1852" width="46.140625" style="128" bestFit="1" customWidth="1"/>
    <col min="1853" max="1853" width="8.140625" style="128" bestFit="1" customWidth="1"/>
    <col min="1854" max="1854" width="33.85546875" style="128" bestFit="1" customWidth="1"/>
    <col min="1855" max="1855" width="53" style="128" bestFit="1" customWidth="1"/>
    <col min="1856" max="1856" width="46.140625" style="128" bestFit="1" customWidth="1"/>
    <col min="1857" max="1857" width="8.140625" style="128" bestFit="1" customWidth="1"/>
    <col min="1858" max="1858" width="33.85546875" style="128" bestFit="1" customWidth="1"/>
    <col min="1859" max="1859" width="53" style="128" bestFit="1" customWidth="1"/>
    <col min="1860" max="1860" width="46.140625" style="128" bestFit="1" customWidth="1"/>
    <col min="1861" max="1861" width="8.140625" style="128" bestFit="1" customWidth="1"/>
    <col min="1862" max="1862" width="33.85546875" style="128" bestFit="1" customWidth="1"/>
    <col min="1863" max="1863" width="53" style="128" bestFit="1" customWidth="1"/>
    <col min="1864" max="1864" width="46.140625" style="128" bestFit="1" customWidth="1"/>
    <col min="1865" max="1865" width="8.140625" style="128" bestFit="1" customWidth="1"/>
    <col min="1866" max="1866" width="33.85546875" style="128" bestFit="1" customWidth="1"/>
    <col min="1867" max="1867" width="53" style="128" bestFit="1" customWidth="1"/>
    <col min="1868" max="1868" width="46.140625" style="128" bestFit="1" customWidth="1"/>
    <col min="1869" max="1869" width="8.140625" style="128" bestFit="1" customWidth="1"/>
    <col min="1870" max="1870" width="33.85546875" style="128" bestFit="1" customWidth="1"/>
    <col min="1871" max="1871" width="53" style="128" bestFit="1" customWidth="1"/>
    <col min="1872" max="1872" width="46.140625" style="128" bestFit="1" customWidth="1"/>
    <col min="1873" max="1873" width="8.140625" style="128" bestFit="1" customWidth="1"/>
    <col min="1874" max="1874" width="33.85546875" style="128" bestFit="1" customWidth="1"/>
    <col min="1875" max="1875" width="53" style="128" bestFit="1" customWidth="1"/>
    <col min="1876" max="1876" width="46.140625" style="128" bestFit="1" customWidth="1"/>
    <col min="1877" max="1877" width="8.140625" style="128" bestFit="1" customWidth="1"/>
    <col min="1878" max="1878" width="33.85546875" style="128" bestFit="1" customWidth="1"/>
    <col min="1879" max="1879" width="53" style="128" bestFit="1" customWidth="1"/>
    <col min="1880" max="1880" width="46.140625" style="128" bestFit="1" customWidth="1"/>
    <col min="1881" max="1881" width="8.140625" style="128" bestFit="1" customWidth="1"/>
    <col min="1882" max="1882" width="33.85546875" style="128" bestFit="1" customWidth="1"/>
    <col min="1883" max="1883" width="53" style="128" bestFit="1" customWidth="1"/>
    <col min="1884" max="1884" width="46.140625" style="128" bestFit="1" customWidth="1"/>
    <col min="1885" max="1885" width="8.140625" style="128" bestFit="1" customWidth="1"/>
    <col min="1886" max="1886" width="33.85546875" style="128" bestFit="1" customWidth="1"/>
    <col min="1887" max="1887" width="53" style="128" bestFit="1" customWidth="1"/>
    <col min="1888" max="1888" width="46.140625" style="128" bestFit="1" customWidth="1"/>
    <col min="1889" max="1889" width="8.140625" style="128" bestFit="1" customWidth="1"/>
    <col min="1890" max="1890" width="33.85546875" style="128" bestFit="1" customWidth="1"/>
    <col min="1891" max="1891" width="53" style="128" bestFit="1" customWidth="1"/>
    <col min="1892" max="1892" width="46.140625" style="128" bestFit="1" customWidth="1"/>
    <col min="1893" max="1893" width="8.140625" style="128" bestFit="1" customWidth="1"/>
    <col min="1894" max="1894" width="33.85546875" style="128" bestFit="1" customWidth="1"/>
    <col min="1895" max="1895" width="53" style="128" bestFit="1" customWidth="1"/>
    <col min="1896" max="1896" width="46.140625" style="128" bestFit="1" customWidth="1"/>
    <col min="1897" max="1897" width="8.140625" style="128" bestFit="1" customWidth="1"/>
    <col min="1898" max="1898" width="33.85546875" style="128" bestFit="1" customWidth="1"/>
    <col min="1899" max="1899" width="53" style="128" bestFit="1" customWidth="1"/>
    <col min="1900" max="1900" width="46.140625" style="128" bestFit="1" customWidth="1"/>
    <col min="1901" max="1901" width="8.140625" style="128" bestFit="1" customWidth="1"/>
    <col min="1902" max="1902" width="33.85546875" style="128" bestFit="1" customWidth="1"/>
    <col min="1903" max="1903" width="53" style="128" bestFit="1" customWidth="1"/>
    <col min="1904" max="1904" width="46.140625" style="128" bestFit="1" customWidth="1"/>
    <col min="1905" max="1905" width="8.140625" style="128" bestFit="1" customWidth="1"/>
    <col min="1906" max="1906" width="33.85546875" style="128" bestFit="1" customWidth="1"/>
    <col min="1907" max="1907" width="53" style="128" bestFit="1" customWidth="1"/>
    <col min="1908" max="1908" width="46.140625" style="128" bestFit="1" customWidth="1"/>
    <col min="1909" max="1909" width="8.140625" style="128" bestFit="1" customWidth="1"/>
    <col min="1910" max="1910" width="33.85546875" style="128" bestFit="1" customWidth="1"/>
    <col min="1911" max="1911" width="53" style="128" bestFit="1" customWidth="1"/>
    <col min="1912" max="1912" width="46.140625" style="128" bestFit="1" customWidth="1"/>
    <col min="1913" max="1913" width="8.140625" style="128" bestFit="1" customWidth="1"/>
    <col min="1914" max="1914" width="33.85546875" style="128" bestFit="1" customWidth="1"/>
    <col min="1915" max="1915" width="53" style="128" bestFit="1" customWidth="1"/>
    <col min="1916" max="1916" width="46.140625" style="128" bestFit="1" customWidth="1"/>
    <col min="1917" max="1917" width="8.140625" style="128" bestFit="1" customWidth="1"/>
    <col min="1918" max="1918" width="33.85546875" style="128" bestFit="1" customWidth="1"/>
    <col min="1919" max="1919" width="53" style="128" bestFit="1" customWidth="1"/>
    <col min="1920" max="1920" width="46.140625" style="128" bestFit="1" customWidth="1"/>
    <col min="1921" max="1921" width="8.140625" style="128" bestFit="1" customWidth="1"/>
    <col min="1922" max="1922" width="33.85546875" style="128" bestFit="1" customWidth="1"/>
    <col min="1923" max="1923" width="53" style="128" bestFit="1" customWidth="1"/>
    <col min="1924" max="1924" width="46.140625" style="128" bestFit="1" customWidth="1"/>
    <col min="1925" max="1925" width="8.140625" style="128" bestFit="1" customWidth="1"/>
    <col min="1926" max="1926" width="33.85546875" style="128" bestFit="1" customWidth="1"/>
    <col min="1927" max="1927" width="53" style="128" bestFit="1" customWidth="1"/>
    <col min="1928" max="1928" width="46.140625" style="128" bestFit="1" customWidth="1"/>
    <col min="1929" max="1929" width="8.140625" style="128" bestFit="1" customWidth="1"/>
    <col min="1930" max="1930" width="33.85546875" style="128" bestFit="1" customWidth="1"/>
    <col min="1931" max="1931" width="53" style="128" bestFit="1" customWidth="1"/>
    <col min="1932" max="1932" width="46.140625" style="128" bestFit="1" customWidth="1"/>
    <col min="1933" max="1933" width="8.140625" style="128" bestFit="1" customWidth="1"/>
    <col min="1934" max="1934" width="33.85546875" style="128" bestFit="1" customWidth="1"/>
    <col min="1935" max="1935" width="53" style="128" bestFit="1" customWidth="1"/>
    <col min="1936" max="1936" width="46.140625" style="128" bestFit="1" customWidth="1"/>
    <col min="1937" max="1937" width="8.140625" style="128" bestFit="1" customWidth="1"/>
    <col min="1938" max="1938" width="33.85546875" style="128" bestFit="1" customWidth="1"/>
    <col min="1939" max="1939" width="53" style="128" bestFit="1" customWidth="1"/>
    <col min="1940" max="1940" width="46.140625" style="128" bestFit="1" customWidth="1"/>
    <col min="1941" max="1941" width="8.140625" style="128" bestFit="1" customWidth="1"/>
    <col min="1942" max="1942" width="33.85546875" style="128" bestFit="1" customWidth="1"/>
    <col min="1943" max="1943" width="53" style="128" bestFit="1" customWidth="1"/>
    <col min="1944" max="1944" width="46.140625" style="128" bestFit="1" customWidth="1"/>
    <col min="1945" max="1945" width="8.140625" style="128" bestFit="1" customWidth="1"/>
    <col min="1946" max="1946" width="33.85546875" style="128" bestFit="1" customWidth="1"/>
    <col min="1947" max="1947" width="53" style="128" bestFit="1" customWidth="1"/>
    <col min="1948" max="1948" width="46.140625" style="128" bestFit="1" customWidth="1"/>
    <col min="1949" max="1949" width="8.140625" style="128" bestFit="1" customWidth="1"/>
    <col min="1950" max="1950" width="33.85546875" style="128" bestFit="1" customWidth="1"/>
    <col min="1951" max="1951" width="53" style="128" bestFit="1" customWidth="1"/>
    <col min="1952" max="1952" width="46.140625" style="128" bestFit="1" customWidth="1"/>
    <col min="1953" max="1953" width="8.140625" style="128" bestFit="1" customWidth="1"/>
    <col min="1954" max="1954" width="33.85546875" style="128" bestFit="1" customWidth="1"/>
    <col min="1955" max="1955" width="53" style="128" bestFit="1" customWidth="1"/>
    <col min="1956" max="1956" width="46.140625" style="128" bestFit="1" customWidth="1"/>
    <col min="1957" max="1957" width="8.140625" style="128" bestFit="1" customWidth="1"/>
    <col min="1958" max="1958" width="33.85546875" style="128" bestFit="1" customWidth="1"/>
    <col min="1959" max="1959" width="53" style="128" bestFit="1" customWidth="1"/>
    <col min="1960" max="1960" width="46.140625" style="128" bestFit="1" customWidth="1"/>
    <col min="1961" max="1961" width="8.140625" style="128" bestFit="1" customWidth="1"/>
    <col min="1962" max="1962" width="33.85546875" style="128" bestFit="1" customWidth="1"/>
    <col min="1963" max="1963" width="53" style="128" bestFit="1" customWidth="1"/>
    <col min="1964" max="1964" width="46.140625" style="128" bestFit="1" customWidth="1"/>
    <col min="1965" max="1965" width="8.140625" style="128" bestFit="1" customWidth="1"/>
    <col min="1966" max="1966" width="33.85546875" style="128" bestFit="1" customWidth="1"/>
    <col min="1967" max="1967" width="53" style="128" bestFit="1" customWidth="1"/>
    <col min="1968" max="1968" width="46.140625" style="128" bestFit="1" customWidth="1"/>
    <col min="1969" max="1969" width="8.140625" style="128" bestFit="1" customWidth="1"/>
    <col min="1970" max="1970" width="33.85546875" style="128" bestFit="1" customWidth="1"/>
    <col min="1971" max="1971" width="53" style="128" bestFit="1" customWidth="1"/>
    <col min="1972" max="1972" width="46.140625" style="128" bestFit="1" customWidth="1"/>
    <col min="1973" max="1973" width="8.140625" style="128" bestFit="1" customWidth="1"/>
    <col min="1974" max="1974" width="33.85546875" style="128" bestFit="1" customWidth="1"/>
    <col min="1975" max="1975" width="53" style="128" bestFit="1" customWidth="1"/>
    <col min="1976" max="1976" width="46.140625" style="128" bestFit="1" customWidth="1"/>
    <col min="1977" max="1977" width="8.140625" style="128" bestFit="1" customWidth="1"/>
    <col min="1978" max="1978" width="33.85546875" style="128" bestFit="1" customWidth="1"/>
    <col min="1979" max="1979" width="53" style="128" bestFit="1" customWidth="1"/>
    <col min="1980" max="1980" width="46.140625" style="128" bestFit="1" customWidth="1"/>
    <col min="1981" max="1981" width="8.140625" style="128" bestFit="1" customWidth="1"/>
    <col min="1982" max="1982" width="33.85546875" style="128" bestFit="1" customWidth="1"/>
    <col min="1983" max="1983" width="53" style="128" bestFit="1" customWidth="1"/>
    <col min="1984" max="1984" width="46.140625" style="128" bestFit="1" customWidth="1"/>
    <col min="1985" max="1985" width="8.140625" style="128" bestFit="1" customWidth="1"/>
    <col min="1986" max="1986" width="33.85546875" style="128" bestFit="1" customWidth="1"/>
    <col min="1987" max="1987" width="53" style="128" bestFit="1" customWidth="1"/>
    <col min="1988" max="1988" width="46.140625" style="128" bestFit="1" customWidth="1"/>
    <col min="1989" max="1989" width="8.140625" style="128" bestFit="1" customWidth="1"/>
    <col min="1990" max="1990" width="33.85546875" style="128" bestFit="1" customWidth="1"/>
    <col min="1991" max="1991" width="53" style="128" bestFit="1" customWidth="1"/>
    <col min="1992" max="1992" width="46.140625" style="128" bestFit="1" customWidth="1"/>
    <col min="1993" max="1993" width="8.140625" style="128" bestFit="1" customWidth="1"/>
    <col min="1994" max="1994" width="33.85546875" style="128" bestFit="1" customWidth="1"/>
    <col min="1995" max="1995" width="53" style="128" bestFit="1" customWidth="1"/>
    <col min="1996" max="1996" width="46.140625" style="128" bestFit="1" customWidth="1"/>
    <col min="1997" max="1997" width="8.140625" style="128" bestFit="1" customWidth="1"/>
    <col min="1998" max="1998" width="33.85546875" style="128" bestFit="1" customWidth="1"/>
    <col min="1999" max="1999" width="53" style="128" bestFit="1" customWidth="1"/>
    <col min="2000" max="2000" width="46.140625" style="128" bestFit="1" customWidth="1"/>
    <col min="2001" max="2001" width="8.140625" style="128" bestFit="1" customWidth="1"/>
    <col min="2002" max="2002" width="33.85546875" style="128" bestFit="1" customWidth="1"/>
    <col min="2003" max="2003" width="53" style="128" bestFit="1" customWidth="1"/>
    <col min="2004" max="2004" width="46.140625" style="128" bestFit="1" customWidth="1"/>
    <col min="2005" max="2005" width="8.140625" style="128" bestFit="1" customWidth="1"/>
    <col min="2006" max="2006" width="33.85546875" style="128" bestFit="1" customWidth="1"/>
    <col min="2007" max="2007" width="53" style="128" bestFit="1" customWidth="1"/>
    <col min="2008" max="2008" width="46.140625" style="128" bestFit="1" customWidth="1"/>
    <col min="2009" max="2009" width="8.140625" style="128" bestFit="1" customWidth="1"/>
    <col min="2010" max="2010" width="33.85546875" style="128" bestFit="1" customWidth="1"/>
    <col min="2011" max="2011" width="53" style="128" bestFit="1" customWidth="1"/>
    <col min="2012" max="2012" width="46.140625" style="128" bestFit="1" customWidth="1"/>
    <col min="2013" max="2013" width="8.140625" style="128" bestFit="1" customWidth="1"/>
    <col min="2014" max="2014" width="33.85546875" style="128" bestFit="1" customWidth="1"/>
    <col min="2015" max="2015" width="53" style="128" bestFit="1" customWidth="1"/>
    <col min="2016" max="2016" width="46.140625" style="128" bestFit="1" customWidth="1"/>
    <col min="2017" max="2017" width="8.140625" style="128" bestFit="1" customWidth="1"/>
    <col min="2018" max="2018" width="33.85546875" style="128" bestFit="1" customWidth="1"/>
    <col min="2019" max="2019" width="53" style="128" bestFit="1" customWidth="1"/>
    <col min="2020" max="2020" width="46.140625" style="128" bestFit="1" customWidth="1"/>
    <col min="2021" max="2021" width="8.140625" style="128" bestFit="1" customWidth="1"/>
    <col min="2022" max="2022" width="33.85546875" style="128" bestFit="1" customWidth="1"/>
    <col min="2023" max="2023" width="53" style="128" bestFit="1" customWidth="1"/>
    <col min="2024" max="2024" width="46.140625" style="128" bestFit="1" customWidth="1"/>
    <col min="2025" max="2025" width="8.140625" style="128" bestFit="1" customWidth="1"/>
    <col min="2026" max="2026" width="33.85546875" style="128" bestFit="1" customWidth="1"/>
    <col min="2027" max="2027" width="53" style="128" bestFit="1" customWidth="1"/>
    <col min="2028" max="2028" width="46.140625" style="128" bestFit="1" customWidth="1"/>
    <col min="2029" max="2029" width="8.140625" style="128" bestFit="1" customWidth="1"/>
    <col min="2030" max="2030" width="33.85546875" style="128" bestFit="1" customWidth="1"/>
    <col min="2031" max="2031" width="53" style="128" bestFit="1" customWidth="1"/>
    <col min="2032" max="2032" width="46.140625" style="128" bestFit="1" customWidth="1"/>
    <col min="2033" max="2033" width="8.140625" style="128" bestFit="1" customWidth="1"/>
    <col min="2034" max="2034" width="33.85546875" style="128" bestFit="1" customWidth="1"/>
    <col min="2035" max="2035" width="53" style="128" bestFit="1" customWidth="1"/>
    <col min="2036" max="2036" width="46.140625" style="128" bestFit="1" customWidth="1"/>
    <col min="2037" max="2037" width="8.140625" style="128" bestFit="1" customWidth="1"/>
    <col min="2038" max="2038" width="33.85546875" style="128" bestFit="1" customWidth="1"/>
    <col min="2039" max="2039" width="53" style="128" bestFit="1" customWidth="1"/>
    <col min="2040" max="2040" width="46.140625" style="128" bestFit="1" customWidth="1"/>
    <col min="2041" max="2041" width="8.140625" style="128" bestFit="1" customWidth="1"/>
    <col min="2042" max="2042" width="33.85546875" style="128" bestFit="1" customWidth="1"/>
    <col min="2043" max="2043" width="53" style="128" bestFit="1" customWidth="1"/>
    <col min="2044" max="2044" width="46.140625" style="128" bestFit="1" customWidth="1"/>
    <col min="2045" max="2045" width="8.140625" style="128" bestFit="1" customWidth="1"/>
    <col min="2046" max="2046" width="33.85546875" style="128" bestFit="1" customWidth="1"/>
    <col min="2047" max="2047" width="53" style="128" bestFit="1" customWidth="1"/>
    <col min="2048" max="2048" width="46.140625" style="128" bestFit="1" customWidth="1"/>
    <col min="2049" max="2049" width="8.140625" style="128" bestFit="1" customWidth="1"/>
    <col min="2050" max="2050" width="33.85546875" style="128" bestFit="1" customWidth="1"/>
    <col min="2051" max="2051" width="53" style="128" bestFit="1" customWidth="1"/>
    <col min="2052" max="2052" width="46.140625" style="128" bestFit="1" customWidth="1"/>
    <col min="2053" max="2053" width="8.140625" style="128" bestFit="1" customWidth="1"/>
    <col min="2054" max="2054" width="33.85546875" style="128" bestFit="1" customWidth="1"/>
    <col min="2055" max="2055" width="53" style="128" bestFit="1" customWidth="1"/>
    <col min="2056" max="2056" width="46.140625" style="128" bestFit="1" customWidth="1"/>
    <col min="2057" max="2057" width="8.140625" style="128" bestFit="1" customWidth="1"/>
    <col min="2058" max="2058" width="33.85546875" style="128" bestFit="1" customWidth="1"/>
    <col min="2059" max="2059" width="53" style="128" bestFit="1" customWidth="1"/>
    <col min="2060" max="2060" width="46.140625" style="128" bestFit="1" customWidth="1"/>
    <col min="2061" max="2061" width="8.140625" style="128" bestFit="1" customWidth="1"/>
    <col min="2062" max="2062" width="33.85546875" style="128" bestFit="1" customWidth="1"/>
    <col min="2063" max="2063" width="53" style="128" bestFit="1" customWidth="1"/>
    <col min="2064" max="2064" width="46.140625" style="128" bestFit="1" customWidth="1"/>
    <col min="2065" max="2065" width="8.140625" style="128" bestFit="1" customWidth="1"/>
    <col min="2066" max="2066" width="33.85546875" style="128" bestFit="1" customWidth="1"/>
    <col min="2067" max="2067" width="53" style="128" bestFit="1" customWidth="1"/>
    <col min="2068" max="2068" width="46.140625" style="128" bestFit="1" customWidth="1"/>
    <col min="2069" max="2069" width="8.140625" style="128" bestFit="1" customWidth="1"/>
    <col min="2070" max="2070" width="33.85546875" style="128" bestFit="1" customWidth="1"/>
    <col min="2071" max="2071" width="53" style="128" bestFit="1" customWidth="1"/>
    <col min="2072" max="2072" width="46.140625" style="128" bestFit="1" customWidth="1"/>
    <col min="2073" max="2073" width="8.140625" style="128" bestFit="1" customWidth="1"/>
    <col min="2074" max="2074" width="33.85546875" style="128" bestFit="1" customWidth="1"/>
    <col min="2075" max="2075" width="53" style="128" bestFit="1" customWidth="1"/>
    <col min="2076" max="2076" width="46.140625" style="128" bestFit="1" customWidth="1"/>
    <col min="2077" max="2077" width="8.140625" style="128" bestFit="1" customWidth="1"/>
    <col min="2078" max="2078" width="33.85546875" style="128" bestFit="1" customWidth="1"/>
    <col min="2079" max="2079" width="53" style="128" bestFit="1" customWidth="1"/>
    <col min="2080" max="2080" width="46.140625" style="128" bestFit="1" customWidth="1"/>
    <col min="2081" max="2081" width="8.140625" style="128" bestFit="1" customWidth="1"/>
    <col min="2082" max="2082" width="33.85546875" style="128" bestFit="1" customWidth="1"/>
    <col min="2083" max="2083" width="53" style="128" bestFit="1" customWidth="1"/>
    <col min="2084" max="2084" width="46.140625" style="128" bestFit="1" customWidth="1"/>
    <col min="2085" max="2085" width="8.140625" style="128" bestFit="1" customWidth="1"/>
    <col min="2086" max="2086" width="33.85546875" style="128" bestFit="1" customWidth="1"/>
    <col min="2087" max="2087" width="53" style="128" bestFit="1" customWidth="1"/>
    <col min="2088" max="2088" width="46.140625" style="128" bestFit="1" customWidth="1"/>
    <col min="2089" max="2089" width="8.140625" style="128" bestFit="1" customWidth="1"/>
    <col min="2090" max="2090" width="33.85546875" style="128" bestFit="1" customWidth="1"/>
    <col min="2091" max="2091" width="53" style="128" bestFit="1" customWidth="1"/>
    <col min="2092" max="2092" width="46.140625" style="128" bestFit="1" customWidth="1"/>
    <col min="2093" max="2093" width="8.140625" style="128" bestFit="1" customWidth="1"/>
    <col min="2094" max="2094" width="33.85546875" style="128" bestFit="1" customWidth="1"/>
    <col min="2095" max="2095" width="53" style="128" bestFit="1" customWidth="1"/>
    <col min="2096" max="2096" width="46.140625" style="128" bestFit="1" customWidth="1"/>
    <col min="2097" max="2097" width="8.140625" style="128" bestFit="1" customWidth="1"/>
    <col min="2098" max="2098" width="33.85546875" style="128" bestFit="1" customWidth="1"/>
    <col min="2099" max="2099" width="53" style="128" bestFit="1" customWidth="1"/>
    <col min="2100" max="2100" width="46.140625" style="128" bestFit="1" customWidth="1"/>
    <col min="2101" max="2101" width="8.140625" style="128" bestFit="1" customWidth="1"/>
    <col min="2102" max="2102" width="33.85546875" style="128" bestFit="1" customWidth="1"/>
    <col min="2103" max="2103" width="53" style="128" bestFit="1" customWidth="1"/>
    <col min="2104" max="2104" width="46.140625" style="128" bestFit="1" customWidth="1"/>
    <col min="2105" max="2105" width="8.140625" style="128" bestFit="1" customWidth="1"/>
    <col min="2106" max="2106" width="33.85546875" style="128" bestFit="1" customWidth="1"/>
    <col min="2107" max="2107" width="53" style="128" bestFit="1" customWidth="1"/>
    <col min="2108" max="2108" width="46.140625" style="128" bestFit="1" customWidth="1"/>
    <col min="2109" max="2109" width="8.140625" style="128" bestFit="1" customWidth="1"/>
    <col min="2110" max="2110" width="33.85546875" style="128" bestFit="1" customWidth="1"/>
    <col min="2111" max="2111" width="53" style="128" bestFit="1" customWidth="1"/>
    <col min="2112" max="2112" width="46.140625" style="128" bestFit="1" customWidth="1"/>
    <col min="2113" max="2113" width="8.140625" style="128" bestFit="1" customWidth="1"/>
    <col min="2114" max="2114" width="33.85546875" style="128" bestFit="1" customWidth="1"/>
    <col min="2115" max="2115" width="53" style="128" bestFit="1" customWidth="1"/>
    <col min="2116" max="2116" width="46.140625" style="128" bestFit="1" customWidth="1"/>
    <col min="2117" max="2117" width="8.140625" style="128" bestFit="1" customWidth="1"/>
    <col min="2118" max="2118" width="33.85546875" style="128" bestFit="1" customWidth="1"/>
    <col min="2119" max="2119" width="53" style="128" bestFit="1" customWidth="1"/>
    <col min="2120" max="2120" width="46.140625" style="128" bestFit="1" customWidth="1"/>
    <col min="2121" max="2121" width="8.140625" style="128" bestFit="1" customWidth="1"/>
    <col min="2122" max="2122" width="33.85546875" style="128" bestFit="1" customWidth="1"/>
    <col min="2123" max="2123" width="53" style="128" bestFit="1" customWidth="1"/>
    <col min="2124" max="2124" width="46.140625" style="128" bestFit="1" customWidth="1"/>
    <col min="2125" max="2125" width="8.140625" style="128" bestFit="1" customWidth="1"/>
    <col min="2126" max="2126" width="33.85546875" style="128" bestFit="1" customWidth="1"/>
    <col min="2127" max="2127" width="53" style="128" bestFit="1" customWidth="1"/>
    <col min="2128" max="2128" width="46.140625" style="128" bestFit="1" customWidth="1"/>
    <col min="2129" max="2129" width="8.140625" style="128" bestFit="1" customWidth="1"/>
    <col min="2130" max="2130" width="33.85546875" style="128" bestFit="1" customWidth="1"/>
    <col min="2131" max="2131" width="53" style="128" bestFit="1" customWidth="1"/>
    <col min="2132" max="2132" width="46.140625" style="128" bestFit="1" customWidth="1"/>
    <col min="2133" max="2133" width="8.140625" style="128" bestFit="1" customWidth="1"/>
    <col min="2134" max="2134" width="33.85546875" style="128" bestFit="1" customWidth="1"/>
    <col min="2135" max="2135" width="53" style="128" bestFit="1" customWidth="1"/>
    <col min="2136" max="2136" width="46.140625" style="128" bestFit="1" customWidth="1"/>
    <col min="2137" max="2137" width="8.140625" style="128" bestFit="1" customWidth="1"/>
    <col min="2138" max="2138" width="33.85546875" style="128" bestFit="1" customWidth="1"/>
    <col min="2139" max="2139" width="53" style="128" bestFit="1" customWidth="1"/>
    <col min="2140" max="2140" width="46.140625" style="128" bestFit="1" customWidth="1"/>
    <col min="2141" max="2141" width="8.140625" style="128" bestFit="1" customWidth="1"/>
    <col min="2142" max="2142" width="33.85546875" style="128" bestFit="1" customWidth="1"/>
    <col min="2143" max="2143" width="53" style="128" bestFit="1" customWidth="1"/>
    <col min="2144" max="2144" width="46.140625" style="128" bestFit="1" customWidth="1"/>
    <col min="2145" max="2145" width="8.140625" style="128" bestFit="1" customWidth="1"/>
    <col min="2146" max="2146" width="33.85546875" style="128" bestFit="1" customWidth="1"/>
    <col min="2147" max="2147" width="53" style="128" bestFit="1" customWidth="1"/>
    <col min="2148" max="2148" width="46.140625" style="128" bestFit="1" customWidth="1"/>
    <col min="2149" max="2149" width="8.140625" style="128" bestFit="1" customWidth="1"/>
    <col min="2150" max="2150" width="33.85546875" style="128" bestFit="1" customWidth="1"/>
    <col min="2151" max="2151" width="53" style="128" bestFit="1" customWidth="1"/>
    <col min="2152" max="2152" width="46.140625" style="128" bestFit="1" customWidth="1"/>
    <col min="2153" max="2153" width="8.140625" style="128" bestFit="1" customWidth="1"/>
    <col min="2154" max="2154" width="33.85546875" style="128" bestFit="1" customWidth="1"/>
    <col min="2155" max="2155" width="53" style="128" bestFit="1" customWidth="1"/>
    <col min="2156" max="2156" width="46.140625" style="128" bestFit="1" customWidth="1"/>
    <col min="2157" max="2157" width="8.140625" style="128" bestFit="1" customWidth="1"/>
    <col min="2158" max="2158" width="33.85546875" style="128" bestFit="1" customWidth="1"/>
    <col min="2159" max="2159" width="53" style="128" bestFit="1" customWidth="1"/>
    <col min="2160" max="2160" width="46.140625" style="128" bestFit="1" customWidth="1"/>
    <col min="2161" max="2161" width="8.140625" style="128" bestFit="1" customWidth="1"/>
    <col min="2162" max="2162" width="33.85546875" style="128" bestFit="1" customWidth="1"/>
    <col min="2163" max="2163" width="53" style="128" bestFit="1" customWidth="1"/>
    <col min="2164" max="2164" width="46.140625" style="128" bestFit="1" customWidth="1"/>
    <col min="2165" max="2165" width="8.140625" style="128" bestFit="1" customWidth="1"/>
    <col min="2166" max="2166" width="33.85546875" style="128" bestFit="1" customWidth="1"/>
    <col min="2167" max="2167" width="53" style="128" bestFit="1" customWidth="1"/>
    <col min="2168" max="2168" width="46.140625" style="128" bestFit="1" customWidth="1"/>
    <col min="2169" max="2169" width="8.140625" style="128" bestFit="1" customWidth="1"/>
    <col min="2170" max="2170" width="33.85546875" style="128" bestFit="1" customWidth="1"/>
    <col min="2171" max="2171" width="53" style="128" bestFit="1" customWidth="1"/>
    <col min="2172" max="2172" width="46.140625" style="128" bestFit="1" customWidth="1"/>
    <col min="2173" max="2173" width="8.140625" style="128" bestFit="1" customWidth="1"/>
    <col min="2174" max="2174" width="33.85546875" style="128" bestFit="1" customWidth="1"/>
    <col min="2175" max="2175" width="53" style="128" bestFit="1" customWidth="1"/>
    <col min="2176" max="2176" width="46.140625" style="128" bestFit="1" customWidth="1"/>
    <col min="2177" max="2177" width="8.140625" style="128" bestFit="1" customWidth="1"/>
    <col min="2178" max="2178" width="33.85546875" style="128" bestFit="1" customWidth="1"/>
    <col min="2179" max="2179" width="53" style="128" bestFit="1" customWidth="1"/>
    <col min="2180" max="2180" width="46.140625" style="128" bestFit="1" customWidth="1"/>
    <col min="2181" max="2181" width="8.140625" style="128" bestFit="1" customWidth="1"/>
    <col min="2182" max="2182" width="33.85546875" style="128" bestFit="1" customWidth="1"/>
    <col min="2183" max="2183" width="53" style="128" bestFit="1" customWidth="1"/>
    <col min="2184" max="2184" width="46.140625" style="128" bestFit="1" customWidth="1"/>
    <col min="2185" max="2185" width="8.140625" style="128" bestFit="1" customWidth="1"/>
    <col min="2186" max="2186" width="33.85546875" style="128" bestFit="1" customWidth="1"/>
    <col min="2187" max="2187" width="53" style="128" bestFit="1" customWidth="1"/>
    <col min="2188" max="2188" width="46.140625" style="128" bestFit="1" customWidth="1"/>
    <col min="2189" max="2189" width="8.140625" style="128" bestFit="1" customWidth="1"/>
    <col min="2190" max="2190" width="33.85546875" style="128" bestFit="1" customWidth="1"/>
    <col min="2191" max="2191" width="53" style="128" bestFit="1" customWidth="1"/>
    <col min="2192" max="2192" width="46.140625" style="128" bestFit="1" customWidth="1"/>
    <col min="2193" max="2193" width="8.140625" style="128" bestFit="1" customWidth="1"/>
    <col min="2194" max="2194" width="33.85546875" style="128" bestFit="1" customWidth="1"/>
    <col min="2195" max="2195" width="53" style="128" bestFit="1" customWidth="1"/>
    <col min="2196" max="2196" width="46.140625" style="128" bestFit="1" customWidth="1"/>
    <col min="2197" max="2197" width="8.140625" style="128" bestFit="1" customWidth="1"/>
    <col min="2198" max="2198" width="33.85546875" style="128" bestFit="1" customWidth="1"/>
    <col min="2199" max="2199" width="53" style="128" bestFit="1" customWidth="1"/>
    <col min="2200" max="2200" width="46.140625" style="128" bestFit="1" customWidth="1"/>
    <col min="2201" max="2201" width="8.140625" style="128" bestFit="1" customWidth="1"/>
    <col min="2202" max="2202" width="33.85546875" style="128" bestFit="1" customWidth="1"/>
    <col min="2203" max="2203" width="53" style="128" bestFit="1" customWidth="1"/>
    <col min="2204" max="2204" width="46.140625" style="128" bestFit="1" customWidth="1"/>
    <col min="2205" max="2205" width="8.140625" style="128" bestFit="1" customWidth="1"/>
    <col min="2206" max="2206" width="33.85546875" style="128" bestFit="1" customWidth="1"/>
    <col min="2207" max="2207" width="53" style="128" bestFit="1" customWidth="1"/>
    <col min="2208" max="2208" width="46.140625" style="128" bestFit="1" customWidth="1"/>
    <col min="2209" max="2209" width="8.140625" style="128" bestFit="1" customWidth="1"/>
    <col min="2210" max="2210" width="33.85546875" style="128" bestFit="1" customWidth="1"/>
    <col min="2211" max="2211" width="53" style="128" bestFit="1" customWidth="1"/>
    <col min="2212" max="2212" width="46.140625" style="128" bestFit="1" customWidth="1"/>
    <col min="2213" max="2213" width="8.140625" style="128" bestFit="1" customWidth="1"/>
    <col min="2214" max="2214" width="33.85546875" style="128" bestFit="1" customWidth="1"/>
    <col min="2215" max="2215" width="53" style="128" bestFit="1" customWidth="1"/>
    <col min="2216" max="2216" width="46.140625" style="128" bestFit="1" customWidth="1"/>
    <col min="2217" max="2217" width="8.140625" style="128" bestFit="1" customWidth="1"/>
    <col min="2218" max="2218" width="33.85546875" style="128" bestFit="1" customWidth="1"/>
    <col min="2219" max="2219" width="53" style="128" bestFit="1" customWidth="1"/>
    <col min="2220" max="2220" width="46.140625" style="128" bestFit="1" customWidth="1"/>
    <col min="2221" max="2221" width="8.140625" style="128" bestFit="1" customWidth="1"/>
    <col min="2222" max="2222" width="33.85546875" style="128" bestFit="1" customWidth="1"/>
    <col min="2223" max="2223" width="53" style="128" bestFit="1" customWidth="1"/>
    <col min="2224" max="2224" width="46.140625" style="128" bestFit="1" customWidth="1"/>
    <col min="2225" max="2225" width="8.140625" style="128" bestFit="1" customWidth="1"/>
    <col min="2226" max="2226" width="33.85546875" style="128" bestFit="1" customWidth="1"/>
    <col min="2227" max="2227" width="53" style="128" bestFit="1" customWidth="1"/>
    <col min="2228" max="2228" width="46.140625" style="128" bestFit="1" customWidth="1"/>
    <col min="2229" max="2229" width="8.140625" style="128" bestFit="1" customWidth="1"/>
    <col min="2230" max="2230" width="33.85546875" style="128" bestFit="1" customWidth="1"/>
    <col min="2231" max="2231" width="53" style="128" bestFit="1" customWidth="1"/>
    <col min="2232" max="2232" width="46.140625" style="128" bestFit="1" customWidth="1"/>
    <col min="2233" max="2233" width="8.140625" style="128" bestFit="1" customWidth="1"/>
    <col min="2234" max="2234" width="33.85546875" style="128" bestFit="1" customWidth="1"/>
    <col min="2235" max="2235" width="53" style="128" bestFit="1" customWidth="1"/>
    <col min="2236" max="2236" width="46.140625" style="128" bestFit="1" customWidth="1"/>
    <col min="2237" max="2237" width="8.140625" style="128" bestFit="1" customWidth="1"/>
    <col min="2238" max="2238" width="33.85546875" style="128" bestFit="1" customWidth="1"/>
    <col min="2239" max="2239" width="53" style="128" bestFit="1" customWidth="1"/>
    <col min="2240" max="2240" width="46.140625" style="128" bestFit="1" customWidth="1"/>
    <col min="2241" max="2241" width="8.140625" style="128" bestFit="1" customWidth="1"/>
    <col min="2242" max="2242" width="33.85546875" style="128" bestFit="1" customWidth="1"/>
    <col min="2243" max="2243" width="53" style="128" bestFit="1" customWidth="1"/>
    <col min="2244" max="2244" width="46.140625" style="128" bestFit="1" customWidth="1"/>
    <col min="2245" max="2245" width="8.140625" style="128" bestFit="1" customWidth="1"/>
    <col min="2246" max="2246" width="33.85546875" style="128" bestFit="1" customWidth="1"/>
    <col min="2247" max="2247" width="53" style="128" bestFit="1" customWidth="1"/>
    <col min="2248" max="2248" width="46.140625" style="128" bestFit="1" customWidth="1"/>
    <col min="2249" max="2249" width="8.140625" style="128" bestFit="1" customWidth="1"/>
    <col min="2250" max="2250" width="33.85546875" style="128" bestFit="1" customWidth="1"/>
    <col min="2251" max="2251" width="53" style="128" bestFit="1" customWidth="1"/>
    <col min="2252" max="2252" width="46.140625" style="128" bestFit="1" customWidth="1"/>
    <col min="2253" max="2253" width="8.140625" style="128" bestFit="1" customWidth="1"/>
    <col min="2254" max="2254" width="33.85546875" style="128" bestFit="1" customWidth="1"/>
    <col min="2255" max="2255" width="53" style="128" bestFit="1" customWidth="1"/>
    <col min="2256" max="2256" width="46.140625" style="128" bestFit="1" customWidth="1"/>
    <col min="2257" max="2257" width="8.140625" style="128" bestFit="1" customWidth="1"/>
    <col min="2258" max="2258" width="33.85546875" style="128" bestFit="1" customWidth="1"/>
    <col min="2259" max="2259" width="53" style="128" bestFit="1" customWidth="1"/>
    <col min="2260" max="2260" width="46.140625" style="128" bestFit="1" customWidth="1"/>
    <col min="2261" max="2261" width="8.140625" style="128" bestFit="1" customWidth="1"/>
    <col min="2262" max="2262" width="33.85546875" style="128" bestFit="1" customWidth="1"/>
    <col min="2263" max="2263" width="53" style="128" bestFit="1" customWidth="1"/>
    <col min="2264" max="2264" width="46.140625" style="128" bestFit="1" customWidth="1"/>
    <col min="2265" max="2265" width="8.140625" style="128" bestFit="1" customWidth="1"/>
    <col min="2266" max="2266" width="33.85546875" style="128" bestFit="1" customWidth="1"/>
    <col min="2267" max="2267" width="53" style="128" bestFit="1" customWidth="1"/>
    <col min="2268" max="2268" width="46.140625" style="128" bestFit="1" customWidth="1"/>
    <col min="2269" max="2269" width="8.140625" style="128" bestFit="1" customWidth="1"/>
    <col min="2270" max="2270" width="33.85546875" style="128" bestFit="1" customWidth="1"/>
    <col min="2271" max="2271" width="53" style="128" bestFit="1" customWidth="1"/>
    <col min="2272" max="2272" width="46.140625" style="128" bestFit="1" customWidth="1"/>
    <col min="2273" max="2273" width="8.140625" style="128" bestFit="1" customWidth="1"/>
    <col min="2274" max="2274" width="33.85546875" style="128" bestFit="1" customWidth="1"/>
    <col min="2275" max="2275" width="53" style="128" bestFit="1" customWidth="1"/>
    <col min="2276" max="2276" width="46.140625" style="128" bestFit="1" customWidth="1"/>
    <col min="2277" max="2277" width="8.140625" style="128" bestFit="1" customWidth="1"/>
    <col min="2278" max="2278" width="33.85546875" style="128" bestFit="1" customWidth="1"/>
    <col min="2279" max="2279" width="53" style="128" bestFit="1" customWidth="1"/>
    <col min="2280" max="2280" width="46.140625" style="128" bestFit="1" customWidth="1"/>
    <col min="2281" max="2281" width="8.140625" style="128" bestFit="1" customWidth="1"/>
    <col min="2282" max="2282" width="33.85546875" style="128" bestFit="1" customWidth="1"/>
    <col min="2283" max="2283" width="53" style="128" bestFit="1" customWidth="1"/>
    <col min="2284" max="2284" width="46.140625" style="128" bestFit="1" customWidth="1"/>
    <col min="2285" max="2285" width="8.140625" style="128" bestFit="1" customWidth="1"/>
    <col min="2286" max="2286" width="33.85546875" style="128" bestFit="1" customWidth="1"/>
    <col min="2287" max="2287" width="53" style="128" bestFit="1" customWidth="1"/>
    <col min="2288" max="2288" width="46.140625" style="128" bestFit="1" customWidth="1"/>
    <col min="2289" max="2289" width="8.140625" style="128" bestFit="1" customWidth="1"/>
    <col min="2290" max="2290" width="33.85546875" style="128" bestFit="1" customWidth="1"/>
    <col min="2291" max="2291" width="53" style="128" bestFit="1" customWidth="1"/>
    <col min="2292" max="2292" width="46.140625" style="128" bestFit="1" customWidth="1"/>
    <col min="2293" max="2293" width="8.140625" style="128" bestFit="1" customWidth="1"/>
    <col min="2294" max="2294" width="33.85546875" style="128" bestFit="1" customWidth="1"/>
    <col min="2295" max="2295" width="53" style="128" bestFit="1" customWidth="1"/>
    <col min="2296" max="2296" width="46.140625" style="128" bestFit="1" customWidth="1"/>
    <col min="2297" max="2297" width="8.140625" style="128" bestFit="1" customWidth="1"/>
    <col min="2298" max="2298" width="33.85546875" style="128" bestFit="1" customWidth="1"/>
    <col min="2299" max="2299" width="53" style="128" bestFit="1" customWidth="1"/>
    <col min="2300" max="2300" width="46.140625" style="128" bestFit="1" customWidth="1"/>
    <col min="2301" max="2301" width="8.140625" style="128" bestFit="1" customWidth="1"/>
    <col min="2302" max="2302" width="33.85546875" style="128" bestFit="1" customWidth="1"/>
    <col min="2303" max="2303" width="53" style="128" bestFit="1" customWidth="1"/>
    <col min="2304" max="2304" width="46.140625" style="128" bestFit="1" customWidth="1"/>
    <col min="2305" max="2305" width="8.140625" style="128" bestFit="1" customWidth="1"/>
    <col min="2306" max="2306" width="33.85546875" style="128" bestFit="1" customWidth="1"/>
    <col min="2307" max="2307" width="53" style="128" bestFit="1" customWidth="1"/>
    <col min="2308" max="2308" width="46.140625" style="128" bestFit="1" customWidth="1"/>
    <col min="2309" max="2309" width="8.140625" style="128" bestFit="1" customWidth="1"/>
    <col min="2310" max="2310" width="33.85546875" style="128" bestFit="1" customWidth="1"/>
    <col min="2311" max="2311" width="53" style="128" bestFit="1" customWidth="1"/>
    <col min="2312" max="2312" width="46.140625" style="128" bestFit="1" customWidth="1"/>
    <col min="2313" max="2313" width="8.140625" style="128" bestFit="1" customWidth="1"/>
    <col min="2314" max="2314" width="33.85546875" style="128" bestFit="1" customWidth="1"/>
    <col min="2315" max="2315" width="53" style="128" bestFit="1" customWidth="1"/>
    <col min="2316" max="2316" width="46.140625" style="128" bestFit="1" customWidth="1"/>
    <col min="2317" max="2317" width="8.140625" style="128" bestFit="1" customWidth="1"/>
    <col min="2318" max="2318" width="33.85546875" style="128" bestFit="1" customWidth="1"/>
    <col min="2319" max="2319" width="53" style="128" bestFit="1" customWidth="1"/>
    <col min="2320" max="2320" width="46.140625" style="128" bestFit="1" customWidth="1"/>
    <col min="2321" max="2321" width="8.140625" style="128" bestFit="1" customWidth="1"/>
    <col min="2322" max="2322" width="33.85546875" style="128" bestFit="1" customWidth="1"/>
    <col min="2323" max="2323" width="53" style="128" bestFit="1" customWidth="1"/>
    <col min="2324" max="2324" width="46.140625" style="128" bestFit="1" customWidth="1"/>
    <col min="2325" max="2325" width="8.140625" style="128" bestFit="1" customWidth="1"/>
    <col min="2326" max="2326" width="33.85546875" style="128" bestFit="1" customWidth="1"/>
    <col min="2327" max="2327" width="53" style="128" bestFit="1" customWidth="1"/>
    <col min="2328" max="2328" width="46.140625" style="128" bestFit="1" customWidth="1"/>
    <col min="2329" max="2329" width="8.140625" style="128" bestFit="1" customWidth="1"/>
    <col min="2330" max="2330" width="33.85546875" style="128" bestFit="1" customWidth="1"/>
    <col min="2331" max="2331" width="53" style="128" bestFit="1" customWidth="1"/>
    <col min="2332" max="2332" width="46.140625" style="128" bestFit="1" customWidth="1"/>
    <col min="2333" max="2333" width="8.140625" style="128" bestFit="1" customWidth="1"/>
    <col min="2334" max="2334" width="33.85546875" style="128" bestFit="1" customWidth="1"/>
    <col min="2335" max="2335" width="53" style="128" bestFit="1" customWidth="1"/>
    <col min="2336" max="2336" width="46.140625" style="128" bestFit="1" customWidth="1"/>
    <col min="2337" max="2337" width="8.140625" style="128" bestFit="1" customWidth="1"/>
    <col min="2338" max="2338" width="33.85546875" style="128" bestFit="1" customWidth="1"/>
    <col min="2339" max="2339" width="53" style="128" bestFit="1" customWidth="1"/>
    <col min="2340" max="2340" width="46.140625" style="128" bestFit="1" customWidth="1"/>
    <col min="2341" max="2341" width="8.140625" style="128" bestFit="1" customWidth="1"/>
    <col min="2342" max="2342" width="33.85546875" style="128" bestFit="1" customWidth="1"/>
    <col min="2343" max="2343" width="53" style="128" bestFit="1" customWidth="1"/>
    <col min="2344" max="2344" width="46.140625" style="128" bestFit="1" customWidth="1"/>
    <col min="2345" max="2345" width="8.140625" style="128" bestFit="1" customWidth="1"/>
    <col min="2346" max="2346" width="33.85546875" style="128" bestFit="1" customWidth="1"/>
    <col min="2347" max="2347" width="53" style="128" bestFit="1" customWidth="1"/>
    <col min="2348" max="2348" width="46.140625" style="128" bestFit="1" customWidth="1"/>
    <col min="2349" max="2349" width="8.140625" style="128" bestFit="1" customWidth="1"/>
    <col min="2350" max="2350" width="33.85546875" style="128" bestFit="1" customWidth="1"/>
    <col min="2351" max="2351" width="53" style="128" bestFit="1" customWidth="1"/>
    <col min="2352" max="2352" width="46.140625" style="128" bestFit="1" customWidth="1"/>
    <col min="2353" max="2353" width="8.140625" style="128" bestFit="1" customWidth="1"/>
    <col min="2354" max="2354" width="33.85546875" style="128" bestFit="1" customWidth="1"/>
    <col min="2355" max="2355" width="53" style="128" bestFit="1" customWidth="1"/>
    <col min="2356" max="2356" width="46.140625" style="128" bestFit="1" customWidth="1"/>
    <col min="2357" max="2357" width="8.140625" style="128" bestFit="1" customWidth="1"/>
    <col min="2358" max="2358" width="33.85546875" style="128" bestFit="1" customWidth="1"/>
    <col min="2359" max="2359" width="53" style="128" bestFit="1" customWidth="1"/>
    <col min="2360" max="2360" width="46.140625" style="128" bestFit="1" customWidth="1"/>
    <col min="2361" max="2361" width="8.140625" style="128" bestFit="1" customWidth="1"/>
    <col min="2362" max="2362" width="33.85546875" style="128" bestFit="1" customWidth="1"/>
    <col min="2363" max="2363" width="53" style="128" bestFit="1" customWidth="1"/>
    <col min="2364" max="2364" width="46.140625" style="128" bestFit="1" customWidth="1"/>
    <col min="2365" max="2365" width="8.140625" style="128" bestFit="1" customWidth="1"/>
    <col min="2366" max="2366" width="33.85546875" style="128" bestFit="1" customWidth="1"/>
    <col min="2367" max="2367" width="53" style="128" bestFit="1" customWidth="1"/>
    <col min="2368" max="2368" width="46.140625" style="128" bestFit="1" customWidth="1"/>
    <col min="2369" max="2369" width="8.140625" style="128" bestFit="1" customWidth="1"/>
    <col min="2370" max="2370" width="33.85546875" style="128" bestFit="1" customWidth="1"/>
    <col min="2371" max="2371" width="53" style="128" bestFit="1" customWidth="1"/>
    <col min="2372" max="2372" width="46.140625" style="128" bestFit="1" customWidth="1"/>
    <col min="2373" max="2373" width="8.140625" style="128" bestFit="1" customWidth="1"/>
    <col min="2374" max="2374" width="33.85546875" style="128" bestFit="1" customWidth="1"/>
    <col min="2375" max="2375" width="53" style="128" bestFit="1" customWidth="1"/>
    <col min="2376" max="2376" width="46.140625" style="128" bestFit="1" customWidth="1"/>
    <col min="2377" max="2377" width="8.140625" style="128" bestFit="1" customWidth="1"/>
    <col min="2378" max="2378" width="33.85546875" style="128" bestFit="1" customWidth="1"/>
    <col min="2379" max="2379" width="53" style="128" bestFit="1" customWidth="1"/>
    <col min="2380" max="2380" width="46.140625" style="128" bestFit="1" customWidth="1"/>
    <col min="2381" max="2381" width="8.140625" style="128" bestFit="1" customWidth="1"/>
    <col min="2382" max="2382" width="33.85546875" style="128" bestFit="1" customWidth="1"/>
    <col min="2383" max="2383" width="53" style="128" bestFit="1" customWidth="1"/>
    <col min="2384" max="2384" width="46.140625" style="128" bestFit="1" customWidth="1"/>
    <col min="2385" max="2385" width="8.140625" style="128" bestFit="1" customWidth="1"/>
    <col min="2386" max="2386" width="33.85546875" style="128" bestFit="1" customWidth="1"/>
    <col min="2387" max="2387" width="53" style="128" bestFit="1" customWidth="1"/>
    <col min="2388" max="2388" width="46.140625" style="128" bestFit="1" customWidth="1"/>
    <col min="2389" max="2389" width="8.140625" style="128" bestFit="1" customWidth="1"/>
    <col min="2390" max="2390" width="33.85546875" style="128" bestFit="1" customWidth="1"/>
    <col min="2391" max="2391" width="53" style="128" bestFit="1" customWidth="1"/>
    <col min="2392" max="2392" width="46.140625" style="128" bestFit="1" customWidth="1"/>
    <col min="2393" max="2393" width="8.140625" style="128" bestFit="1" customWidth="1"/>
    <col min="2394" max="2394" width="33.85546875" style="128" bestFit="1" customWidth="1"/>
    <col min="2395" max="2395" width="53" style="128" bestFit="1" customWidth="1"/>
    <col min="2396" max="2396" width="46.140625" style="128" bestFit="1" customWidth="1"/>
    <col min="2397" max="2397" width="8.140625" style="128" bestFit="1" customWidth="1"/>
    <col min="2398" max="2398" width="33.85546875" style="128" bestFit="1" customWidth="1"/>
    <col min="2399" max="2399" width="53" style="128" bestFit="1" customWidth="1"/>
    <col min="2400" max="2400" width="46.140625" style="128" bestFit="1" customWidth="1"/>
    <col min="2401" max="2401" width="8.140625" style="128" bestFit="1" customWidth="1"/>
    <col min="2402" max="2402" width="33.85546875" style="128" bestFit="1" customWidth="1"/>
    <col min="2403" max="2403" width="53" style="128" bestFit="1" customWidth="1"/>
    <col min="2404" max="2404" width="46.140625" style="128" bestFit="1" customWidth="1"/>
    <col min="2405" max="2405" width="8.140625" style="128" bestFit="1" customWidth="1"/>
    <col min="2406" max="2406" width="33.85546875" style="128" bestFit="1" customWidth="1"/>
    <col min="2407" max="2407" width="53" style="128" bestFit="1" customWidth="1"/>
    <col min="2408" max="2408" width="46.140625" style="128" bestFit="1" customWidth="1"/>
    <col min="2409" max="2409" width="8.140625" style="128" bestFit="1" customWidth="1"/>
    <col min="2410" max="2410" width="33.85546875" style="128" bestFit="1" customWidth="1"/>
    <col min="2411" max="2411" width="53" style="128" bestFit="1" customWidth="1"/>
    <col min="2412" max="2412" width="46.140625" style="128" bestFit="1" customWidth="1"/>
    <col min="2413" max="2413" width="8.140625" style="128" bestFit="1" customWidth="1"/>
    <col min="2414" max="2414" width="33.85546875" style="128" bestFit="1" customWidth="1"/>
    <col min="2415" max="2415" width="53" style="128" bestFit="1" customWidth="1"/>
    <col min="2416" max="2416" width="46.140625" style="128" bestFit="1" customWidth="1"/>
    <col min="2417" max="2417" width="8.140625" style="128" bestFit="1" customWidth="1"/>
    <col min="2418" max="2418" width="33.85546875" style="128" bestFit="1" customWidth="1"/>
    <col min="2419" max="2419" width="53" style="128" bestFit="1" customWidth="1"/>
    <col min="2420" max="2420" width="46.140625" style="128" bestFit="1" customWidth="1"/>
    <col min="2421" max="2421" width="8.140625" style="128" bestFit="1" customWidth="1"/>
    <col min="2422" max="2422" width="33.85546875" style="128" bestFit="1" customWidth="1"/>
    <col min="2423" max="2423" width="53" style="128" bestFit="1" customWidth="1"/>
    <col min="2424" max="2424" width="46.140625" style="128" bestFit="1" customWidth="1"/>
    <col min="2425" max="2425" width="8.140625" style="128" bestFit="1" customWidth="1"/>
    <col min="2426" max="2426" width="33.85546875" style="128" bestFit="1" customWidth="1"/>
    <col min="2427" max="2427" width="53" style="128" bestFit="1" customWidth="1"/>
    <col min="2428" max="2428" width="46.140625" style="128" bestFit="1" customWidth="1"/>
    <col min="2429" max="2429" width="8.140625" style="128" bestFit="1" customWidth="1"/>
    <col min="2430" max="2430" width="33.85546875" style="128" bestFit="1" customWidth="1"/>
    <col min="2431" max="2431" width="53" style="128" bestFit="1" customWidth="1"/>
    <col min="2432" max="2432" width="46.140625" style="128" bestFit="1" customWidth="1"/>
    <col min="2433" max="2433" width="8.140625" style="128" bestFit="1" customWidth="1"/>
    <col min="2434" max="2434" width="33.85546875" style="128" bestFit="1" customWidth="1"/>
    <col min="2435" max="2435" width="53" style="128" bestFit="1" customWidth="1"/>
    <col min="2436" max="2436" width="46.140625" style="128" bestFit="1" customWidth="1"/>
    <col min="2437" max="2437" width="8.140625" style="128" bestFit="1" customWidth="1"/>
    <col min="2438" max="2438" width="33.85546875" style="128" bestFit="1" customWidth="1"/>
    <col min="2439" max="2439" width="53" style="128" bestFit="1" customWidth="1"/>
    <col min="2440" max="2440" width="46.140625" style="128" bestFit="1" customWidth="1"/>
    <col min="2441" max="2441" width="8.140625" style="128" bestFit="1" customWidth="1"/>
    <col min="2442" max="2442" width="33.85546875" style="128" bestFit="1" customWidth="1"/>
    <col min="2443" max="2443" width="53" style="128" bestFit="1" customWidth="1"/>
    <col min="2444" max="2444" width="46.140625" style="128" bestFit="1" customWidth="1"/>
    <col min="2445" max="2445" width="8.140625" style="128" bestFit="1" customWidth="1"/>
    <col min="2446" max="2446" width="33.85546875" style="128" bestFit="1" customWidth="1"/>
    <col min="2447" max="2447" width="53" style="128" bestFit="1" customWidth="1"/>
    <col min="2448" max="2448" width="46.140625" style="128" bestFit="1" customWidth="1"/>
    <col min="2449" max="2449" width="8.140625" style="128" bestFit="1" customWidth="1"/>
    <col min="2450" max="2450" width="33.85546875" style="128" bestFit="1" customWidth="1"/>
    <col min="2451" max="2451" width="53" style="128" bestFit="1" customWidth="1"/>
    <col min="2452" max="2452" width="46.140625" style="128" bestFit="1" customWidth="1"/>
    <col min="2453" max="2453" width="8.140625" style="128" bestFit="1" customWidth="1"/>
    <col min="2454" max="2454" width="33.85546875" style="128" bestFit="1" customWidth="1"/>
    <col min="2455" max="2455" width="53" style="128" bestFit="1" customWidth="1"/>
    <col min="2456" max="2456" width="46.140625" style="128" bestFit="1" customWidth="1"/>
    <col min="2457" max="2457" width="8.140625" style="128" bestFit="1" customWidth="1"/>
    <col min="2458" max="2458" width="33.85546875" style="128" bestFit="1" customWidth="1"/>
    <col min="2459" max="2459" width="53" style="128" bestFit="1" customWidth="1"/>
    <col min="2460" max="2460" width="46.140625" style="128" bestFit="1" customWidth="1"/>
    <col min="2461" max="2461" width="8.140625" style="128" bestFit="1" customWidth="1"/>
    <col min="2462" max="2462" width="33.85546875" style="128" bestFit="1" customWidth="1"/>
    <col min="2463" max="2463" width="53" style="128" bestFit="1" customWidth="1"/>
    <col min="2464" max="2464" width="46.140625" style="128" bestFit="1" customWidth="1"/>
    <col min="2465" max="2465" width="8.140625" style="128" bestFit="1" customWidth="1"/>
    <col min="2466" max="2466" width="33.85546875" style="128" bestFit="1" customWidth="1"/>
    <col min="2467" max="2467" width="53" style="128" bestFit="1" customWidth="1"/>
    <col min="2468" max="2468" width="46.140625" style="128" bestFit="1" customWidth="1"/>
    <col min="2469" max="2469" width="8.140625" style="128" bestFit="1" customWidth="1"/>
    <col min="2470" max="2470" width="33.85546875" style="128" bestFit="1" customWidth="1"/>
    <col min="2471" max="2471" width="53" style="128" bestFit="1" customWidth="1"/>
    <col min="2472" max="2472" width="46.140625" style="128" bestFit="1" customWidth="1"/>
    <col min="2473" max="2473" width="8.140625" style="128" bestFit="1" customWidth="1"/>
    <col min="2474" max="2474" width="33.85546875" style="128" bestFit="1" customWidth="1"/>
    <col min="2475" max="2475" width="53" style="128" bestFit="1" customWidth="1"/>
    <col min="2476" max="2476" width="46.140625" style="128" bestFit="1" customWidth="1"/>
    <col min="2477" max="2477" width="8.140625" style="128" bestFit="1" customWidth="1"/>
    <col min="2478" max="2478" width="33.85546875" style="128" bestFit="1" customWidth="1"/>
    <col min="2479" max="2479" width="53" style="128" bestFit="1" customWidth="1"/>
    <col min="2480" max="2480" width="46.140625" style="128" bestFit="1" customWidth="1"/>
    <col min="2481" max="2481" width="8.140625" style="128" bestFit="1" customWidth="1"/>
    <col min="2482" max="2482" width="33.85546875" style="128" bestFit="1" customWidth="1"/>
    <col min="2483" max="2483" width="53" style="128" bestFit="1" customWidth="1"/>
    <col min="2484" max="2484" width="46.140625" style="128" bestFit="1" customWidth="1"/>
    <col min="2485" max="2485" width="8.140625" style="128" bestFit="1" customWidth="1"/>
    <col min="2486" max="2486" width="33.85546875" style="128" bestFit="1" customWidth="1"/>
    <col min="2487" max="2487" width="53" style="128" bestFit="1" customWidth="1"/>
    <col min="2488" max="2488" width="46.140625" style="128" bestFit="1" customWidth="1"/>
    <col min="2489" max="2489" width="8.140625" style="128" bestFit="1" customWidth="1"/>
    <col min="2490" max="2490" width="33.85546875" style="128" bestFit="1" customWidth="1"/>
    <col min="2491" max="2491" width="53" style="128" bestFit="1" customWidth="1"/>
    <col min="2492" max="2492" width="46.140625" style="128" bestFit="1" customWidth="1"/>
    <col min="2493" max="2493" width="8.140625" style="128" bestFit="1" customWidth="1"/>
    <col min="2494" max="2494" width="33.85546875" style="128" bestFit="1" customWidth="1"/>
    <col min="2495" max="2495" width="53" style="128" bestFit="1" customWidth="1"/>
    <col min="2496" max="2496" width="46.140625" style="128" bestFit="1" customWidth="1"/>
    <col min="2497" max="2497" width="8.140625" style="128" bestFit="1" customWidth="1"/>
    <col min="2498" max="2498" width="33.85546875" style="128" bestFit="1" customWidth="1"/>
    <col min="2499" max="2499" width="53" style="128" bestFit="1" customWidth="1"/>
    <col min="2500" max="2500" width="46.140625" style="128" bestFit="1" customWidth="1"/>
    <col min="2501" max="2501" width="8.140625" style="128" bestFit="1" customWidth="1"/>
    <col min="2502" max="2502" width="33.85546875" style="128" bestFit="1" customWidth="1"/>
    <col min="2503" max="2503" width="53" style="128" bestFit="1" customWidth="1"/>
    <col min="2504" max="2504" width="46.140625" style="128" bestFit="1" customWidth="1"/>
    <col min="2505" max="2505" width="8.140625" style="128" bestFit="1" customWidth="1"/>
    <col min="2506" max="2506" width="33.85546875" style="128" bestFit="1" customWidth="1"/>
    <col min="2507" max="2507" width="53" style="128" bestFit="1" customWidth="1"/>
    <col min="2508" max="2508" width="46.140625" style="128" bestFit="1" customWidth="1"/>
    <col min="2509" max="2509" width="8.140625" style="128" bestFit="1" customWidth="1"/>
    <col min="2510" max="2510" width="33.85546875" style="128" bestFit="1" customWidth="1"/>
    <col min="2511" max="2511" width="53" style="128" bestFit="1" customWidth="1"/>
    <col min="2512" max="2512" width="46.140625" style="128" bestFit="1" customWidth="1"/>
    <col min="2513" max="2513" width="8.140625" style="128" bestFit="1" customWidth="1"/>
    <col min="2514" max="2514" width="33.85546875" style="128" bestFit="1" customWidth="1"/>
    <col min="2515" max="2515" width="53" style="128" bestFit="1" customWidth="1"/>
    <col min="2516" max="2516" width="46.140625" style="128" bestFit="1" customWidth="1"/>
    <col min="2517" max="2517" width="8.140625" style="128" bestFit="1" customWidth="1"/>
    <col min="2518" max="2518" width="33.85546875" style="128" bestFit="1" customWidth="1"/>
    <col min="2519" max="2519" width="53" style="128" bestFit="1" customWidth="1"/>
    <col min="2520" max="2520" width="46.140625" style="128" bestFit="1" customWidth="1"/>
    <col min="2521" max="2521" width="8.140625" style="128" bestFit="1" customWidth="1"/>
    <col min="2522" max="2522" width="33.85546875" style="128" bestFit="1" customWidth="1"/>
    <col min="2523" max="2523" width="53" style="128" bestFit="1" customWidth="1"/>
    <col min="2524" max="2524" width="46.140625" style="128" bestFit="1" customWidth="1"/>
    <col min="2525" max="2525" width="8.140625" style="128" bestFit="1" customWidth="1"/>
    <col min="2526" max="2526" width="33.85546875" style="128" bestFit="1" customWidth="1"/>
    <col min="2527" max="2527" width="53" style="128" bestFit="1" customWidth="1"/>
    <col min="2528" max="2528" width="46.140625" style="128" bestFit="1" customWidth="1"/>
    <col min="2529" max="2529" width="8.140625" style="128" bestFit="1" customWidth="1"/>
    <col min="2530" max="2530" width="33.85546875" style="128" bestFit="1" customWidth="1"/>
    <col min="2531" max="2531" width="53" style="128" bestFit="1" customWidth="1"/>
    <col min="2532" max="2532" width="46.140625" style="128" bestFit="1" customWidth="1"/>
    <col min="2533" max="2533" width="8.140625" style="128" bestFit="1" customWidth="1"/>
    <col min="2534" max="2534" width="33.85546875" style="128" bestFit="1" customWidth="1"/>
    <col min="2535" max="2535" width="53" style="128" bestFit="1" customWidth="1"/>
    <col min="2536" max="2536" width="46.140625" style="128" bestFit="1" customWidth="1"/>
    <col min="2537" max="2537" width="8.140625" style="128" bestFit="1" customWidth="1"/>
    <col min="2538" max="2538" width="33.85546875" style="128" bestFit="1" customWidth="1"/>
    <col min="2539" max="2539" width="53" style="128" bestFit="1" customWidth="1"/>
    <col min="2540" max="2540" width="46.140625" style="128" bestFit="1" customWidth="1"/>
    <col min="2541" max="2541" width="8.140625" style="128" bestFit="1" customWidth="1"/>
    <col min="2542" max="2542" width="33.85546875" style="128" bestFit="1" customWidth="1"/>
    <col min="2543" max="2543" width="53" style="128" bestFit="1" customWidth="1"/>
    <col min="2544" max="2544" width="46.140625" style="128" bestFit="1" customWidth="1"/>
    <col min="2545" max="2545" width="8.140625" style="128" bestFit="1" customWidth="1"/>
    <col min="2546" max="2546" width="33.85546875" style="128" bestFit="1" customWidth="1"/>
    <col min="2547" max="2547" width="53" style="128" bestFit="1" customWidth="1"/>
    <col min="2548" max="2548" width="46.140625" style="128" bestFit="1" customWidth="1"/>
    <col min="2549" max="2549" width="8.140625" style="128" bestFit="1" customWidth="1"/>
    <col min="2550" max="2550" width="33.85546875" style="128" bestFit="1" customWidth="1"/>
    <col min="2551" max="2551" width="53" style="128" bestFit="1" customWidth="1"/>
    <col min="2552" max="2552" width="46.140625" style="128" bestFit="1" customWidth="1"/>
    <col min="2553" max="2553" width="8.140625" style="128" bestFit="1" customWidth="1"/>
    <col min="2554" max="2554" width="33.85546875" style="128" bestFit="1" customWidth="1"/>
    <col min="2555" max="2555" width="53" style="128" bestFit="1" customWidth="1"/>
    <col min="2556" max="2556" width="46.140625" style="128" bestFit="1" customWidth="1"/>
    <col min="2557" max="2557" width="8.140625" style="128" bestFit="1" customWidth="1"/>
    <col min="2558" max="2558" width="33.85546875" style="128" bestFit="1" customWidth="1"/>
    <col min="2559" max="2559" width="53" style="128" bestFit="1" customWidth="1"/>
    <col min="2560" max="2560" width="46.140625" style="128" bestFit="1" customWidth="1"/>
    <col min="2561" max="2561" width="8.140625" style="128" bestFit="1" customWidth="1"/>
    <col min="2562" max="2562" width="33.85546875" style="128" bestFit="1" customWidth="1"/>
    <col min="2563" max="2563" width="53" style="128" bestFit="1" customWidth="1"/>
    <col min="2564" max="2564" width="46.140625" style="128" bestFit="1" customWidth="1"/>
    <col min="2565" max="2565" width="8.140625" style="128" bestFit="1" customWidth="1"/>
    <col min="2566" max="2566" width="33.85546875" style="128" bestFit="1" customWidth="1"/>
    <col min="2567" max="2567" width="53" style="128" bestFit="1" customWidth="1"/>
    <col min="2568" max="2568" width="46.140625" style="128" bestFit="1" customWidth="1"/>
    <col min="2569" max="2569" width="8.140625" style="128" bestFit="1" customWidth="1"/>
    <col min="2570" max="2570" width="33.85546875" style="128" bestFit="1" customWidth="1"/>
    <col min="2571" max="2571" width="53" style="128" bestFit="1" customWidth="1"/>
    <col min="2572" max="2572" width="46.140625" style="128" bestFit="1" customWidth="1"/>
    <col min="2573" max="2573" width="8.140625" style="128" bestFit="1" customWidth="1"/>
    <col min="2574" max="2574" width="33.85546875" style="128" bestFit="1" customWidth="1"/>
    <col min="2575" max="2575" width="53" style="128" bestFit="1" customWidth="1"/>
    <col min="2576" max="2576" width="46.140625" style="128" bestFit="1" customWidth="1"/>
    <col min="2577" max="2577" width="8.140625" style="128" bestFit="1" customWidth="1"/>
    <col min="2578" max="2578" width="33.85546875" style="128" bestFit="1" customWidth="1"/>
    <col min="2579" max="2579" width="53" style="128" bestFit="1" customWidth="1"/>
    <col min="2580" max="2580" width="46.140625" style="128" bestFit="1" customWidth="1"/>
    <col min="2581" max="2581" width="8.140625" style="128" bestFit="1" customWidth="1"/>
    <col min="2582" max="2582" width="33.85546875" style="128" bestFit="1" customWidth="1"/>
    <col min="2583" max="2583" width="53" style="128" bestFit="1" customWidth="1"/>
    <col min="2584" max="2584" width="46.140625" style="128" bestFit="1" customWidth="1"/>
    <col min="2585" max="2585" width="8.140625" style="128" bestFit="1" customWidth="1"/>
    <col min="2586" max="2586" width="33.85546875" style="128" bestFit="1" customWidth="1"/>
    <col min="2587" max="2587" width="53" style="128" bestFit="1" customWidth="1"/>
    <col min="2588" max="2588" width="46.140625" style="128" bestFit="1" customWidth="1"/>
    <col min="2589" max="2589" width="8.140625" style="128" bestFit="1" customWidth="1"/>
    <col min="2590" max="2590" width="33.85546875" style="128" bestFit="1" customWidth="1"/>
    <col min="2591" max="2591" width="53" style="128" bestFit="1" customWidth="1"/>
    <col min="2592" max="2592" width="46.140625" style="128" bestFit="1" customWidth="1"/>
    <col min="2593" max="2593" width="8.140625" style="128" bestFit="1" customWidth="1"/>
    <col min="2594" max="2594" width="33.85546875" style="128" bestFit="1" customWidth="1"/>
    <col min="2595" max="2595" width="53" style="128" bestFit="1" customWidth="1"/>
    <col min="2596" max="2596" width="46.140625" style="128" bestFit="1" customWidth="1"/>
    <col min="2597" max="2597" width="8.140625" style="128" bestFit="1" customWidth="1"/>
    <col min="2598" max="2598" width="33.85546875" style="128" bestFit="1" customWidth="1"/>
    <col min="2599" max="2599" width="53" style="128" bestFit="1" customWidth="1"/>
    <col min="2600" max="2600" width="46.140625" style="128" bestFit="1" customWidth="1"/>
    <col min="2601" max="2601" width="8.140625" style="128" bestFit="1" customWidth="1"/>
    <col min="2602" max="2602" width="33.85546875" style="128" bestFit="1" customWidth="1"/>
    <col min="2603" max="2603" width="53" style="128" bestFit="1" customWidth="1"/>
    <col min="2604" max="2604" width="46.140625" style="128" bestFit="1" customWidth="1"/>
    <col min="2605" max="2605" width="8.140625" style="128" bestFit="1" customWidth="1"/>
    <col min="2606" max="2606" width="33.85546875" style="128" bestFit="1" customWidth="1"/>
    <col min="2607" max="2607" width="53" style="128" bestFit="1" customWidth="1"/>
    <col min="2608" max="2608" width="46.140625" style="128" bestFit="1" customWidth="1"/>
    <col min="2609" max="2609" width="8.140625" style="128" bestFit="1" customWidth="1"/>
    <col min="2610" max="2610" width="33.85546875" style="128" bestFit="1" customWidth="1"/>
    <col min="2611" max="2611" width="53" style="128" bestFit="1" customWidth="1"/>
    <col min="2612" max="2612" width="46.140625" style="128" bestFit="1" customWidth="1"/>
    <col min="2613" max="2613" width="8.140625" style="128" bestFit="1" customWidth="1"/>
    <col min="2614" max="2614" width="33.85546875" style="128" bestFit="1" customWidth="1"/>
    <col min="2615" max="2615" width="53" style="128" bestFit="1" customWidth="1"/>
    <col min="2616" max="2616" width="46.140625" style="128" bestFit="1" customWidth="1"/>
    <col min="2617" max="2617" width="8.140625" style="128" bestFit="1" customWidth="1"/>
    <col min="2618" max="2618" width="33.85546875" style="128" bestFit="1" customWidth="1"/>
    <col min="2619" max="2619" width="53" style="128" bestFit="1" customWidth="1"/>
    <col min="2620" max="2620" width="46.140625" style="128" bestFit="1" customWidth="1"/>
    <col min="2621" max="2621" width="8.140625" style="128" bestFit="1" customWidth="1"/>
    <col min="2622" max="2622" width="33.85546875" style="128" bestFit="1" customWidth="1"/>
    <col min="2623" max="2623" width="53" style="128" bestFit="1" customWidth="1"/>
    <col min="2624" max="2624" width="46.140625" style="128" bestFit="1" customWidth="1"/>
    <col min="2625" max="2625" width="8.140625" style="128" bestFit="1" customWidth="1"/>
    <col min="2626" max="2626" width="33.85546875" style="128" bestFit="1" customWidth="1"/>
    <col min="2627" max="2627" width="53" style="128" bestFit="1" customWidth="1"/>
    <col min="2628" max="2628" width="46.140625" style="128" bestFit="1" customWidth="1"/>
    <col min="2629" max="2629" width="8.140625" style="128" bestFit="1" customWidth="1"/>
    <col min="2630" max="2630" width="33.85546875" style="128" bestFit="1" customWidth="1"/>
    <col min="2631" max="2631" width="53" style="128" bestFit="1" customWidth="1"/>
    <col min="2632" max="2632" width="46.140625" style="128" bestFit="1" customWidth="1"/>
    <col min="2633" max="2633" width="8.140625" style="128" bestFit="1" customWidth="1"/>
    <col min="2634" max="2634" width="33.85546875" style="128" bestFit="1" customWidth="1"/>
    <col min="2635" max="2635" width="53" style="128" bestFit="1" customWidth="1"/>
    <col min="2636" max="2636" width="46.140625" style="128" bestFit="1" customWidth="1"/>
    <col min="2637" max="2637" width="8.140625" style="128" bestFit="1" customWidth="1"/>
    <col min="2638" max="2638" width="33.85546875" style="128" bestFit="1" customWidth="1"/>
    <col min="2639" max="2639" width="53" style="128" bestFit="1" customWidth="1"/>
    <col min="2640" max="2640" width="46.140625" style="128" bestFit="1" customWidth="1"/>
    <col min="2641" max="2641" width="8.140625" style="128" bestFit="1" customWidth="1"/>
    <col min="2642" max="2642" width="33.85546875" style="128" bestFit="1" customWidth="1"/>
    <col min="2643" max="2643" width="53" style="128" bestFit="1" customWidth="1"/>
    <col min="2644" max="2644" width="46.140625" style="128" bestFit="1" customWidth="1"/>
    <col min="2645" max="2645" width="8.140625" style="128" bestFit="1" customWidth="1"/>
    <col min="2646" max="2646" width="33.85546875" style="128" bestFit="1" customWidth="1"/>
    <col min="2647" max="2647" width="53" style="128" bestFit="1" customWidth="1"/>
    <col min="2648" max="2648" width="46.140625" style="128" bestFit="1" customWidth="1"/>
    <col min="2649" max="2649" width="8.140625" style="128" bestFit="1" customWidth="1"/>
    <col min="2650" max="2650" width="33.85546875" style="128" bestFit="1" customWidth="1"/>
    <col min="2651" max="2651" width="53" style="128" bestFit="1" customWidth="1"/>
    <col min="2652" max="2652" width="46.140625" style="128" bestFit="1" customWidth="1"/>
    <col min="2653" max="2653" width="8.140625" style="128" bestFit="1" customWidth="1"/>
    <col min="2654" max="2654" width="33.85546875" style="128" bestFit="1" customWidth="1"/>
    <col min="2655" max="2655" width="53" style="128" bestFit="1" customWidth="1"/>
    <col min="2656" max="2656" width="46.140625" style="128" bestFit="1" customWidth="1"/>
    <col min="2657" max="2657" width="8.140625" style="128" bestFit="1" customWidth="1"/>
    <col min="2658" max="2658" width="33.85546875" style="128" bestFit="1" customWidth="1"/>
    <col min="2659" max="2659" width="53" style="128" bestFit="1" customWidth="1"/>
    <col min="2660" max="2660" width="46.140625" style="128" bestFit="1" customWidth="1"/>
    <col min="2661" max="2661" width="8.140625" style="128" bestFit="1" customWidth="1"/>
    <col min="2662" max="2662" width="33.85546875" style="128" bestFit="1" customWidth="1"/>
    <col min="2663" max="2663" width="53" style="128" bestFit="1" customWidth="1"/>
    <col min="2664" max="2664" width="46.140625" style="128" bestFit="1" customWidth="1"/>
    <col min="2665" max="2665" width="8.140625" style="128" bestFit="1" customWidth="1"/>
    <col min="2666" max="2666" width="33.85546875" style="128" bestFit="1" customWidth="1"/>
    <col min="2667" max="2667" width="53" style="128" bestFit="1" customWidth="1"/>
    <col min="2668" max="2668" width="46.140625" style="128" bestFit="1" customWidth="1"/>
    <col min="2669" max="2669" width="8.140625" style="128" bestFit="1" customWidth="1"/>
    <col min="2670" max="2670" width="33.85546875" style="128" bestFit="1" customWidth="1"/>
    <col min="2671" max="2671" width="53" style="128" bestFit="1" customWidth="1"/>
    <col min="2672" max="2672" width="46.140625" style="128" bestFit="1" customWidth="1"/>
    <col min="2673" max="2673" width="8.140625" style="128" bestFit="1" customWidth="1"/>
    <col min="2674" max="2674" width="33.85546875" style="128" bestFit="1" customWidth="1"/>
    <col min="2675" max="2675" width="53" style="128" bestFit="1" customWidth="1"/>
    <col min="2676" max="2676" width="46.140625" style="128" bestFit="1" customWidth="1"/>
    <col min="2677" max="2677" width="8.140625" style="128" bestFit="1" customWidth="1"/>
    <col min="2678" max="2678" width="33.85546875" style="128" bestFit="1" customWidth="1"/>
    <col min="2679" max="2679" width="53" style="128" bestFit="1" customWidth="1"/>
    <col min="2680" max="2680" width="46.140625" style="128" bestFit="1" customWidth="1"/>
    <col min="2681" max="2681" width="8.140625" style="128" bestFit="1" customWidth="1"/>
    <col min="2682" max="2682" width="33.85546875" style="128" bestFit="1" customWidth="1"/>
    <col min="2683" max="2683" width="53" style="128" bestFit="1" customWidth="1"/>
    <col min="2684" max="2684" width="46.140625" style="128" bestFit="1" customWidth="1"/>
    <col min="2685" max="2685" width="8.140625" style="128" bestFit="1" customWidth="1"/>
    <col min="2686" max="2686" width="33.85546875" style="128" bestFit="1" customWidth="1"/>
    <col min="2687" max="2687" width="53" style="128" bestFit="1" customWidth="1"/>
    <col min="2688" max="2688" width="46.140625" style="128" bestFit="1" customWidth="1"/>
    <col min="2689" max="2689" width="8.140625" style="128" bestFit="1" customWidth="1"/>
    <col min="2690" max="2690" width="33.85546875" style="128" bestFit="1" customWidth="1"/>
    <col min="2691" max="2691" width="53" style="128" bestFit="1" customWidth="1"/>
    <col min="2692" max="2692" width="46.140625" style="128" bestFit="1" customWidth="1"/>
    <col min="2693" max="2693" width="8.140625" style="128" bestFit="1" customWidth="1"/>
    <col min="2694" max="2694" width="33.85546875" style="128" bestFit="1" customWidth="1"/>
    <col min="2695" max="2695" width="53" style="128" bestFit="1" customWidth="1"/>
    <col min="2696" max="2696" width="46.140625" style="128" bestFit="1" customWidth="1"/>
    <col min="2697" max="2697" width="8.140625" style="128" bestFit="1" customWidth="1"/>
    <col min="2698" max="2698" width="33.85546875" style="128" bestFit="1" customWidth="1"/>
    <col min="2699" max="2699" width="53" style="128" bestFit="1" customWidth="1"/>
    <col min="2700" max="2700" width="46.140625" style="128" bestFit="1" customWidth="1"/>
    <col min="2701" max="2701" width="8.140625" style="128" bestFit="1" customWidth="1"/>
    <col min="2702" max="2702" width="33.85546875" style="128" bestFit="1" customWidth="1"/>
    <col min="2703" max="2703" width="53" style="128" bestFit="1" customWidth="1"/>
    <col min="2704" max="2704" width="46.140625" style="128" bestFit="1" customWidth="1"/>
    <col min="2705" max="2705" width="8.140625" style="128" bestFit="1" customWidth="1"/>
    <col min="2706" max="2706" width="33.85546875" style="128" bestFit="1" customWidth="1"/>
    <col min="2707" max="2707" width="53" style="128" bestFit="1" customWidth="1"/>
    <col min="2708" max="2708" width="46.140625" style="128" bestFit="1" customWidth="1"/>
    <col min="2709" max="2709" width="8.140625" style="128" bestFit="1" customWidth="1"/>
    <col min="2710" max="2710" width="33.85546875" style="128" bestFit="1" customWidth="1"/>
    <col min="2711" max="2711" width="53" style="128" bestFit="1" customWidth="1"/>
    <col min="2712" max="2712" width="46.140625" style="128" bestFit="1" customWidth="1"/>
    <col min="2713" max="2713" width="8.140625" style="128" bestFit="1" customWidth="1"/>
    <col min="2714" max="2714" width="33.85546875" style="128" bestFit="1" customWidth="1"/>
    <col min="2715" max="2715" width="53" style="128" bestFit="1" customWidth="1"/>
    <col min="2716" max="2716" width="46.140625" style="128" bestFit="1" customWidth="1"/>
    <col min="2717" max="2717" width="8.140625" style="128" bestFit="1" customWidth="1"/>
    <col min="2718" max="2718" width="33.85546875" style="128" bestFit="1" customWidth="1"/>
    <col min="2719" max="2719" width="53" style="128" bestFit="1" customWidth="1"/>
    <col min="2720" max="2720" width="46.140625" style="128" bestFit="1" customWidth="1"/>
    <col min="2721" max="2721" width="8.140625" style="128" bestFit="1" customWidth="1"/>
    <col min="2722" max="2722" width="33.85546875" style="128" bestFit="1" customWidth="1"/>
    <col min="2723" max="2723" width="53" style="128" bestFit="1" customWidth="1"/>
    <col min="2724" max="2724" width="46.140625" style="128" bestFit="1" customWidth="1"/>
    <col min="2725" max="2725" width="8.140625" style="128" bestFit="1" customWidth="1"/>
    <col min="2726" max="2726" width="33.85546875" style="128" bestFit="1" customWidth="1"/>
    <col min="2727" max="2727" width="53" style="128" bestFit="1" customWidth="1"/>
    <col min="2728" max="2728" width="46.140625" style="128" bestFit="1" customWidth="1"/>
    <col min="2729" max="2729" width="8.140625" style="128" bestFit="1" customWidth="1"/>
    <col min="2730" max="2730" width="33.85546875" style="128" bestFit="1" customWidth="1"/>
    <col min="2731" max="2731" width="53" style="128" bestFit="1" customWidth="1"/>
    <col min="2732" max="2732" width="46.140625" style="128" bestFit="1" customWidth="1"/>
    <col min="2733" max="2733" width="8.140625" style="128" bestFit="1" customWidth="1"/>
    <col min="2734" max="2734" width="33.85546875" style="128" bestFit="1" customWidth="1"/>
    <col min="2735" max="2735" width="53" style="128" bestFit="1" customWidth="1"/>
    <col min="2736" max="2736" width="46.140625" style="128" bestFit="1" customWidth="1"/>
    <col min="2737" max="2737" width="8.140625" style="128" bestFit="1" customWidth="1"/>
    <col min="2738" max="2738" width="33.85546875" style="128" bestFit="1" customWidth="1"/>
    <col min="2739" max="2739" width="53" style="128" bestFit="1" customWidth="1"/>
    <col min="2740" max="2740" width="46.140625" style="128" bestFit="1" customWidth="1"/>
    <col min="2741" max="2741" width="8.140625" style="128" bestFit="1" customWidth="1"/>
    <col min="2742" max="2742" width="33.85546875" style="128" bestFit="1" customWidth="1"/>
    <col min="2743" max="2743" width="53" style="128" bestFit="1" customWidth="1"/>
    <col min="2744" max="2744" width="46.140625" style="128" bestFit="1" customWidth="1"/>
    <col min="2745" max="2745" width="8.140625" style="128" bestFit="1" customWidth="1"/>
    <col min="2746" max="2746" width="33.85546875" style="128" bestFit="1" customWidth="1"/>
    <col min="2747" max="2747" width="53" style="128" bestFit="1" customWidth="1"/>
    <col min="2748" max="2748" width="46.140625" style="128" bestFit="1" customWidth="1"/>
    <col min="2749" max="2749" width="8.140625" style="128" bestFit="1" customWidth="1"/>
    <col min="2750" max="2750" width="33.85546875" style="128" bestFit="1" customWidth="1"/>
    <col min="2751" max="2751" width="53" style="128" bestFit="1" customWidth="1"/>
    <col min="2752" max="2752" width="46.140625" style="128" bestFit="1" customWidth="1"/>
    <col min="2753" max="2753" width="8.140625" style="128" bestFit="1" customWidth="1"/>
    <col min="2754" max="2754" width="33.85546875" style="128" bestFit="1" customWidth="1"/>
    <col min="2755" max="2755" width="53" style="128" bestFit="1" customWidth="1"/>
    <col min="2756" max="2756" width="46.140625" style="128" bestFit="1" customWidth="1"/>
    <col min="2757" max="2757" width="8.140625" style="128" bestFit="1" customWidth="1"/>
    <col min="2758" max="2758" width="33.85546875" style="128" bestFit="1" customWidth="1"/>
    <col min="2759" max="2759" width="53" style="128" bestFit="1" customWidth="1"/>
    <col min="2760" max="2760" width="46.140625" style="128" bestFit="1" customWidth="1"/>
    <col min="2761" max="2761" width="8.140625" style="128" bestFit="1" customWidth="1"/>
    <col min="2762" max="2762" width="33.85546875" style="128" bestFit="1" customWidth="1"/>
    <col min="2763" max="2763" width="53" style="128" bestFit="1" customWidth="1"/>
    <col min="2764" max="2764" width="46.140625" style="128" bestFit="1" customWidth="1"/>
    <col min="2765" max="2765" width="8.140625" style="128" bestFit="1" customWidth="1"/>
    <col min="2766" max="2766" width="33.85546875" style="128" bestFit="1" customWidth="1"/>
    <col min="2767" max="2767" width="53" style="128" bestFit="1" customWidth="1"/>
    <col min="2768" max="2768" width="46.140625" style="128" bestFit="1" customWidth="1"/>
    <col min="2769" max="2769" width="8.140625" style="128" bestFit="1" customWidth="1"/>
    <col min="2770" max="2770" width="33.85546875" style="128" bestFit="1" customWidth="1"/>
    <col min="2771" max="2771" width="53" style="128" bestFit="1" customWidth="1"/>
    <col min="2772" max="2772" width="46.140625" style="128" bestFit="1" customWidth="1"/>
    <col min="2773" max="2773" width="8.140625" style="128" bestFit="1" customWidth="1"/>
    <col min="2774" max="2774" width="33.85546875" style="128" bestFit="1" customWidth="1"/>
    <col min="2775" max="2775" width="53" style="128" bestFit="1" customWidth="1"/>
    <col min="2776" max="2776" width="46.140625" style="128" bestFit="1" customWidth="1"/>
    <col min="2777" max="2777" width="8.140625" style="128" bestFit="1" customWidth="1"/>
    <col min="2778" max="2778" width="33.85546875" style="128" bestFit="1" customWidth="1"/>
    <col min="2779" max="2779" width="53" style="128" bestFit="1" customWidth="1"/>
    <col min="2780" max="2780" width="46.140625" style="128" bestFit="1" customWidth="1"/>
    <col min="2781" max="2781" width="8.140625" style="128" bestFit="1" customWidth="1"/>
    <col min="2782" max="2782" width="33.85546875" style="128" bestFit="1" customWidth="1"/>
    <col min="2783" max="2783" width="53" style="128" bestFit="1" customWidth="1"/>
    <col min="2784" max="2784" width="46.140625" style="128" bestFit="1" customWidth="1"/>
    <col min="2785" max="2785" width="8.140625" style="128" bestFit="1" customWidth="1"/>
    <col min="2786" max="2786" width="33.85546875" style="128" bestFit="1" customWidth="1"/>
    <col min="2787" max="2787" width="53" style="128" bestFit="1" customWidth="1"/>
    <col min="2788" max="2788" width="46.140625" style="128" bestFit="1" customWidth="1"/>
    <col min="2789" max="2789" width="8.140625" style="128" bestFit="1" customWidth="1"/>
    <col min="2790" max="2790" width="33.85546875" style="128" bestFit="1" customWidth="1"/>
    <col min="2791" max="2791" width="53" style="128" bestFit="1" customWidth="1"/>
    <col min="2792" max="2792" width="46.140625" style="128" bestFit="1" customWidth="1"/>
    <col min="2793" max="2793" width="8.140625" style="128" bestFit="1" customWidth="1"/>
    <col min="2794" max="2794" width="33.85546875" style="128" bestFit="1" customWidth="1"/>
    <col min="2795" max="2795" width="53" style="128" bestFit="1" customWidth="1"/>
    <col min="2796" max="2796" width="46.140625" style="128" bestFit="1" customWidth="1"/>
    <col min="2797" max="2797" width="8.140625" style="128" bestFit="1" customWidth="1"/>
    <col min="2798" max="2798" width="33.85546875" style="128" bestFit="1" customWidth="1"/>
    <col min="2799" max="2799" width="53" style="128" bestFit="1" customWidth="1"/>
    <col min="2800" max="2800" width="46.140625" style="128" bestFit="1" customWidth="1"/>
    <col min="2801" max="2801" width="8.140625" style="128" bestFit="1" customWidth="1"/>
    <col min="2802" max="2802" width="33.85546875" style="128" bestFit="1" customWidth="1"/>
    <col min="2803" max="2803" width="53" style="128" bestFit="1" customWidth="1"/>
    <col min="2804" max="2804" width="46.140625" style="128" bestFit="1" customWidth="1"/>
    <col min="2805" max="2805" width="8.140625" style="128" bestFit="1" customWidth="1"/>
    <col min="2806" max="2806" width="33.85546875" style="128" bestFit="1" customWidth="1"/>
    <col min="2807" max="2807" width="53" style="128" bestFit="1" customWidth="1"/>
    <col min="2808" max="2808" width="46.140625" style="128" bestFit="1" customWidth="1"/>
    <col min="2809" max="2809" width="8.140625" style="128" bestFit="1" customWidth="1"/>
    <col min="2810" max="2810" width="33.85546875" style="128" bestFit="1" customWidth="1"/>
    <col min="2811" max="2811" width="53" style="128" bestFit="1" customWidth="1"/>
    <col min="2812" max="2812" width="46.140625" style="128" bestFit="1" customWidth="1"/>
    <col min="2813" max="2813" width="8.140625" style="128" bestFit="1" customWidth="1"/>
    <col min="2814" max="2814" width="33.85546875" style="128" bestFit="1" customWidth="1"/>
    <col min="2815" max="2815" width="53" style="128" bestFit="1" customWidth="1"/>
    <col min="2816" max="2816" width="46.140625" style="128" bestFit="1" customWidth="1"/>
    <col min="2817" max="2817" width="8.140625" style="128" bestFit="1" customWidth="1"/>
    <col min="2818" max="2818" width="33.85546875" style="128" bestFit="1" customWidth="1"/>
    <col min="2819" max="2819" width="53" style="128" bestFit="1" customWidth="1"/>
    <col min="2820" max="2820" width="46.140625" style="128" bestFit="1" customWidth="1"/>
    <col min="2821" max="2821" width="8.140625" style="128" bestFit="1" customWidth="1"/>
    <col min="2822" max="2822" width="33.85546875" style="128" bestFit="1" customWidth="1"/>
    <col min="2823" max="2823" width="53" style="128" bestFit="1" customWidth="1"/>
    <col min="2824" max="2824" width="46.140625" style="128" bestFit="1" customWidth="1"/>
    <col min="2825" max="2825" width="8.140625" style="128" bestFit="1" customWidth="1"/>
    <col min="2826" max="2826" width="33.85546875" style="128" bestFit="1" customWidth="1"/>
    <col min="2827" max="2827" width="53" style="128" bestFit="1" customWidth="1"/>
    <col min="2828" max="2828" width="46.140625" style="128" bestFit="1" customWidth="1"/>
    <col min="2829" max="2829" width="8.140625" style="128" bestFit="1" customWidth="1"/>
    <col min="2830" max="2830" width="33.85546875" style="128" bestFit="1" customWidth="1"/>
    <col min="2831" max="2831" width="53" style="128" bestFit="1" customWidth="1"/>
    <col min="2832" max="2832" width="46.140625" style="128" bestFit="1" customWidth="1"/>
    <col min="2833" max="2833" width="8.140625" style="128" bestFit="1" customWidth="1"/>
    <col min="2834" max="2834" width="33.85546875" style="128" bestFit="1" customWidth="1"/>
    <col min="2835" max="2835" width="53" style="128" bestFit="1" customWidth="1"/>
    <col min="2836" max="2836" width="46.140625" style="128" bestFit="1" customWidth="1"/>
    <col min="2837" max="2837" width="8.140625" style="128" bestFit="1" customWidth="1"/>
    <col min="2838" max="2838" width="33.85546875" style="128" bestFit="1" customWidth="1"/>
    <col min="2839" max="2839" width="53" style="128" bestFit="1" customWidth="1"/>
    <col min="2840" max="2840" width="46.140625" style="128" bestFit="1" customWidth="1"/>
    <col min="2841" max="2841" width="8.140625" style="128" bestFit="1" customWidth="1"/>
    <col min="2842" max="2842" width="33.85546875" style="128" bestFit="1" customWidth="1"/>
    <col min="2843" max="2843" width="53" style="128" bestFit="1" customWidth="1"/>
    <col min="2844" max="2844" width="46.140625" style="128" bestFit="1" customWidth="1"/>
    <col min="2845" max="2845" width="8.140625" style="128" bestFit="1" customWidth="1"/>
    <col min="2846" max="2846" width="33.85546875" style="128" bestFit="1" customWidth="1"/>
    <col min="2847" max="2847" width="53" style="128" bestFit="1" customWidth="1"/>
    <col min="2848" max="2848" width="46.140625" style="128" bestFit="1" customWidth="1"/>
    <col min="2849" max="2849" width="8.140625" style="128" bestFit="1" customWidth="1"/>
    <col min="2850" max="2850" width="33.85546875" style="128" bestFit="1" customWidth="1"/>
    <col min="2851" max="2851" width="53" style="128" bestFit="1" customWidth="1"/>
    <col min="2852" max="2852" width="46.140625" style="128" bestFit="1" customWidth="1"/>
    <col min="2853" max="2853" width="8.140625" style="128" bestFit="1" customWidth="1"/>
    <col min="2854" max="2854" width="33.85546875" style="128" bestFit="1" customWidth="1"/>
    <col min="2855" max="2855" width="53" style="128" bestFit="1" customWidth="1"/>
    <col min="2856" max="2856" width="46.140625" style="128" bestFit="1" customWidth="1"/>
    <col min="2857" max="2857" width="8.140625" style="128" bestFit="1" customWidth="1"/>
    <col min="2858" max="2858" width="33.85546875" style="128" bestFit="1" customWidth="1"/>
    <col min="2859" max="2859" width="53" style="128" bestFit="1" customWidth="1"/>
    <col min="2860" max="2860" width="46.140625" style="128" bestFit="1" customWidth="1"/>
    <col min="2861" max="2861" width="8.140625" style="128" bestFit="1" customWidth="1"/>
    <col min="2862" max="2862" width="33.85546875" style="128" bestFit="1" customWidth="1"/>
    <col min="2863" max="2863" width="53" style="128" bestFit="1" customWidth="1"/>
    <col min="2864" max="2864" width="46.140625" style="128" bestFit="1" customWidth="1"/>
    <col min="2865" max="2865" width="8.140625" style="128" bestFit="1" customWidth="1"/>
    <col min="2866" max="2866" width="33.85546875" style="128" bestFit="1" customWidth="1"/>
    <col min="2867" max="2867" width="53" style="128" bestFit="1" customWidth="1"/>
    <col min="2868" max="2868" width="46.140625" style="128" bestFit="1" customWidth="1"/>
    <col min="2869" max="2869" width="8.140625" style="128" bestFit="1" customWidth="1"/>
    <col min="2870" max="2870" width="33.85546875" style="128" bestFit="1" customWidth="1"/>
    <col min="2871" max="2871" width="53" style="128" bestFit="1" customWidth="1"/>
    <col min="2872" max="2872" width="46.140625" style="128" bestFit="1" customWidth="1"/>
    <col min="2873" max="2873" width="8.140625" style="128" bestFit="1" customWidth="1"/>
    <col min="2874" max="2874" width="33.85546875" style="128" bestFit="1" customWidth="1"/>
    <col min="2875" max="2875" width="53" style="128" bestFit="1" customWidth="1"/>
    <col min="2876" max="2876" width="46.140625" style="128" bestFit="1" customWidth="1"/>
    <col min="2877" max="2877" width="8.140625" style="128" bestFit="1" customWidth="1"/>
    <col min="2878" max="2878" width="33.85546875" style="128" bestFit="1" customWidth="1"/>
    <col min="2879" max="2879" width="53" style="128" bestFit="1" customWidth="1"/>
    <col min="2880" max="2880" width="46.140625" style="128" bestFit="1" customWidth="1"/>
    <col min="2881" max="2881" width="8.140625" style="128" bestFit="1" customWidth="1"/>
    <col min="2882" max="2882" width="33.85546875" style="128" bestFit="1" customWidth="1"/>
    <col min="2883" max="2883" width="53" style="128" bestFit="1" customWidth="1"/>
    <col min="2884" max="2884" width="46.140625" style="128" bestFit="1" customWidth="1"/>
    <col min="2885" max="2885" width="8.140625" style="128" bestFit="1" customWidth="1"/>
    <col min="2886" max="2886" width="33.85546875" style="128" bestFit="1" customWidth="1"/>
    <col min="2887" max="2887" width="53" style="128" bestFit="1" customWidth="1"/>
    <col min="2888" max="2888" width="46.140625" style="128" bestFit="1" customWidth="1"/>
    <col min="2889" max="2889" width="8.140625" style="128" bestFit="1" customWidth="1"/>
    <col min="2890" max="2890" width="33.85546875" style="128" bestFit="1" customWidth="1"/>
    <col min="2891" max="2891" width="53" style="128" bestFit="1" customWidth="1"/>
    <col min="2892" max="2892" width="46.140625" style="128" bestFit="1" customWidth="1"/>
    <col min="2893" max="2893" width="8.140625" style="128" bestFit="1" customWidth="1"/>
    <col min="2894" max="2894" width="33.85546875" style="128" bestFit="1" customWidth="1"/>
    <col min="2895" max="2895" width="53" style="128" bestFit="1" customWidth="1"/>
    <col min="2896" max="2896" width="46.140625" style="128" bestFit="1" customWidth="1"/>
    <col min="2897" max="2897" width="8.140625" style="128" bestFit="1" customWidth="1"/>
    <col min="2898" max="2898" width="33.85546875" style="128" bestFit="1" customWidth="1"/>
    <col min="2899" max="2899" width="53" style="128" bestFit="1" customWidth="1"/>
    <col min="2900" max="2900" width="46.140625" style="128" bestFit="1" customWidth="1"/>
    <col min="2901" max="2901" width="8.140625" style="128" bestFit="1" customWidth="1"/>
    <col min="2902" max="2902" width="33.85546875" style="128" bestFit="1" customWidth="1"/>
    <col min="2903" max="2903" width="53" style="128" bestFit="1" customWidth="1"/>
    <col min="2904" max="2904" width="46.140625" style="128" bestFit="1" customWidth="1"/>
    <col min="2905" max="2905" width="8.140625" style="128" bestFit="1" customWidth="1"/>
    <col min="2906" max="2906" width="33.85546875" style="128" bestFit="1" customWidth="1"/>
    <col min="2907" max="2907" width="53" style="128" bestFit="1" customWidth="1"/>
    <col min="2908" max="2908" width="46.140625" style="128" bestFit="1" customWidth="1"/>
    <col min="2909" max="2909" width="8.140625" style="128" bestFit="1" customWidth="1"/>
    <col min="2910" max="2910" width="33.85546875" style="128" bestFit="1" customWidth="1"/>
    <col min="2911" max="2911" width="53" style="128" bestFit="1" customWidth="1"/>
    <col min="2912" max="2912" width="46.140625" style="128" bestFit="1" customWidth="1"/>
    <col min="2913" max="2913" width="8.140625" style="128" bestFit="1" customWidth="1"/>
    <col min="2914" max="2914" width="33.85546875" style="128" bestFit="1" customWidth="1"/>
    <col min="2915" max="2915" width="53" style="128" bestFit="1" customWidth="1"/>
    <col min="2916" max="2916" width="46.140625" style="128" bestFit="1" customWidth="1"/>
    <col min="2917" max="2917" width="8.140625" style="128" bestFit="1" customWidth="1"/>
    <col min="2918" max="2918" width="33.85546875" style="128" bestFit="1" customWidth="1"/>
    <col min="2919" max="2919" width="53" style="128" bestFit="1" customWidth="1"/>
    <col min="2920" max="2920" width="46.140625" style="128" bestFit="1" customWidth="1"/>
    <col min="2921" max="2921" width="8.140625" style="128" bestFit="1" customWidth="1"/>
    <col min="2922" max="2922" width="33.85546875" style="128" bestFit="1" customWidth="1"/>
    <col min="2923" max="2923" width="53" style="128" bestFit="1" customWidth="1"/>
    <col min="2924" max="2924" width="46.140625" style="128" bestFit="1" customWidth="1"/>
    <col min="2925" max="2925" width="8.140625" style="128" bestFit="1" customWidth="1"/>
    <col min="2926" max="2926" width="33.85546875" style="128" bestFit="1" customWidth="1"/>
    <col min="2927" max="2927" width="53" style="128" bestFit="1" customWidth="1"/>
    <col min="2928" max="2928" width="46.140625" style="128" bestFit="1" customWidth="1"/>
    <col min="2929" max="2929" width="8.140625" style="128" bestFit="1" customWidth="1"/>
    <col min="2930" max="2930" width="33.85546875" style="128" bestFit="1" customWidth="1"/>
    <col min="2931" max="2931" width="53" style="128" bestFit="1" customWidth="1"/>
    <col min="2932" max="2932" width="46.140625" style="128" bestFit="1" customWidth="1"/>
    <col min="2933" max="2933" width="8.140625" style="128" bestFit="1" customWidth="1"/>
    <col min="2934" max="2934" width="33.85546875" style="128" bestFit="1" customWidth="1"/>
    <col min="2935" max="2935" width="53" style="128" bestFit="1" customWidth="1"/>
    <col min="2936" max="2936" width="46.140625" style="128" bestFit="1" customWidth="1"/>
    <col min="2937" max="2937" width="8.140625" style="128" bestFit="1" customWidth="1"/>
    <col min="2938" max="2938" width="33.85546875" style="128" bestFit="1" customWidth="1"/>
    <col min="2939" max="2939" width="53" style="128" bestFit="1" customWidth="1"/>
    <col min="2940" max="2940" width="46.140625" style="128" bestFit="1" customWidth="1"/>
    <col min="2941" max="2941" width="8.140625" style="128" bestFit="1" customWidth="1"/>
    <col min="2942" max="2942" width="33.85546875" style="128" bestFit="1" customWidth="1"/>
    <col min="2943" max="2943" width="53" style="128" bestFit="1" customWidth="1"/>
    <col min="2944" max="2944" width="46.140625" style="128" bestFit="1" customWidth="1"/>
    <col min="2945" max="2945" width="8.140625" style="128" bestFit="1" customWidth="1"/>
    <col min="2946" max="2946" width="33.85546875" style="128" bestFit="1" customWidth="1"/>
    <col min="2947" max="2947" width="53" style="128" bestFit="1" customWidth="1"/>
    <col min="2948" max="2948" width="46.140625" style="128" bestFit="1" customWidth="1"/>
    <col min="2949" max="2949" width="8.140625" style="128" bestFit="1" customWidth="1"/>
    <col min="2950" max="2950" width="33.85546875" style="128" bestFit="1" customWidth="1"/>
    <col min="2951" max="2951" width="53" style="128" bestFit="1" customWidth="1"/>
    <col min="2952" max="2952" width="46.140625" style="128" bestFit="1" customWidth="1"/>
    <col min="2953" max="2953" width="8.140625" style="128" bestFit="1" customWidth="1"/>
    <col min="2954" max="2954" width="33.85546875" style="128" bestFit="1" customWidth="1"/>
    <col min="2955" max="2955" width="53" style="128" bestFit="1" customWidth="1"/>
    <col min="2956" max="2956" width="46.140625" style="128" bestFit="1" customWidth="1"/>
    <col min="2957" max="2957" width="8.140625" style="128" bestFit="1" customWidth="1"/>
    <col min="2958" max="2958" width="33.85546875" style="128" bestFit="1" customWidth="1"/>
    <col min="2959" max="2959" width="53" style="128" bestFit="1" customWidth="1"/>
    <col min="2960" max="2960" width="46.140625" style="128" bestFit="1" customWidth="1"/>
    <col min="2961" max="2961" width="8.140625" style="128" bestFit="1" customWidth="1"/>
    <col min="2962" max="2962" width="33.85546875" style="128" bestFit="1" customWidth="1"/>
    <col min="2963" max="2963" width="53" style="128" bestFit="1" customWidth="1"/>
    <col min="2964" max="2964" width="46.140625" style="128" bestFit="1" customWidth="1"/>
    <col min="2965" max="2965" width="8.140625" style="128" bestFit="1" customWidth="1"/>
    <col min="2966" max="2966" width="33.85546875" style="128" bestFit="1" customWidth="1"/>
    <col min="2967" max="2967" width="53" style="128" bestFit="1" customWidth="1"/>
    <col min="2968" max="2968" width="46.140625" style="128" bestFit="1" customWidth="1"/>
    <col min="2969" max="2969" width="8.140625" style="128" bestFit="1" customWidth="1"/>
    <col min="2970" max="2970" width="33.85546875" style="128" bestFit="1" customWidth="1"/>
    <col min="2971" max="2971" width="53" style="128" bestFit="1" customWidth="1"/>
    <col min="2972" max="2972" width="46.140625" style="128" bestFit="1" customWidth="1"/>
    <col min="2973" max="2973" width="8.140625" style="128" bestFit="1" customWidth="1"/>
    <col min="2974" max="2974" width="33.85546875" style="128" bestFit="1" customWidth="1"/>
    <col min="2975" max="2975" width="53" style="128" bestFit="1" customWidth="1"/>
    <col min="2976" max="2976" width="46.140625" style="128" bestFit="1" customWidth="1"/>
    <col min="2977" max="2977" width="8.140625" style="128" bestFit="1" customWidth="1"/>
    <col min="2978" max="2978" width="33.85546875" style="128" bestFit="1" customWidth="1"/>
    <col min="2979" max="2979" width="53" style="128" bestFit="1" customWidth="1"/>
    <col min="2980" max="2980" width="46.140625" style="128" bestFit="1" customWidth="1"/>
    <col min="2981" max="2981" width="8.140625" style="128" bestFit="1" customWidth="1"/>
    <col min="2982" max="2982" width="33.85546875" style="128" bestFit="1" customWidth="1"/>
    <col min="2983" max="2983" width="53" style="128" bestFit="1" customWidth="1"/>
    <col min="2984" max="2984" width="46.140625" style="128" bestFit="1" customWidth="1"/>
    <col min="2985" max="2985" width="8.140625" style="128" bestFit="1" customWidth="1"/>
    <col min="2986" max="2986" width="33.85546875" style="128" bestFit="1" customWidth="1"/>
    <col min="2987" max="2987" width="53" style="128" bestFit="1" customWidth="1"/>
    <col min="2988" max="2988" width="46.140625" style="128" bestFit="1" customWidth="1"/>
    <col min="2989" max="2989" width="8.140625" style="128" bestFit="1" customWidth="1"/>
    <col min="2990" max="2990" width="33.85546875" style="128" bestFit="1" customWidth="1"/>
    <col min="2991" max="2991" width="53" style="128" bestFit="1" customWidth="1"/>
    <col min="2992" max="2992" width="46.140625" style="128" bestFit="1" customWidth="1"/>
    <col min="2993" max="2993" width="8.140625" style="128" bestFit="1" customWidth="1"/>
    <col min="2994" max="2994" width="33.85546875" style="128" bestFit="1" customWidth="1"/>
    <col min="2995" max="2995" width="53" style="128" bestFit="1" customWidth="1"/>
    <col min="2996" max="2996" width="46.140625" style="128" bestFit="1" customWidth="1"/>
    <col min="2997" max="2997" width="8.140625" style="128" bestFit="1" customWidth="1"/>
    <col min="2998" max="2998" width="33.85546875" style="128" bestFit="1" customWidth="1"/>
    <col min="2999" max="2999" width="53" style="128" bestFit="1" customWidth="1"/>
    <col min="3000" max="3000" width="46.140625" style="128" bestFit="1" customWidth="1"/>
    <col min="3001" max="3001" width="8.140625" style="128" bestFit="1" customWidth="1"/>
    <col min="3002" max="3002" width="33.85546875" style="128" bestFit="1" customWidth="1"/>
    <col min="3003" max="3003" width="53" style="128" bestFit="1" customWidth="1"/>
    <col min="3004" max="3004" width="46.140625" style="128" bestFit="1" customWidth="1"/>
    <col min="3005" max="3005" width="8.140625" style="128" bestFit="1" customWidth="1"/>
    <col min="3006" max="3006" width="33.85546875" style="128" bestFit="1" customWidth="1"/>
    <col min="3007" max="3007" width="53" style="128" bestFit="1" customWidth="1"/>
    <col min="3008" max="3008" width="46.140625" style="128" bestFit="1" customWidth="1"/>
    <col min="3009" max="3009" width="8.140625" style="128" bestFit="1" customWidth="1"/>
    <col min="3010" max="3010" width="33.85546875" style="128" bestFit="1" customWidth="1"/>
    <col min="3011" max="3011" width="53" style="128" bestFit="1" customWidth="1"/>
    <col min="3012" max="3012" width="46.140625" style="128" bestFit="1" customWidth="1"/>
    <col min="3013" max="3013" width="8.140625" style="128" bestFit="1" customWidth="1"/>
    <col min="3014" max="3014" width="33.85546875" style="128" bestFit="1" customWidth="1"/>
    <col min="3015" max="3015" width="53" style="128" bestFit="1" customWidth="1"/>
    <col min="3016" max="3016" width="46.140625" style="128" bestFit="1" customWidth="1"/>
    <col min="3017" max="3017" width="8.140625" style="128" bestFit="1" customWidth="1"/>
    <col min="3018" max="3018" width="33.85546875" style="128" bestFit="1" customWidth="1"/>
    <col min="3019" max="3019" width="53" style="128" bestFit="1" customWidth="1"/>
    <col min="3020" max="3020" width="46.140625" style="128" bestFit="1" customWidth="1"/>
    <col min="3021" max="3021" width="8.140625" style="128" bestFit="1" customWidth="1"/>
    <col min="3022" max="3022" width="33.85546875" style="128" bestFit="1" customWidth="1"/>
    <col min="3023" max="3023" width="53" style="128" bestFit="1" customWidth="1"/>
    <col min="3024" max="3024" width="46.140625" style="128" bestFit="1" customWidth="1"/>
    <col min="3025" max="3025" width="8.140625" style="128" bestFit="1" customWidth="1"/>
    <col min="3026" max="3026" width="33.85546875" style="128" bestFit="1" customWidth="1"/>
    <col min="3027" max="3027" width="53" style="128" bestFit="1" customWidth="1"/>
    <col min="3028" max="3028" width="46.140625" style="128" bestFit="1" customWidth="1"/>
    <col min="3029" max="3029" width="8.140625" style="128" bestFit="1" customWidth="1"/>
    <col min="3030" max="3030" width="33.85546875" style="128" bestFit="1" customWidth="1"/>
    <col min="3031" max="3031" width="53" style="128" bestFit="1" customWidth="1"/>
    <col min="3032" max="3032" width="46.140625" style="128" bestFit="1" customWidth="1"/>
    <col min="3033" max="3033" width="8.140625" style="128" bestFit="1" customWidth="1"/>
    <col min="3034" max="3034" width="33.85546875" style="128" bestFit="1" customWidth="1"/>
    <col min="3035" max="3035" width="53" style="128" bestFit="1" customWidth="1"/>
    <col min="3036" max="3036" width="46.140625" style="128" bestFit="1" customWidth="1"/>
    <col min="3037" max="3037" width="8.140625" style="128" bestFit="1" customWidth="1"/>
    <col min="3038" max="3038" width="33.85546875" style="128" bestFit="1" customWidth="1"/>
    <col min="3039" max="3039" width="53" style="128" bestFit="1" customWidth="1"/>
    <col min="3040" max="3040" width="46.140625" style="128" bestFit="1" customWidth="1"/>
    <col min="3041" max="3041" width="8.140625" style="128" bestFit="1" customWidth="1"/>
    <col min="3042" max="3042" width="33.85546875" style="128" bestFit="1" customWidth="1"/>
    <col min="3043" max="3043" width="53" style="128" bestFit="1" customWidth="1"/>
    <col min="3044" max="3044" width="46.140625" style="128" bestFit="1" customWidth="1"/>
    <col min="3045" max="3045" width="8.140625" style="128" bestFit="1" customWidth="1"/>
    <col min="3046" max="3046" width="33.85546875" style="128" bestFit="1" customWidth="1"/>
    <col min="3047" max="3047" width="53" style="128" bestFit="1" customWidth="1"/>
    <col min="3048" max="3048" width="46.140625" style="128" bestFit="1" customWidth="1"/>
    <col min="3049" max="3049" width="8.140625" style="128" bestFit="1" customWidth="1"/>
    <col min="3050" max="3050" width="33.85546875" style="128" bestFit="1" customWidth="1"/>
    <col min="3051" max="3051" width="53" style="128" bestFit="1" customWidth="1"/>
    <col min="3052" max="3052" width="46.140625" style="128" bestFit="1" customWidth="1"/>
    <col min="3053" max="3053" width="8.140625" style="128" bestFit="1" customWidth="1"/>
    <col min="3054" max="3054" width="33.85546875" style="128" bestFit="1" customWidth="1"/>
    <col min="3055" max="3055" width="53" style="128" bestFit="1" customWidth="1"/>
    <col min="3056" max="3056" width="46.140625" style="128" bestFit="1" customWidth="1"/>
    <col min="3057" max="3057" width="8.140625" style="128" bestFit="1" customWidth="1"/>
    <col min="3058" max="3058" width="33.85546875" style="128" bestFit="1" customWidth="1"/>
    <col min="3059" max="3059" width="53" style="128" bestFit="1" customWidth="1"/>
    <col min="3060" max="3060" width="46.140625" style="128" bestFit="1" customWidth="1"/>
    <col min="3061" max="3061" width="8.140625" style="128" bestFit="1" customWidth="1"/>
    <col min="3062" max="3062" width="33.85546875" style="128" bestFit="1" customWidth="1"/>
    <col min="3063" max="3063" width="53" style="128" bestFit="1" customWidth="1"/>
    <col min="3064" max="3064" width="46.140625" style="128" bestFit="1" customWidth="1"/>
    <col min="3065" max="3065" width="8.140625" style="128" bestFit="1" customWidth="1"/>
    <col min="3066" max="3066" width="33.85546875" style="128" bestFit="1" customWidth="1"/>
    <col min="3067" max="3067" width="53" style="128" bestFit="1" customWidth="1"/>
    <col min="3068" max="3068" width="46.140625" style="128" bestFit="1" customWidth="1"/>
    <col min="3069" max="3069" width="8.140625" style="128" bestFit="1" customWidth="1"/>
    <col min="3070" max="3070" width="33.85546875" style="128" bestFit="1" customWidth="1"/>
    <col min="3071" max="3071" width="53" style="128" bestFit="1" customWidth="1"/>
    <col min="3072" max="3072" width="46.140625" style="128" bestFit="1" customWidth="1"/>
    <col min="3073" max="3073" width="8.140625" style="128" bestFit="1" customWidth="1"/>
    <col min="3074" max="3074" width="33.85546875" style="128" bestFit="1" customWidth="1"/>
    <col min="3075" max="3075" width="53" style="128" bestFit="1" customWidth="1"/>
    <col min="3076" max="3076" width="46.140625" style="128" bestFit="1" customWidth="1"/>
    <col min="3077" max="3077" width="8.140625" style="128" bestFit="1" customWidth="1"/>
    <col min="3078" max="3078" width="33.85546875" style="128" bestFit="1" customWidth="1"/>
    <col min="3079" max="3079" width="53" style="128" bestFit="1" customWidth="1"/>
    <col min="3080" max="3080" width="46.140625" style="128" bestFit="1" customWidth="1"/>
    <col min="3081" max="3081" width="8.140625" style="128" bestFit="1" customWidth="1"/>
    <col min="3082" max="3082" width="33.85546875" style="128" bestFit="1" customWidth="1"/>
    <col min="3083" max="3083" width="53" style="128" bestFit="1" customWidth="1"/>
    <col min="3084" max="3084" width="46.140625" style="128" bestFit="1" customWidth="1"/>
    <col min="3085" max="3085" width="8.140625" style="128" bestFit="1" customWidth="1"/>
    <col min="3086" max="3086" width="33.85546875" style="128" bestFit="1" customWidth="1"/>
    <col min="3087" max="3087" width="53" style="128" bestFit="1" customWidth="1"/>
    <col min="3088" max="3088" width="46.140625" style="128" bestFit="1" customWidth="1"/>
    <col min="3089" max="3089" width="8.140625" style="128" bestFit="1" customWidth="1"/>
    <col min="3090" max="3090" width="33.85546875" style="128" bestFit="1" customWidth="1"/>
    <col min="3091" max="3091" width="53" style="128" bestFit="1" customWidth="1"/>
    <col min="3092" max="3092" width="46.140625" style="128" bestFit="1" customWidth="1"/>
    <col min="3093" max="3093" width="8.140625" style="128" bestFit="1" customWidth="1"/>
    <col min="3094" max="3094" width="33.85546875" style="128" bestFit="1" customWidth="1"/>
    <col min="3095" max="3095" width="53" style="128" bestFit="1" customWidth="1"/>
    <col min="3096" max="3096" width="46.140625" style="128" bestFit="1" customWidth="1"/>
    <col min="3097" max="3097" width="8.140625" style="128" bestFit="1" customWidth="1"/>
    <col min="3098" max="3098" width="33.85546875" style="128" bestFit="1" customWidth="1"/>
    <col min="3099" max="3099" width="53" style="128" bestFit="1" customWidth="1"/>
    <col min="3100" max="3100" width="46.140625" style="128" bestFit="1" customWidth="1"/>
    <col min="3101" max="3101" width="8.140625" style="128" bestFit="1" customWidth="1"/>
    <col min="3102" max="3102" width="33.85546875" style="128" bestFit="1" customWidth="1"/>
    <col min="3103" max="3103" width="53" style="128" bestFit="1" customWidth="1"/>
    <col min="3104" max="3104" width="46.140625" style="128" bestFit="1" customWidth="1"/>
    <col min="3105" max="3105" width="8.140625" style="128" bestFit="1" customWidth="1"/>
    <col min="3106" max="3106" width="33.85546875" style="128" bestFit="1" customWidth="1"/>
    <col min="3107" max="3107" width="53" style="128" bestFit="1" customWidth="1"/>
    <col min="3108" max="3108" width="46.140625" style="128" bestFit="1" customWidth="1"/>
    <col min="3109" max="3109" width="8.140625" style="128" bestFit="1" customWidth="1"/>
    <col min="3110" max="3110" width="33.85546875" style="128" bestFit="1" customWidth="1"/>
    <col min="3111" max="3111" width="53" style="128" bestFit="1" customWidth="1"/>
    <col min="3112" max="3112" width="46.140625" style="128" bestFit="1" customWidth="1"/>
    <col min="3113" max="3113" width="8.140625" style="128" bestFit="1" customWidth="1"/>
    <col min="3114" max="3114" width="33.85546875" style="128" bestFit="1" customWidth="1"/>
    <col min="3115" max="3115" width="53" style="128" bestFit="1" customWidth="1"/>
    <col min="3116" max="3116" width="46.140625" style="128" bestFit="1" customWidth="1"/>
    <col min="3117" max="3117" width="8.140625" style="128" bestFit="1" customWidth="1"/>
    <col min="3118" max="3118" width="33.85546875" style="128" bestFit="1" customWidth="1"/>
    <col min="3119" max="3119" width="53" style="128" bestFit="1" customWidth="1"/>
    <col min="3120" max="3120" width="46.140625" style="128" bestFit="1" customWidth="1"/>
    <col min="3121" max="3121" width="8.140625" style="128" bestFit="1" customWidth="1"/>
    <col min="3122" max="3122" width="33.85546875" style="128" bestFit="1" customWidth="1"/>
    <col min="3123" max="3123" width="53" style="128" bestFit="1" customWidth="1"/>
    <col min="3124" max="3124" width="46.140625" style="128" bestFit="1" customWidth="1"/>
    <col min="3125" max="3125" width="8.140625" style="128" bestFit="1" customWidth="1"/>
    <col min="3126" max="3126" width="33.85546875" style="128" bestFit="1" customWidth="1"/>
    <col min="3127" max="3127" width="53" style="128" bestFit="1" customWidth="1"/>
    <col min="3128" max="3128" width="46.140625" style="128" bestFit="1" customWidth="1"/>
    <col min="3129" max="3129" width="8.140625" style="128" bestFit="1" customWidth="1"/>
    <col min="3130" max="3130" width="33.85546875" style="128" bestFit="1" customWidth="1"/>
    <col min="3131" max="3131" width="53" style="128" bestFit="1" customWidth="1"/>
    <col min="3132" max="3132" width="46.140625" style="128" bestFit="1" customWidth="1"/>
    <col min="3133" max="3133" width="8.140625" style="128" bestFit="1" customWidth="1"/>
    <col min="3134" max="3134" width="33.85546875" style="128" bestFit="1" customWidth="1"/>
    <col min="3135" max="3135" width="53" style="128" bestFit="1" customWidth="1"/>
    <col min="3136" max="3136" width="46.140625" style="128" bestFit="1" customWidth="1"/>
    <col min="3137" max="3137" width="8.140625" style="128" bestFit="1" customWidth="1"/>
    <col min="3138" max="3138" width="33.85546875" style="128" bestFit="1" customWidth="1"/>
    <col min="3139" max="3139" width="53" style="128" bestFit="1" customWidth="1"/>
    <col min="3140" max="3140" width="46.140625" style="128" bestFit="1" customWidth="1"/>
    <col min="3141" max="3141" width="8.140625" style="128" bestFit="1" customWidth="1"/>
    <col min="3142" max="3142" width="33.85546875" style="128" bestFit="1" customWidth="1"/>
    <col min="3143" max="3143" width="53" style="128" bestFit="1" customWidth="1"/>
    <col min="3144" max="3144" width="46.140625" style="128" bestFit="1" customWidth="1"/>
    <col min="3145" max="3145" width="8.140625" style="128" bestFit="1" customWidth="1"/>
    <col min="3146" max="3146" width="33.85546875" style="128" bestFit="1" customWidth="1"/>
    <col min="3147" max="3147" width="53" style="128" bestFit="1" customWidth="1"/>
    <col min="3148" max="3148" width="46.140625" style="128" bestFit="1" customWidth="1"/>
    <col min="3149" max="3149" width="8.140625" style="128" bestFit="1" customWidth="1"/>
    <col min="3150" max="3150" width="33.85546875" style="128" bestFit="1" customWidth="1"/>
    <col min="3151" max="3151" width="53" style="128" bestFit="1" customWidth="1"/>
    <col min="3152" max="3152" width="46.140625" style="128" bestFit="1" customWidth="1"/>
    <col min="3153" max="3153" width="8.140625" style="128" bestFit="1" customWidth="1"/>
    <col min="3154" max="3154" width="33.85546875" style="128" bestFit="1" customWidth="1"/>
    <col min="3155" max="3155" width="53" style="128" bestFit="1" customWidth="1"/>
    <col min="3156" max="3156" width="46.140625" style="128" bestFit="1" customWidth="1"/>
    <col min="3157" max="3157" width="8.140625" style="128" bestFit="1" customWidth="1"/>
    <col min="3158" max="3158" width="33.85546875" style="128" bestFit="1" customWidth="1"/>
    <col min="3159" max="3159" width="53" style="128" bestFit="1" customWidth="1"/>
    <col min="3160" max="3160" width="46.140625" style="128" bestFit="1" customWidth="1"/>
    <col min="3161" max="3161" width="8.140625" style="128" bestFit="1" customWidth="1"/>
    <col min="3162" max="3162" width="33.85546875" style="128" bestFit="1" customWidth="1"/>
    <col min="3163" max="3163" width="53" style="128" bestFit="1" customWidth="1"/>
    <col min="3164" max="3164" width="46.140625" style="128" bestFit="1" customWidth="1"/>
    <col min="3165" max="3165" width="8.140625" style="128" bestFit="1" customWidth="1"/>
    <col min="3166" max="3166" width="33.85546875" style="128" bestFit="1" customWidth="1"/>
    <col min="3167" max="3167" width="53" style="128" bestFit="1" customWidth="1"/>
    <col min="3168" max="3168" width="46.140625" style="128" bestFit="1" customWidth="1"/>
    <col min="3169" max="3169" width="8.140625" style="128" bestFit="1" customWidth="1"/>
    <col min="3170" max="3170" width="33.85546875" style="128" bestFit="1" customWidth="1"/>
    <col min="3171" max="3171" width="53" style="128" bestFit="1" customWidth="1"/>
    <col min="3172" max="3172" width="46.140625" style="128" bestFit="1" customWidth="1"/>
    <col min="3173" max="3173" width="8.140625" style="128" bestFit="1" customWidth="1"/>
    <col min="3174" max="3174" width="33.85546875" style="128" bestFit="1" customWidth="1"/>
    <col min="3175" max="3175" width="53" style="128" bestFit="1" customWidth="1"/>
    <col min="3176" max="3176" width="46.140625" style="128" bestFit="1" customWidth="1"/>
    <col min="3177" max="3177" width="8.140625" style="128" bestFit="1" customWidth="1"/>
    <col min="3178" max="3178" width="33.85546875" style="128" bestFit="1" customWidth="1"/>
    <col min="3179" max="3179" width="53" style="128" bestFit="1" customWidth="1"/>
    <col min="3180" max="3180" width="46.140625" style="128" bestFit="1" customWidth="1"/>
    <col min="3181" max="3181" width="8.140625" style="128" bestFit="1" customWidth="1"/>
    <col min="3182" max="3182" width="33.85546875" style="128" bestFit="1" customWidth="1"/>
    <col min="3183" max="3183" width="53" style="128" bestFit="1" customWidth="1"/>
    <col min="3184" max="3184" width="46.140625" style="128" bestFit="1" customWidth="1"/>
    <col min="3185" max="3185" width="8.140625" style="128" bestFit="1" customWidth="1"/>
    <col min="3186" max="3186" width="33.85546875" style="128" bestFit="1" customWidth="1"/>
    <col min="3187" max="3187" width="53" style="128" bestFit="1" customWidth="1"/>
    <col min="3188" max="3188" width="46.140625" style="128" bestFit="1" customWidth="1"/>
    <col min="3189" max="3189" width="8.140625" style="128" bestFit="1" customWidth="1"/>
    <col min="3190" max="3190" width="33.85546875" style="128" bestFit="1" customWidth="1"/>
    <col min="3191" max="3191" width="53" style="128" bestFit="1" customWidth="1"/>
    <col min="3192" max="3192" width="46.140625" style="128" bestFit="1" customWidth="1"/>
    <col min="3193" max="3193" width="8.140625" style="128" bestFit="1" customWidth="1"/>
    <col min="3194" max="3194" width="33.85546875" style="128" bestFit="1" customWidth="1"/>
    <col min="3195" max="3195" width="53" style="128" bestFit="1" customWidth="1"/>
    <col min="3196" max="3196" width="46.140625" style="128" bestFit="1" customWidth="1"/>
    <col min="3197" max="3197" width="8.140625" style="128" bestFit="1" customWidth="1"/>
    <col min="3198" max="3198" width="33.85546875" style="128" bestFit="1" customWidth="1"/>
    <col min="3199" max="3199" width="53" style="128" bestFit="1" customWidth="1"/>
    <col min="3200" max="3200" width="46.140625" style="128" bestFit="1" customWidth="1"/>
    <col min="3201" max="3201" width="8.140625" style="128" bestFit="1" customWidth="1"/>
    <col min="3202" max="3202" width="33.85546875" style="128" bestFit="1" customWidth="1"/>
    <col min="3203" max="3203" width="53" style="128" bestFit="1" customWidth="1"/>
    <col min="3204" max="3204" width="46.140625" style="128" bestFit="1" customWidth="1"/>
    <col min="3205" max="3205" width="8.140625" style="128" bestFit="1" customWidth="1"/>
    <col min="3206" max="3206" width="33.85546875" style="128" bestFit="1" customWidth="1"/>
    <col min="3207" max="3207" width="53" style="128" bestFit="1" customWidth="1"/>
    <col min="3208" max="3208" width="46.140625" style="128" bestFit="1" customWidth="1"/>
    <col min="3209" max="3209" width="8.140625" style="128" bestFit="1" customWidth="1"/>
    <col min="3210" max="3210" width="33.85546875" style="128" bestFit="1" customWidth="1"/>
    <col min="3211" max="3211" width="53" style="128" bestFit="1" customWidth="1"/>
    <col min="3212" max="3212" width="46.140625" style="128" bestFit="1" customWidth="1"/>
    <col min="3213" max="3213" width="8.140625" style="128" bestFit="1" customWidth="1"/>
    <col min="3214" max="3214" width="33.85546875" style="128" bestFit="1" customWidth="1"/>
    <col min="3215" max="3215" width="53" style="128" bestFit="1" customWidth="1"/>
    <col min="3216" max="3216" width="46.140625" style="128" bestFit="1" customWidth="1"/>
    <col min="3217" max="3217" width="8.140625" style="128" bestFit="1" customWidth="1"/>
    <col min="3218" max="3218" width="33.85546875" style="128" bestFit="1" customWidth="1"/>
    <col min="3219" max="3219" width="53" style="128" bestFit="1" customWidth="1"/>
    <col min="3220" max="3220" width="46.140625" style="128" bestFit="1" customWidth="1"/>
    <col min="3221" max="3221" width="8.140625" style="128" bestFit="1" customWidth="1"/>
    <col min="3222" max="3222" width="33.85546875" style="128" bestFit="1" customWidth="1"/>
    <col min="3223" max="3223" width="53" style="128" bestFit="1" customWidth="1"/>
    <col min="3224" max="3224" width="46.140625" style="128" bestFit="1" customWidth="1"/>
    <col min="3225" max="3225" width="8.140625" style="128" bestFit="1" customWidth="1"/>
    <col min="3226" max="3226" width="33.85546875" style="128" bestFit="1" customWidth="1"/>
    <col min="3227" max="3227" width="53" style="128" bestFit="1" customWidth="1"/>
    <col min="3228" max="3228" width="46.140625" style="128" bestFit="1" customWidth="1"/>
    <col min="3229" max="3229" width="8.140625" style="128" bestFit="1" customWidth="1"/>
    <col min="3230" max="3230" width="33.85546875" style="128" bestFit="1" customWidth="1"/>
    <col min="3231" max="3231" width="53" style="128" bestFit="1" customWidth="1"/>
    <col min="3232" max="3232" width="46.140625" style="128" bestFit="1" customWidth="1"/>
    <col min="3233" max="3233" width="8.140625" style="128" bestFit="1" customWidth="1"/>
    <col min="3234" max="3234" width="33.85546875" style="128" bestFit="1" customWidth="1"/>
    <col min="3235" max="3235" width="53" style="128" bestFit="1" customWidth="1"/>
    <col min="3236" max="3236" width="46.140625" style="128" bestFit="1" customWidth="1"/>
    <col min="3237" max="3237" width="8.140625" style="128" bestFit="1" customWidth="1"/>
    <col min="3238" max="3238" width="33.85546875" style="128" bestFit="1" customWidth="1"/>
    <col min="3239" max="3239" width="53" style="128" bestFit="1" customWidth="1"/>
    <col min="3240" max="3240" width="46.140625" style="128" bestFit="1" customWidth="1"/>
    <col min="3241" max="3241" width="8.140625" style="128" bestFit="1" customWidth="1"/>
    <col min="3242" max="3242" width="33.85546875" style="128" bestFit="1" customWidth="1"/>
    <col min="3243" max="3243" width="53" style="128" bestFit="1" customWidth="1"/>
    <col min="3244" max="3244" width="46.140625" style="128" bestFit="1" customWidth="1"/>
    <col min="3245" max="3245" width="8.140625" style="128" bestFit="1" customWidth="1"/>
    <col min="3246" max="3246" width="33.85546875" style="128" bestFit="1" customWidth="1"/>
    <col min="3247" max="3247" width="53" style="128" bestFit="1" customWidth="1"/>
    <col min="3248" max="3248" width="46.140625" style="128" bestFit="1" customWidth="1"/>
    <col min="3249" max="3249" width="8.140625" style="128" bestFit="1" customWidth="1"/>
    <col min="3250" max="3250" width="33.85546875" style="128" bestFit="1" customWidth="1"/>
    <col min="3251" max="3251" width="53" style="128" bestFit="1" customWidth="1"/>
    <col min="3252" max="3252" width="46.140625" style="128" bestFit="1" customWidth="1"/>
    <col min="3253" max="3253" width="8.140625" style="128" bestFit="1" customWidth="1"/>
    <col min="3254" max="3254" width="33.85546875" style="128" bestFit="1" customWidth="1"/>
    <col min="3255" max="3255" width="53" style="128" bestFit="1" customWidth="1"/>
    <col min="3256" max="3256" width="46.140625" style="128" bestFit="1" customWidth="1"/>
    <col min="3257" max="3257" width="8.140625" style="128" bestFit="1" customWidth="1"/>
    <col min="3258" max="3258" width="33.85546875" style="128" bestFit="1" customWidth="1"/>
    <col min="3259" max="3259" width="53" style="128" bestFit="1" customWidth="1"/>
    <col min="3260" max="3260" width="46.140625" style="128" bestFit="1" customWidth="1"/>
    <col min="3261" max="3261" width="8.140625" style="128" bestFit="1" customWidth="1"/>
    <col min="3262" max="3262" width="33.85546875" style="128" bestFit="1" customWidth="1"/>
    <col min="3263" max="3263" width="53" style="128" bestFit="1" customWidth="1"/>
    <col min="3264" max="3264" width="46.140625" style="128" bestFit="1" customWidth="1"/>
    <col min="3265" max="3265" width="8.140625" style="128" bestFit="1" customWidth="1"/>
    <col min="3266" max="3266" width="33.85546875" style="128" bestFit="1" customWidth="1"/>
    <col min="3267" max="3267" width="53" style="128" bestFit="1" customWidth="1"/>
    <col min="3268" max="3268" width="46.140625" style="128" bestFit="1" customWidth="1"/>
    <col min="3269" max="3269" width="8.140625" style="128" bestFit="1" customWidth="1"/>
    <col min="3270" max="3270" width="33.85546875" style="128" bestFit="1" customWidth="1"/>
    <col min="3271" max="3271" width="53" style="128" bestFit="1" customWidth="1"/>
    <col min="3272" max="3272" width="46.140625" style="128" bestFit="1" customWidth="1"/>
    <col min="3273" max="3273" width="8.140625" style="128" bestFit="1" customWidth="1"/>
    <col min="3274" max="3274" width="33.85546875" style="128" bestFit="1" customWidth="1"/>
    <col min="3275" max="3275" width="53" style="128" bestFit="1" customWidth="1"/>
    <col min="3276" max="3276" width="46.140625" style="128" bestFit="1" customWidth="1"/>
    <col min="3277" max="3277" width="8.140625" style="128" bestFit="1" customWidth="1"/>
    <col min="3278" max="3278" width="33.85546875" style="128" bestFit="1" customWidth="1"/>
    <col min="3279" max="3279" width="53" style="128" bestFit="1" customWidth="1"/>
    <col min="3280" max="3280" width="46.140625" style="128" bestFit="1" customWidth="1"/>
    <col min="3281" max="3281" width="8.140625" style="128" bestFit="1" customWidth="1"/>
    <col min="3282" max="3282" width="33.85546875" style="128" bestFit="1" customWidth="1"/>
    <col min="3283" max="3283" width="53" style="128" bestFit="1" customWidth="1"/>
    <col min="3284" max="3284" width="46.140625" style="128" bestFit="1" customWidth="1"/>
    <col min="3285" max="3285" width="8.140625" style="128" bestFit="1" customWidth="1"/>
    <col min="3286" max="3286" width="33.85546875" style="128" bestFit="1" customWidth="1"/>
    <col min="3287" max="3287" width="53" style="128" bestFit="1" customWidth="1"/>
    <col min="3288" max="3288" width="46.140625" style="128" bestFit="1" customWidth="1"/>
    <col min="3289" max="3289" width="8.140625" style="128" bestFit="1" customWidth="1"/>
    <col min="3290" max="3290" width="33.85546875" style="128" bestFit="1" customWidth="1"/>
    <col min="3291" max="3291" width="53" style="128" bestFit="1" customWidth="1"/>
    <col min="3292" max="3292" width="46.140625" style="128" bestFit="1" customWidth="1"/>
    <col min="3293" max="3293" width="8.140625" style="128" bestFit="1" customWidth="1"/>
    <col min="3294" max="3294" width="33.85546875" style="128" bestFit="1" customWidth="1"/>
    <col min="3295" max="3295" width="53" style="128" bestFit="1" customWidth="1"/>
    <col min="3296" max="3296" width="46.140625" style="128" bestFit="1" customWidth="1"/>
    <col min="3297" max="3297" width="8.140625" style="128" bestFit="1" customWidth="1"/>
    <col min="3298" max="3298" width="33.85546875" style="128" bestFit="1" customWidth="1"/>
    <col min="3299" max="3299" width="53" style="128" bestFit="1" customWidth="1"/>
    <col min="3300" max="3300" width="46.140625" style="128" bestFit="1" customWidth="1"/>
    <col min="3301" max="3301" width="8.140625" style="128" bestFit="1" customWidth="1"/>
    <col min="3302" max="3302" width="33.85546875" style="128" bestFit="1" customWidth="1"/>
    <col min="3303" max="3303" width="53" style="128" bestFit="1" customWidth="1"/>
    <col min="3304" max="3304" width="46.140625" style="128" bestFit="1" customWidth="1"/>
    <col min="3305" max="3305" width="8.140625" style="128" bestFit="1" customWidth="1"/>
    <col min="3306" max="3306" width="33.85546875" style="128" bestFit="1" customWidth="1"/>
    <col min="3307" max="3307" width="53" style="128" bestFit="1" customWidth="1"/>
    <col min="3308" max="3308" width="46.140625" style="128" bestFit="1" customWidth="1"/>
    <col min="3309" max="3309" width="8.140625" style="128" bestFit="1" customWidth="1"/>
    <col min="3310" max="3310" width="33.85546875" style="128" bestFit="1" customWidth="1"/>
    <col min="3311" max="3311" width="53" style="128" bestFit="1" customWidth="1"/>
    <col min="3312" max="3312" width="46.140625" style="128" bestFit="1" customWidth="1"/>
    <col min="3313" max="3313" width="8.140625" style="128" bestFit="1" customWidth="1"/>
    <col min="3314" max="3314" width="33.85546875" style="128" bestFit="1" customWidth="1"/>
    <col min="3315" max="3315" width="53" style="128" bestFit="1" customWidth="1"/>
    <col min="3316" max="3316" width="46.140625" style="128" bestFit="1" customWidth="1"/>
    <col min="3317" max="3317" width="8.140625" style="128" bestFit="1" customWidth="1"/>
    <col min="3318" max="3318" width="33.85546875" style="128" bestFit="1" customWidth="1"/>
    <col min="3319" max="3319" width="53" style="128" bestFit="1" customWidth="1"/>
    <col min="3320" max="3320" width="46.140625" style="128" bestFit="1" customWidth="1"/>
    <col min="3321" max="3321" width="8.140625" style="128" bestFit="1" customWidth="1"/>
    <col min="3322" max="3322" width="33.85546875" style="128" bestFit="1" customWidth="1"/>
    <col min="3323" max="3323" width="53" style="128" bestFit="1" customWidth="1"/>
    <col min="3324" max="3324" width="46.140625" style="128" bestFit="1" customWidth="1"/>
    <col min="3325" max="3325" width="8.140625" style="128" bestFit="1" customWidth="1"/>
    <col min="3326" max="3326" width="33.85546875" style="128" bestFit="1" customWidth="1"/>
    <col min="3327" max="3327" width="53" style="128" bestFit="1" customWidth="1"/>
    <col min="3328" max="3328" width="46.140625" style="128" bestFit="1" customWidth="1"/>
    <col min="3329" max="3329" width="8.140625" style="128" bestFit="1" customWidth="1"/>
    <col min="3330" max="3330" width="33.85546875" style="128" bestFit="1" customWidth="1"/>
    <col min="3331" max="3331" width="53" style="128" bestFit="1" customWidth="1"/>
    <col min="3332" max="3332" width="46.140625" style="128" bestFit="1" customWidth="1"/>
    <col min="3333" max="3333" width="8.140625" style="128" bestFit="1" customWidth="1"/>
    <col min="3334" max="3334" width="33.85546875" style="128" bestFit="1" customWidth="1"/>
    <col min="3335" max="3335" width="53" style="128" bestFit="1" customWidth="1"/>
    <col min="3336" max="3336" width="46.140625" style="128" bestFit="1" customWidth="1"/>
    <col min="3337" max="3337" width="8.140625" style="128" bestFit="1" customWidth="1"/>
    <col min="3338" max="3338" width="33.85546875" style="128" bestFit="1" customWidth="1"/>
    <col min="3339" max="3339" width="53" style="128" bestFit="1" customWidth="1"/>
    <col min="3340" max="3340" width="46.140625" style="128" bestFit="1" customWidth="1"/>
    <col min="3341" max="3341" width="8.140625" style="128" bestFit="1" customWidth="1"/>
    <col min="3342" max="3342" width="33.85546875" style="128" bestFit="1" customWidth="1"/>
    <col min="3343" max="3343" width="53" style="128" bestFit="1" customWidth="1"/>
    <col min="3344" max="3344" width="46.140625" style="128" bestFit="1" customWidth="1"/>
    <col min="3345" max="3345" width="8.140625" style="128" bestFit="1" customWidth="1"/>
    <col min="3346" max="3346" width="33.85546875" style="128" bestFit="1" customWidth="1"/>
    <col min="3347" max="3347" width="53" style="128" bestFit="1" customWidth="1"/>
    <col min="3348" max="3348" width="46.140625" style="128" bestFit="1" customWidth="1"/>
    <col min="3349" max="3349" width="8.140625" style="128" bestFit="1" customWidth="1"/>
    <col min="3350" max="3350" width="33.85546875" style="128" bestFit="1" customWidth="1"/>
    <col min="3351" max="3351" width="53" style="128" bestFit="1" customWidth="1"/>
    <col min="3352" max="3352" width="46.140625" style="128" bestFit="1" customWidth="1"/>
    <col min="3353" max="3353" width="8.140625" style="128" bestFit="1" customWidth="1"/>
    <col min="3354" max="3354" width="33.85546875" style="128" bestFit="1" customWidth="1"/>
    <col min="3355" max="3355" width="53" style="128" bestFit="1" customWidth="1"/>
    <col min="3356" max="3356" width="46.140625" style="128" bestFit="1" customWidth="1"/>
    <col min="3357" max="3357" width="8.140625" style="128" bestFit="1" customWidth="1"/>
    <col min="3358" max="3358" width="33.85546875" style="128" bestFit="1" customWidth="1"/>
    <col min="3359" max="3359" width="53" style="128" bestFit="1" customWidth="1"/>
    <col min="3360" max="3360" width="46.140625" style="128" bestFit="1" customWidth="1"/>
    <col min="3361" max="3361" width="8.140625" style="128" bestFit="1" customWidth="1"/>
    <col min="3362" max="3362" width="33.85546875" style="128" bestFit="1" customWidth="1"/>
    <col min="3363" max="3363" width="53" style="128" bestFit="1" customWidth="1"/>
    <col min="3364" max="3364" width="46.140625" style="128" bestFit="1" customWidth="1"/>
    <col min="3365" max="3365" width="8.140625" style="128" bestFit="1" customWidth="1"/>
    <col min="3366" max="3366" width="33.85546875" style="128" bestFit="1" customWidth="1"/>
    <col min="3367" max="3367" width="53" style="128" bestFit="1" customWidth="1"/>
    <col min="3368" max="3368" width="46.140625" style="128" bestFit="1" customWidth="1"/>
    <col min="3369" max="3369" width="8.140625" style="128" bestFit="1" customWidth="1"/>
    <col min="3370" max="3370" width="33.85546875" style="128" bestFit="1" customWidth="1"/>
    <col min="3371" max="3371" width="53" style="128" bestFit="1" customWidth="1"/>
    <col min="3372" max="3372" width="46.140625" style="128" bestFit="1" customWidth="1"/>
    <col min="3373" max="3373" width="8.140625" style="128" bestFit="1" customWidth="1"/>
    <col min="3374" max="3374" width="33.85546875" style="128" bestFit="1" customWidth="1"/>
    <col min="3375" max="3375" width="53" style="128" bestFit="1" customWidth="1"/>
    <col min="3376" max="3376" width="46.140625" style="128" bestFit="1" customWidth="1"/>
    <col min="3377" max="3377" width="8.140625" style="128" bestFit="1" customWidth="1"/>
    <col min="3378" max="3378" width="33.85546875" style="128" bestFit="1" customWidth="1"/>
    <col min="3379" max="3379" width="53" style="128" bestFit="1" customWidth="1"/>
    <col min="3380" max="3380" width="46.140625" style="128" bestFit="1" customWidth="1"/>
    <col min="3381" max="3381" width="8.140625" style="128" bestFit="1" customWidth="1"/>
    <col min="3382" max="3382" width="33.85546875" style="128" bestFit="1" customWidth="1"/>
    <col min="3383" max="3383" width="53" style="128" bestFit="1" customWidth="1"/>
    <col min="3384" max="3384" width="46.140625" style="128" bestFit="1" customWidth="1"/>
    <col min="3385" max="3385" width="8.140625" style="128" bestFit="1" customWidth="1"/>
    <col min="3386" max="3386" width="33.85546875" style="128" bestFit="1" customWidth="1"/>
    <col min="3387" max="3387" width="53" style="128" bestFit="1" customWidth="1"/>
    <col min="3388" max="3388" width="46.140625" style="128" bestFit="1" customWidth="1"/>
    <col min="3389" max="3389" width="8.140625" style="128" bestFit="1" customWidth="1"/>
    <col min="3390" max="3390" width="33.85546875" style="128" bestFit="1" customWidth="1"/>
    <col min="3391" max="3391" width="53" style="128" bestFit="1" customWidth="1"/>
    <col min="3392" max="3392" width="46.140625" style="128" bestFit="1" customWidth="1"/>
    <col min="3393" max="3393" width="8.140625" style="128" bestFit="1" customWidth="1"/>
    <col min="3394" max="3394" width="33.85546875" style="128" bestFit="1" customWidth="1"/>
    <col min="3395" max="3395" width="53" style="128" bestFit="1" customWidth="1"/>
    <col min="3396" max="3396" width="46.140625" style="128" bestFit="1" customWidth="1"/>
    <col min="3397" max="3397" width="8.140625" style="128" bestFit="1" customWidth="1"/>
    <col min="3398" max="3398" width="33.85546875" style="128" bestFit="1" customWidth="1"/>
    <col min="3399" max="3399" width="53" style="128" bestFit="1" customWidth="1"/>
    <col min="3400" max="3400" width="46.140625" style="128" bestFit="1" customWidth="1"/>
    <col min="3401" max="3401" width="8.140625" style="128" bestFit="1" customWidth="1"/>
    <col min="3402" max="3402" width="33.85546875" style="128" bestFit="1" customWidth="1"/>
    <col min="3403" max="3403" width="53" style="128" bestFit="1" customWidth="1"/>
    <col min="3404" max="3404" width="46.140625" style="128" bestFit="1" customWidth="1"/>
    <col min="3405" max="3405" width="8.140625" style="128" bestFit="1" customWidth="1"/>
    <col min="3406" max="3406" width="33.85546875" style="128" bestFit="1" customWidth="1"/>
    <col min="3407" max="3407" width="53" style="128" bestFit="1" customWidth="1"/>
    <col min="3408" max="3408" width="46.140625" style="128" bestFit="1" customWidth="1"/>
    <col min="3409" max="3409" width="8.140625" style="128" bestFit="1" customWidth="1"/>
    <col min="3410" max="3410" width="33.85546875" style="128" bestFit="1" customWidth="1"/>
    <col min="3411" max="3411" width="53" style="128" bestFit="1" customWidth="1"/>
    <col min="3412" max="3412" width="46.140625" style="128" bestFit="1" customWidth="1"/>
    <col min="3413" max="3413" width="8.140625" style="128" bestFit="1" customWidth="1"/>
    <col min="3414" max="3414" width="33.85546875" style="128" bestFit="1" customWidth="1"/>
    <col min="3415" max="3415" width="53" style="128" bestFit="1" customWidth="1"/>
    <col min="3416" max="3416" width="46.140625" style="128" bestFit="1" customWidth="1"/>
    <col min="3417" max="3417" width="8.140625" style="128" bestFit="1" customWidth="1"/>
    <col min="3418" max="3418" width="33.85546875" style="128" bestFit="1" customWidth="1"/>
    <col min="3419" max="3419" width="53" style="128" bestFit="1" customWidth="1"/>
    <col min="3420" max="3420" width="46.140625" style="128" bestFit="1" customWidth="1"/>
    <col min="3421" max="3421" width="8.140625" style="128" bestFit="1" customWidth="1"/>
    <col min="3422" max="3422" width="33.85546875" style="128" bestFit="1" customWidth="1"/>
    <col min="3423" max="3423" width="53" style="128" bestFit="1" customWidth="1"/>
    <col min="3424" max="3424" width="46.140625" style="128" bestFit="1" customWidth="1"/>
    <col min="3425" max="3425" width="8.140625" style="128" bestFit="1" customWidth="1"/>
    <col min="3426" max="3426" width="33.85546875" style="128" bestFit="1" customWidth="1"/>
    <col min="3427" max="3427" width="53" style="128" bestFit="1" customWidth="1"/>
    <col min="3428" max="3428" width="46.140625" style="128" bestFit="1" customWidth="1"/>
    <col min="3429" max="3429" width="8.140625" style="128" bestFit="1" customWidth="1"/>
    <col min="3430" max="3430" width="33.85546875" style="128" bestFit="1" customWidth="1"/>
    <col min="3431" max="3431" width="53" style="128" bestFit="1" customWidth="1"/>
    <col min="3432" max="3432" width="46.140625" style="128" bestFit="1" customWidth="1"/>
    <col min="3433" max="3433" width="8.140625" style="128" bestFit="1" customWidth="1"/>
    <col min="3434" max="3434" width="33.85546875" style="128" bestFit="1" customWidth="1"/>
    <col min="3435" max="3435" width="53" style="128" bestFit="1" customWidth="1"/>
    <col min="3436" max="3436" width="46.140625" style="128" bestFit="1" customWidth="1"/>
    <col min="3437" max="3437" width="8.140625" style="128" bestFit="1" customWidth="1"/>
    <col min="3438" max="3438" width="33.85546875" style="128" bestFit="1" customWidth="1"/>
    <col min="3439" max="3439" width="53" style="128" bestFit="1" customWidth="1"/>
    <col min="3440" max="3440" width="46.140625" style="128" bestFit="1" customWidth="1"/>
    <col min="3441" max="3441" width="8.140625" style="128" bestFit="1" customWidth="1"/>
    <col min="3442" max="3442" width="33.85546875" style="128" bestFit="1" customWidth="1"/>
    <col min="3443" max="3443" width="53" style="128" bestFit="1" customWidth="1"/>
    <col min="3444" max="3444" width="46.140625" style="128" bestFit="1" customWidth="1"/>
    <col min="3445" max="3445" width="8.140625" style="128" bestFit="1" customWidth="1"/>
    <col min="3446" max="3446" width="33.85546875" style="128" bestFit="1" customWidth="1"/>
    <col min="3447" max="3447" width="53" style="128" bestFit="1" customWidth="1"/>
    <col min="3448" max="3448" width="46.140625" style="128" bestFit="1" customWidth="1"/>
    <col min="3449" max="3449" width="8.140625" style="128" bestFit="1" customWidth="1"/>
    <col min="3450" max="3450" width="33.85546875" style="128" bestFit="1" customWidth="1"/>
    <col min="3451" max="3451" width="53" style="128" bestFit="1" customWidth="1"/>
    <col min="3452" max="3452" width="46.140625" style="128" bestFit="1" customWidth="1"/>
    <col min="3453" max="3453" width="8.140625" style="128" bestFit="1" customWidth="1"/>
    <col min="3454" max="3454" width="33.85546875" style="128" bestFit="1" customWidth="1"/>
    <col min="3455" max="3455" width="53" style="128" bestFit="1" customWidth="1"/>
    <col min="3456" max="3456" width="46.140625" style="128" bestFit="1" customWidth="1"/>
    <col min="3457" max="3457" width="8.140625" style="128" bestFit="1" customWidth="1"/>
    <col min="3458" max="3458" width="33.85546875" style="128" bestFit="1" customWidth="1"/>
    <col min="3459" max="3459" width="53" style="128" bestFit="1" customWidth="1"/>
    <col min="3460" max="3460" width="46.140625" style="128" bestFit="1" customWidth="1"/>
    <col min="3461" max="3461" width="8.140625" style="128" bestFit="1" customWidth="1"/>
    <col min="3462" max="3462" width="33.85546875" style="128" bestFit="1" customWidth="1"/>
    <col min="3463" max="3463" width="53" style="128" bestFit="1" customWidth="1"/>
    <col min="3464" max="3464" width="46.140625" style="128" bestFit="1" customWidth="1"/>
    <col min="3465" max="3465" width="8.140625" style="128" bestFit="1" customWidth="1"/>
    <col min="3466" max="3466" width="33.85546875" style="128" bestFit="1" customWidth="1"/>
    <col min="3467" max="3467" width="53" style="128" bestFit="1" customWidth="1"/>
    <col min="3468" max="3468" width="46.140625" style="128" bestFit="1" customWidth="1"/>
    <col min="3469" max="3469" width="8.140625" style="128" bestFit="1" customWidth="1"/>
    <col min="3470" max="3470" width="33.85546875" style="128" bestFit="1" customWidth="1"/>
    <col min="3471" max="3471" width="53" style="128" bestFit="1" customWidth="1"/>
    <col min="3472" max="3472" width="46.140625" style="128" bestFit="1" customWidth="1"/>
    <col min="3473" max="3473" width="8.140625" style="128" bestFit="1" customWidth="1"/>
    <col min="3474" max="3474" width="33.85546875" style="128" bestFit="1" customWidth="1"/>
    <col min="3475" max="3475" width="53" style="128" bestFit="1" customWidth="1"/>
    <col min="3476" max="3476" width="46.140625" style="128" bestFit="1" customWidth="1"/>
    <col min="3477" max="3477" width="8.140625" style="128" bestFit="1" customWidth="1"/>
    <col min="3478" max="3478" width="33.85546875" style="128" bestFit="1" customWidth="1"/>
    <col min="3479" max="3479" width="53" style="128" bestFit="1" customWidth="1"/>
    <col min="3480" max="3480" width="46.140625" style="128" bestFit="1" customWidth="1"/>
    <col min="3481" max="3481" width="8.140625" style="128" bestFit="1" customWidth="1"/>
    <col min="3482" max="3482" width="33.85546875" style="128" bestFit="1" customWidth="1"/>
    <col min="3483" max="3483" width="53" style="128" bestFit="1" customWidth="1"/>
    <col min="3484" max="3484" width="46.140625" style="128" bestFit="1" customWidth="1"/>
    <col min="3485" max="3485" width="8.140625" style="128" bestFit="1" customWidth="1"/>
    <col min="3486" max="3486" width="33.85546875" style="128" bestFit="1" customWidth="1"/>
    <col min="3487" max="3487" width="53" style="128" bestFit="1" customWidth="1"/>
    <col min="3488" max="3488" width="46.140625" style="128" bestFit="1" customWidth="1"/>
    <col min="3489" max="3489" width="8.140625" style="128" bestFit="1" customWidth="1"/>
    <col min="3490" max="3490" width="33.85546875" style="128" bestFit="1" customWidth="1"/>
    <col min="3491" max="3491" width="53" style="128" bestFit="1" customWidth="1"/>
    <col min="3492" max="3492" width="46.140625" style="128" bestFit="1" customWidth="1"/>
    <col min="3493" max="3493" width="8.140625" style="128" bestFit="1" customWidth="1"/>
    <col min="3494" max="3494" width="33.85546875" style="128" bestFit="1" customWidth="1"/>
    <col min="3495" max="3495" width="53" style="128" bestFit="1" customWidth="1"/>
    <col min="3496" max="3496" width="46.140625" style="128" bestFit="1" customWidth="1"/>
    <col min="3497" max="3497" width="8.140625" style="128" bestFit="1" customWidth="1"/>
    <col min="3498" max="3498" width="33.85546875" style="128" bestFit="1" customWidth="1"/>
    <col min="3499" max="3499" width="53" style="128" bestFit="1" customWidth="1"/>
    <col min="3500" max="3500" width="46.140625" style="128" bestFit="1" customWidth="1"/>
    <col min="3501" max="3501" width="8.140625" style="128" bestFit="1" customWidth="1"/>
    <col min="3502" max="3502" width="33.85546875" style="128" bestFit="1" customWidth="1"/>
    <col min="3503" max="3503" width="53" style="128" bestFit="1" customWidth="1"/>
    <col min="3504" max="3504" width="46.140625" style="128" bestFit="1" customWidth="1"/>
    <col min="3505" max="3505" width="8.140625" style="128" bestFit="1" customWidth="1"/>
    <col min="3506" max="3506" width="33.85546875" style="128" bestFit="1" customWidth="1"/>
    <col min="3507" max="3507" width="53" style="128" bestFit="1" customWidth="1"/>
    <col min="3508" max="3508" width="46.140625" style="128" bestFit="1" customWidth="1"/>
    <col min="3509" max="3509" width="8.140625" style="128" bestFit="1" customWidth="1"/>
    <col min="3510" max="3510" width="33.85546875" style="128" bestFit="1" customWidth="1"/>
    <col min="3511" max="3511" width="53" style="128" bestFit="1" customWidth="1"/>
    <col min="3512" max="3512" width="46.140625" style="128" bestFit="1" customWidth="1"/>
    <col min="3513" max="3513" width="8.140625" style="128" bestFit="1" customWidth="1"/>
    <col min="3514" max="3514" width="33.85546875" style="128" bestFit="1" customWidth="1"/>
    <col min="3515" max="3515" width="53" style="128" bestFit="1" customWidth="1"/>
    <col min="3516" max="3516" width="46.140625" style="128" bestFit="1" customWidth="1"/>
    <col min="3517" max="3517" width="8.140625" style="128" bestFit="1" customWidth="1"/>
    <col min="3518" max="3518" width="33.85546875" style="128" bestFit="1" customWidth="1"/>
    <col min="3519" max="3519" width="53" style="128" bestFit="1" customWidth="1"/>
    <col min="3520" max="3520" width="46.140625" style="128" bestFit="1" customWidth="1"/>
    <col min="3521" max="3521" width="8.140625" style="128" bestFit="1" customWidth="1"/>
    <col min="3522" max="3522" width="33.85546875" style="128" bestFit="1" customWidth="1"/>
    <col min="3523" max="3523" width="53" style="128" bestFit="1" customWidth="1"/>
    <col min="3524" max="3524" width="46.140625" style="128" bestFit="1" customWidth="1"/>
    <col min="3525" max="3525" width="8.140625" style="128" bestFit="1" customWidth="1"/>
    <col min="3526" max="3526" width="33.85546875" style="128" bestFit="1" customWidth="1"/>
    <col min="3527" max="3527" width="53" style="128" bestFit="1" customWidth="1"/>
    <col min="3528" max="3528" width="46.140625" style="128" bestFit="1" customWidth="1"/>
    <col min="3529" max="3529" width="8.140625" style="128" bestFit="1" customWidth="1"/>
    <col min="3530" max="3530" width="33.85546875" style="128" bestFit="1" customWidth="1"/>
    <col min="3531" max="3531" width="53" style="128" bestFit="1" customWidth="1"/>
    <col min="3532" max="3532" width="46.140625" style="128" bestFit="1" customWidth="1"/>
    <col min="3533" max="3533" width="8.140625" style="128" bestFit="1" customWidth="1"/>
    <col min="3534" max="3534" width="33.85546875" style="128" bestFit="1" customWidth="1"/>
    <col min="3535" max="3535" width="53" style="128" bestFit="1" customWidth="1"/>
    <col min="3536" max="3536" width="46.140625" style="128" bestFit="1" customWidth="1"/>
    <col min="3537" max="3537" width="8.140625" style="128" bestFit="1" customWidth="1"/>
    <col min="3538" max="3538" width="33.85546875" style="128" bestFit="1" customWidth="1"/>
    <col min="3539" max="3539" width="53" style="128" bestFit="1" customWidth="1"/>
    <col min="3540" max="3540" width="46.140625" style="128" bestFit="1" customWidth="1"/>
    <col min="3541" max="3541" width="8.140625" style="128" bestFit="1" customWidth="1"/>
    <col min="3542" max="3542" width="33.85546875" style="128" bestFit="1" customWidth="1"/>
    <col min="3543" max="3543" width="53" style="128" bestFit="1" customWidth="1"/>
    <col min="3544" max="3544" width="46.140625" style="128" bestFit="1" customWidth="1"/>
    <col min="3545" max="3545" width="8.140625" style="128" bestFit="1" customWidth="1"/>
    <col min="3546" max="3546" width="33.85546875" style="128" bestFit="1" customWidth="1"/>
    <col min="3547" max="3547" width="53" style="128" bestFit="1" customWidth="1"/>
    <col min="3548" max="3548" width="46.140625" style="128" bestFit="1" customWidth="1"/>
    <col min="3549" max="3549" width="8.140625" style="128" bestFit="1" customWidth="1"/>
    <col min="3550" max="3550" width="33.85546875" style="128" bestFit="1" customWidth="1"/>
    <col min="3551" max="3551" width="53" style="128" bestFit="1" customWidth="1"/>
    <col min="3552" max="3552" width="46.140625" style="128" bestFit="1" customWidth="1"/>
    <col min="3553" max="3553" width="8.140625" style="128" bestFit="1" customWidth="1"/>
    <col min="3554" max="3554" width="33.85546875" style="128" bestFit="1" customWidth="1"/>
    <col min="3555" max="3555" width="53" style="128" bestFit="1" customWidth="1"/>
    <col min="3556" max="3556" width="46.140625" style="128" bestFit="1" customWidth="1"/>
    <col min="3557" max="3557" width="8.140625" style="128" bestFit="1" customWidth="1"/>
    <col min="3558" max="3558" width="33.85546875" style="128" bestFit="1" customWidth="1"/>
    <col min="3559" max="3559" width="53" style="128" bestFit="1" customWidth="1"/>
    <col min="3560" max="3560" width="46.140625" style="128" bestFit="1" customWidth="1"/>
    <col min="3561" max="3561" width="8.140625" style="128" bestFit="1" customWidth="1"/>
    <col min="3562" max="3562" width="33.85546875" style="128" bestFit="1" customWidth="1"/>
    <col min="3563" max="3563" width="53" style="128" bestFit="1" customWidth="1"/>
    <col min="3564" max="3564" width="46.140625" style="128" bestFit="1" customWidth="1"/>
    <col min="3565" max="3565" width="8.140625" style="128" bestFit="1" customWidth="1"/>
    <col min="3566" max="3566" width="33.85546875" style="128" bestFit="1" customWidth="1"/>
    <col min="3567" max="3567" width="53" style="128" bestFit="1" customWidth="1"/>
    <col min="3568" max="3568" width="46.140625" style="128" bestFit="1" customWidth="1"/>
    <col min="3569" max="3569" width="8.140625" style="128" bestFit="1" customWidth="1"/>
    <col min="3570" max="3570" width="33.85546875" style="128" bestFit="1" customWidth="1"/>
    <col min="3571" max="3571" width="53" style="128" bestFit="1" customWidth="1"/>
    <col min="3572" max="3572" width="46.140625" style="128" bestFit="1" customWidth="1"/>
    <col min="3573" max="3573" width="8.140625" style="128" bestFit="1" customWidth="1"/>
    <col min="3574" max="3574" width="33.85546875" style="128" bestFit="1" customWidth="1"/>
    <col min="3575" max="3575" width="53" style="128" bestFit="1" customWidth="1"/>
    <col min="3576" max="3576" width="46.140625" style="128" bestFit="1" customWidth="1"/>
    <col min="3577" max="3577" width="8.140625" style="128" bestFit="1" customWidth="1"/>
    <col min="3578" max="3578" width="33.85546875" style="128" bestFit="1" customWidth="1"/>
    <col min="3579" max="3579" width="53" style="128" bestFit="1" customWidth="1"/>
    <col min="3580" max="3580" width="46.140625" style="128" bestFit="1" customWidth="1"/>
    <col min="3581" max="3581" width="8.140625" style="128" bestFit="1" customWidth="1"/>
    <col min="3582" max="3582" width="33.85546875" style="128" bestFit="1" customWidth="1"/>
    <col min="3583" max="3583" width="53" style="128" bestFit="1" customWidth="1"/>
    <col min="3584" max="3584" width="46.140625" style="128" bestFit="1" customWidth="1"/>
    <col min="3585" max="3585" width="8.140625" style="128" bestFit="1" customWidth="1"/>
    <col min="3586" max="3586" width="33.85546875" style="128" bestFit="1" customWidth="1"/>
    <col min="3587" max="3587" width="53" style="128" bestFit="1" customWidth="1"/>
    <col min="3588" max="3588" width="46.140625" style="128" bestFit="1" customWidth="1"/>
    <col min="3589" max="3589" width="8.140625" style="128" bestFit="1" customWidth="1"/>
    <col min="3590" max="3590" width="33.85546875" style="128" bestFit="1" customWidth="1"/>
    <col min="3591" max="3591" width="53" style="128" bestFit="1" customWidth="1"/>
    <col min="3592" max="3592" width="46.140625" style="128" bestFit="1" customWidth="1"/>
    <col min="3593" max="3593" width="8.140625" style="128" bestFit="1" customWidth="1"/>
    <col min="3594" max="3594" width="33.85546875" style="128" bestFit="1" customWidth="1"/>
    <col min="3595" max="3595" width="53" style="128" bestFit="1" customWidth="1"/>
    <col min="3596" max="3596" width="46.140625" style="128" bestFit="1" customWidth="1"/>
    <col min="3597" max="3597" width="8.140625" style="128" bestFit="1" customWidth="1"/>
    <col min="3598" max="3598" width="33.85546875" style="128" bestFit="1" customWidth="1"/>
    <col min="3599" max="3599" width="53" style="128" bestFit="1" customWidth="1"/>
    <col min="3600" max="3600" width="46.140625" style="128" bestFit="1" customWidth="1"/>
    <col min="3601" max="3601" width="8.140625" style="128" bestFit="1" customWidth="1"/>
    <col min="3602" max="3602" width="33.85546875" style="128" bestFit="1" customWidth="1"/>
    <col min="3603" max="3603" width="53" style="128" bestFit="1" customWidth="1"/>
    <col min="3604" max="3604" width="46.140625" style="128" bestFit="1" customWidth="1"/>
    <col min="3605" max="3605" width="8.140625" style="128" bestFit="1" customWidth="1"/>
    <col min="3606" max="3606" width="33.85546875" style="128" bestFit="1" customWidth="1"/>
    <col min="3607" max="3607" width="53" style="128" bestFit="1" customWidth="1"/>
    <col min="3608" max="3608" width="46.140625" style="128" bestFit="1" customWidth="1"/>
    <col min="3609" max="3609" width="8.140625" style="128" bestFit="1" customWidth="1"/>
    <col min="3610" max="3610" width="33.85546875" style="128" bestFit="1" customWidth="1"/>
    <col min="3611" max="3611" width="53" style="128" bestFit="1" customWidth="1"/>
    <col min="3612" max="3612" width="46.140625" style="128" bestFit="1" customWidth="1"/>
    <col min="3613" max="3613" width="8.140625" style="128" bestFit="1" customWidth="1"/>
    <col min="3614" max="3614" width="33.85546875" style="128" bestFit="1" customWidth="1"/>
    <col min="3615" max="3615" width="53" style="128" bestFit="1" customWidth="1"/>
    <col min="3616" max="3616" width="46.140625" style="128" bestFit="1" customWidth="1"/>
    <col min="3617" max="3617" width="8.140625" style="128" bestFit="1" customWidth="1"/>
    <col min="3618" max="3618" width="33.85546875" style="128" bestFit="1" customWidth="1"/>
    <col min="3619" max="3619" width="53" style="128" bestFit="1" customWidth="1"/>
    <col min="3620" max="3620" width="46.140625" style="128" bestFit="1" customWidth="1"/>
    <col min="3621" max="3621" width="8.140625" style="128" bestFit="1" customWidth="1"/>
    <col min="3622" max="3622" width="33.85546875" style="128" bestFit="1" customWidth="1"/>
    <col min="3623" max="3623" width="53" style="128" bestFit="1" customWidth="1"/>
    <col min="3624" max="3624" width="46.140625" style="128" bestFit="1" customWidth="1"/>
    <col min="3625" max="3625" width="8.140625" style="128" bestFit="1" customWidth="1"/>
    <col min="3626" max="3626" width="33.85546875" style="128" bestFit="1" customWidth="1"/>
    <col min="3627" max="3627" width="53" style="128" bestFit="1" customWidth="1"/>
    <col min="3628" max="3628" width="46.140625" style="128" bestFit="1" customWidth="1"/>
    <col min="3629" max="3629" width="8.140625" style="128" bestFit="1" customWidth="1"/>
    <col min="3630" max="3630" width="33.85546875" style="128" bestFit="1" customWidth="1"/>
    <col min="3631" max="3631" width="53" style="128" bestFit="1" customWidth="1"/>
    <col min="3632" max="3632" width="46.140625" style="128" bestFit="1" customWidth="1"/>
    <col min="3633" max="3633" width="8.140625" style="128" bestFit="1" customWidth="1"/>
    <col min="3634" max="3634" width="33.85546875" style="128" bestFit="1" customWidth="1"/>
    <col min="3635" max="3635" width="53" style="128" bestFit="1" customWidth="1"/>
    <col min="3636" max="3636" width="46.140625" style="128" bestFit="1" customWidth="1"/>
    <col min="3637" max="3637" width="8.140625" style="128" bestFit="1" customWidth="1"/>
    <col min="3638" max="3638" width="33.85546875" style="128" bestFit="1" customWidth="1"/>
    <col min="3639" max="3639" width="53" style="128" bestFit="1" customWidth="1"/>
    <col min="3640" max="3640" width="46.140625" style="128" bestFit="1" customWidth="1"/>
    <col min="3641" max="3641" width="8.140625" style="128" bestFit="1" customWidth="1"/>
    <col min="3642" max="3642" width="33.85546875" style="128" bestFit="1" customWidth="1"/>
    <col min="3643" max="3643" width="53" style="128" bestFit="1" customWidth="1"/>
    <col min="3644" max="3644" width="46.140625" style="128" bestFit="1" customWidth="1"/>
    <col min="3645" max="3645" width="8.140625" style="128" bestFit="1" customWidth="1"/>
    <col min="3646" max="3646" width="33.85546875" style="128" bestFit="1" customWidth="1"/>
    <col min="3647" max="3647" width="53" style="128" bestFit="1" customWidth="1"/>
    <col min="3648" max="3648" width="46.140625" style="128" bestFit="1" customWidth="1"/>
    <col min="3649" max="3649" width="8.140625" style="128" bestFit="1" customWidth="1"/>
    <col min="3650" max="3650" width="33.85546875" style="128" bestFit="1" customWidth="1"/>
    <col min="3651" max="3651" width="53" style="128" bestFit="1" customWidth="1"/>
    <col min="3652" max="3652" width="46.140625" style="128" bestFit="1" customWidth="1"/>
    <col min="3653" max="3653" width="8.140625" style="128" bestFit="1" customWidth="1"/>
    <col min="3654" max="3654" width="33.85546875" style="128" bestFit="1" customWidth="1"/>
    <col min="3655" max="3655" width="53" style="128" bestFit="1" customWidth="1"/>
    <col min="3656" max="3656" width="46.140625" style="128" bestFit="1" customWidth="1"/>
    <col min="3657" max="3657" width="8.140625" style="128" bestFit="1" customWidth="1"/>
    <col min="3658" max="3658" width="33.85546875" style="128" bestFit="1" customWidth="1"/>
    <col min="3659" max="3659" width="53" style="128" bestFit="1" customWidth="1"/>
    <col min="3660" max="3660" width="46.140625" style="128" bestFit="1" customWidth="1"/>
    <col min="3661" max="3661" width="8.140625" style="128" bestFit="1" customWidth="1"/>
    <col min="3662" max="3662" width="33.85546875" style="128" bestFit="1" customWidth="1"/>
    <col min="3663" max="3663" width="53" style="128" bestFit="1" customWidth="1"/>
    <col min="3664" max="3664" width="46.140625" style="128" bestFit="1" customWidth="1"/>
    <col min="3665" max="3665" width="8.140625" style="128" bestFit="1" customWidth="1"/>
    <col min="3666" max="3666" width="33.85546875" style="128" bestFit="1" customWidth="1"/>
    <col min="3667" max="3667" width="53" style="128" bestFit="1" customWidth="1"/>
    <col min="3668" max="3668" width="46.140625" style="128" bestFit="1" customWidth="1"/>
    <col min="3669" max="3669" width="8.140625" style="128" bestFit="1" customWidth="1"/>
    <col min="3670" max="3670" width="33.85546875" style="128" bestFit="1" customWidth="1"/>
    <col min="3671" max="3671" width="53" style="128" bestFit="1" customWidth="1"/>
    <col min="3672" max="3672" width="46.140625" style="128" bestFit="1" customWidth="1"/>
    <col min="3673" max="3673" width="8.140625" style="128" bestFit="1" customWidth="1"/>
    <col min="3674" max="3674" width="33.85546875" style="128" bestFit="1" customWidth="1"/>
    <col min="3675" max="3675" width="53" style="128" bestFit="1" customWidth="1"/>
    <col min="3676" max="3676" width="46.140625" style="128" bestFit="1" customWidth="1"/>
    <col min="3677" max="3677" width="8.140625" style="128" bestFit="1" customWidth="1"/>
    <col min="3678" max="3678" width="33.85546875" style="128" bestFit="1" customWidth="1"/>
    <col min="3679" max="3679" width="53" style="128" bestFit="1" customWidth="1"/>
    <col min="3680" max="3680" width="46.140625" style="128" bestFit="1" customWidth="1"/>
    <col min="3681" max="3681" width="8.140625" style="128" bestFit="1" customWidth="1"/>
    <col min="3682" max="3682" width="33.85546875" style="128" bestFit="1" customWidth="1"/>
    <col min="3683" max="3683" width="53" style="128" bestFit="1" customWidth="1"/>
    <col min="3684" max="3684" width="46.140625" style="128" bestFit="1" customWidth="1"/>
    <col min="3685" max="3685" width="8.140625" style="128" bestFit="1" customWidth="1"/>
    <col min="3686" max="3686" width="33.85546875" style="128" bestFit="1" customWidth="1"/>
    <col min="3687" max="3687" width="53" style="128" bestFit="1" customWidth="1"/>
    <col min="3688" max="3688" width="46.140625" style="128" bestFit="1" customWidth="1"/>
    <col min="3689" max="3689" width="8.140625" style="128" bestFit="1" customWidth="1"/>
    <col min="3690" max="3690" width="33.85546875" style="128" bestFit="1" customWidth="1"/>
    <col min="3691" max="3691" width="53" style="128" bestFit="1" customWidth="1"/>
    <col min="3692" max="3692" width="46.140625" style="128" bestFit="1" customWidth="1"/>
    <col min="3693" max="3693" width="8.140625" style="128" bestFit="1" customWidth="1"/>
    <col min="3694" max="3694" width="33.85546875" style="128" bestFit="1" customWidth="1"/>
    <col min="3695" max="3695" width="53" style="128" bestFit="1" customWidth="1"/>
    <col min="3696" max="3696" width="46.140625" style="128" bestFit="1" customWidth="1"/>
    <col min="3697" max="3697" width="8.140625" style="128" bestFit="1" customWidth="1"/>
    <col min="3698" max="3698" width="33.85546875" style="128" bestFit="1" customWidth="1"/>
    <col min="3699" max="3699" width="53" style="128" bestFit="1" customWidth="1"/>
    <col min="3700" max="3700" width="46.140625" style="128" bestFit="1" customWidth="1"/>
    <col min="3701" max="3701" width="8.140625" style="128" bestFit="1" customWidth="1"/>
    <col min="3702" max="3702" width="33.85546875" style="128" bestFit="1" customWidth="1"/>
    <col min="3703" max="3703" width="53" style="128" bestFit="1" customWidth="1"/>
    <col min="3704" max="3704" width="46.140625" style="128" bestFit="1" customWidth="1"/>
    <col min="3705" max="3705" width="8.140625" style="128" bestFit="1" customWidth="1"/>
    <col min="3706" max="3706" width="33.85546875" style="128" bestFit="1" customWidth="1"/>
    <col min="3707" max="3707" width="53" style="128" bestFit="1" customWidth="1"/>
    <col min="3708" max="3708" width="46.140625" style="128" bestFit="1" customWidth="1"/>
    <col min="3709" max="3709" width="8.140625" style="128" bestFit="1" customWidth="1"/>
    <col min="3710" max="3710" width="33.85546875" style="128" bestFit="1" customWidth="1"/>
    <col min="3711" max="3711" width="53" style="128" bestFit="1" customWidth="1"/>
    <col min="3712" max="3712" width="46.140625" style="128" bestFit="1" customWidth="1"/>
    <col min="3713" max="3713" width="8.140625" style="128" bestFit="1" customWidth="1"/>
    <col min="3714" max="3714" width="33.85546875" style="128" bestFit="1" customWidth="1"/>
    <col min="3715" max="3715" width="53" style="128" bestFit="1" customWidth="1"/>
    <col min="3716" max="3716" width="46.140625" style="128" bestFit="1" customWidth="1"/>
    <col min="3717" max="3717" width="8.140625" style="128" bestFit="1" customWidth="1"/>
    <col min="3718" max="3718" width="33.85546875" style="128" bestFit="1" customWidth="1"/>
    <col min="3719" max="3719" width="53" style="128" bestFit="1" customWidth="1"/>
    <col min="3720" max="3720" width="46.140625" style="128" bestFit="1" customWidth="1"/>
    <col min="3721" max="3721" width="8.140625" style="128" bestFit="1" customWidth="1"/>
    <col min="3722" max="3722" width="33.85546875" style="128" bestFit="1" customWidth="1"/>
    <col min="3723" max="3723" width="53" style="128" bestFit="1" customWidth="1"/>
    <col min="3724" max="3724" width="46.140625" style="128" bestFit="1" customWidth="1"/>
    <col min="3725" max="3725" width="8.140625" style="128" bestFit="1" customWidth="1"/>
    <col min="3726" max="3726" width="33.85546875" style="128" bestFit="1" customWidth="1"/>
    <col min="3727" max="3727" width="53" style="128" bestFit="1" customWidth="1"/>
    <col min="3728" max="3728" width="46.140625" style="128" bestFit="1" customWidth="1"/>
    <col min="3729" max="3729" width="8.140625" style="128" bestFit="1" customWidth="1"/>
    <col min="3730" max="3730" width="33.85546875" style="128" bestFit="1" customWidth="1"/>
    <col min="3731" max="3731" width="53" style="128" bestFit="1" customWidth="1"/>
    <col min="3732" max="3732" width="46.140625" style="128" bestFit="1" customWidth="1"/>
    <col min="3733" max="3733" width="8.140625" style="128" bestFit="1" customWidth="1"/>
    <col min="3734" max="3734" width="33.85546875" style="128" bestFit="1" customWidth="1"/>
    <col min="3735" max="3735" width="53" style="128" bestFit="1" customWidth="1"/>
    <col min="3736" max="3736" width="46.140625" style="128" bestFit="1" customWidth="1"/>
    <col min="3737" max="3737" width="8.140625" style="128" bestFit="1" customWidth="1"/>
    <col min="3738" max="3738" width="33.85546875" style="128" bestFit="1" customWidth="1"/>
    <col min="3739" max="3739" width="53" style="128" bestFit="1" customWidth="1"/>
    <col min="3740" max="3740" width="46.140625" style="128" bestFit="1" customWidth="1"/>
    <col min="3741" max="3741" width="8.140625" style="128" bestFit="1" customWidth="1"/>
    <col min="3742" max="3742" width="33.85546875" style="128" bestFit="1" customWidth="1"/>
    <col min="3743" max="3743" width="53" style="128" bestFit="1" customWidth="1"/>
    <col min="3744" max="3744" width="46.140625" style="128" bestFit="1" customWidth="1"/>
    <col min="3745" max="3745" width="8.140625" style="128" bestFit="1" customWidth="1"/>
    <col min="3746" max="3746" width="33.85546875" style="128" bestFit="1" customWidth="1"/>
    <col min="3747" max="3747" width="53" style="128" bestFit="1" customWidth="1"/>
    <col min="3748" max="3748" width="46.140625" style="128" bestFit="1" customWidth="1"/>
    <col min="3749" max="3749" width="8.140625" style="128" bestFit="1" customWidth="1"/>
    <col min="3750" max="3750" width="33.85546875" style="128" bestFit="1" customWidth="1"/>
    <col min="3751" max="3751" width="53" style="128" bestFit="1" customWidth="1"/>
    <col min="3752" max="3752" width="46.140625" style="128" bestFit="1" customWidth="1"/>
    <col min="3753" max="3753" width="8.140625" style="128" bestFit="1" customWidth="1"/>
    <col min="3754" max="3754" width="33.85546875" style="128" bestFit="1" customWidth="1"/>
    <col min="3755" max="3755" width="53" style="128" bestFit="1" customWidth="1"/>
    <col min="3756" max="3756" width="46.140625" style="128" bestFit="1" customWidth="1"/>
    <col min="3757" max="3757" width="8.140625" style="128" bestFit="1" customWidth="1"/>
    <col min="3758" max="3758" width="33.85546875" style="128" bestFit="1" customWidth="1"/>
    <col min="3759" max="3759" width="53" style="128" bestFit="1" customWidth="1"/>
    <col min="3760" max="3760" width="46.140625" style="128" bestFit="1" customWidth="1"/>
    <col min="3761" max="3761" width="8.140625" style="128" bestFit="1" customWidth="1"/>
    <col min="3762" max="3762" width="33.85546875" style="128" bestFit="1" customWidth="1"/>
    <col min="3763" max="3763" width="53" style="128" bestFit="1" customWidth="1"/>
    <col min="3764" max="3764" width="46.140625" style="128" bestFit="1" customWidth="1"/>
    <col min="3765" max="3765" width="8.140625" style="128" bestFit="1" customWidth="1"/>
    <col min="3766" max="3766" width="33.85546875" style="128" bestFit="1" customWidth="1"/>
    <col min="3767" max="3767" width="53" style="128" bestFit="1" customWidth="1"/>
    <col min="3768" max="3768" width="46.140625" style="128" bestFit="1" customWidth="1"/>
    <col min="3769" max="3769" width="8.140625" style="128" bestFit="1" customWidth="1"/>
    <col min="3770" max="3770" width="33.85546875" style="128" bestFit="1" customWidth="1"/>
    <col min="3771" max="3771" width="53" style="128" bestFit="1" customWidth="1"/>
    <col min="3772" max="3772" width="46.140625" style="128" bestFit="1" customWidth="1"/>
    <col min="3773" max="3773" width="8.140625" style="128" bestFit="1" customWidth="1"/>
    <col min="3774" max="3774" width="33.85546875" style="128" bestFit="1" customWidth="1"/>
    <col min="3775" max="3775" width="53" style="128" bestFit="1" customWidth="1"/>
    <col min="3776" max="3776" width="46.140625" style="128" bestFit="1" customWidth="1"/>
    <col min="3777" max="3777" width="8.140625" style="128" bestFit="1" customWidth="1"/>
    <col min="3778" max="3778" width="33.85546875" style="128" bestFit="1" customWidth="1"/>
    <col min="3779" max="3779" width="53" style="128" bestFit="1" customWidth="1"/>
    <col min="3780" max="3780" width="46.140625" style="128" bestFit="1" customWidth="1"/>
    <col min="3781" max="3781" width="8.140625" style="128" bestFit="1" customWidth="1"/>
    <col min="3782" max="3782" width="33.85546875" style="128" bestFit="1" customWidth="1"/>
    <col min="3783" max="3783" width="53" style="128" bestFit="1" customWidth="1"/>
    <col min="3784" max="3784" width="46.140625" style="128" bestFit="1" customWidth="1"/>
    <col min="3785" max="3785" width="8.140625" style="128" bestFit="1" customWidth="1"/>
    <col min="3786" max="3786" width="33.85546875" style="128" bestFit="1" customWidth="1"/>
    <col min="3787" max="3787" width="53" style="128" bestFit="1" customWidth="1"/>
    <col min="3788" max="3788" width="46.140625" style="128" bestFit="1" customWidth="1"/>
    <col min="3789" max="3789" width="8.140625" style="128" bestFit="1" customWidth="1"/>
    <col min="3790" max="3790" width="33.85546875" style="128" bestFit="1" customWidth="1"/>
    <col min="3791" max="3791" width="53" style="128" bestFit="1" customWidth="1"/>
    <col min="3792" max="3792" width="46.140625" style="128" bestFit="1" customWidth="1"/>
    <col min="3793" max="3793" width="8.140625" style="128" bestFit="1" customWidth="1"/>
    <col min="3794" max="3794" width="33.85546875" style="128" bestFit="1" customWidth="1"/>
    <col min="3795" max="3795" width="53" style="128" bestFit="1" customWidth="1"/>
    <col min="3796" max="3796" width="46.140625" style="128" bestFit="1" customWidth="1"/>
    <col min="3797" max="3797" width="8.140625" style="128" bestFit="1" customWidth="1"/>
    <col min="3798" max="3798" width="33.85546875" style="128" bestFit="1" customWidth="1"/>
    <col min="3799" max="3799" width="53" style="128" bestFit="1" customWidth="1"/>
    <col min="3800" max="3800" width="46.140625" style="128" bestFit="1" customWidth="1"/>
    <col min="3801" max="3801" width="8.140625" style="128" bestFit="1" customWidth="1"/>
    <col min="3802" max="3802" width="33.85546875" style="128" bestFit="1" customWidth="1"/>
    <col min="3803" max="3803" width="53" style="128" bestFit="1" customWidth="1"/>
    <col min="3804" max="3804" width="46.140625" style="128" bestFit="1" customWidth="1"/>
    <col min="3805" max="3805" width="8.140625" style="128" bestFit="1" customWidth="1"/>
    <col min="3806" max="3806" width="33.85546875" style="128" bestFit="1" customWidth="1"/>
    <col min="3807" max="3807" width="53" style="128" bestFit="1" customWidth="1"/>
    <col min="3808" max="3808" width="46.140625" style="128" bestFit="1" customWidth="1"/>
    <col min="3809" max="3809" width="8.140625" style="128" bestFit="1" customWidth="1"/>
    <col min="3810" max="3810" width="33.85546875" style="128" bestFit="1" customWidth="1"/>
    <col min="3811" max="3811" width="53" style="128" bestFit="1" customWidth="1"/>
    <col min="3812" max="3812" width="46.140625" style="128" bestFit="1" customWidth="1"/>
    <col min="3813" max="3813" width="8.140625" style="128" bestFit="1" customWidth="1"/>
    <col min="3814" max="3814" width="33.85546875" style="128" bestFit="1" customWidth="1"/>
    <col min="3815" max="3815" width="53" style="128" bestFit="1" customWidth="1"/>
    <col min="3816" max="3816" width="46.140625" style="128" bestFit="1" customWidth="1"/>
    <col min="3817" max="3817" width="8.140625" style="128" bestFit="1" customWidth="1"/>
    <col min="3818" max="3818" width="33.85546875" style="128" bestFit="1" customWidth="1"/>
    <col min="3819" max="3819" width="53" style="128" bestFit="1" customWidth="1"/>
    <col min="3820" max="3820" width="46.140625" style="128" bestFit="1" customWidth="1"/>
    <col min="3821" max="3821" width="8.140625" style="128" bestFit="1" customWidth="1"/>
    <col min="3822" max="3822" width="33.85546875" style="128" bestFit="1" customWidth="1"/>
    <col min="3823" max="3823" width="53" style="128" bestFit="1" customWidth="1"/>
    <col min="3824" max="3824" width="46.140625" style="128" bestFit="1" customWidth="1"/>
    <col min="3825" max="3825" width="8.140625" style="128" bestFit="1" customWidth="1"/>
    <col min="3826" max="3826" width="33.85546875" style="128" bestFit="1" customWidth="1"/>
    <col min="3827" max="3827" width="53" style="128" bestFit="1" customWidth="1"/>
    <col min="3828" max="3828" width="46.140625" style="128" bestFit="1" customWidth="1"/>
    <col min="3829" max="3829" width="8.140625" style="128" bestFit="1" customWidth="1"/>
    <col min="3830" max="3830" width="33.85546875" style="128" bestFit="1" customWidth="1"/>
    <col min="3831" max="3831" width="53" style="128" bestFit="1" customWidth="1"/>
    <col min="3832" max="3832" width="46.140625" style="128" bestFit="1" customWidth="1"/>
    <col min="3833" max="3833" width="8.140625" style="128" bestFit="1" customWidth="1"/>
    <col min="3834" max="3834" width="33.85546875" style="128" bestFit="1" customWidth="1"/>
    <col min="3835" max="3835" width="53" style="128" bestFit="1" customWidth="1"/>
    <col min="3836" max="3836" width="46.140625" style="128" bestFit="1" customWidth="1"/>
    <col min="3837" max="3837" width="8.140625" style="128" bestFit="1" customWidth="1"/>
    <col min="3838" max="3838" width="33.85546875" style="128" bestFit="1" customWidth="1"/>
    <col min="3839" max="3839" width="53" style="128" bestFit="1" customWidth="1"/>
    <col min="3840" max="3840" width="46.140625" style="128" bestFit="1" customWidth="1"/>
    <col min="3841" max="3841" width="8.140625" style="128" bestFit="1" customWidth="1"/>
    <col min="3842" max="3842" width="33.85546875" style="128" bestFit="1" customWidth="1"/>
    <col min="3843" max="3843" width="53" style="128" bestFit="1" customWidth="1"/>
    <col min="3844" max="3844" width="46.140625" style="128" bestFit="1" customWidth="1"/>
    <col min="3845" max="3845" width="8.140625" style="128" bestFit="1" customWidth="1"/>
    <col min="3846" max="3846" width="33.85546875" style="128" bestFit="1" customWidth="1"/>
    <col min="3847" max="3847" width="53" style="128" bestFit="1" customWidth="1"/>
    <col min="3848" max="3848" width="46.140625" style="128" bestFit="1" customWidth="1"/>
    <col min="3849" max="3849" width="8.140625" style="128" bestFit="1" customWidth="1"/>
    <col min="3850" max="3850" width="33.85546875" style="128" bestFit="1" customWidth="1"/>
    <col min="3851" max="3851" width="53" style="128" bestFit="1" customWidth="1"/>
    <col min="3852" max="3852" width="46.140625" style="128" bestFit="1" customWidth="1"/>
    <col min="3853" max="3853" width="8.140625" style="128" bestFit="1" customWidth="1"/>
    <col min="3854" max="3854" width="33.85546875" style="128" bestFit="1" customWidth="1"/>
    <col min="3855" max="3855" width="53" style="128" bestFit="1" customWidth="1"/>
    <col min="3856" max="3856" width="46.140625" style="128" bestFit="1" customWidth="1"/>
    <col min="3857" max="3857" width="8.140625" style="128" bestFit="1" customWidth="1"/>
    <col min="3858" max="3858" width="33.85546875" style="128" bestFit="1" customWidth="1"/>
    <col min="3859" max="3859" width="53" style="128" bestFit="1" customWidth="1"/>
    <col min="3860" max="3860" width="46.140625" style="128" bestFit="1" customWidth="1"/>
    <col min="3861" max="3861" width="8.140625" style="128" bestFit="1" customWidth="1"/>
    <col min="3862" max="3862" width="33.85546875" style="128" bestFit="1" customWidth="1"/>
    <col min="3863" max="3863" width="53" style="128" bestFit="1" customWidth="1"/>
    <col min="3864" max="3864" width="46.140625" style="128" bestFit="1" customWidth="1"/>
    <col min="3865" max="3865" width="8.140625" style="128" bestFit="1" customWidth="1"/>
    <col min="3866" max="3866" width="33.85546875" style="128" bestFit="1" customWidth="1"/>
    <col min="3867" max="3867" width="53" style="128" bestFit="1" customWidth="1"/>
    <col min="3868" max="3868" width="46.140625" style="128" bestFit="1" customWidth="1"/>
    <col min="3869" max="3869" width="8.140625" style="128" bestFit="1" customWidth="1"/>
    <col min="3870" max="3870" width="33.85546875" style="128" bestFit="1" customWidth="1"/>
    <col min="3871" max="3871" width="53" style="128" bestFit="1" customWidth="1"/>
    <col min="3872" max="3872" width="46.140625" style="128" bestFit="1" customWidth="1"/>
    <col min="3873" max="3873" width="8.140625" style="128" bestFit="1" customWidth="1"/>
    <col min="3874" max="3874" width="33.85546875" style="128" bestFit="1" customWidth="1"/>
    <col min="3875" max="3875" width="53" style="128" bestFit="1" customWidth="1"/>
    <col min="3876" max="3876" width="46.140625" style="128" bestFit="1" customWidth="1"/>
    <col min="3877" max="3877" width="8.140625" style="128" bestFit="1" customWidth="1"/>
    <col min="3878" max="3878" width="33.85546875" style="128" bestFit="1" customWidth="1"/>
    <col min="3879" max="3879" width="53" style="128" bestFit="1" customWidth="1"/>
    <col min="3880" max="3880" width="46.140625" style="128" bestFit="1" customWidth="1"/>
    <col min="3881" max="3881" width="8.140625" style="128" bestFit="1" customWidth="1"/>
    <col min="3882" max="3882" width="33.85546875" style="128" bestFit="1" customWidth="1"/>
    <col min="3883" max="3883" width="53" style="128" bestFit="1" customWidth="1"/>
    <col min="3884" max="3884" width="46.140625" style="128" bestFit="1" customWidth="1"/>
    <col min="3885" max="3885" width="8.140625" style="128" bestFit="1" customWidth="1"/>
    <col min="3886" max="3886" width="33.85546875" style="128" bestFit="1" customWidth="1"/>
    <col min="3887" max="3887" width="53" style="128" bestFit="1" customWidth="1"/>
    <col min="3888" max="3888" width="46.140625" style="128" bestFit="1" customWidth="1"/>
    <col min="3889" max="3889" width="8.140625" style="128" bestFit="1" customWidth="1"/>
    <col min="3890" max="3890" width="33.85546875" style="128" bestFit="1" customWidth="1"/>
    <col min="3891" max="3891" width="53" style="128" bestFit="1" customWidth="1"/>
    <col min="3892" max="3892" width="46.140625" style="128" bestFit="1" customWidth="1"/>
    <col min="3893" max="3893" width="8.140625" style="128" bestFit="1" customWidth="1"/>
    <col min="3894" max="3894" width="33.85546875" style="128" bestFit="1" customWidth="1"/>
    <col min="3895" max="3895" width="53" style="128" bestFit="1" customWidth="1"/>
    <col min="3896" max="3896" width="46.140625" style="128" bestFit="1" customWidth="1"/>
    <col min="3897" max="3897" width="8.140625" style="128" bestFit="1" customWidth="1"/>
    <col min="3898" max="3898" width="33.85546875" style="128" bestFit="1" customWidth="1"/>
    <col min="3899" max="3899" width="53" style="128" bestFit="1" customWidth="1"/>
    <col min="3900" max="3900" width="46.140625" style="128" bestFit="1" customWidth="1"/>
    <col min="3901" max="3901" width="8.140625" style="128" bestFit="1" customWidth="1"/>
    <col min="3902" max="3902" width="33.85546875" style="128" bestFit="1" customWidth="1"/>
    <col min="3903" max="3903" width="53" style="128" bestFit="1" customWidth="1"/>
    <col min="3904" max="3904" width="46.140625" style="128" bestFit="1" customWidth="1"/>
    <col min="3905" max="3905" width="8.140625" style="128" bestFit="1" customWidth="1"/>
    <col min="3906" max="3906" width="33.85546875" style="128" bestFit="1" customWidth="1"/>
    <col min="3907" max="3907" width="53" style="128" bestFit="1" customWidth="1"/>
    <col min="3908" max="3908" width="46.140625" style="128" bestFit="1" customWidth="1"/>
    <col min="3909" max="3909" width="8.140625" style="128" bestFit="1" customWidth="1"/>
    <col min="3910" max="3910" width="33.85546875" style="128" bestFit="1" customWidth="1"/>
    <col min="3911" max="3911" width="53" style="128" bestFit="1" customWidth="1"/>
    <col min="3912" max="3912" width="46.140625" style="128" bestFit="1" customWidth="1"/>
    <col min="3913" max="3913" width="8.140625" style="128" bestFit="1" customWidth="1"/>
    <col min="3914" max="3914" width="33.85546875" style="128" bestFit="1" customWidth="1"/>
    <col min="3915" max="3915" width="53" style="128" bestFit="1" customWidth="1"/>
    <col min="3916" max="3916" width="46.140625" style="128" bestFit="1" customWidth="1"/>
    <col min="3917" max="3917" width="8.140625" style="128" bestFit="1" customWidth="1"/>
    <col min="3918" max="3918" width="33.85546875" style="128" bestFit="1" customWidth="1"/>
    <col min="3919" max="3919" width="53" style="128" bestFit="1" customWidth="1"/>
    <col min="3920" max="3920" width="46.140625" style="128" bestFit="1" customWidth="1"/>
    <col min="3921" max="3921" width="8.140625" style="128" bestFit="1" customWidth="1"/>
    <col min="3922" max="3922" width="33.85546875" style="128" bestFit="1" customWidth="1"/>
    <col min="3923" max="3923" width="53" style="128" bestFit="1" customWidth="1"/>
    <col min="3924" max="3924" width="46.140625" style="128" bestFit="1" customWidth="1"/>
    <col min="3925" max="3925" width="8.140625" style="128" bestFit="1" customWidth="1"/>
    <col min="3926" max="3926" width="33.85546875" style="128" bestFit="1" customWidth="1"/>
    <col min="3927" max="3927" width="53" style="128" bestFit="1" customWidth="1"/>
    <col min="3928" max="3928" width="46.140625" style="128" bestFit="1" customWidth="1"/>
    <col min="3929" max="3929" width="8.140625" style="128" bestFit="1" customWidth="1"/>
    <col min="3930" max="3930" width="33.85546875" style="128" bestFit="1" customWidth="1"/>
    <col min="3931" max="3931" width="53" style="128" bestFit="1" customWidth="1"/>
    <col min="3932" max="3932" width="46.140625" style="128" bestFit="1" customWidth="1"/>
    <col min="3933" max="3933" width="8.140625" style="128" bestFit="1" customWidth="1"/>
    <col min="3934" max="3934" width="33.85546875" style="128" bestFit="1" customWidth="1"/>
    <col min="3935" max="3935" width="53" style="128" bestFit="1" customWidth="1"/>
    <col min="3936" max="3936" width="46.140625" style="128" bestFit="1" customWidth="1"/>
    <col min="3937" max="3937" width="8.140625" style="128" bestFit="1" customWidth="1"/>
    <col min="3938" max="3938" width="33.85546875" style="128" bestFit="1" customWidth="1"/>
    <col min="3939" max="3939" width="53" style="128" bestFit="1" customWidth="1"/>
    <col min="3940" max="3940" width="46.140625" style="128" bestFit="1" customWidth="1"/>
    <col min="3941" max="3941" width="8.140625" style="128" bestFit="1" customWidth="1"/>
    <col min="3942" max="3942" width="33.85546875" style="128" bestFit="1" customWidth="1"/>
    <col min="3943" max="3943" width="53" style="128" bestFit="1" customWidth="1"/>
    <col min="3944" max="3944" width="46.140625" style="128" bestFit="1" customWidth="1"/>
    <col min="3945" max="3945" width="8.140625" style="128" bestFit="1" customWidth="1"/>
    <col min="3946" max="3946" width="33.85546875" style="128" bestFit="1" customWidth="1"/>
    <col min="3947" max="3947" width="53" style="128" bestFit="1" customWidth="1"/>
    <col min="3948" max="3948" width="46.140625" style="128" bestFit="1" customWidth="1"/>
    <col min="3949" max="3949" width="8.140625" style="128" bestFit="1" customWidth="1"/>
    <col min="3950" max="3950" width="33.85546875" style="128" bestFit="1" customWidth="1"/>
    <col min="3951" max="3951" width="53" style="128" bestFit="1" customWidth="1"/>
    <col min="3952" max="3952" width="46.140625" style="128" bestFit="1" customWidth="1"/>
    <col min="3953" max="3953" width="8.140625" style="128" bestFit="1" customWidth="1"/>
    <col min="3954" max="3954" width="33.85546875" style="128" bestFit="1" customWidth="1"/>
    <col min="3955" max="3955" width="53" style="128" bestFit="1" customWidth="1"/>
    <col min="3956" max="3956" width="46.140625" style="128" bestFit="1" customWidth="1"/>
    <col min="3957" max="3957" width="8.140625" style="128" bestFit="1" customWidth="1"/>
    <col min="3958" max="3958" width="33.85546875" style="128" bestFit="1" customWidth="1"/>
    <col min="3959" max="3959" width="53" style="128" bestFit="1" customWidth="1"/>
    <col min="3960" max="3960" width="46.140625" style="128" bestFit="1" customWidth="1"/>
    <col min="3961" max="3961" width="8.140625" style="128" bestFit="1" customWidth="1"/>
    <col min="3962" max="3962" width="33.85546875" style="128" bestFit="1" customWidth="1"/>
    <col min="3963" max="3963" width="53" style="128" bestFit="1" customWidth="1"/>
    <col min="3964" max="3964" width="46.140625" style="128" bestFit="1" customWidth="1"/>
    <col min="3965" max="3965" width="8.140625" style="128" bestFit="1" customWidth="1"/>
    <col min="3966" max="3966" width="33.85546875" style="128" bestFit="1" customWidth="1"/>
    <col min="3967" max="3967" width="53" style="128" bestFit="1" customWidth="1"/>
    <col min="3968" max="3968" width="46.140625" style="128" bestFit="1" customWidth="1"/>
    <col min="3969" max="3969" width="8.140625" style="128" bestFit="1" customWidth="1"/>
    <col min="3970" max="3970" width="33.85546875" style="128" bestFit="1" customWidth="1"/>
    <col min="3971" max="3971" width="53" style="128" bestFit="1" customWidth="1"/>
    <col min="3972" max="3972" width="46.140625" style="128" bestFit="1" customWidth="1"/>
    <col min="3973" max="3973" width="8.140625" style="128" bestFit="1" customWidth="1"/>
    <col min="3974" max="3974" width="33.85546875" style="128" bestFit="1" customWidth="1"/>
    <col min="3975" max="3975" width="53" style="128" bestFit="1" customWidth="1"/>
    <col min="3976" max="3976" width="46.140625" style="128" bestFit="1" customWidth="1"/>
    <col min="3977" max="3977" width="8.140625" style="128" bestFit="1" customWidth="1"/>
    <col min="3978" max="3978" width="33.85546875" style="128" bestFit="1" customWidth="1"/>
    <col min="3979" max="3979" width="53" style="128" bestFit="1" customWidth="1"/>
    <col min="3980" max="3980" width="46.140625" style="128" bestFit="1" customWidth="1"/>
    <col min="3981" max="3981" width="8.140625" style="128" bestFit="1" customWidth="1"/>
    <col min="3982" max="3982" width="33.85546875" style="128" bestFit="1" customWidth="1"/>
    <col min="3983" max="3983" width="53" style="128" bestFit="1" customWidth="1"/>
    <col min="3984" max="3984" width="46.140625" style="128" bestFit="1" customWidth="1"/>
    <col min="3985" max="3985" width="8.140625" style="128" bestFit="1" customWidth="1"/>
    <col min="3986" max="3986" width="33.85546875" style="128" bestFit="1" customWidth="1"/>
    <col min="3987" max="3987" width="53" style="128" bestFit="1" customWidth="1"/>
    <col min="3988" max="3988" width="46.140625" style="128" bestFit="1" customWidth="1"/>
    <col min="3989" max="3989" width="8.140625" style="128" bestFit="1" customWidth="1"/>
    <col min="3990" max="3990" width="33.85546875" style="128" bestFit="1" customWidth="1"/>
    <col min="3991" max="3991" width="53" style="128" bestFit="1" customWidth="1"/>
    <col min="3992" max="3992" width="46.140625" style="128" bestFit="1" customWidth="1"/>
    <col min="3993" max="3993" width="8.140625" style="128" bestFit="1" customWidth="1"/>
    <col min="3994" max="3994" width="33.85546875" style="128" bestFit="1" customWidth="1"/>
    <col min="3995" max="3995" width="53" style="128" bestFit="1" customWidth="1"/>
    <col min="3996" max="3996" width="46.140625" style="128" bestFit="1" customWidth="1"/>
    <col min="3997" max="3997" width="8.140625" style="128" bestFit="1" customWidth="1"/>
    <col min="3998" max="3998" width="33.85546875" style="128" bestFit="1" customWidth="1"/>
    <col min="3999" max="3999" width="53" style="128" bestFit="1" customWidth="1"/>
    <col min="4000" max="4000" width="46.140625" style="128" bestFit="1" customWidth="1"/>
    <col min="4001" max="4001" width="8.140625" style="128" bestFit="1" customWidth="1"/>
    <col min="4002" max="4002" width="33.85546875" style="128" bestFit="1" customWidth="1"/>
    <col min="4003" max="4003" width="53" style="128" bestFit="1" customWidth="1"/>
    <col min="4004" max="4004" width="46.140625" style="128" bestFit="1" customWidth="1"/>
    <col min="4005" max="4005" width="8.140625" style="128" bestFit="1" customWidth="1"/>
    <col min="4006" max="4006" width="33.85546875" style="128" bestFit="1" customWidth="1"/>
    <col min="4007" max="4007" width="53" style="128" bestFit="1" customWidth="1"/>
    <col min="4008" max="4008" width="46.140625" style="128" bestFit="1" customWidth="1"/>
    <col min="4009" max="4009" width="8.140625" style="128" bestFit="1" customWidth="1"/>
    <col min="4010" max="4010" width="33.85546875" style="128" bestFit="1" customWidth="1"/>
    <col min="4011" max="4011" width="53" style="128" bestFit="1" customWidth="1"/>
    <col min="4012" max="4012" width="46.140625" style="128" bestFit="1" customWidth="1"/>
    <col min="4013" max="4013" width="8.140625" style="128" bestFit="1" customWidth="1"/>
    <col min="4014" max="4014" width="33.85546875" style="128" bestFit="1" customWidth="1"/>
    <col min="4015" max="4015" width="53" style="128" bestFit="1" customWidth="1"/>
    <col min="4016" max="4016" width="46.140625" style="128" bestFit="1" customWidth="1"/>
    <col min="4017" max="4017" width="8.140625" style="128" bestFit="1" customWidth="1"/>
    <col min="4018" max="4018" width="33.85546875" style="128" bestFit="1" customWidth="1"/>
    <col min="4019" max="4019" width="53" style="128" bestFit="1" customWidth="1"/>
    <col min="4020" max="4020" width="46.140625" style="128" bestFit="1" customWidth="1"/>
    <col min="4021" max="4021" width="8.140625" style="128" bestFit="1" customWidth="1"/>
    <col min="4022" max="4022" width="33.85546875" style="128" bestFit="1" customWidth="1"/>
    <col min="4023" max="4023" width="53" style="128" bestFit="1" customWidth="1"/>
    <col min="4024" max="4024" width="46.140625" style="128" bestFit="1" customWidth="1"/>
    <col min="4025" max="4025" width="8.140625" style="128" bestFit="1" customWidth="1"/>
    <col min="4026" max="4026" width="33.85546875" style="128" bestFit="1" customWidth="1"/>
    <col min="4027" max="4027" width="53" style="128" bestFit="1" customWidth="1"/>
    <col min="4028" max="4028" width="46.140625" style="128" bestFit="1" customWidth="1"/>
    <col min="4029" max="4029" width="8.140625" style="128" bestFit="1" customWidth="1"/>
    <col min="4030" max="4030" width="33.85546875" style="128" bestFit="1" customWidth="1"/>
    <col min="4031" max="4031" width="53" style="128" bestFit="1" customWidth="1"/>
    <col min="4032" max="4032" width="46.140625" style="128" bestFit="1" customWidth="1"/>
    <col min="4033" max="4033" width="8.140625" style="128" bestFit="1" customWidth="1"/>
    <col min="4034" max="4034" width="33.85546875" style="128" bestFit="1" customWidth="1"/>
    <col min="4035" max="4035" width="53" style="128" bestFit="1" customWidth="1"/>
    <col min="4036" max="4036" width="46.140625" style="128" bestFit="1" customWidth="1"/>
    <col min="4037" max="4037" width="8.140625" style="128" bestFit="1" customWidth="1"/>
    <col min="4038" max="4038" width="33.85546875" style="128" bestFit="1" customWidth="1"/>
    <col min="4039" max="4039" width="53" style="128" bestFit="1" customWidth="1"/>
    <col min="4040" max="4040" width="46.140625" style="128" bestFit="1" customWidth="1"/>
    <col min="4041" max="4041" width="8.140625" style="128" bestFit="1" customWidth="1"/>
    <col min="4042" max="4042" width="33.85546875" style="128" bestFit="1" customWidth="1"/>
    <col min="4043" max="4043" width="53" style="128" bestFit="1" customWidth="1"/>
    <col min="4044" max="4044" width="46.140625" style="128" bestFit="1" customWidth="1"/>
    <col min="4045" max="4045" width="8.140625" style="128" bestFit="1" customWidth="1"/>
    <col min="4046" max="4046" width="33.85546875" style="128" bestFit="1" customWidth="1"/>
    <col min="4047" max="4047" width="53" style="128" bestFit="1" customWidth="1"/>
    <col min="4048" max="4048" width="46.140625" style="128" bestFit="1" customWidth="1"/>
    <col min="4049" max="4049" width="8.140625" style="128" bestFit="1" customWidth="1"/>
    <col min="4050" max="4050" width="33.85546875" style="128" bestFit="1" customWidth="1"/>
    <col min="4051" max="4051" width="53" style="128" bestFit="1" customWidth="1"/>
    <col min="4052" max="4052" width="46.140625" style="128" bestFit="1" customWidth="1"/>
    <col min="4053" max="4053" width="8.140625" style="128" bestFit="1" customWidth="1"/>
    <col min="4054" max="4054" width="33.85546875" style="128" bestFit="1" customWidth="1"/>
    <col min="4055" max="4055" width="53" style="128" bestFit="1" customWidth="1"/>
    <col min="4056" max="4056" width="46.140625" style="128" bestFit="1" customWidth="1"/>
    <col min="4057" max="4057" width="8.140625" style="128" bestFit="1" customWidth="1"/>
    <col min="4058" max="4058" width="33.85546875" style="128" bestFit="1" customWidth="1"/>
    <col min="4059" max="4059" width="53" style="128" bestFit="1" customWidth="1"/>
    <col min="4060" max="4060" width="46.140625" style="128" bestFit="1" customWidth="1"/>
    <col min="4061" max="4061" width="8.140625" style="128" bestFit="1" customWidth="1"/>
    <col min="4062" max="4062" width="33.85546875" style="128" bestFit="1" customWidth="1"/>
    <col min="4063" max="4063" width="53" style="128" bestFit="1" customWidth="1"/>
    <col min="4064" max="4064" width="46.140625" style="128" bestFit="1" customWidth="1"/>
    <col min="4065" max="4065" width="8.140625" style="128" bestFit="1" customWidth="1"/>
    <col min="4066" max="4066" width="33.85546875" style="128" bestFit="1" customWidth="1"/>
    <col min="4067" max="4067" width="53" style="128" bestFit="1" customWidth="1"/>
    <col min="4068" max="4068" width="46.140625" style="128" bestFit="1" customWidth="1"/>
    <col min="4069" max="4069" width="8.140625" style="128" bestFit="1" customWidth="1"/>
    <col min="4070" max="4070" width="33.85546875" style="128" bestFit="1" customWidth="1"/>
    <col min="4071" max="4071" width="53" style="128" bestFit="1" customWidth="1"/>
    <col min="4072" max="4072" width="46.140625" style="128" bestFit="1" customWidth="1"/>
    <col min="4073" max="4073" width="8.140625" style="128" bestFit="1" customWidth="1"/>
    <col min="4074" max="4074" width="33.85546875" style="128" bestFit="1" customWidth="1"/>
    <col min="4075" max="4075" width="53" style="128" bestFit="1" customWidth="1"/>
    <col min="4076" max="4076" width="46.140625" style="128" bestFit="1" customWidth="1"/>
    <col min="4077" max="4077" width="8.140625" style="128" bestFit="1" customWidth="1"/>
    <col min="4078" max="4078" width="33.85546875" style="128" bestFit="1" customWidth="1"/>
    <col min="4079" max="4079" width="53" style="128" bestFit="1" customWidth="1"/>
    <col min="4080" max="4080" width="46.140625" style="128" bestFit="1" customWidth="1"/>
    <col min="4081" max="4081" width="8.140625" style="128" bestFit="1" customWidth="1"/>
    <col min="4082" max="4082" width="33.85546875" style="128" bestFit="1" customWidth="1"/>
    <col min="4083" max="4083" width="53" style="128" bestFit="1" customWidth="1"/>
    <col min="4084" max="4084" width="46.140625" style="128" bestFit="1" customWidth="1"/>
    <col min="4085" max="4085" width="8.140625" style="128" bestFit="1" customWidth="1"/>
    <col min="4086" max="4086" width="33.85546875" style="128" bestFit="1" customWidth="1"/>
    <col min="4087" max="4087" width="53" style="128" bestFit="1" customWidth="1"/>
    <col min="4088" max="4088" width="46.140625" style="128" bestFit="1" customWidth="1"/>
    <col min="4089" max="4089" width="8.140625" style="128" bestFit="1" customWidth="1"/>
    <col min="4090" max="4090" width="33.85546875" style="128" bestFit="1" customWidth="1"/>
    <col min="4091" max="4091" width="53" style="128" bestFit="1" customWidth="1"/>
    <col min="4092" max="4092" width="46.140625" style="128" bestFit="1" customWidth="1"/>
    <col min="4093" max="4093" width="8.140625" style="128" bestFit="1" customWidth="1"/>
    <col min="4094" max="4094" width="33.85546875" style="128" bestFit="1" customWidth="1"/>
    <col min="4095" max="4095" width="53" style="128" bestFit="1" customWidth="1"/>
    <col min="4096" max="4096" width="46.140625" style="128" bestFit="1" customWidth="1"/>
    <col min="4097" max="4097" width="8.140625" style="128" bestFit="1" customWidth="1"/>
    <col min="4098" max="4098" width="33.85546875" style="128" bestFit="1" customWidth="1"/>
    <col min="4099" max="4099" width="53" style="128" bestFit="1" customWidth="1"/>
    <col min="4100" max="4100" width="46.140625" style="128" bestFit="1" customWidth="1"/>
    <col min="4101" max="4101" width="8.140625" style="128" bestFit="1" customWidth="1"/>
    <col min="4102" max="4102" width="33.85546875" style="128" bestFit="1" customWidth="1"/>
    <col min="4103" max="4103" width="53" style="128" bestFit="1" customWidth="1"/>
    <col min="4104" max="4104" width="46.140625" style="128" bestFit="1" customWidth="1"/>
    <col min="4105" max="4105" width="8.140625" style="128" bestFit="1" customWidth="1"/>
    <col min="4106" max="4106" width="33.85546875" style="128" bestFit="1" customWidth="1"/>
    <col min="4107" max="4107" width="53" style="128" bestFit="1" customWidth="1"/>
    <col min="4108" max="4108" width="46.140625" style="128" bestFit="1" customWidth="1"/>
    <col min="4109" max="4109" width="8.140625" style="128" bestFit="1" customWidth="1"/>
    <col min="4110" max="4110" width="33.85546875" style="128" bestFit="1" customWidth="1"/>
    <col min="4111" max="4111" width="53" style="128" bestFit="1" customWidth="1"/>
    <col min="4112" max="4112" width="46.140625" style="128" bestFit="1" customWidth="1"/>
    <col min="4113" max="4113" width="8.140625" style="128" bestFit="1" customWidth="1"/>
    <col min="4114" max="4114" width="33.85546875" style="128" bestFit="1" customWidth="1"/>
    <col min="4115" max="4115" width="53" style="128" bestFit="1" customWidth="1"/>
    <col min="4116" max="4116" width="46.140625" style="128" bestFit="1" customWidth="1"/>
    <col min="4117" max="4117" width="8.140625" style="128" bestFit="1" customWidth="1"/>
    <col min="4118" max="4118" width="33.85546875" style="128" bestFit="1" customWidth="1"/>
    <col min="4119" max="4119" width="53" style="128" bestFit="1" customWidth="1"/>
    <col min="4120" max="4120" width="46.140625" style="128" bestFit="1" customWidth="1"/>
    <col min="4121" max="4121" width="8.140625" style="128" bestFit="1" customWidth="1"/>
    <col min="4122" max="4122" width="33.85546875" style="128" bestFit="1" customWidth="1"/>
    <col min="4123" max="4123" width="53" style="128" bestFit="1" customWidth="1"/>
    <col min="4124" max="4124" width="46.140625" style="128" bestFit="1" customWidth="1"/>
    <col min="4125" max="4125" width="8.140625" style="128" bestFit="1" customWidth="1"/>
    <col min="4126" max="4126" width="33.85546875" style="128" bestFit="1" customWidth="1"/>
    <col min="4127" max="4127" width="53" style="128" bestFit="1" customWidth="1"/>
    <col min="4128" max="4128" width="46.140625" style="128" bestFit="1" customWidth="1"/>
    <col min="4129" max="4129" width="8.140625" style="128" bestFit="1" customWidth="1"/>
    <col min="4130" max="4130" width="33.85546875" style="128" bestFit="1" customWidth="1"/>
    <col min="4131" max="4131" width="53" style="128" bestFit="1" customWidth="1"/>
    <col min="4132" max="4132" width="46.140625" style="128" bestFit="1" customWidth="1"/>
    <col min="4133" max="4133" width="8.140625" style="128" bestFit="1" customWidth="1"/>
    <col min="4134" max="4134" width="33.85546875" style="128" bestFit="1" customWidth="1"/>
    <col min="4135" max="4135" width="53" style="128" bestFit="1" customWidth="1"/>
    <col min="4136" max="4136" width="46.140625" style="128" bestFit="1" customWidth="1"/>
    <col min="4137" max="4137" width="8.140625" style="128" bestFit="1" customWidth="1"/>
    <col min="4138" max="4138" width="33.85546875" style="128" bestFit="1" customWidth="1"/>
    <col min="4139" max="4139" width="53" style="128" bestFit="1" customWidth="1"/>
    <col min="4140" max="4140" width="46.140625" style="128" bestFit="1" customWidth="1"/>
    <col min="4141" max="4141" width="8.140625" style="128" bestFit="1" customWidth="1"/>
    <col min="4142" max="4142" width="33.85546875" style="128" bestFit="1" customWidth="1"/>
    <col min="4143" max="4143" width="53" style="128" bestFit="1" customWidth="1"/>
    <col min="4144" max="4144" width="46.140625" style="128" bestFit="1" customWidth="1"/>
    <col min="4145" max="4145" width="8.140625" style="128" bestFit="1" customWidth="1"/>
    <col min="4146" max="4146" width="33.85546875" style="128" bestFit="1" customWidth="1"/>
    <col min="4147" max="4147" width="53" style="128" bestFit="1" customWidth="1"/>
    <col min="4148" max="4148" width="46.140625" style="128" bestFit="1" customWidth="1"/>
    <col min="4149" max="4149" width="8.140625" style="128" bestFit="1" customWidth="1"/>
    <col min="4150" max="4150" width="33.85546875" style="128" bestFit="1" customWidth="1"/>
    <col min="4151" max="4151" width="53" style="128" bestFit="1" customWidth="1"/>
    <col min="4152" max="4152" width="46.140625" style="128" bestFit="1" customWidth="1"/>
    <col min="4153" max="4153" width="8.140625" style="128" bestFit="1" customWidth="1"/>
    <col min="4154" max="4154" width="33.85546875" style="128" bestFit="1" customWidth="1"/>
    <col min="4155" max="4155" width="53" style="128" bestFit="1" customWidth="1"/>
    <col min="4156" max="4156" width="46.140625" style="128" bestFit="1" customWidth="1"/>
    <col min="4157" max="4157" width="8.140625" style="128" bestFit="1" customWidth="1"/>
    <col min="4158" max="4158" width="33.85546875" style="128" bestFit="1" customWidth="1"/>
    <col min="4159" max="4159" width="53" style="128" bestFit="1" customWidth="1"/>
    <col min="4160" max="4160" width="46.140625" style="128" bestFit="1" customWidth="1"/>
    <col min="4161" max="4161" width="8.140625" style="128" bestFit="1" customWidth="1"/>
    <col min="4162" max="4162" width="33.85546875" style="128" bestFit="1" customWidth="1"/>
    <col min="4163" max="4163" width="53" style="128" bestFit="1" customWidth="1"/>
    <col min="4164" max="4164" width="46.140625" style="128" bestFit="1" customWidth="1"/>
    <col min="4165" max="4165" width="8.140625" style="128" bestFit="1" customWidth="1"/>
    <col min="4166" max="4166" width="33.85546875" style="128" bestFit="1" customWidth="1"/>
    <col min="4167" max="4167" width="53" style="128" bestFit="1" customWidth="1"/>
    <col min="4168" max="4168" width="46.140625" style="128" bestFit="1" customWidth="1"/>
    <col min="4169" max="4169" width="8.140625" style="128" bestFit="1" customWidth="1"/>
    <col min="4170" max="4170" width="33.85546875" style="128" bestFit="1" customWidth="1"/>
    <col min="4171" max="4171" width="53" style="128" bestFit="1" customWidth="1"/>
    <col min="4172" max="4172" width="46.140625" style="128" bestFit="1" customWidth="1"/>
    <col min="4173" max="4173" width="8.140625" style="128" bestFit="1" customWidth="1"/>
    <col min="4174" max="4174" width="33.85546875" style="128" bestFit="1" customWidth="1"/>
    <col min="4175" max="4175" width="53" style="128" bestFit="1" customWidth="1"/>
    <col min="4176" max="4176" width="46.140625" style="128" bestFit="1" customWidth="1"/>
    <col min="4177" max="4177" width="8.140625" style="128" bestFit="1" customWidth="1"/>
    <col min="4178" max="4178" width="33.85546875" style="128" bestFit="1" customWidth="1"/>
    <col min="4179" max="4179" width="53" style="128" bestFit="1" customWidth="1"/>
    <col min="4180" max="4180" width="46.140625" style="128" bestFit="1" customWidth="1"/>
    <col min="4181" max="4181" width="8.140625" style="128" bestFit="1" customWidth="1"/>
    <col min="4182" max="4182" width="33.85546875" style="128" bestFit="1" customWidth="1"/>
    <col min="4183" max="4183" width="53" style="128" bestFit="1" customWidth="1"/>
    <col min="4184" max="4184" width="46.140625" style="128" bestFit="1" customWidth="1"/>
    <col min="4185" max="4185" width="8.140625" style="128" bestFit="1" customWidth="1"/>
    <col min="4186" max="4186" width="33.85546875" style="128" bestFit="1" customWidth="1"/>
    <col min="4187" max="4187" width="53" style="128" bestFit="1" customWidth="1"/>
    <col min="4188" max="4188" width="46.140625" style="128" bestFit="1" customWidth="1"/>
    <col min="4189" max="4189" width="8.140625" style="128" bestFit="1" customWidth="1"/>
    <col min="4190" max="4190" width="33.85546875" style="128" bestFit="1" customWidth="1"/>
    <col min="4191" max="4191" width="53" style="128" bestFit="1" customWidth="1"/>
    <col min="4192" max="4192" width="46.140625" style="128" bestFit="1" customWidth="1"/>
    <col min="4193" max="4193" width="8.140625" style="128" bestFit="1" customWidth="1"/>
    <col min="4194" max="4194" width="33.85546875" style="128" bestFit="1" customWidth="1"/>
    <col min="4195" max="4195" width="53" style="128" bestFit="1" customWidth="1"/>
    <col min="4196" max="4196" width="46.140625" style="128" bestFit="1" customWidth="1"/>
    <col min="4197" max="4197" width="8.140625" style="128" bestFit="1" customWidth="1"/>
    <col min="4198" max="4198" width="33.85546875" style="128" bestFit="1" customWidth="1"/>
    <col min="4199" max="4199" width="53" style="128" bestFit="1" customWidth="1"/>
    <col min="4200" max="4200" width="46.140625" style="128" bestFit="1" customWidth="1"/>
    <col min="4201" max="4201" width="8.140625" style="128" bestFit="1" customWidth="1"/>
    <col min="4202" max="4202" width="33.85546875" style="128" bestFit="1" customWidth="1"/>
    <col min="4203" max="4203" width="53" style="128" bestFit="1" customWidth="1"/>
    <col min="4204" max="4204" width="46.140625" style="128" bestFit="1" customWidth="1"/>
    <col min="4205" max="4205" width="8.140625" style="128" bestFit="1" customWidth="1"/>
    <col min="4206" max="4206" width="33.85546875" style="128" bestFit="1" customWidth="1"/>
    <col min="4207" max="4207" width="53" style="128" bestFit="1" customWidth="1"/>
    <col min="4208" max="4208" width="46.140625" style="128" bestFit="1" customWidth="1"/>
    <col min="4209" max="4209" width="8.140625" style="128" bestFit="1" customWidth="1"/>
    <col min="4210" max="4210" width="33.85546875" style="128" bestFit="1" customWidth="1"/>
    <col min="4211" max="4211" width="53" style="128" bestFit="1" customWidth="1"/>
    <col min="4212" max="4212" width="46.140625" style="128" bestFit="1" customWidth="1"/>
    <col min="4213" max="4213" width="8.140625" style="128" bestFit="1" customWidth="1"/>
    <col min="4214" max="4214" width="33.85546875" style="128" bestFit="1" customWidth="1"/>
    <col min="4215" max="4215" width="53" style="128" bestFit="1" customWidth="1"/>
    <col min="4216" max="4216" width="46.140625" style="128" bestFit="1" customWidth="1"/>
    <col min="4217" max="4217" width="8.140625" style="128" bestFit="1" customWidth="1"/>
    <col min="4218" max="4218" width="33.85546875" style="128" bestFit="1" customWidth="1"/>
    <col min="4219" max="4219" width="53" style="128" bestFit="1" customWidth="1"/>
    <col min="4220" max="4220" width="46.140625" style="128" bestFit="1" customWidth="1"/>
    <col min="4221" max="4221" width="8.140625" style="128" bestFit="1" customWidth="1"/>
    <col min="4222" max="4222" width="33.85546875" style="128" bestFit="1" customWidth="1"/>
    <col min="4223" max="4223" width="53" style="128" bestFit="1" customWidth="1"/>
    <col min="4224" max="4224" width="46.140625" style="128" bestFit="1" customWidth="1"/>
    <col min="4225" max="4225" width="8.140625" style="128" bestFit="1" customWidth="1"/>
    <col min="4226" max="4226" width="33.85546875" style="128" bestFit="1" customWidth="1"/>
    <col min="4227" max="4227" width="53" style="128" bestFit="1" customWidth="1"/>
    <col min="4228" max="4228" width="46.140625" style="128" bestFit="1" customWidth="1"/>
    <col min="4229" max="4229" width="8.140625" style="128" bestFit="1" customWidth="1"/>
    <col min="4230" max="4230" width="33.85546875" style="128" bestFit="1" customWidth="1"/>
    <col min="4231" max="4231" width="53" style="128" bestFit="1" customWidth="1"/>
    <col min="4232" max="4232" width="46.140625" style="128" bestFit="1" customWidth="1"/>
    <col min="4233" max="4233" width="8.140625" style="128" bestFit="1" customWidth="1"/>
    <col min="4234" max="4234" width="33.85546875" style="128" bestFit="1" customWidth="1"/>
    <col min="4235" max="4235" width="53" style="128" bestFit="1" customWidth="1"/>
    <col min="4236" max="4236" width="46.140625" style="128" bestFit="1" customWidth="1"/>
    <col min="4237" max="4237" width="8.140625" style="128" bestFit="1" customWidth="1"/>
    <col min="4238" max="4238" width="33.85546875" style="128" bestFit="1" customWidth="1"/>
    <col min="4239" max="4239" width="53" style="128" bestFit="1" customWidth="1"/>
    <col min="4240" max="4240" width="46.140625" style="128" bestFit="1" customWidth="1"/>
    <col min="4241" max="4241" width="8.140625" style="128" bestFit="1" customWidth="1"/>
    <col min="4242" max="4242" width="33.85546875" style="128" bestFit="1" customWidth="1"/>
    <col min="4243" max="4243" width="53" style="128" bestFit="1" customWidth="1"/>
    <col min="4244" max="4244" width="46.140625" style="128" bestFit="1" customWidth="1"/>
    <col min="4245" max="4245" width="8.140625" style="128" bestFit="1" customWidth="1"/>
    <col min="4246" max="4246" width="33.85546875" style="128" bestFit="1" customWidth="1"/>
    <col min="4247" max="4247" width="53" style="128" bestFit="1" customWidth="1"/>
    <col min="4248" max="4248" width="46.140625" style="128" bestFit="1" customWidth="1"/>
    <col min="4249" max="4249" width="8.140625" style="128" bestFit="1" customWidth="1"/>
    <col min="4250" max="4250" width="33.85546875" style="128" bestFit="1" customWidth="1"/>
    <col min="4251" max="4251" width="53" style="128" bestFit="1" customWidth="1"/>
    <col min="4252" max="4252" width="46.140625" style="128" bestFit="1" customWidth="1"/>
    <col min="4253" max="4253" width="8.140625" style="128" bestFit="1" customWidth="1"/>
    <col min="4254" max="4254" width="33.85546875" style="128" bestFit="1" customWidth="1"/>
    <col min="4255" max="4255" width="53" style="128" bestFit="1" customWidth="1"/>
    <col min="4256" max="4256" width="46.140625" style="128" bestFit="1" customWidth="1"/>
    <col min="4257" max="4257" width="8.140625" style="128" bestFit="1" customWidth="1"/>
    <col min="4258" max="4258" width="33.85546875" style="128" bestFit="1" customWidth="1"/>
    <col min="4259" max="4259" width="53" style="128" bestFit="1" customWidth="1"/>
    <col min="4260" max="4260" width="46.140625" style="128" bestFit="1" customWidth="1"/>
    <col min="4261" max="4261" width="8.140625" style="128" bestFit="1" customWidth="1"/>
    <col min="4262" max="4262" width="33.85546875" style="128" bestFit="1" customWidth="1"/>
    <col min="4263" max="4263" width="53" style="128" bestFit="1" customWidth="1"/>
    <col min="4264" max="4264" width="46.140625" style="128" bestFit="1" customWidth="1"/>
    <col min="4265" max="4265" width="8.140625" style="128" bestFit="1" customWidth="1"/>
    <col min="4266" max="4266" width="33.85546875" style="128" bestFit="1" customWidth="1"/>
    <col min="4267" max="4267" width="53" style="128" bestFit="1" customWidth="1"/>
    <col min="4268" max="4268" width="46.140625" style="128" bestFit="1" customWidth="1"/>
    <col min="4269" max="4269" width="8.140625" style="128" bestFit="1" customWidth="1"/>
    <col min="4270" max="4270" width="33.85546875" style="128" bestFit="1" customWidth="1"/>
    <col min="4271" max="4271" width="53" style="128" bestFit="1" customWidth="1"/>
    <col min="4272" max="4272" width="46.140625" style="128" bestFit="1" customWidth="1"/>
    <col min="4273" max="4273" width="8.140625" style="128" bestFit="1" customWidth="1"/>
    <col min="4274" max="4274" width="33.85546875" style="128" bestFit="1" customWidth="1"/>
    <col min="4275" max="4275" width="53" style="128" bestFit="1" customWidth="1"/>
    <col min="4276" max="4276" width="46.140625" style="128" bestFit="1" customWidth="1"/>
    <col min="4277" max="4277" width="8.140625" style="128" bestFit="1" customWidth="1"/>
    <col min="4278" max="4278" width="33.85546875" style="128" bestFit="1" customWidth="1"/>
    <col min="4279" max="4279" width="53" style="128" bestFit="1" customWidth="1"/>
    <col min="4280" max="4280" width="46.140625" style="128" bestFit="1" customWidth="1"/>
    <col min="4281" max="4281" width="8.140625" style="128" bestFit="1" customWidth="1"/>
    <col min="4282" max="4282" width="33.85546875" style="128" bestFit="1" customWidth="1"/>
    <col min="4283" max="4283" width="53" style="128" bestFit="1" customWidth="1"/>
    <col min="4284" max="4284" width="46.140625" style="128" bestFit="1" customWidth="1"/>
    <col min="4285" max="4285" width="8.140625" style="128" bestFit="1" customWidth="1"/>
    <col min="4286" max="4286" width="33.85546875" style="128" bestFit="1" customWidth="1"/>
    <col min="4287" max="4287" width="53" style="128" bestFit="1" customWidth="1"/>
    <col min="4288" max="4288" width="46.140625" style="128" bestFit="1" customWidth="1"/>
    <col min="4289" max="4289" width="8.140625" style="128" bestFit="1" customWidth="1"/>
    <col min="4290" max="4290" width="33.85546875" style="128" bestFit="1" customWidth="1"/>
    <col min="4291" max="4291" width="53" style="128" bestFit="1" customWidth="1"/>
    <col min="4292" max="4292" width="46.140625" style="128" bestFit="1" customWidth="1"/>
    <col min="4293" max="4293" width="8.140625" style="128" bestFit="1" customWidth="1"/>
    <col min="4294" max="4294" width="33.85546875" style="128" bestFit="1" customWidth="1"/>
    <col min="4295" max="4295" width="53" style="128" bestFit="1" customWidth="1"/>
    <col min="4296" max="4296" width="46.140625" style="128" bestFit="1" customWidth="1"/>
    <col min="4297" max="4297" width="8.140625" style="128" bestFit="1" customWidth="1"/>
    <col min="4298" max="4298" width="33.85546875" style="128" bestFit="1" customWidth="1"/>
    <col min="4299" max="4299" width="53" style="128" bestFit="1" customWidth="1"/>
    <col min="4300" max="4300" width="46.140625" style="128" bestFit="1" customWidth="1"/>
    <col min="4301" max="4301" width="8.140625" style="128" bestFit="1" customWidth="1"/>
    <col min="4302" max="4302" width="33.85546875" style="128" bestFit="1" customWidth="1"/>
    <col min="4303" max="4303" width="53" style="128" bestFit="1" customWidth="1"/>
    <col min="4304" max="4304" width="46.140625" style="128" bestFit="1" customWidth="1"/>
    <col min="4305" max="4305" width="8.140625" style="128" bestFit="1" customWidth="1"/>
    <col min="4306" max="4306" width="33.85546875" style="128" bestFit="1" customWidth="1"/>
    <col min="4307" max="4307" width="53" style="128" bestFit="1" customWidth="1"/>
    <col min="4308" max="4308" width="46.140625" style="128" bestFit="1" customWidth="1"/>
    <col min="4309" max="4309" width="8.140625" style="128" bestFit="1" customWidth="1"/>
    <col min="4310" max="4310" width="33.85546875" style="128" bestFit="1" customWidth="1"/>
    <col min="4311" max="4311" width="53" style="128" bestFit="1" customWidth="1"/>
    <col min="4312" max="4312" width="46.140625" style="128" bestFit="1" customWidth="1"/>
    <col min="4313" max="4313" width="8.140625" style="128" bestFit="1" customWidth="1"/>
    <col min="4314" max="4314" width="33.85546875" style="128" bestFit="1" customWidth="1"/>
    <col min="4315" max="4315" width="53" style="128" bestFit="1" customWidth="1"/>
    <col min="4316" max="4316" width="46.140625" style="128" bestFit="1" customWidth="1"/>
    <col min="4317" max="4317" width="8.140625" style="128" bestFit="1" customWidth="1"/>
    <col min="4318" max="4318" width="33.85546875" style="128" bestFit="1" customWidth="1"/>
    <col min="4319" max="4319" width="53" style="128" bestFit="1" customWidth="1"/>
    <col min="4320" max="4320" width="46.140625" style="128" bestFit="1" customWidth="1"/>
    <col min="4321" max="4321" width="8.140625" style="128" bestFit="1" customWidth="1"/>
    <col min="4322" max="4322" width="33.85546875" style="128" bestFit="1" customWidth="1"/>
    <col min="4323" max="4323" width="53" style="128" bestFit="1" customWidth="1"/>
    <col min="4324" max="4324" width="46.140625" style="128" bestFit="1" customWidth="1"/>
    <col min="4325" max="4325" width="8.140625" style="128" bestFit="1" customWidth="1"/>
    <col min="4326" max="4326" width="33.85546875" style="128" bestFit="1" customWidth="1"/>
    <col min="4327" max="4327" width="53" style="128" bestFit="1" customWidth="1"/>
    <col min="4328" max="4328" width="46.140625" style="128" bestFit="1" customWidth="1"/>
    <col min="4329" max="4329" width="8.140625" style="128" bestFit="1" customWidth="1"/>
    <col min="4330" max="4330" width="33.85546875" style="128" bestFit="1" customWidth="1"/>
    <col min="4331" max="4331" width="53" style="128" bestFit="1" customWidth="1"/>
    <col min="4332" max="4332" width="46.140625" style="128" bestFit="1" customWidth="1"/>
    <col min="4333" max="4333" width="8.140625" style="128" bestFit="1" customWidth="1"/>
    <col min="4334" max="4334" width="33.85546875" style="128" bestFit="1" customWidth="1"/>
    <col min="4335" max="4335" width="53" style="128" bestFit="1" customWidth="1"/>
    <col min="4336" max="4336" width="46.140625" style="128" bestFit="1" customWidth="1"/>
    <col min="4337" max="4337" width="8.140625" style="128" bestFit="1" customWidth="1"/>
    <col min="4338" max="4338" width="33.85546875" style="128" bestFit="1" customWidth="1"/>
    <col min="4339" max="4339" width="53" style="128" bestFit="1" customWidth="1"/>
    <col min="4340" max="4340" width="46.140625" style="128" bestFit="1" customWidth="1"/>
    <col min="4341" max="4341" width="8.140625" style="128" bestFit="1" customWidth="1"/>
    <col min="4342" max="4342" width="33.85546875" style="128" bestFit="1" customWidth="1"/>
    <col min="4343" max="4343" width="53" style="128" bestFit="1" customWidth="1"/>
    <col min="4344" max="4344" width="46.140625" style="128" bestFit="1" customWidth="1"/>
    <col min="4345" max="4345" width="8.140625" style="128" bestFit="1" customWidth="1"/>
    <col min="4346" max="4346" width="33.85546875" style="128" bestFit="1" customWidth="1"/>
    <col min="4347" max="4347" width="53" style="128" bestFit="1" customWidth="1"/>
    <col min="4348" max="4348" width="46.140625" style="128" bestFit="1" customWidth="1"/>
    <col min="4349" max="4349" width="8.140625" style="128" bestFit="1" customWidth="1"/>
    <col min="4350" max="4350" width="33.85546875" style="128" bestFit="1" customWidth="1"/>
    <col min="4351" max="4351" width="53" style="128" bestFit="1" customWidth="1"/>
    <col min="4352" max="4352" width="46.140625" style="128" bestFit="1" customWidth="1"/>
    <col min="4353" max="4353" width="8.140625" style="128" bestFit="1" customWidth="1"/>
    <col min="4354" max="4354" width="33.85546875" style="128" bestFit="1" customWidth="1"/>
    <col min="4355" max="4355" width="53" style="128" bestFit="1" customWidth="1"/>
    <col min="4356" max="4356" width="46.140625" style="128" bestFit="1" customWidth="1"/>
    <col min="4357" max="4357" width="8.140625" style="128" bestFit="1" customWidth="1"/>
    <col min="4358" max="4358" width="33.85546875" style="128" bestFit="1" customWidth="1"/>
    <col min="4359" max="4359" width="53" style="128" bestFit="1" customWidth="1"/>
    <col min="4360" max="4360" width="46.140625" style="128" bestFit="1" customWidth="1"/>
    <col min="4361" max="4361" width="8.140625" style="128" bestFit="1" customWidth="1"/>
    <col min="4362" max="4362" width="33.85546875" style="128" bestFit="1" customWidth="1"/>
    <col min="4363" max="4363" width="53" style="128" bestFit="1" customWidth="1"/>
    <col min="4364" max="4364" width="46.140625" style="128" bestFit="1" customWidth="1"/>
    <col min="4365" max="4365" width="8.140625" style="128" bestFit="1" customWidth="1"/>
    <col min="4366" max="4366" width="33.85546875" style="128" bestFit="1" customWidth="1"/>
    <col min="4367" max="4367" width="53" style="128" bestFit="1" customWidth="1"/>
    <col min="4368" max="4368" width="46.140625" style="128" bestFit="1" customWidth="1"/>
    <col min="4369" max="4369" width="8.140625" style="128" bestFit="1" customWidth="1"/>
    <col min="4370" max="4370" width="33.85546875" style="128" bestFit="1" customWidth="1"/>
    <col min="4371" max="4371" width="53" style="128" bestFit="1" customWidth="1"/>
    <col min="4372" max="4372" width="46.140625" style="128" bestFit="1" customWidth="1"/>
    <col min="4373" max="4373" width="8.140625" style="128" bestFit="1" customWidth="1"/>
    <col min="4374" max="4374" width="33.85546875" style="128" bestFit="1" customWidth="1"/>
    <col min="4375" max="4375" width="53" style="128" bestFit="1" customWidth="1"/>
    <col min="4376" max="4376" width="46.140625" style="128" bestFit="1" customWidth="1"/>
    <col min="4377" max="4377" width="8.140625" style="128" bestFit="1" customWidth="1"/>
    <col min="4378" max="4378" width="33.85546875" style="128" bestFit="1" customWidth="1"/>
    <col min="4379" max="4379" width="53" style="128" bestFit="1" customWidth="1"/>
    <col min="4380" max="4380" width="46.140625" style="128" bestFit="1" customWidth="1"/>
    <col min="4381" max="4381" width="8.140625" style="128" bestFit="1" customWidth="1"/>
    <col min="4382" max="4382" width="33.85546875" style="128" bestFit="1" customWidth="1"/>
    <col min="4383" max="4383" width="53" style="128" bestFit="1" customWidth="1"/>
    <col min="4384" max="4384" width="46.140625" style="128" bestFit="1" customWidth="1"/>
    <col min="4385" max="4385" width="8.140625" style="128" bestFit="1" customWidth="1"/>
    <col min="4386" max="4386" width="33.85546875" style="128" bestFit="1" customWidth="1"/>
    <col min="4387" max="4387" width="53" style="128" bestFit="1" customWidth="1"/>
    <col min="4388" max="4388" width="46.140625" style="128" bestFit="1" customWidth="1"/>
    <col min="4389" max="4389" width="8.140625" style="128" bestFit="1" customWidth="1"/>
    <col min="4390" max="4390" width="33.85546875" style="128" bestFit="1" customWidth="1"/>
    <col min="4391" max="4391" width="53" style="128" bestFit="1" customWidth="1"/>
    <col min="4392" max="4392" width="46.140625" style="128" bestFit="1" customWidth="1"/>
    <col min="4393" max="4393" width="8.140625" style="128" bestFit="1" customWidth="1"/>
    <col min="4394" max="4394" width="33.85546875" style="128" bestFit="1" customWidth="1"/>
    <col min="4395" max="4395" width="53" style="128" bestFit="1" customWidth="1"/>
    <col min="4396" max="4396" width="46.140625" style="128" bestFit="1" customWidth="1"/>
    <col min="4397" max="4397" width="8.140625" style="128" bestFit="1" customWidth="1"/>
    <col min="4398" max="4398" width="33.85546875" style="128" bestFit="1" customWidth="1"/>
    <col min="4399" max="4399" width="53" style="128" bestFit="1" customWidth="1"/>
    <col min="4400" max="4400" width="46.140625" style="128" bestFit="1" customWidth="1"/>
    <col min="4401" max="4401" width="8.140625" style="128" bestFit="1" customWidth="1"/>
    <col min="4402" max="4402" width="33.85546875" style="128" bestFit="1" customWidth="1"/>
    <col min="4403" max="4403" width="53" style="128" bestFit="1" customWidth="1"/>
    <col min="4404" max="4404" width="46.140625" style="128" bestFit="1" customWidth="1"/>
    <col min="4405" max="4405" width="8.140625" style="128" bestFit="1" customWidth="1"/>
    <col min="4406" max="4406" width="33.85546875" style="128" bestFit="1" customWidth="1"/>
    <col min="4407" max="4407" width="53" style="128" bestFit="1" customWidth="1"/>
    <col min="4408" max="4408" width="46.140625" style="128" bestFit="1" customWidth="1"/>
    <col min="4409" max="4409" width="8.140625" style="128" bestFit="1" customWidth="1"/>
    <col min="4410" max="4410" width="33.85546875" style="128" bestFit="1" customWidth="1"/>
    <col min="4411" max="4411" width="53" style="128" bestFit="1" customWidth="1"/>
    <col min="4412" max="4412" width="46.140625" style="128" bestFit="1" customWidth="1"/>
    <col min="4413" max="4413" width="8.140625" style="128" bestFit="1" customWidth="1"/>
    <col min="4414" max="4414" width="33.85546875" style="128" bestFit="1" customWidth="1"/>
    <col min="4415" max="4415" width="53" style="128" bestFit="1" customWidth="1"/>
    <col min="4416" max="4416" width="46.140625" style="128" bestFit="1" customWidth="1"/>
    <col min="4417" max="4417" width="8.140625" style="128" bestFit="1" customWidth="1"/>
    <col min="4418" max="4418" width="33.85546875" style="128" bestFit="1" customWidth="1"/>
    <col min="4419" max="4419" width="53" style="128" bestFit="1" customWidth="1"/>
    <col min="4420" max="4420" width="46.140625" style="128" bestFit="1" customWidth="1"/>
    <col min="4421" max="4421" width="8.140625" style="128" bestFit="1" customWidth="1"/>
    <col min="4422" max="4422" width="33.85546875" style="128" bestFit="1" customWidth="1"/>
    <col min="4423" max="4423" width="53" style="128" bestFit="1" customWidth="1"/>
    <col min="4424" max="4424" width="46.140625" style="128" bestFit="1" customWidth="1"/>
    <col min="4425" max="4425" width="8.140625" style="128" bestFit="1" customWidth="1"/>
    <col min="4426" max="4426" width="33.85546875" style="128" bestFit="1" customWidth="1"/>
    <col min="4427" max="4427" width="53" style="128" bestFit="1" customWidth="1"/>
    <col min="4428" max="4428" width="46.140625" style="128" bestFit="1" customWidth="1"/>
    <col min="4429" max="4429" width="8.140625" style="128" bestFit="1" customWidth="1"/>
    <col min="4430" max="4430" width="33.85546875" style="128" bestFit="1" customWidth="1"/>
    <col min="4431" max="4431" width="53" style="128" bestFit="1" customWidth="1"/>
    <col min="4432" max="4432" width="46.140625" style="128" bestFit="1" customWidth="1"/>
    <col min="4433" max="4433" width="8.140625" style="128" bestFit="1" customWidth="1"/>
    <col min="4434" max="4434" width="33.85546875" style="128" bestFit="1" customWidth="1"/>
    <col min="4435" max="4435" width="53" style="128" bestFit="1" customWidth="1"/>
    <col min="4436" max="4436" width="46.140625" style="128" bestFit="1" customWidth="1"/>
    <col min="4437" max="4437" width="8.140625" style="128" bestFit="1" customWidth="1"/>
    <col min="4438" max="4438" width="33.85546875" style="128" bestFit="1" customWidth="1"/>
    <col min="4439" max="4439" width="53" style="128" bestFit="1" customWidth="1"/>
    <col min="4440" max="4440" width="46.140625" style="128" bestFit="1" customWidth="1"/>
    <col min="4441" max="4441" width="8.140625" style="128" bestFit="1" customWidth="1"/>
    <col min="4442" max="4442" width="33.85546875" style="128" bestFit="1" customWidth="1"/>
    <col min="4443" max="4443" width="53" style="128" bestFit="1" customWidth="1"/>
    <col min="4444" max="4444" width="46.140625" style="128" bestFit="1" customWidth="1"/>
    <col min="4445" max="4445" width="8.140625" style="128" bestFit="1" customWidth="1"/>
    <col min="4446" max="4446" width="33.85546875" style="128" bestFit="1" customWidth="1"/>
    <col min="4447" max="4447" width="53" style="128" bestFit="1" customWidth="1"/>
    <col min="4448" max="4448" width="46.140625" style="128" bestFit="1" customWidth="1"/>
    <col min="4449" max="4449" width="8.140625" style="128" bestFit="1" customWidth="1"/>
    <col min="4450" max="4450" width="33.85546875" style="128" bestFit="1" customWidth="1"/>
    <col min="4451" max="4451" width="53" style="128" bestFit="1" customWidth="1"/>
    <col min="4452" max="4452" width="46.140625" style="128" bestFit="1" customWidth="1"/>
    <col min="4453" max="4453" width="8.140625" style="128" bestFit="1" customWidth="1"/>
    <col min="4454" max="4454" width="33.85546875" style="128" bestFit="1" customWidth="1"/>
    <col min="4455" max="4455" width="53" style="128" bestFit="1" customWidth="1"/>
    <col min="4456" max="4456" width="46.140625" style="128" bestFit="1" customWidth="1"/>
    <col min="4457" max="4457" width="8.140625" style="128" bestFit="1" customWidth="1"/>
    <col min="4458" max="4458" width="33.85546875" style="128" bestFit="1" customWidth="1"/>
    <col min="4459" max="4459" width="53" style="128" bestFit="1" customWidth="1"/>
    <col min="4460" max="4460" width="46.140625" style="128" bestFit="1" customWidth="1"/>
    <col min="4461" max="4461" width="8.140625" style="128" bestFit="1" customWidth="1"/>
    <col min="4462" max="4462" width="33.85546875" style="128" bestFit="1" customWidth="1"/>
    <col min="4463" max="4463" width="53" style="128" bestFit="1" customWidth="1"/>
    <col min="4464" max="4464" width="46.140625" style="128" bestFit="1" customWidth="1"/>
    <col min="4465" max="4465" width="8.140625" style="128" bestFit="1" customWidth="1"/>
    <col min="4466" max="4466" width="33.85546875" style="128" bestFit="1" customWidth="1"/>
    <col min="4467" max="4467" width="53" style="128" bestFit="1" customWidth="1"/>
    <col min="4468" max="4468" width="46.140625" style="128" bestFit="1" customWidth="1"/>
    <col min="4469" max="4469" width="8.140625" style="128" bestFit="1" customWidth="1"/>
    <col min="4470" max="4470" width="33.85546875" style="128" bestFit="1" customWidth="1"/>
    <col min="4471" max="4471" width="53" style="128" bestFit="1" customWidth="1"/>
    <col min="4472" max="4472" width="46.140625" style="128" bestFit="1" customWidth="1"/>
    <col min="4473" max="4473" width="8.140625" style="128" bestFit="1" customWidth="1"/>
    <col min="4474" max="4474" width="33.85546875" style="128" bestFit="1" customWidth="1"/>
    <col min="4475" max="4475" width="53" style="128" bestFit="1" customWidth="1"/>
    <col min="4476" max="4476" width="46.140625" style="128" bestFit="1" customWidth="1"/>
    <col min="4477" max="4477" width="8.140625" style="128" bestFit="1" customWidth="1"/>
    <col min="4478" max="4478" width="33.85546875" style="128" bestFit="1" customWidth="1"/>
    <col min="4479" max="4479" width="53" style="128" bestFit="1" customWidth="1"/>
    <col min="4480" max="4480" width="46.140625" style="128" bestFit="1" customWidth="1"/>
    <col min="4481" max="4481" width="8.140625" style="128" bestFit="1" customWidth="1"/>
    <col min="4482" max="4482" width="33.85546875" style="128" bestFit="1" customWidth="1"/>
    <col min="4483" max="4483" width="53" style="128" bestFit="1" customWidth="1"/>
    <col min="4484" max="4484" width="46.140625" style="128" bestFit="1" customWidth="1"/>
    <col min="4485" max="4485" width="8.140625" style="128" bestFit="1" customWidth="1"/>
    <col min="4486" max="4486" width="33.85546875" style="128" bestFit="1" customWidth="1"/>
    <col min="4487" max="4487" width="53" style="128" bestFit="1" customWidth="1"/>
    <col min="4488" max="4488" width="46.140625" style="128" bestFit="1" customWidth="1"/>
    <col min="4489" max="4489" width="8.140625" style="128" bestFit="1" customWidth="1"/>
    <col min="4490" max="4490" width="33.85546875" style="128" bestFit="1" customWidth="1"/>
    <col min="4491" max="4491" width="53" style="128" bestFit="1" customWidth="1"/>
    <col min="4492" max="4492" width="46.140625" style="128" bestFit="1" customWidth="1"/>
    <col min="4493" max="4493" width="8.140625" style="128" bestFit="1" customWidth="1"/>
    <col min="4494" max="4494" width="33.85546875" style="128" bestFit="1" customWidth="1"/>
    <col min="4495" max="4495" width="53" style="128" bestFit="1" customWidth="1"/>
    <col min="4496" max="4496" width="46.140625" style="128" bestFit="1" customWidth="1"/>
    <col min="4497" max="4497" width="8.140625" style="128" bestFit="1" customWidth="1"/>
    <col min="4498" max="4498" width="33.85546875" style="128" bestFit="1" customWidth="1"/>
    <col min="4499" max="4499" width="53" style="128" bestFit="1" customWidth="1"/>
    <col min="4500" max="4500" width="46.140625" style="128" bestFit="1" customWidth="1"/>
    <col min="4501" max="4501" width="8.140625" style="128" bestFit="1" customWidth="1"/>
    <col min="4502" max="4502" width="33.85546875" style="128" bestFit="1" customWidth="1"/>
    <col min="4503" max="4503" width="53" style="128" bestFit="1" customWidth="1"/>
    <col min="4504" max="4504" width="46.140625" style="128" bestFit="1" customWidth="1"/>
    <col min="4505" max="4505" width="8.140625" style="128" bestFit="1" customWidth="1"/>
    <col min="4506" max="4506" width="33.85546875" style="128" bestFit="1" customWidth="1"/>
    <col min="4507" max="4507" width="53" style="128" bestFit="1" customWidth="1"/>
    <col min="4508" max="4508" width="46.140625" style="128" bestFit="1" customWidth="1"/>
    <col min="4509" max="4509" width="8.140625" style="128" bestFit="1" customWidth="1"/>
    <col min="4510" max="4510" width="33.85546875" style="128" bestFit="1" customWidth="1"/>
    <col min="4511" max="4511" width="53" style="128" bestFit="1" customWidth="1"/>
    <col min="4512" max="4512" width="46.140625" style="128" bestFit="1" customWidth="1"/>
    <col min="4513" max="4513" width="8.140625" style="128" bestFit="1" customWidth="1"/>
    <col min="4514" max="4514" width="33.85546875" style="128" bestFit="1" customWidth="1"/>
    <col min="4515" max="4515" width="53" style="128" bestFit="1" customWidth="1"/>
    <col min="4516" max="4516" width="46.140625" style="128" bestFit="1" customWidth="1"/>
    <col min="4517" max="4517" width="8.140625" style="128" bestFit="1" customWidth="1"/>
    <col min="4518" max="4518" width="33.85546875" style="128" bestFit="1" customWidth="1"/>
    <col min="4519" max="4519" width="53" style="128" bestFit="1" customWidth="1"/>
    <col min="4520" max="4520" width="46.140625" style="128" bestFit="1" customWidth="1"/>
    <col min="4521" max="4521" width="8.140625" style="128" bestFit="1" customWidth="1"/>
    <col min="4522" max="4522" width="33.85546875" style="128" bestFit="1" customWidth="1"/>
    <col min="4523" max="4523" width="53" style="128" bestFit="1" customWidth="1"/>
    <col min="4524" max="4524" width="46.140625" style="128" bestFit="1" customWidth="1"/>
    <col min="4525" max="4525" width="8.140625" style="128" bestFit="1" customWidth="1"/>
    <col min="4526" max="4526" width="33.85546875" style="128" bestFit="1" customWidth="1"/>
    <col min="4527" max="4527" width="53" style="128" bestFit="1" customWidth="1"/>
    <col min="4528" max="4528" width="46.140625" style="128" bestFit="1" customWidth="1"/>
    <col min="4529" max="4529" width="8.140625" style="128" bestFit="1" customWidth="1"/>
    <col min="4530" max="4530" width="33.85546875" style="128" bestFit="1" customWidth="1"/>
    <col min="4531" max="4531" width="53" style="128" bestFit="1" customWidth="1"/>
    <col min="4532" max="4532" width="46.140625" style="128" bestFit="1" customWidth="1"/>
    <col min="4533" max="4533" width="8.140625" style="128" bestFit="1" customWidth="1"/>
    <col min="4534" max="4534" width="33.85546875" style="128" bestFit="1" customWidth="1"/>
    <col min="4535" max="4535" width="53" style="128" bestFit="1" customWidth="1"/>
    <col min="4536" max="4536" width="46.140625" style="128" bestFit="1" customWidth="1"/>
    <col min="4537" max="4537" width="8.140625" style="128" bestFit="1" customWidth="1"/>
    <col min="4538" max="4538" width="33.85546875" style="128" bestFit="1" customWidth="1"/>
    <col min="4539" max="4539" width="53" style="128" bestFit="1" customWidth="1"/>
    <col min="4540" max="4540" width="46.140625" style="128" bestFit="1" customWidth="1"/>
    <col min="4541" max="4541" width="8.140625" style="128" bestFit="1" customWidth="1"/>
    <col min="4542" max="4542" width="33.85546875" style="128" bestFit="1" customWidth="1"/>
    <col min="4543" max="4543" width="53" style="128" bestFit="1" customWidth="1"/>
    <col min="4544" max="4544" width="46.140625" style="128" bestFit="1" customWidth="1"/>
    <col min="4545" max="4545" width="8.140625" style="128" bestFit="1" customWidth="1"/>
    <col min="4546" max="4546" width="33.85546875" style="128" bestFit="1" customWidth="1"/>
    <col min="4547" max="4547" width="53" style="128" bestFit="1" customWidth="1"/>
    <col min="4548" max="4548" width="46.140625" style="128" bestFit="1" customWidth="1"/>
    <col min="4549" max="4549" width="8.140625" style="128" bestFit="1" customWidth="1"/>
    <col min="4550" max="4550" width="33.85546875" style="128" bestFit="1" customWidth="1"/>
    <col min="4551" max="4551" width="53" style="128" bestFit="1" customWidth="1"/>
    <col min="4552" max="4552" width="46.140625" style="128" bestFit="1" customWidth="1"/>
    <col min="4553" max="4553" width="8.140625" style="128" bestFit="1" customWidth="1"/>
    <col min="4554" max="4554" width="33.85546875" style="128" bestFit="1" customWidth="1"/>
    <col min="4555" max="4555" width="53" style="128" bestFit="1" customWidth="1"/>
    <col min="4556" max="4556" width="46.140625" style="128" bestFit="1" customWidth="1"/>
    <col min="4557" max="4557" width="8.140625" style="128" bestFit="1" customWidth="1"/>
    <col min="4558" max="4558" width="33.85546875" style="128" bestFit="1" customWidth="1"/>
    <col min="4559" max="4559" width="53" style="128" bestFit="1" customWidth="1"/>
    <col min="4560" max="4560" width="46.140625" style="128" bestFit="1" customWidth="1"/>
    <col min="4561" max="4561" width="8.140625" style="128" bestFit="1" customWidth="1"/>
    <col min="4562" max="4562" width="33.85546875" style="128" bestFit="1" customWidth="1"/>
    <col min="4563" max="4563" width="53" style="128" bestFit="1" customWidth="1"/>
    <col min="4564" max="4564" width="46.140625" style="128" bestFit="1" customWidth="1"/>
    <col min="4565" max="4565" width="8.140625" style="128" bestFit="1" customWidth="1"/>
    <col min="4566" max="4566" width="33.85546875" style="128" bestFit="1" customWidth="1"/>
    <col min="4567" max="4567" width="53" style="128" bestFit="1" customWidth="1"/>
    <col min="4568" max="4568" width="46.140625" style="128" bestFit="1" customWidth="1"/>
    <col min="4569" max="4569" width="8.140625" style="128" bestFit="1" customWidth="1"/>
    <col min="4570" max="4570" width="33.85546875" style="128" bestFit="1" customWidth="1"/>
    <col min="4571" max="4571" width="53" style="128" bestFit="1" customWidth="1"/>
    <col min="4572" max="4572" width="46.140625" style="128" bestFit="1" customWidth="1"/>
    <col min="4573" max="4573" width="8.140625" style="128" bestFit="1" customWidth="1"/>
    <col min="4574" max="4574" width="33.85546875" style="128" bestFit="1" customWidth="1"/>
    <col min="4575" max="4575" width="53" style="128" bestFit="1" customWidth="1"/>
    <col min="4576" max="4576" width="46.140625" style="128" bestFit="1" customWidth="1"/>
    <col min="4577" max="4577" width="8.140625" style="128" bestFit="1" customWidth="1"/>
    <col min="4578" max="4578" width="33.85546875" style="128" bestFit="1" customWidth="1"/>
    <col min="4579" max="4579" width="53" style="128" bestFit="1" customWidth="1"/>
    <col min="4580" max="4580" width="46.140625" style="128" bestFit="1" customWidth="1"/>
    <col min="4581" max="4581" width="8.140625" style="128" bestFit="1" customWidth="1"/>
    <col min="4582" max="4582" width="33.85546875" style="128" bestFit="1" customWidth="1"/>
    <col min="4583" max="4583" width="53" style="128" bestFit="1" customWidth="1"/>
    <col min="4584" max="4584" width="46.140625" style="128" bestFit="1" customWidth="1"/>
    <col min="4585" max="4585" width="8.140625" style="128" bestFit="1" customWidth="1"/>
    <col min="4586" max="4586" width="33.85546875" style="128" bestFit="1" customWidth="1"/>
    <col min="4587" max="4587" width="53" style="128" bestFit="1" customWidth="1"/>
    <col min="4588" max="4588" width="46.140625" style="128" bestFit="1" customWidth="1"/>
    <col min="4589" max="4589" width="8.140625" style="128" bestFit="1" customWidth="1"/>
    <col min="4590" max="4590" width="33.85546875" style="128" bestFit="1" customWidth="1"/>
    <col min="4591" max="4591" width="53" style="128" bestFit="1" customWidth="1"/>
    <col min="4592" max="4592" width="46.140625" style="128" bestFit="1" customWidth="1"/>
    <col min="4593" max="4593" width="8.140625" style="128" bestFit="1" customWidth="1"/>
    <col min="4594" max="4594" width="33.85546875" style="128" bestFit="1" customWidth="1"/>
    <col min="4595" max="4595" width="53" style="128" bestFit="1" customWidth="1"/>
    <col min="4596" max="4596" width="46.140625" style="128" bestFit="1" customWidth="1"/>
    <col min="4597" max="4597" width="8.140625" style="128" bestFit="1" customWidth="1"/>
    <col min="4598" max="4598" width="33.85546875" style="128" bestFit="1" customWidth="1"/>
    <col min="4599" max="4599" width="53" style="128" bestFit="1" customWidth="1"/>
    <col min="4600" max="4600" width="46.140625" style="128" bestFit="1" customWidth="1"/>
    <col min="4601" max="4601" width="8.140625" style="128" bestFit="1" customWidth="1"/>
    <col min="4602" max="4602" width="33.85546875" style="128" bestFit="1" customWidth="1"/>
    <col min="4603" max="4603" width="53" style="128" bestFit="1" customWidth="1"/>
    <col min="4604" max="4604" width="46.140625" style="128" bestFit="1" customWidth="1"/>
    <col min="4605" max="4605" width="8.140625" style="128" bestFit="1" customWidth="1"/>
    <col min="4606" max="4606" width="33.85546875" style="128" bestFit="1" customWidth="1"/>
    <col min="4607" max="4607" width="53" style="128" bestFit="1" customWidth="1"/>
    <col min="4608" max="4608" width="46.140625" style="128" bestFit="1" customWidth="1"/>
    <col min="4609" max="4609" width="8.140625" style="128" bestFit="1" customWidth="1"/>
    <col min="4610" max="4610" width="33.85546875" style="128" bestFit="1" customWidth="1"/>
    <col min="4611" max="4611" width="53" style="128" bestFit="1" customWidth="1"/>
    <col min="4612" max="4612" width="46.140625" style="128" bestFit="1" customWidth="1"/>
    <col min="4613" max="4613" width="8.140625" style="128" bestFit="1" customWidth="1"/>
    <col min="4614" max="4614" width="33.85546875" style="128" bestFit="1" customWidth="1"/>
    <col min="4615" max="4615" width="53" style="128" bestFit="1" customWidth="1"/>
    <col min="4616" max="4616" width="46.140625" style="128" bestFit="1" customWidth="1"/>
    <col min="4617" max="4617" width="8.140625" style="128" bestFit="1" customWidth="1"/>
    <col min="4618" max="4618" width="33.85546875" style="128" bestFit="1" customWidth="1"/>
    <col min="4619" max="4619" width="53" style="128" bestFit="1" customWidth="1"/>
    <col min="4620" max="4620" width="46.140625" style="128" bestFit="1" customWidth="1"/>
    <col min="4621" max="4621" width="8.140625" style="128" bestFit="1" customWidth="1"/>
    <col min="4622" max="4622" width="33.85546875" style="128" bestFit="1" customWidth="1"/>
    <col min="4623" max="4623" width="53" style="128" bestFit="1" customWidth="1"/>
    <col min="4624" max="4624" width="46.140625" style="128" bestFit="1" customWidth="1"/>
    <col min="4625" max="4625" width="8.140625" style="128" bestFit="1" customWidth="1"/>
    <col min="4626" max="4626" width="33.85546875" style="128" bestFit="1" customWidth="1"/>
    <col min="4627" max="4627" width="53" style="128" bestFit="1" customWidth="1"/>
    <col min="4628" max="4628" width="46.140625" style="128" bestFit="1" customWidth="1"/>
    <col min="4629" max="4629" width="8.140625" style="128" bestFit="1" customWidth="1"/>
    <col min="4630" max="4630" width="33.85546875" style="128" bestFit="1" customWidth="1"/>
    <col min="4631" max="4631" width="53" style="128" bestFit="1" customWidth="1"/>
    <col min="4632" max="4632" width="46.140625" style="128" bestFit="1" customWidth="1"/>
    <col min="4633" max="4633" width="8.140625" style="128" bestFit="1" customWidth="1"/>
    <col min="4634" max="4634" width="33.85546875" style="128" bestFit="1" customWidth="1"/>
    <col min="4635" max="4635" width="53" style="128" bestFit="1" customWidth="1"/>
    <col min="4636" max="4636" width="46.140625" style="128" bestFit="1" customWidth="1"/>
    <col min="4637" max="4637" width="8.140625" style="128" bestFit="1" customWidth="1"/>
    <col min="4638" max="4638" width="33.85546875" style="128" bestFit="1" customWidth="1"/>
    <col min="4639" max="4639" width="53" style="128" bestFit="1" customWidth="1"/>
    <col min="4640" max="4640" width="46.140625" style="128" bestFit="1" customWidth="1"/>
    <col min="4641" max="4641" width="8.140625" style="128" bestFit="1" customWidth="1"/>
    <col min="4642" max="4642" width="33.85546875" style="128" bestFit="1" customWidth="1"/>
    <col min="4643" max="4643" width="53" style="128" bestFit="1" customWidth="1"/>
    <col min="4644" max="4644" width="46.140625" style="128" bestFit="1" customWidth="1"/>
    <col min="4645" max="4645" width="8.140625" style="128" bestFit="1" customWidth="1"/>
    <col min="4646" max="4646" width="33.85546875" style="128" bestFit="1" customWidth="1"/>
    <col min="4647" max="4647" width="53" style="128" bestFit="1" customWidth="1"/>
    <col min="4648" max="4648" width="46.140625" style="128" bestFit="1" customWidth="1"/>
    <col min="4649" max="4649" width="8.140625" style="128" bestFit="1" customWidth="1"/>
    <col min="4650" max="4650" width="33.85546875" style="128" bestFit="1" customWidth="1"/>
    <col min="4651" max="4651" width="53" style="128" bestFit="1" customWidth="1"/>
    <col min="4652" max="4652" width="46.140625" style="128" bestFit="1" customWidth="1"/>
    <col min="4653" max="4653" width="8.140625" style="128" bestFit="1" customWidth="1"/>
    <col min="4654" max="4654" width="33.85546875" style="128" bestFit="1" customWidth="1"/>
    <col min="4655" max="4655" width="53" style="128" bestFit="1" customWidth="1"/>
    <col min="4656" max="4656" width="46.140625" style="128" bestFit="1" customWidth="1"/>
    <col min="4657" max="4657" width="8.140625" style="128" bestFit="1" customWidth="1"/>
    <col min="4658" max="4658" width="33.85546875" style="128" bestFit="1" customWidth="1"/>
    <col min="4659" max="4659" width="53" style="128" bestFit="1" customWidth="1"/>
    <col min="4660" max="4660" width="46.140625" style="128" bestFit="1" customWidth="1"/>
    <col min="4661" max="4661" width="8.140625" style="128" bestFit="1" customWidth="1"/>
    <col min="4662" max="4662" width="33.85546875" style="128" bestFit="1" customWidth="1"/>
    <col min="4663" max="4663" width="53" style="128" bestFit="1" customWidth="1"/>
    <col min="4664" max="4664" width="46.140625" style="128" bestFit="1" customWidth="1"/>
    <col min="4665" max="4665" width="8.140625" style="128" bestFit="1" customWidth="1"/>
    <col min="4666" max="4666" width="33.85546875" style="128" bestFit="1" customWidth="1"/>
    <col min="4667" max="4667" width="53" style="128" bestFit="1" customWidth="1"/>
    <col min="4668" max="4668" width="46.140625" style="128" bestFit="1" customWidth="1"/>
    <col min="4669" max="4669" width="8.140625" style="128" bestFit="1" customWidth="1"/>
    <col min="4670" max="4670" width="33.85546875" style="128" bestFit="1" customWidth="1"/>
    <col min="4671" max="4671" width="53" style="128" bestFit="1" customWidth="1"/>
    <col min="4672" max="4672" width="46.140625" style="128" bestFit="1" customWidth="1"/>
    <col min="4673" max="4673" width="8.140625" style="128" bestFit="1" customWidth="1"/>
    <col min="4674" max="4674" width="33.85546875" style="128" bestFit="1" customWidth="1"/>
    <col min="4675" max="4675" width="53" style="128" bestFit="1" customWidth="1"/>
    <col min="4676" max="4676" width="46.140625" style="128" bestFit="1" customWidth="1"/>
    <col min="4677" max="4677" width="8.140625" style="128" bestFit="1" customWidth="1"/>
    <col min="4678" max="4678" width="33.85546875" style="128" bestFit="1" customWidth="1"/>
    <col min="4679" max="4679" width="53" style="128" bestFit="1" customWidth="1"/>
    <col min="4680" max="4680" width="46.140625" style="128" bestFit="1" customWidth="1"/>
    <col min="4681" max="4681" width="8.140625" style="128" bestFit="1" customWidth="1"/>
    <col min="4682" max="4682" width="33.85546875" style="128" bestFit="1" customWidth="1"/>
    <col min="4683" max="4683" width="53" style="128" bestFit="1" customWidth="1"/>
    <col min="4684" max="4684" width="46.140625" style="128" bestFit="1" customWidth="1"/>
    <col min="4685" max="4685" width="8.140625" style="128" bestFit="1" customWidth="1"/>
    <col min="4686" max="4686" width="33.85546875" style="128" bestFit="1" customWidth="1"/>
    <col min="4687" max="4687" width="53" style="128" bestFit="1" customWidth="1"/>
    <col min="4688" max="4688" width="46.140625" style="128" bestFit="1" customWidth="1"/>
    <col min="4689" max="4689" width="8.140625" style="128" bestFit="1" customWidth="1"/>
    <col min="4690" max="4690" width="33.85546875" style="128" bestFit="1" customWidth="1"/>
    <col min="4691" max="4691" width="53" style="128" bestFit="1" customWidth="1"/>
    <col min="4692" max="4692" width="46.140625" style="128" bestFit="1" customWidth="1"/>
    <col min="4693" max="4693" width="8.140625" style="128" bestFit="1" customWidth="1"/>
    <col min="4694" max="4694" width="33.85546875" style="128" bestFit="1" customWidth="1"/>
    <col min="4695" max="4695" width="53" style="128" bestFit="1" customWidth="1"/>
    <col min="4696" max="4696" width="46.140625" style="128" bestFit="1" customWidth="1"/>
    <col min="4697" max="4697" width="8.140625" style="128" bestFit="1" customWidth="1"/>
    <col min="4698" max="4698" width="33.85546875" style="128" bestFit="1" customWidth="1"/>
    <col min="4699" max="4699" width="53" style="128" bestFit="1" customWidth="1"/>
    <col min="4700" max="4700" width="46.140625" style="128" bestFit="1" customWidth="1"/>
    <col min="4701" max="4701" width="8.140625" style="128" bestFit="1" customWidth="1"/>
    <col min="4702" max="4702" width="33.85546875" style="128" bestFit="1" customWidth="1"/>
    <col min="4703" max="4703" width="53" style="128" bestFit="1" customWidth="1"/>
    <col min="4704" max="4704" width="46.140625" style="128" bestFit="1" customWidth="1"/>
    <col min="4705" max="4705" width="8.140625" style="128" bestFit="1" customWidth="1"/>
    <col min="4706" max="4706" width="33.85546875" style="128" bestFit="1" customWidth="1"/>
    <col min="4707" max="4707" width="53" style="128" bestFit="1" customWidth="1"/>
    <col min="4708" max="4708" width="46.140625" style="128" bestFit="1" customWidth="1"/>
    <col min="4709" max="4709" width="8.140625" style="128" bestFit="1" customWidth="1"/>
    <col min="4710" max="4710" width="33.85546875" style="128" bestFit="1" customWidth="1"/>
    <col min="4711" max="4711" width="53" style="128" bestFit="1" customWidth="1"/>
    <col min="4712" max="4712" width="46.140625" style="128" bestFit="1" customWidth="1"/>
    <col min="4713" max="4713" width="8.140625" style="128" bestFit="1" customWidth="1"/>
    <col min="4714" max="4714" width="33.85546875" style="128" bestFit="1" customWidth="1"/>
    <col min="4715" max="4715" width="53" style="128" bestFit="1" customWidth="1"/>
    <col min="4716" max="4716" width="46.140625" style="128" bestFit="1" customWidth="1"/>
    <col min="4717" max="4717" width="8.140625" style="128" bestFit="1" customWidth="1"/>
    <col min="4718" max="4718" width="33.85546875" style="128" bestFit="1" customWidth="1"/>
    <col min="4719" max="4719" width="53" style="128" bestFit="1" customWidth="1"/>
    <col min="4720" max="4720" width="46.140625" style="128" bestFit="1" customWidth="1"/>
    <col min="4721" max="4721" width="8.140625" style="128" bestFit="1" customWidth="1"/>
    <col min="4722" max="4722" width="33.85546875" style="128" bestFit="1" customWidth="1"/>
    <col min="4723" max="4723" width="53" style="128" bestFit="1" customWidth="1"/>
    <col min="4724" max="4724" width="46.140625" style="128" bestFit="1" customWidth="1"/>
    <col min="4725" max="4725" width="8.140625" style="128" bestFit="1" customWidth="1"/>
    <col min="4726" max="4726" width="33.85546875" style="128" bestFit="1" customWidth="1"/>
    <col min="4727" max="4727" width="53" style="128" bestFit="1" customWidth="1"/>
    <col min="4728" max="4728" width="46.140625" style="128" bestFit="1" customWidth="1"/>
    <col min="4729" max="4729" width="8.140625" style="128" bestFit="1" customWidth="1"/>
    <col min="4730" max="4730" width="33.85546875" style="128" bestFit="1" customWidth="1"/>
    <col min="4731" max="4731" width="53" style="128" bestFit="1" customWidth="1"/>
    <col min="4732" max="4732" width="46.140625" style="128" bestFit="1" customWidth="1"/>
    <col min="4733" max="4733" width="8.140625" style="128" bestFit="1" customWidth="1"/>
    <col min="4734" max="4734" width="33.85546875" style="128" bestFit="1" customWidth="1"/>
    <col min="4735" max="4735" width="53" style="128" bestFit="1" customWidth="1"/>
    <col min="4736" max="4736" width="46.140625" style="128" bestFit="1" customWidth="1"/>
    <col min="4737" max="4737" width="8.140625" style="128" bestFit="1" customWidth="1"/>
    <col min="4738" max="4738" width="33.85546875" style="128" bestFit="1" customWidth="1"/>
    <col min="4739" max="4739" width="53" style="128" bestFit="1" customWidth="1"/>
    <col min="4740" max="4740" width="46.140625" style="128" bestFit="1" customWidth="1"/>
    <col min="4741" max="4741" width="8.140625" style="128" bestFit="1" customWidth="1"/>
    <col min="4742" max="4742" width="33.85546875" style="128" bestFit="1" customWidth="1"/>
    <col min="4743" max="4743" width="53" style="128" bestFit="1" customWidth="1"/>
    <col min="4744" max="4744" width="46.140625" style="128" bestFit="1" customWidth="1"/>
    <col min="4745" max="4745" width="8.140625" style="128" bestFit="1" customWidth="1"/>
    <col min="4746" max="4746" width="33.85546875" style="128" bestFit="1" customWidth="1"/>
    <col min="4747" max="4747" width="53" style="128" bestFit="1" customWidth="1"/>
    <col min="4748" max="4748" width="46.140625" style="128" bestFit="1" customWidth="1"/>
    <col min="4749" max="4749" width="8.140625" style="128" bestFit="1" customWidth="1"/>
    <col min="4750" max="4750" width="33.85546875" style="128" bestFit="1" customWidth="1"/>
    <col min="4751" max="4751" width="53" style="128" bestFit="1" customWidth="1"/>
    <col min="4752" max="4752" width="46.140625" style="128" bestFit="1" customWidth="1"/>
    <col min="4753" max="4753" width="8.140625" style="128" bestFit="1" customWidth="1"/>
    <col min="4754" max="4754" width="33.85546875" style="128" bestFit="1" customWidth="1"/>
    <col min="4755" max="4755" width="53" style="128" bestFit="1" customWidth="1"/>
    <col min="4756" max="4756" width="46.140625" style="128" bestFit="1" customWidth="1"/>
    <col min="4757" max="4757" width="8.140625" style="128" bestFit="1" customWidth="1"/>
    <col min="4758" max="4758" width="33.85546875" style="128" bestFit="1" customWidth="1"/>
    <col min="4759" max="4759" width="53" style="128" bestFit="1" customWidth="1"/>
    <col min="4760" max="4760" width="46.140625" style="128" bestFit="1" customWidth="1"/>
    <col min="4761" max="4761" width="8.140625" style="128" bestFit="1" customWidth="1"/>
    <col min="4762" max="4762" width="33.85546875" style="128" bestFit="1" customWidth="1"/>
    <col min="4763" max="4763" width="53" style="128" bestFit="1" customWidth="1"/>
    <col min="4764" max="4764" width="46.140625" style="128" bestFit="1" customWidth="1"/>
    <col min="4765" max="4765" width="8.140625" style="128" bestFit="1" customWidth="1"/>
    <col min="4766" max="4766" width="33.85546875" style="128" bestFit="1" customWidth="1"/>
    <col min="4767" max="4767" width="53" style="128" bestFit="1" customWidth="1"/>
    <col min="4768" max="4768" width="46.140625" style="128" bestFit="1" customWidth="1"/>
    <col min="4769" max="4769" width="8.140625" style="128" bestFit="1" customWidth="1"/>
    <col min="4770" max="4770" width="33.85546875" style="128" bestFit="1" customWidth="1"/>
    <col min="4771" max="4771" width="53" style="128" bestFit="1" customWidth="1"/>
    <col min="4772" max="4772" width="46.140625" style="128" bestFit="1" customWidth="1"/>
    <col min="4773" max="4773" width="8.140625" style="128" bestFit="1" customWidth="1"/>
    <col min="4774" max="4774" width="33.85546875" style="128" bestFit="1" customWidth="1"/>
    <col min="4775" max="4775" width="53" style="128" bestFit="1" customWidth="1"/>
    <col min="4776" max="4776" width="46.140625" style="128" bestFit="1" customWidth="1"/>
    <col min="4777" max="4777" width="8.140625" style="128" bestFit="1" customWidth="1"/>
    <col min="4778" max="4778" width="33.85546875" style="128" bestFit="1" customWidth="1"/>
    <col min="4779" max="4779" width="53" style="128" bestFit="1" customWidth="1"/>
    <col min="4780" max="4780" width="46.140625" style="128" bestFit="1" customWidth="1"/>
    <col min="4781" max="4781" width="8.140625" style="128" bestFit="1" customWidth="1"/>
    <col min="4782" max="4782" width="33.85546875" style="128" bestFit="1" customWidth="1"/>
    <col min="4783" max="4783" width="53" style="128" bestFit="1" customWidth="1"/>
    <col min="4784" max="4784" width="46.140625" style="128" bestFit="1" customWidth="1"/>
    <col min="4785" max="4785" width="8.140625" style="128" bestFit="1" customWidth="1"/>
    <col min="4786" max="4786" width="33.85546875" style="128" bestFit="1" customWidth="1"/>
    <col min="4787" max="4787" width="53" style="128" bestFit="1" customWidth="1"/>
    <col min="4788" max="4788" width="46.140625" style="128" bestFit="1" customWidth="1"/>
    <col min="4789" max="4789" width="8.140625" style="128" bestFit="1" customWidth="1"/>
    <col min="4790" max="4790" width="33.85546875" style="128" bestFit="1" customWidth="1"/>
    <col min="4791" max="4791" width="53" style="128" bestFit="1" customWidth="1"/>
    <col min="4792" max="4792" width="46.140625" style="128" bestFit="1" customWidth="1"/>
    <col min="4793" max="4793" width="8.140625" style="128" bestFit="1" customWidth="1"/>
    <col min="4794" max="4794" width="33.85546875" style="128" bestFit="1" customWidth="1"/>
    <col min="4795" max="4795" width="53" style="128" bestFit="1" customWidth="1"/>
    <col min="4796" max="4796" width="46.140625" style="128" bestFit="1" customWidth="1"/>
    <col min="4797" max="4797" width="8.140625" style="128" bestFit="1" customWidth="1"/>
    <col min="4798" max="4798" width="33.85546875" style="128" bestFit="1" customWidth="1"/>
    <col min="4799" max="4799" width="53" style="128" bestFit="1" customWidth="1"/>
    <col min="4800" max="4800" width="46.140625" style="128" bestFit="1" customWidth="1"/>
    <col min="4801" max="4801" width="8.140625" style="128" bestFit="1" customWidth="1"/>
    <col min="4802" max="4802" width="33.85546875" style="128" bestFit="1" customWidth="1"/>
    <col min="4803" max="4803" width="53" style="128" bestFit="1" customWidth="1"/>
    <col min="4804" max="4804" width="46.140625" style="128" bestFit="1" customWidth="1"/>
    <col min="4805" max="4805" width="8.140625" style="128" bestFit="1" customWidth="1"/>
    <col min="4806" max="4806" width="33.85546875" style="128" bestFit="1" customWidth="1"/>
    <col min="4807" max="4807" width="53" style="128" bestFit="1" customWidth="1"/>
    <col min="4808" max="4808" width="46.140625" style="128" bestFit="1" customWidth="1"/>
    <col min="4809" max="4809" width="8.140625" style="128" bestFit="1" customWidth="1"/>
    <col min="4810" max="4810" width="33.85546875" style="128" bestFit="1" customWidth="1"/>
    <col min="4811" max="4811" width="53" style="128" bestFit="1" customWidth="1"/>
    <col min="4812" max="4812" width="46.140625" style="128" bestFit="1" customWidth="1"/>
    <col min="4813" max="4813" width="8.140625" style="128" bestFit="1" customWidth="1"/>
    <col min="4814" max="4814" width="33.85546875" style="128" bestFit="1" customWidth="1"/>
    <col min="4815" max="4815" width="53" style="128" bestFit="1" customWidth="1"/>
    <col min="4816" max="4816" width="46.140625" style="128" bestFit="1" customWidth="1"/>
    <col min="4817" max="4817" width="8.140625" style="128" bestFit="1" customWidth="1"/>
    <col min="4818" max="4818" width="33.85546875" style="128" bestFit="1" customWidth="1"/>
    <col min="4819" max="4819" width="53" style="128" bestFit="1" customWidth="1"/>
    <col min="4820" max="4820" width="46.140625" style="128" bestFit="1" customWidth="1"/>
    <col min="4821" max="4821" width="8.140625" style="128" bestFit="1" customWidth="1"/>
    <col min="4822" max="4822" width="33.85546875" style="128" bestFit="1" customWidth="1"/>
    <col min="4823" max="4823" width="53" style="128" bestFit="1" customWidth="1"/>
    <col min="4824" max="4824" width="46.140625" style="128" bestFit="1" customWidth="1"/>
    <col min="4825" max="4825" width="8.140625" style="128" bestFit="1" customWidth="1"/>
    <col min="4826" max="4826" width="33.85546875" style="128" bestFit="1" customWidth="1"/>
    <col min="4827" max="4827" width="53" style="128" bestFit="1" customWidth="1"/>
    <col min="4828" max="4828" width="46.140625" style="128" bestFit="1" customWidth="1"/>
    <col min="4829" max="4829" width="8.140625" style="128" bestFit="1" customWidth="1"/>
    <col min="4830" max="4830" width="33.85546875" style="128" bestFit="1" customWidth="1"/>
    <col min="4831" max="4831" width="53" style="128" bestFit="1" customWidth="1"/>
    <col min="4832" max="4832" width="46.140625" style="128" bestFit="1" customWidth="1"/>
    <col min="4833" max="4833" width="8.140625" style="128" bestFit="1" customWidth="1"/>
    <col min="4834" max="4834" width="33.85546875" style="128" bestFit="1" customWidth="1"/>
    <col min="4835" max="4835" width="53" style="128" bestFit="1" customWidth="1"/>
    <col min="4836" max="4836" width="46.140625" style="128" bestFit="1" customWidth="1"/>
    <col min="4837" max="4837" width="8.140625" style="128" bestFit="1" customWidth="1"/>
    <col min="4838" max="4838" width="33.85546875" style="128" bestFit="1" customWidth="1"/>
    <col min="4839" max="4839" width="53" style="128" bestFit="1" customWidth="1"/>
    <col min="4840" max="4840" width="46.140625" style="128" bestFit="1" customWidth="1"/>
    <col min="4841" max="4841" width="8.140625" style="128" bestFit="1" customWidth="1"/>
    <col min="4842" max="4842" width="33.85546875" style="128" bestFit="1" customWidth="1"/>
    <col min="4843" max="4843" width="53" style="128" bestFit="1" customWidth="1"/>
    <col min="4844" max="4844" width="46.140625" style="128" bestFit="1" customWidth="1"/>
    <col min="4845" max="4845" width="8.140625" style="128" bestFit="1" customWidth="1"/>
    <col min="4846" max="4846" width="33.85546875" style="128" bestFit="1" customWidth="1"/>
    <col min="4847" max="4847" width="53" style="128" bestFit="1" customWidth="1"/>
    <col min="4848" max="4848" width="46.140625" style="128" bestFit="1" customWidth="1"/>
    <col min="4849" max="4849" width="8.140625" style="128" bestFit="1" customWidth="1"/>
    <col min="4850" max="4850" width="33.85546875" style="128" bestFit="1" customWidth="1"/>
    <col min="4851" max="4851" width="53" style="128" bestFit="1" customWidth="1"/>
    <col min="4852" max="4852" width="46.140625" style="128" bestFit="1" customWidth="1"/>
    <col min="4853" max="4853" width="8.140625" style="128" bestFit="1" customWidth="1"/>
    <col min="4854" max="4854" width="33.85546875" style="128" bestFit="1" customWidth="1"/>
    <col min="4855" max="4855" width="53" style="128" bestFit="1" customWidth="1"/>
    <col min="4856" max="4856" width="46.140625" style="128" bestFit="1" customWidth="1"/>
    <col min="4857" max="4857" width="8.140625" style="128" bestFit="1" customWidth="1"/>
    <col min="4858" max="4858" width="33.85546875" style="128" bestFit="1" customWidth="1"/>
    <col min="4859" max="4859" width="53" style="128" bestFit="1" customWidth="1"/>
    <col min="4860" max="4860" width="46.140625" style="128" bestFit="1" customWidth="1"/>
    <col min="4861" max="4861" width="8.140625" style="128" bestFit="1" customWidth="1"/>
    <col min="4862" max="4862" width="33.85546875" style="128" bestFit="1" customWidth="1"/>
    <col min="4863" max="4863" width="53" style="128" bestFit="1" customWidth="1"/>
    <col min="4864" max="4864" width="46.140625" style="128" bestFit="1" customWidth="1"/>
    <col min="4865" max="4865" width="8.140625" style="128" bestFit="1" customWidth="1"/>
    <col min="4866" max="4866" width="33.85546875" style="128" bestFit="1" customWidth="1"/>
    <col min="4867" max="4867" width="53" style="128" bestFit="1" customWidth="1"/>
    <col min="4868" max="4868" width="46.140625" style="128" bestFit="1" customWidth="1"/>
    <col min="4869" max="4869" width="8.140625" style="128" bestFit="1" customWidth="1"/>
    <col min="4870" max="4870" width="33.85546875" style="128" bestFit="1" customWidth="1"/>
    <col min="4871" max="4871" width="53" style="128" bestFit="1" customWidth="1"/>
    <col min="4872" max="4872" width="46.140625" style="128" bestFit="1" customWidth="1"/>
    <col min="4873" max="4873" width="8.140625" style="128" bestFit="1" customWidth="1"/>
    <col min="4874" max="4874" width="33.85546875" style="128" bestFit="1" customWidth="1"/>
    <col min="4875" max="4875" width="53" style="128" bestFit="1" customWidth="1"/>
    <col min="4876" max="4876" width="46.140625" style="128" bestFit="1" customWidth="1"/>
    <col min="4877" max="4877" width="8.140625" style="128" bestFit="1" customWidth="1"/>
    <col min="4878" max="4878" width="33.85546875" style="128" bestFit="1" customWidth="1"/>
    <col min="4879" max="4879" width="53" style="128" bestFit="1" customWidth="1"/>
    <col min="4880" max="4880" width="46.140625" style="128" bestFit="1" customWidth="1"/>
    <col min="4881" max="4881" width="8.140625" style="128" bestFit="1" customWidth="1"/>
    <col min="4882" max="4882" width="33.85546875" style="128" bestFit="1" customWidth="1"/>
    <col min="4883" max="4883" width="53" style="128" bestFit="1" customWidth="1"/>
    <col min="4884" max="4884" width="46.140625" style="128" bestFit="1" customWidth="1"/>
    <col min="4885" max="4885" width="8.140625" style="128" bestFit="1" customWidth="1"/>
    <col min="4886" max="4886" width="33.85546875" style="128" bestFit="1" customWidth="1"/>
    <col min="4887" max="4887" width="53" style="128" bestFit="1" customWidth="1"/>
    <col min="4888" max="4888" width="46.140625" style="128" bestFit="1" customWidth="1"/>
    <col min="4889" max="4889" width="8.140625" style="128" bestFit="1" customWidth="1"/>
    <col min="4890" max="4890" width="33.85546875" style="128" bestFit="1" customWidth="1"/>
    <col min="4891" max="4891" width="53" style="128" bestFit="1" customWidth="1"/>
    <col min="4892" max="4892" width="46.140625" style="128" bestFit="1" customWidth="1"/>
    <col min="4893" max="4893" width="8.140625" style="128" bestFit="1" customWidth="1"/>
    <col min="4894" max="4894" width="33.85546875" style="128" bestFit="1" customWidth="1"/>
    <col min="4895" max="4895" width="53" style="128" bestFit="1" customWidth="1"/>
    <col min="4896" max="4896" width="46.140625" style="128" bestFit="1" customWidth="1"/>
    <col min="4897" max="4897" width="8.140625" style="128" bestFit="1" customWidth="1"/>
    <col min="4898" max="4898" width="33.85546875" style="128" bestFit="1" customWidth="1"/>
    <col min="4899" max="4899" width="53" style="128" bestFit="1" customWidth="1"/>
    <col min="4900" max="4900" width="46.140625" style="128" bestFit="1" customWidth="1"/>
    <col min="4901" max="4901" width="8.140625" style="128" bestFit="1" customWidth="1"/>
    <col min="4902" max="4902" width="33.85546875" style="128" bestFit="1" customWidth="1"/>
    <col min="4903" max="4903" width="53" style="128" bestFit="1" customWidth="1"/>
    <col min="4904" max="4904" width="46.140625" style="128" bestFit="1" customWidth="1"/>
    <col min="4905" max="4905" width="8.140625" style="128" bestFit="1" customWidth="1"/>
    <col min="4906" max="4906" width="33.85546875" style="128" bestFit="1" customWidth="1"/>
    <col min="4907" max="4907" width="53" style="128" bestFit="1" customWidth="1"/>
    <col min="4908" max="4908" width="46.140625" style="128" bestFit="1" customWidth="1"/>
    <col min="4909" max="4909" width="8.140625" style="128" bestFit="1" customWidth="1"/>
    <col min="4910" max="4910" width="33.85546875" style="128" bestFit="1" customWidth="1"/>
    <col min="4911" max="4911" width="53" style="128" bestFit="1" customWidth="1"/>
    <col min="4912" max="4912" width="46.140625" style="128" bestFit="1" customWidth="1"/>
    <col min="4913" max="4913" width="8.140625" style="128" bestFit="1" customWidth="1"/>
    <col min="4914" max="4914" width="33.85546875" style="128" bestFit="1" customWidth="1"/>
    <col min="4915" max="4915" width="53" style="128" bestFit="1" customWidth="1"/>
    <col min="4916" max="4916" width="46.140625" style="128" bestFit="1" customWidth="1"/>
    <col min="4917" max="4917" width="8.140625" style="128" bestFit="1" customWidth="1"/>
    <col min="4918" max="4918" width="33.85546875" style="128" bestFit="1" customWidth="1"/>
    <col min="4919" max="4919" width="53" style="128" bestFit="1" customWidth="1"/>
    <col min="4920" max="4920" width="46.140625" style="128" bestFit="1" customWidth="1"/>
    <col min="4921" max="4921" width="8.140625" style="128" bestFit="1" customWidth="1"/>
    <col min="4922" max="4922" width="33.85546875" style="128" bestFit="1" customWidth="1"/>
    <col min="4923" max="4923" width="53" style="128" bestFit="1" customWidth="1"/>
    <col min="4924" max="4924" width="46.140625" style="128" bestFit="1" customWidth="1"/>
    <col min="4925" max="4925" width="8.140625" style="128" bestFit="1" customWidth="1"/>
    <col min="4926" max="4926" width="33.85546875" style="128" bestFit="1" customWidth="1"/>
    <col min="4927" max="4927" width="53" style="128" bestFit="1" customWidth="1"/>
    <col min="4928" max="4928" width="46.140625" style="128" bestFit="1" customWidth="1"/>
    <col min="4929" max="4929" width="8.140625" style="128" bestFit="1" customWidth="1"/>
    <col min="4930" max="4930" width="33.85546875" style="128" bestFit="1" customWidth="1"/>
    <col min="4931" max="4931" width="53" style="128" bestFit="1" customWidth="1"/>
    <col min="4932" max="4932" width="46.140625" style="128" bestFit="1" customWidth="1"/>
    <col min="4933" max="4933" width="8.140625" style="128" bestFit="1" customWidth="1"/>
    <col min="4934" max="4934" width="33.85546875" style="128" bestFit="1" customWidth="1"/>
    <col min="4935" max="4935" width="53" style="128" bestFit="1" customWidth="1"/>
    <col min="4936" max="4936" width="46.140625" style="128" bestFit="1" customWidth="1"/>
    <col min="4937" max="4937" width="8.140625" style="128" bestFit="1" customWidth="1"/>
    <col min="4938" max="4938" width="33.85546875" style="128" bestFit="1" customWidth="1"/>
    <col min="4939" max="4939" width="53" style="128" bestFit="1" customWidth="1"/>
    <col min="4940" max="4940" width="46.140625" style="128" bestFit="1" customWidth="1"/>
    <col min="4941" max="4941" width="8.140625" style="128" bestFit="1" customWidth="1"/>
    <col min="4942" max="4942" width="33.85546875" style="128" bestFit="1" customWidth="1"/>
    <col min="4943" max="4943" width="53" style="128" bestFit="1" customWidth="1"/>
    <col min="4944" max="4944" width="46.140625" style="128" bestFit="1" customWidth="1"/>
    <col min="4945" max="4945" width="8.140625" style="128" bestFit="1" customWidth="1"/>
    <col min="4946" max="4946" width="33.85546875" style="128" bestFit="1" customWidth="1"/>
    <col min="4947" max="4947" width="53" style="128" bestFit="1" customWidth="1"/>
    <col min="4948" max="4948" width="46.140625" style="128" bestFit="1" customWidth="1"/>
    <col min="4949" max="4949" width="8.140625" style="128" bestFit="1" customWidth="1"/>
    <col min="4950" max="4950" width="33.85546875" style="128" bestFit="1" customWidth="1"/>
    <col min="4951" max="4951" width="53" style="128" bestFit="1" customWidth="1"/>
    <col min="4952" max="4952" width="46.140625" style="128" bestFit="1" customWidth="1"/>
    <col min="4953" max="4953" width="8.140625" style="128" bestFit="1" customWidth="1"/>
    <col min="4954" max="4954" width="33.85546875" style="128" bestFit="1" customWidth="1"/>
    <col min="4955" max="4955" width="53" style="128" bestFit="1" customWidth="1"/>
    <col min="4956" max="4956" width="46.140625" style="128" bestFit="1" customWidth="1"/>
    <col min="4957" max="4957" width="8.140625" style="128" bestFit="1" customWidth="1"/>
    <col min="4958" max="4958" width="33.85546875" style="128" bestFit="1" customWidth="1"/>
    <col min="4959" max="4959" width="53" style="128" bestFit="1" customWidth="1"/>
    <col min="4960" max="4960" width="46.140625" style="128" bestFit="1" customWidth="1"/>
    <col min="4961" max="4961" width="8.140625" style="128" bestFit="1" customWidth="1"/>
    <col min="4962" max="4962" width="33.85546875" style="128" bestFit="1" customWidth="1"/>
    <col min="4963" max="4963" width="53" style="128" bestFit="1" customWidth="1"/>
    <col min="4964" max="4964" width="46.140625" style="128" bestFit="1" customWidth="1"/>
    <col min="4965" max="4965" width="8.140625" style="128" bestFit="1" customWidth="1"/>
    <col min="4966" max="4966" width="33.85546875" style="128" bestFit="1" customWidth="1"/>
    <col min="4967" max="4967" width="53" style="128" bestFit="1" customWidth="1"/>
    <col min="4968" max="4968" width="46.140625" style="128" bestFit="1" customWidth="1"/>
    <col min="4969" max="4969" width="8.140625" style="128" bestFit="1" customWidth="1"/>
    <col min="4970" max="4970" width="33.85546875" style="128" bestFit="1" customWidth="1"/>
    <col min="4971" max="4971" width="53" style="128" bestFit="1" customWidth="1"/>
    <col min="4972" max="4972" width="46.140625" style="128" bestFit="1" customWidth="1"/>
    <col min="4973" max="4973" width="8.140625" style="128" bestFit="1" customWidth="1"/>
    <col min="4974" max="4974" width="33.85546875" style="128" bestFit="1" customWidth="1"/>
    <col min="4975" max="4975" width="53" style="128" bestFit="1" customWidth="1"/>
    <col min="4976" max="4976" width="46.140625" style="128" bestFit="1" customWidth="1"/>
    <col min="4977" max="4977" width="8.140625" style="128" bestFit="1" customWidth="1"/>
    <col min="4978" max="4978" width="33.85546875" style="128" bestFit="1" customWidth="1"/>
    <col min="4979" max="4979" width="53" style="128" bestFit="1" customWidth="1"/>
    <col min="4980" max="4980" width="46.140625" style="128" bestFit="1" customWidth="1"/>
    <col min="4981" max="4981" width="8.140625" style="128" bestFit="1" customWidth="1"/>
    <col min="4982" max="4982" width="33.85546875" style="128" bestFit="1" customWidth="1"/>
    <col min="4983" max="4983" width="53" style="128" bestFit="1" customWidth="1"/>
    <col min="4984" max="4984" width="46.140625" style="128" bestFit="1" customWidth="1"/>
    <col min="4985" max="4985" width="8.140625" style="128" bestFit="1" customWidth="1"/>
    <col min="4986" max="4986" width="33.85546875" style="128" bestFit="1" customWidth="1"/>
    <col min="4987" max="4987" width="53" style="128" bestFit="1" customWidth="1"/>
    <col min="4988" max="4988" width="46.140625" style="128" bestFit="1" customWidth="1"/>
    <col min="4989" max="4989" width="8.140625" style="128" bestFit="1" customWidth="1"/>
    <col min="4990" max="4990" width="33.85546875" style="128" bestFit="1" customWidth="1"/>
    <col min="4991" max="4991" width="53" style="128" bestFit="1" customWidth="1"/>
    <col min="4992" max="4992" width="46.140625" style="128" bestFit="1" customWidth="1"/>
    <col min="4993" max="4993" width="8.140625" style="128" bestFit="1" customWidth="1"/>
    <col min="4994" max="4994" width="33.85546875" style="128" bestFit="1" customWidth="1"/>
    <col min="4995" max="4995" width="53" style="128" bestFit="1" customWidth="1"/>
    <col min="4996" max="4996" width="46.140625" style="128" bestFit="1" customWidth="1"/>
    <col min="4997" max="4997" width="8.140625" style="128" bestFit="1" customWidth="1"/>
    <col min="4998" max="4998" width="33.85546875" style="128" bestFit="1" customWidth="1"/>
    <col min="4999" max="4999" width="53" style="128" bestFit="1" customWidth="1"/>
    <col min="5000" max="5000" width="46.140625" style="128" bestFit="1" customWidth="1"/>
    <col min="5001" max="5001" width="8.140625" style="128" bestFit="1" customWidth="1"/>
    <col min="5002" max="5002" width="33.85546875" style="128" bestFit="1" customWidth="1"/>
    <col min="5003" max="5003" width="53" style="128" bestFit="1" customWidth="1"/>
    <col min="5004" max="5004" width="46.140625" style="128" bestFit="1" customWidth="1"/>
    <col min="5005" max="5005" width="8.140625" style="128" bestFit="1" customWidth="1"/>
    <col min="5006" max="5006" width="33.85546875" style="128" bestFit="1" customWidth="1"/>
    <col min="5007" max="5007" width="53" style="128" bestFit="1" customWidth="1"/>
    <col min="5008" max="5008" width="46.140625" style="128" bestFit="1" customWidth="1"/>
    <col min="5009" max="5009" width="8.140625" style="128" bestFit="1" customWidth="1"/>
    <col min="5010" max="5010" width="33.85546875" style="128" bestFit="1" customWidth="1"/>
    <col min="5011" max="5011" width="53" style="128" bestFit="1" customWidth="1"/>
    <col min="5012" max="5012" width="46.140625" style="128" bestFit="1" customWidth="1"/>
    <col min="5013" max="5013" width="8.140625" style="128" bestFit="1" customWidth="1"/>
    <col min="5014" max="5014" width="33.85546875" style="128" bestFit="1" customWidth="1"/>
    <col min="5015" max="5015" width="53" style="128" bestFit="1" customWidth="1"/>
    <col min="5016" max="5016" width="46.140625" style="128" bestFit="1" customWidth="1"/>
    <col min="5017" max="5017" width="8.140625" style="128" bestFit="1" customWidth="1"/>
    <col min="5018" max="5018" width="33.85546875" style="128" bestFit="1" customWidth="1"/>
    <col min="5019" max="5019" width="53" style="128" bestFit="1" customWidth="1"/>
    <col min="5020" max="5020" width="46.140625" style="128" bestFit="1" customWidth="1"/>
    <col min="5021" max="5021" width="8.140625" style="128" bestFit="1" customWidth="1"/>
    <col min="5022" max="5022" width="33.85546875" style="128" bestFit="1" customWidth="1"/>
    <col min="5023" max="5023" width="53" style="128" bestFit="1" customWidth="1"/>
    <col min="5024" max="5024" width="46.140625" style="128" bestFit="1" customWidth="1"/>
    <col min="5025" max="5025" width="8.140625" style="128" bestFit="1" customWidth="1"/>
    <col min="5026" max="5026" width="33.85546875" style="128" bestFit="1" customWidth="1"/>
    <col min="5027" max="5027" width="53" style="128" bestFit="1" customWidth="1"/>
    <col min="5028" max="5028" width="46.140625" style="128" bestFit="1" customWidth="1"/>
    <col min="5029" max="5029" width="8.140625" style="128" bestFit="1" customWidth="1"/>
    <col min="5030" max="5030" width="33.85546875" style="128" bestFit="1" customWidth="1"/>
    <col min="5031" max="5031" width="53" style="128" bestFit="1" customWidth="1"/>
    <col min="5032" max="5032" width="46.140625" style="128" bestFit="1" customWidth="1"/>
    <col min="5033" max="5033" width="8.140625" style="128" bestFit="1" customWidth="1"/>
    <col min="5034" max="5034" width="33.85546875" style="128" bestFit="1" customWidth="1"/>
    <col min="5035" max="5035" width="53" style="128" bestFit="1" customWidth="1"/>
    <col min="5036" max="5036" width="46.140625" style="128" bestFit="1" customWidth="1"/>
    <col min="5037" max="5037" width="8.140625" style="128" bestFit="1" customWidth="1"/>
    <col min="5038" max="5038" width="33.85546875" style="128" bestFit="1" customWidth="1"/>
    <col min="5039" max="5039" width="53" style="128" bestFit="1" customWidth="1"/>
    <col min="5040" max="5040" width="46.140625" style="128" bestFit="1" customWidth="1"/>
    <col min="5041" max="5041" width="8.140625" style="128" bestFit="1" customWidth="1"/>
    <col min="5042" max="5042" width="33.85546875" style="128" bestFit="1" customWidth="1"/>
    <col min="5043" max="5043" width="53" style="128" bestFit="1" customWidth="1"/>
    <col min="5044" max="5044" width="46.140625" style="128" bestFit="1" customWidth="1"/>
    <col min="5045" max="5045" width="8.140625" style="128" bestFit="1" customWidth="1"/>
    <col min="5046" max="5046" width="33.85546875" style="128" bestFit="1" customWidth="1"/>
    <col min="5047" max="5047" width="53" style="128" bestFit="1" customWidth="1"/>
    <col min="5048" max="5048" width="46.140625" style="128" bestFit="1" customWidth="1"/>
    <col min="5049" max="5049" width="8.140625" style="128" bestFit="1" customWidth="1"/>
    <col min="5050" max="5050" width="33.85546875" style="128" bestFit="1" customWidth="1"/>
    <col min="5051" max="5051" width="53" style="128" bestFit="1" customWidth="1"/>
    <col min="5052" max="5052" width="46.140625" style="128" bestFit="1" customWidth="1"/>
    <col min="5053" max="5053" width="8.140625" style="128" bestFit="1" customWidth="1"/>
    <col min="5054" max="5054" width="33.85546875" style="128" bestFit="1" customWidth="1"/>
    <col min="5055" max="5055" width="53" style="128" bestFit="1" customWidth="1"/>
    <col min="5056" max="5056" width="46.140625" style="128" bestFit="1" customWidth="1"/>
    <col min="5057" max="5057" width="8.140625" style="128" bestFit="1" customWidth="1"/>
    <col min="5058" max="5058" width="33.85546875" style="128" bestFit="1" customWidth="1"/>
    <col min="5059" max="5059" width="53" style="128" bestFit="1" customWidth="1"/>
    <col min="5060" max="5060" width="46.140625" style="128" bestFit="1" customWidth="1"/>
    <col min="5061" max="5061" width="8.140625" style="128" bestFit="1" customWidth="1"/>
    <col min="5062" max="5062" width="33.85546875" style="128" bestFit="1" customWidth="1"/>
    <col min="5063" max="5063" width="53" style="128" bestFit="1" customWidth="1"/>
    <col min="5064" max="5064" width="46.140625" style="128" bestFit="1" customWidth="1"/>
    <col min="5065" max="5065" width="8.140625" style="128" bestFit="1" customWidth="1"/>
    <col min="5066" max="5066" width="33.85546875" style="128" bestFit="1" customWidth="1"/>
    <col min="5067" max="5067" width="53" style="128" bestFit="1" customWidth="1"/>
    <col min="5068" max="5068" width="46.140625" style="128" bestFit="1" customWidth="1"/>
    <col min="5069" max="5069" width="8.140625" style="128" bestFit="1" customWidth="1"/>
    <col min="5070" max="5070" width="33.85546875" style="128" bestFit="1" customWidth="1"/>
    <col min="5071" max="5071" width="53" style="128" bestFit="1" customWidth="1"/>
    <col min="5072" max="5072" width="46.140625" style="128" bestFit="1" customWidth="1"/>
    <col min="5073" max="5073" width="8.140625" style="128" bestFit="1" customWidth="1"/>
    <col min="5074" max="5074" width="33.85546875" style="128" bestFit="1" customWidth="1"/>
    <col min="5075" max="5075" width="53" style="128" bestFit="1" customWidth="1"/>
    <col min="5076" max="5076" width="46.140625" style="128" bestFit="1" customWidth="1"/>
    <col min="5077" max="5077" width="8.140625" style="128" bestFit="1" customWidth="1"/>
    <col min="5078" max="5078" width="33.85546875" style="128" bestFit="1" customWidth="1"/>
    <col min="5079" max="5079" width="53" style="128" bestFit="1" customWidth="1"/>
    <col min="5080" max="5080" width="46.140625" style="128" bestFit="1" customWidth="1"/>
    <col min="5081" max="5081" width="8.140625" style="128" bestFit="1" customWidth="1"/>
    <col min="5082" max="5082" width="33.85546875" style="128" bestFit="1" customWidth="1"/>
    <col min="5083" max="5083" width="53" style="128" bestFit="1" customWidth="1"/>
    <col min="5084" max="5084" width="46.140625" style="128" bestFit="1" customWidth="1"/>
    <col min="5085" max="5085" width="8.140625" style="128" bestFit="1" customWidth="1"/>
    <col min="5086" max="5086" width="33.85546875" style="128" bestFit="1" customWidth="1"/>
    <col min="5087" max="5087" width="53" style="128" bestFit="1" customWidth="1"/>
    <col min="5088" max="5088" width="46.140625" style="128" bestFit="1" customWidth="1"/>
    <col min="5089" max="5089" width="8.140625" style="128" bestFit="1" customWidth="1"/>
    <col min="5090" max="5090" width="33.85546875" style="128" bestFit="1" customWidth="1"/>
    <col min="5091" max="5091" width="53" style="128" bestFit="1" customWidth="1"/>
    <col min="5092" max="5092" width="46.140625" style="128" bestFit="1" customWidth="1"/>
    <col min="5093" max="5093" width="8.140625" style="128" bestFit="1" customWidth="1"/>
    <col min="5094" max="5094" width="33.85546875" style="128" bestFit="1" customWidth="1"/>
    <col min="5095" max="5095" width="53" style="128" bestFit="1" customWidth="1"/>
    <col min="5096" max="5096" width="46.140625" style="128" bestFit="1" customWidth="1"/>
    <col min="5097" max="5097" width="8.140625" style="128" bestFit="1" customWidth="1"/>
    <col min="5098" max="5098" width="33.85546875" style="128" bestFit="1" customWidth="1"/>
    <col min="5099" max="5099" width="53" style="128" bestFit="1" customWidth="1"/>
    <col min="5100" max="5100" width="46.140625" style="128" bestFit="1" customWidth="1"/>
    <col min="5101" max="5101" width="8.140625" style="128" bestFit="1" customWidth="1"/>
    <col min="5102" max="5102" width="33.85546875" style="128" bestFit="1" customWidth="1"/>
    <col min="5103" max="5103" width="53" style="128" bestFit="1" customWidth="1"/>
    <col min="5104" max="5104" width="46.140625" style="128" bestFit="1" customWidth="1"/>
    <col min="5105" max="5105" width="8.140625" style="128" bestFit="1" customWidth="1"/>
    <col min="5106" max="5106" width="33.85546875" style="128" bestFit="1" customWidth="1"/>
    <col min="5107" max="5107" width="53" style="128" bestFit="1" customWidth="1"/>
    <col min="5108" max="5108" width="46.140625" style="128" bestFit="1" customWidth="1"/>
    <col min="5109" max="5109" width="8.140625" style="128" bestFit="1" customWidth="1"/>
    <col min="5110" max="5110" width="33.85546875" style="128" bestFit="1" customWidth="1"/>
    <col min="5111" max="5111" width="53" style="128" bestFit="1" customWidth="1"/>
    <col min="5112" max="5112" width="46.140625" style="128" bestFit="1" customWidth="1"/>
    <col min="5113" max="5113" width="8.140625" style="128" bestFit="1" customWidth="1"/>
    <col min="5114" max="5114" width="33.85546875" style="128" bestFit="1" customWidth="1"/>
    <col min="5115" max="5115" width="53" style="128" bestFit="1" customWidth="1"/>
    <col min="5116" max="5116" width="46.140625" style="128" bestFit="1" customWidth="1"/>
    <col min="5117" max="5117" width="8.140625" style="128" bestFit="1" customWidth="1"/>
    <col min="5118" max="5118" width="33.85546875" style="128" bestFit="1" customWidth="1"/>
    <col min="5119" max="5119" width="53" style="128" bestFit="1" customWidth="1"/>
    <col min="5120" max="5120" width="46.140625" style="128" bestFit="1" customWidth="1"/>
    <col min="5121" max="5121" width="8.140625" style="128" bestFit="1" customWidth="1"/>
    <col min="5122" max="5122" width="33.85546875" style="128" bestFit="1" customWidth="1"/>
    <col min="5123" max="5123" width="53" style="128" bestFit="1" customWidth="1"/>
    <col min="5124" max="5124" width="46.140625" style="128" bestFit="1" customWidth="1"/>
    <col min="5125" max="5125" width="8.140625" style="128" bestFit="1" customWidth="1"/>
    <col min="5126" max="5126" width="33.85546875" style="128" bestFit="1" customWidth="1"/>
    <col min="5127" max="5127" width="53" style="128" bestFit="1" customWidth="1"/>
    <col min="5128" max="5128" width="46.140625" style="128" bestFit="1" customWidth="1"/>
    <col min="5129" max="5129" width="8.140625" style="128" bestFit="1" customWidth="1"/>
    <col min="5130" max="5130" width="33.85546875" style="128" bestFit="1" customWidth="1"/>
    <col min="5131" max="5131" width="53" style="128" bestFit="1" customWidth="1"/>
    <col min="5132" max="5132" width="46.140625" style="128" bestFit="1" customWidth="1"/>
    <col min="5133" max="5133" width="8.140625" style="128" bestFit="1" customWidth="1"/>
    <col min="5134" max="5134" width="33.85546875" style="128" bestFit="1" customWidth="1"/>
    <col min="5135" max="5135" width="53" style="128" bestFit="1" customWidth="1"/>
    <col min="5136" max="5136" width="46.140625" style="128" bestFit="1" customWidth="1"/>
    <col min="5137" max="5137" width="8.140625" style="128" bestFit="1" customWidth="1"/>
    <col min="5138" max="5138" width="33.85546875" style="128" bestFit="1" customWidth="1"/>
    <col min="5139" max="5139" width="53" style="128" bestFit="1" customWidth="1"/>
    <col min="5140" max="5140" width="46.140625" style="128" bestFit="1" customWidth="1"/>
    <col min="5141" max="5141" width="8.140625" style="128" bestFit="1" customWidth="1"/>
    <col min="5142" max="5142" width="33.85546875" style="128" bestFit="1" customWidth="1"/>
    <col min="5143" max="5143" width="53" style="128" bestFit="1" customWidth="1"/>
    <col min="5144" max="5144" width="46.140625" style="128" bestFit="1" customWidth="1"/>
    <col min="5145" max="5145" width="8.140625" style="128" bestFit="1" customWidth="1"/>
    <col min="5146" max="5146" width="33.85546875" style="128" bestFit="1" customWidth="1"/>
    <col min="5147" max="5147" width="53" style="128" bestFit="1" customWidth="1"/>
    <col min="5148" max="5148" width="46.140625" style="128" bestFit="1" customWidth="1"/>
    <col min="5149" max="5149" width="8.140625" style="128" bestFit="1" customWidth="1"/>
    <col min="5150" max="5150" width="33.85546875" style="128" bestFit="1" customWidth="1"/>
    <col min="5151" max="5151" width="53" style="128" bestFit="1" customWidth="1"/>
    <col min="5152" max="5152" width="46.140625" style="128" bestFit="1" customWidth="1"/>
    <col min="5153" max="5153" width="8.140625" style="128" bestFit="1" customWidth="1"/>
    <col min="5154" max="5154" width="33.85546875" style="128" bestFit="1" customWidth="1"/>
    <col min="5155" max="5155" width="53" style="128" bestFit="1" customWidth="1"/>
    <col min="5156" max="5156" width="46.140625" style="128" bestFit="1" customWidth="1"/>
    <col min="5157" max="5157" width="8.140625" style="128" bestFit="1" customWidth="1"/>
    <col min="5158" max="5158" width="33.85546875" style="128" bestFit="1" customWidth="1"/>
    <col min="5159" max="5159" width="53" style="128" bestFit="1" customWidth="1"/>
    <col min="5160" max="5160" width="46.140625" style="128" bestFit="1" customWidth="1"/>
    <col min="5161" max="5161" width="8.140625" style="128" bestFit="1" customWidth="1"/>
    <col min="5162" max="5162" width="33.85546875" style="128" bestFit="1" customWidth="1"/>
    <col min="5163" max="5163" width="53" style="128" bestFit="1" customWidth="1"/>
    <col min="5164" max="5164" width="46.140625" style="128" bestFit="1" customWidth="1"/>
    <col min="5165" max="5165" width="8.140625" style="128" bestFit="1" customWidth="1"/>
    <col min="5166" max="5166" width="33.85546875" style="128" bestFit="1" customWidth="1"/>
    <col min="5167" max="5167" width="53" style="128" bestFit="1" customWidth="1"/>
    <col min="5168" max="5168" width="46.140625" style="128" bestFit="1" customWidth="1"/>
    <col min="5169" max="5169" width="8.140625" style="128" bestFit="1" customWidth="1"/>
    <col min="5170" max="5170" width="33.85546875" style="128" bestFit="1" customWidth="1"/>
    <col min="5171" max="5171" width="53" style="128" bestFit="1" customWidth="1"/>
    <col min="5172" max="5172" width="46.140625" style="128" bestFit="1" customWidth="1"/>
    <col min="5173" max="5173" width="8.140625" style="128" bestFit="1" customWidth="1"/>
    <col min="5174" max="5174" width="33.85546875" style="128" bestFit="1" customWidth="1"/>
    <col min="5175" max="5175" width="53" style="128" bestFit="1" customWidth="1"/>
    <col min="5176" max="5176" width="46.140625" style="128" bestFit="1" customWidth="1"/>
    <col min="5177" max="5177" width="8.140625" style="128" bestFit="1" customWidth="1"/>
    <col min="5178" max="5178" width="33.85546875" style="128" bestFit="1" customWidth="1"/>
    <col min="5179" max="5179" width="53" style="128" bestFit="1" customWidth="1"/>
    <col min="5180" max="5180" width="46.140625" style="128" bestFit="1" customWidth="1"/>
    <col min="5181" max="5181" width="8.140625" style="128" bestFit="1" customWidth="1"/>
    <col min="5182" max="5182" width="33.85546875" style="128" bestFit="1" customWidth="1"/>
    <col min="5183" max="5183" width="53" style="128" bestFit="1" customWidth="1"/>
    <col min="5184" max="5184" width="46.140625" style="128" bestFit="1" customWidth="1"/>
    <col min="5185" max="5185" width="8.140625" style="128" bestFit="1" customWidth="1"/>
    <col min="5186" max="5186" width="33.85546875" style="128" bestFit="1" customWidth="1"/>
    <col min="5187" max="5187" width="53" style="128" bestFit="1" customWidth="1"/>
    <col min="5188" max="5188" width="46.140625" style="128" bestFit="1" customWidth="1"/>
    <col min="5189" max="5189" width="8.140625" style="128" bestFit="1" customWidth="1"/>
    <col min="5190" max="5190" width="33.85546875" style="128" bestFit="1" customWidth="1"/>
    <col min="5191" max="5191" width="53" style="128" bestFit="1" customWidth="1"/>
    <col min="5192" max="5192" width="46.140625" style="128" bestFit="1" customWidth="1"/>
    <col min="5193" max="5193" width="8.140625" style="128" bestFit="1" customWidth="1"/>
    <col min="5194" max="5194" width="33.85546875" style="128" bestFit="1" customWidth="1"/>
    <col min="5195" max="5195" width="53" style="128" bestFit="1" customWidth="1"/>
    <col min="5196" max="5196" width="46.140625" style="128" bestFit="1" customWidth="1"/>
    <col min="5197" max="5197" width="8.140625" style="128" bestFit="1" customWidth="1"/>
    <col min="5198" max="5198" width="33.85546875" style="128" bestFit="1" customWidth="1"/>
    <col min="5199" max="5199" width="53" style="128" bestFit="1" customWidth="1"/>
    <col min="5200" max="5200" width="46.140625" style="128" bestFit="1" customWidth="1"/>
    <col min="5201" max="5201" width="8.140625" style="128" bestFit="1" customWidth="1"/>
    <col min="5202" max="5202" width="33.85546875" style="128" bestFit="1" customWidth="1"/>
    <col min="5203" max="5203" width="53" style="128" bestFit="1" customWidth="1"/>
    <col min="5204" max="5204" width="46.140625" style="128" bestFit="1" customWidth="1"/>
    <col min="5205" max="5205" width="8.140625" style="128" bestFit="1" customWidth="1"/>
    <col min="5206" max="5206" width="33.85546875" style="128" bestFit="1" customWidth="1"/>
    <col min="5207" max="5207" width="53" style="128" bestFit="1" customWidth="1"/>
    <col min="5208" max="5208" width="46.140625" style="128" bestFit="1" customWidth="1"/>
    <col min="5209" max="5209" width="8.140625" style="128" bestFit="1" customWidth="1"/>
    <col min="5210" max="5210" width="33.85546875" style="128" bestFit="1" customWidth="1"/>
    <col min="5211" max="5211" width="53" style="128" bestFit="1" customWidth="1"/>
    <col min="5212" max="5212" width="46.140625" style="128" bestFit="1" customWidth="1"/>
    <col min="5213" max="5213" width="8.140625" style="128" bestFit="1" customWidth="1"/>
    <col min="5214" max="5214" width="33.85546875" style="128" bestFit="1" customWidth="1"/>
    <col min="5215" max="5215" width="53" style="128" bestFit="1" customWidth="1"/>
    <col min="5216" max="5216" width="46.140625" style="128" bestFit="1" customWidth="1"/>
    <col min="5217" max="5217" width="8.140625" style="128" bestFit="1" customWidth="1"/>
    <col min="5218" max="5218" width="33.85546875" style="128" bestFit="1" customWidth="1"/>
    <col min="5219" max="5219" width="53" style="128" bestFit="1" customWidth="1"/>
    <col min="5220" max="5220" width="46.140625" style="128" bestFit="1" customWidth="1"/>
    <col min="5221" max="5221" width="8.140625" style="128" bestFit="1" customWidth="1"/>
    <col min="5222" max="5222" width="33.85546875" style="128" bestFit="1" customWidth="1"/>
    <col min="5223" max="5223" width="53" style="128" bestFit="1" customWidth="1"/>
    <col min="5224" max="5224" width="46.140625" style="128" bestFit="1" customWidth="1"/>
    <col min="5225" max="5225" width="8.140625" style="128" bestFit="1" customWidth="1"/>
    <col min="5226" max="5226" width="33.85546875" style="128" bestFit="1" customWidth="1"/>
    <col min="5227" max="5227" width="53" style="128" bestFit="1" customWidth="1"/>
    <col min="5228" max="5228" width="46.140625" style="128" bestFit="1" customWidth="1"/>
    <col min="5229" max="5229" width="8.140625" style="128" bestFit="1" customWidth="1"/>
    <col min="5230" max="5230" width="33.85546875" style="128" bestFit="1" customWidth="1"/>
    <col min="5231" max="5231" width="53" style="128" bestFit="1" customWidth="1"/>
    <col min="5232" max="5232" width="46.140625" style="128" bestFit="1" customWidth="1"/>
    <col min="5233" max="5233" width="8.140625" style="128" bestFit="1" customWidth="1"/>
    <col min="5234" max="5234" width="33.85546875" style="128" bestFit="1" customWidth="1"/>
    <col min="5235" max="5235" width="53" style="128" bestFit="1" customWidth="1"/>
    <col min="5236" max="5236" width="46.140625" style="128" bestFit="1" customWidth="1"/>
    <col min="5237" max="5237" width="8.140625" style="128" bestFit="1" customWidth="1"/>
    <col min="5238" max="5238" width="33.85546875" style="128" bestFit="1" customWidth="1"/>
    <col min="5239" max="5239" width="53" style="128" bestFit="1" customWidth="1"/>
    <col min="5240" max="5240" width="46.140625" style="128" bestFit="1" customWidth="1"/>
    <col min="5241" max="5241" width="8.140625" style="128" bestFit="1" customWidth="1"/>
    <col min="5242" max="5242" width="33.85546875" style="128" bestFit="1" customWidth="1"/>
    <col min="5243" max="5243" width="53" style="128" bestFit="1" customWidth="1"/>
    <col min="5244" max="5244" width="46.140625" style="128" bestFit="1" customWidth="1"/>
    <col min="5245" max="5245" width="8.140625" style="128" bestFit="1" customWidth="1"/>
    <col min="5246" max="5246" width="33.85546875" style="128" bestFit="1" customWidth="1"/>
    <col min="5247" max="5247" width="53" style="128" bestFit="1" customWidth="1"/>
    <col min="5248" max="5248" width="46.140625" style="128" bestFit="1" customWidth="1"/>
    <col min="5249" max="5249" width="8.140625" style="128" bestFit="1" customWidth="1"/>
    <col min="5250" max="5250" width="33.85546875" style="128" bestFit="1" customWidth="1"/>
    <col min="5251" max="5251" width="53" style="128" bestFit="1" customWidth="1"/>
    <col min="5252" max="5252" width="46.140625" style="128" bestFit="1" customWidth="1"/>
    <col min="5253" max="5253" width="8.140625" style="128" bestFit="1" customWidth="1"/>
    <col min="5254" max="5254" width="33.85546875" style="128" bestFit="1" customWidth="1"/>
    <col min="5255" max="5255" width="53" style="128" bestFit="1" customWidth="1"/>
    <col min="5256" max="5256" width="46.140625" style="128" bestFit="1" customWidth="1"/>
    <col min="5257" max="5257" width="8.140625" style="128" bestFit="1" customWidth="1"/>
    <col min="5258" max="5258" width="33.85546875" style="128" bestFit="1" customWidth="1"/>
    <col min="5259" max="5259" width="53" style="128" bestFit="1" customWidth="1"/>
    <col min="5260" max="5260" width="46.140625" style="128" bestFit="1" customWidth="1"/>
    <col min="5261" max="5261" width="8.140625" style="128" bestFit="1" customWidth="1"/>
    <col min="5262" max="5262" width="33.85546875" style="128" bestFit="1" customWidth="1"/>
    <col min="5263" max="5263" width="53" style="128" bestFit="1" customWidth="1"/>
    <col min="5264" max="5264" width="46.140625" style="128" bestFit="1" customWidth="1"/>
    <col min="5265" max="5265" width="8.140625" style="128" bestFit="1" customWidth="1"/>
    <col min="5266" max="5266" width="33.85546875" style="128" bestFit="1" customWidth="1"/>
    <col min="5267" max="5267" width="53" style="128" bestFit="1" customWidth="1"/>
    <col min="5268" max="5268" width="46.140625" style="128" bestFit="1" customWidth="1"/>
    <col min="5269" max="5269" width="8.140625" style="128" bestFit="1" customWidth="1"/>
    <col min="5270" max="5270" width="33.85546875" style="128" bestFit="1" customWidth="1"/>
    <col min="5271" max="5271" width="53" style="128" bestFit="1" customWidth="1"/>
    <col min="5272" max="5272" width="46.140625" style="128" bestFit="1" customWidth="1"/>
    <col min="5273" max="5273" width="8.140625" style="128" bestFit="1" customWidth="1"/>
    <col min="5274" max="5274" width="33.85546875" style="128" bestFit="1" customWidth="1"/>
    <col min="5275" max="5275" width="53" style="128" bestFit="1" customWidth="1"/>
    <col min="5276" max="5276" width="46.140625" style="128" bestFit="1" customWidth="1"/>
    <col min="5277" max="5277" width="8.140625" style="128" bestFit="1" customWidth="1"/>
    <col min="5278" max="5278" width="33.85546875" style="128" bestFit="1" customWidth="1"/>
    <col min="5279" max="5279" width="53" style="128" bestFit="1" customWidth="1"/>
    <col min="5280" max="5280" width="46.140625" style="128" bestFit="1" customWidth="1"/>
    <col min="5281" max="5281" width="8.140625" style="128" bestFit="1" customWidth="1"/>
    <col min="5282" max="5282" width="33.85546875" style="128" bestFit="1" customWidth="1"/>
    <col min="5283" max="5283" width="53" style="128" bestFit="1" customWidth="1"/>
    <col min="5284" max="5284" width="46.140625" style="128" bestFit="1" customWidth="1"/>
    <col min="5285" max="5285" width="8.140625" style="128" bestFit="1" customWidth="1"/>
    <col min="5286" max="5286" width="33.85546875" style="128" bestFit="1" customWidth="1"/>
    <col min="5287" max="5287" width="53" style="128" bestFit="1" customWidth="1"/>
    <col min="5288" max="5288" width="46.140625" style="128" bestFit="1" customWidth="1"/>
    <col min="5289" max="5289" width="8.140625" style="128" bestFit="1" customWidth="1"/>
    <col min="5290" max="5290" width="33.85546875" style="128" bestFit="1" customWidth="1"/>
    <col min="5291" max="5291" width="53" style="128" bestFit="1" customWidth="1"/>
    <col min="5292" max="5292" width="46.140625" style="128" bestFit="1" customWidth="1"/>
    <col min="5293" max="5293" width="8.140625" style="128" bestFit="1" customWidth="1"/>
    <col min="5294" max="5294" width="33.85546875" style="128" bestFit="1" customWidth="1"/>
    <col min="5295" max="5295" width="53" style="128" bestFit="1" customWidth="1"/>
    <col min="5296" max="5296" width="46.140625" style="128" bestFit="1" customWidth="1"/>
    <col min="5297" max="5297" width="8.140625" style="128" bestFit="1" customWidth="1"/>
    <col min="5298" max="5298" width="33.85546875" style="128" bestFit="1" customWidth="1"/>
    <col min="5299" max="5299" width="53" style="128" bestFit="1" customWidth="1"/>
    <col min="5300" max="5300" width="46.140625" style="128" bestFit="1" customWidth="1"/>
    <col min="5301" max="5301" width="8.140625" style="128" bestFit="1" customWidth="1"/>
    <col min="5302" max="5302" width="33.85546875" style="128" bestFit="1" customWidth="1"/>
    <col min="5303" max="5303" width="53" style="128" bestFit="1" customWidth="1"/>
    <col min="5304" max="5304" width="46.140625" style="128" bestFit="1" customWidth="1"/>
    <col min="5305" max="5305" width="8.140625" style="128" bestFit="1" customWidth="1"/>
    <col min="5306" max="5306" width="33.85546875" style="128" bestFit="1" customWidth="1"/>
    <col min="5307" max="5307" width="53" style="128" bestFit="1" customWidth="1"/>
    <col min="5308" max="5308" width="46.140625" style="128" bestFit="1" customWidth="1"/>
    <col min="5309" max="5309" width="8.140625" style="128" bestFit="1" customWidth="1"/>
    <col min="5310" max="5310" width="33.85546875" style="128" bestFit="1" customWidth="1"/>
    <col min="5311" max="5311" width="53" style="128" bestFit="1" customWidth="1"/>
    <col min="5312" max="5312" width="46.140625" style="128" bestFit="1" customWidth="1"/>
    <col min="5313" max="5313" width="8.140625" style="128" bestFit="1" customWidth="1"/>
    <col min="5314" max="5314" width="33.85546875" style="128" bestFit="1" customWidth="1"/>
    <col min="5315" max="5315" width="53" style="128" bestFit="1" customWidth="1"/>
    <col min="5316" max="5316" width="46.140625" style="128" bestFit="1" customWidth="1"/>
    <col min="5317" max="5317" width="8.140625" style="128" bestFit="1" customWidth="1"/>
    <col min="5318" max="5318" width="33.85546875" style="128" bestFit="1" customWidth="1"/>
    <col min="5319" max="5319" width="53" style="128" bestFit="1" customWidth="1"/>
    <col min="5320" max="5320" width="46.140625" style="128" bestFit="1" customWidth="1"/>
    <col min="5321" max="5321" width="8.140625" style="128" bestFit="1" customWidth="1"/>
    <col min="5322" max="5322" width="33.85546875" style="128" bestFit="1" customWidth="1"/>
    <col min="5323" max="5323" width="53" style="128" bestFit="1" customWidth="1"/>
    <col min="5324" max="5324" width="46.140625" style="128" bestFit="1" customWidth="1"/>
    <col min="5325" max="5325" width="8.140625" style="128" bestFit="1" customWidth="1"/>
    <col min="5326" max="5326" width="33.85546875" style="128" bestFit="1" customWidth="1"/>
    <col min="5327" max="5327" width="53" style="128" bestFit="1" customWidth="1"/>
    <col min="5328" max="5328" width="46.140625" style="128" bestFit="1" customWidth="1"/>
    <col min="5329" max="5329" width="8.140625" style="128" bestFit="1" customWidth="1"/>
    <col min="5330" max="5330" width="33.85546875" style="128" bestFit="1" customWidth="1"/>
    <col min="5331" max="5331" width="53" style="128" bestFit="1" customWidth="1"/>
    <col min="5332" max="5332" width="46.140625" style="128" bestFit="1" customWidth="1"/>
    <col min="5333" max="5333" width="8.140625" style="128" bestFit="1" customWidth="1"/>
    <col min="5334" max="5334" width="33.85546875" style="128" bestFit="1" customWidth="1"/>
    <col min="5335" max="5335" width="53" style="128" bestFit="1" customWidth="1"/>
    <col min="5336" max="5336" width="46.140625" style="128" bestFit="1" customWidth="1"/>
    <col min="5337" max="5337" width="8.140625" style="128" bestFit="1" customWidth="1"/>
    <col min="5338" max="5338" width="33.85546875" style="128" bestFit="1" customWidth="1"/>
    <col min="5339" max="5339" width="53" style="128" bestFit="1" customWidth="1"/>
    <col min="5340" max="5340" width="46.140625" style="128" bestFit="1" customWidth="1"/>
    <col min="5341" max="5341" width="8.140625" style="128" bestFit="1" customWidth="1"/>
    <col min="5342" max="5342" width="33.85546875" style="128" bestFit="1" customWidth="1"/>
    <col min="5343" max="5343" width="53" style="128" bestFit="1" customWidth="1"/>
    <col min="5344" max="5344" width="46.140625" style="128" bestFit="1" customWidth="1"/>
    <col min="5345" max="5345" width="8.140625" style="128" bestFit="1" customWidth="1"/>
    <col min="5346" max="5346" width="33.85546875" style="128" bestFit="1" customWidth="1"/>
    <col min="5347" max="5347" width="53" style="128" bestFit="1" customWidth="1"/>
    <col min="5348" max="5348" width="46.140625" style="128" bestFit="1" customWidth="1"/>
    <col min="5349" max="5349" width="8.140625" style="128" bestFit="1" customWidth="1"/>
    <col min="5350" max="5350" width="33.85546875" style="128" bestFit="1" customWidth="1"/>
    <col min="5351" max="5351" width="53" style="128" bestFit="1" customWidth="1"/>
    <col min="5352" max="5352" width="46.140625" style="128" bestFit="1" customWidth="1"/>
    <col min="5353" max="5353" width="8.140625" style="128" bestFit="1" customWidth="1"/>
    <col min="5354" max="5354" width="33.85546875" style="128" bestFit="1" customWidth="1"/>
    <col min="5355" max="5355" width="53" style="128" bestFit="1" customWidth="1"/>
    <col min="5356" max="5356" width="46.140625" style="128" bestFit="1" customWidth="1"/>
    <col min="5357" max="5357" width="8.140625" style="128" bestFit="1" customWidth="1"/>
    <col min="5358" max="5358" width="33.85546875" style="128" bestFit="1" customWidth="1"/>
    <col min="5359" max="5359" width="53" style="128" bestFit="1" customWidth="1"/>
    <col min="5360" max="5360" width="46.140625" style="128" bestFit="1" customWidth="1"/>
    <col min="5361" max="5361" width="8.140625" style="128" bestFit="1" customWidth="1"/>
    <col min="5362" max="5362" width="33.85546875" style="128" bestFit="1" customWidth="1"/>
    <col min="5363" max="5363" width="53" style="128" bestFit="1" customWidth="1"/>
    <col min="5364" max="5364" width="46.140625" style="128" bestFit="1" customWidth="1"/>
    <col min="5365" max="5365" width="8.140625" style="128" bestFit="1" customWidth="1"/>
    <col min="5366" max="5366" width="33.85546875" style="128" bestFit="1" customWidth="1"/>
    <col min="5367" max="5367" width="53" style="128" bestFit="1" customWidth="1"/>
    <col min="5368" max="5368" width="46.140625" style="128" bestFit="1" customWidth="1"/>
    <col min="5369" max="5369" width="8.140625" style="128" bestFit="1" customWidth="1"/>
    <col min="5370" max="5370" width="33.85546875" style="128" bestFit="1" customWidth="1"/>
    <col min="5371" max="5371" width="53" style="128" bestFit="1" customWidth="1"/>
    <col min="5372" max="5372" width="46.140625" style="128" bestFit="1" customWidth="1"/>
    <col min="5373" max="5373" width="8.140625" style="128" bestFit="1" customWidth="1"/>
    <col min="5374" max="5374" width="33.85546875" style="128" bestFit="1" customWidth="1"/>
    <col min="5375" max="5375" width="53" style="128" bestFit="1" customWidth="1"/>
    <col min="5376" max="5376" width="46.140625" style="128" bestFit="1" customWidth="1"/>
    <col min="5377" max="5377" width="8.140625" style="128" bestFit="1" customWidth="1"/>
    <col min="5378" max="5378" width="33.85546875" style="128" bestFit="1" customWidth="1"/>
    <col min="5379" max="5379" width="53" style="128" bestFit="1" customWidth="1"/>
    <col min="5380" max="5380" width="46.140625" style="128" bestFit="1" customWidth="1"/>
    <col min="5381" max="5381" width="8.140625" style="128" bestFit="1" customWidth="1"/>
    <col min="5382" max="5382" width="33.85546875" style="128" bestFit="1" customWidth="1"/>
    <col min="5383" max="5383" width="53" style="128" bestFit="1" customWidth="1"/>
    <col min="5384" max="5384" width="46.140625" style="128" bestFit="1" customWidth="1"/>
    <col min="5385" max="5385" width="8.140625" style="128" bestFit="1" customWidth="1"/>
    <col min="5386" max="5386" width="33.85546875" style="128" bestFit="1" customWidth="1"/>
    <col min="5387" max="5387" width="53" style="128" bestFit="1" customWidth="1"/>
    <col min="5388" max="5388" width="46.140625" style="128" bestFit="1" customWidth="1"/>
    <col min="5389" max="5389" width="8.140625" style="128" bestFit="1" customWidth="1"/>
    <col min="5390" max="5390" width="33.85546875" style="128" bestFit="1" customWidth="1"/>
    <col min="5391" max="5391" width="53" style="128" bestFit="1" customWidth="1"/>
    <col min="5392" max="5392" width="46.140625" style="128" bestFit="1" customWidth="1"/>
    <col min="5393" max="5393" width="8.140625" style="128" bestFit="1" customWidth="1"/>
    <col min="5394" max="5394" width="33.85546875" style="128" bestFit="1" customWidth="1"/>
    <col min="5395" max="5395" width="53" style="128" bestFit="1" customWidth="1"/>
    <col min="5396" max="5396" width="46.140625" style="128" bestFit="1" customWidth="1"/>
    <col min="5397" max="5397" width="8.140625" style="128" bestFit="1" customWidth="1"/>
    <col min="5398" max="5398" width="33.85546875" style="128" bestFit="1" customWidth="1"/>
    <col min="5399" max="5399" width="53" style="128" bestFit="1" customWidth="1"/>
    <col min="5400" max="5400" width="46.140625" style="128" bestFit="1" customWidth="1"/>
    <col min="5401" max="5401" width="8.140625" style="128" bestFit="1" customWidth="1"/>
    <col min="5402" max="5402" width="33.85546875" style="128" bestFit="1" customWidth="1"/>
    <col min="5403" max="5403" width="53" style="128" bestFit="1" customWidth="1"/>
    <col min="5404" max="5404" width="46.140625" style="128" bestFit="1" customWidth="1"/>
    <col min="5405" max="5405" width="8.140625" style="128" bestFit="1" customWidth="1"/>
    <col min="5406" max="5406" width="33.85546875" style="128" bestFit="1" customWidth="1"/>
    <col min="5407" max="5407" width="53" style="128" bestFit="1" customWidth="1"/>
    <col min="5408" max="5408" width="46.140625" style="128" bestFit="1" customWidth="1"/>
    <col min="5409" max="5409" width="8.140625" style="128" bestFit="1" customWidth="1"/>
    <col min="5410" max="5410" width="33.85546875" style="128" bestFit="1" customWidth="1"/>
    <col min="5411" max="5411" width="53" style="128" bestFit="1" customWidth="1"/>
    <col min="5412" max="5412" width="46.140625" style="128" bestFit="1" customWidth="1"/>
    <col min="5413" max="5413" width="8.140625" style="128" bestFit="1" customWidth="1"/>
    <col min="5414" max="5414" width="33.85546875" style="128" bestFit="1" customWidth="1"/>
    <col min="5415" max="5415" width="53" style="128" bestFit="1" customWidth="1"/>
    <col min="5416" max="5416" width="46.140625" style="128" bestFit="1" customWidth="1"/>
    <col min="5417" max="5417" width="8.140625" style="128" bestFit="1" customWidth="1"/>
    <col min="5418" max="5418" width="33.85546875" style="128" bestFit="1" customWidth="1"/>
    <col min="5419" max="5419" width="53" style="128" bestFit="1" customWidth="1"/>
    <col min="5420" max="5420" width="46.140625" style="128" bestFit="1" customWidth="1"/>
    <col min="5421" max="5421" width="8.140625" style="128" bestFit="1" customWidth="1"/>
    <col min="5422" max="5422" width="33.85546875" style="128" bestFit="1" customWidth="1"/>
    <col min="5423" max="5423" width="53" style="128" bestFit="1" customWidth="1"/>
    <col min="5424" max="5424" width="46.140625" style="128" bestFit="1" customWidth="1"/>
    <col min="5425" max="5425" width="8.140625" style="128" bestFit="1" customWidth="1"/>
    <col min="5426" max="5426" width="33.85546875" style="128" bestFit="1" customWidth="1"/>
    <col min="5427" max="5427" width="53" style="128" bestFit="1" customWidth="1"/>
    <col min="5428" max="5428" width="46.140625" style="128" bestFit="1" customWidth="1"/>
    <col min="5429" max="5429" width="8.140625" style="128" bestFit="1" customWidth="1"/>
    <col min="5430" max="5430" width="33.85546875" style="128" bestFit="1" customWidth="1"/>
    <col min="5431" max="5431" width="53" style="128" bestFit="1" customWidth="1"/>
    <col min="5432" max="5432" width="46.140625" style="128" bestFit="1" customWidth="1"/>
    <col min="5433" max="5433" width="8.140625" style="128" bestFit="1" customWidth="1"/>
    <col min="5434" max="5434" width="33.85546875" style="128" bestFit="1" customWidth="1"/>
    <col min="5435" max="5435" width="53" style="128" bestFit="1" customWidth="1"/>
    <col min="5436" max="5436" width="46.140625" style="128" bestFit="1" customWidth="1"/>
    <col min="5437" max="5437" width="8.140625" style="128" bestFit="1" customWidth="1"/>
    <col min="5438" max="5438" width="33.85546875" style="128" bestFit="1" customWidth="1"/>
    <col min="5439" max="5439" width="53" style="128" bestFit="1" customWidth="1"/>
    <col min="5440" max="5440" width="46.140625" style="128" bestFit="1" customWidth="1"/>
    <col min="5441" max="5441" width="8.140625" style="128" bestFit="1" customWidth="1"/>
    <col min="5442" max="5442" width="33.85546875" style="128" bestFit="1" customWidth="1"/>
    <col min="5443" max="5443" width="53" style="128" bestFit="1" customWidth="1"/>
    <col min="5444" max="5444" width="46.140625" style="128" bestFit="1" customWidth="1"/>
    <col min="5445" max="5445" width="8.140625" style="128" bestFit="1" customWidth="1"/>
    <col min="5446" max="5446" width="33.85546875" style="128" bestFit="1" customWidth="1"/>
    <col min="5447" max="5447" width="53" style="128" bestFit="1" customWidth="1"/>
    <col min="5448" max="5448" width="46.140625" style="128" bestFit="1" customWidth="1"/>
    <col min="5449" max="5449" width="8.140625" style="128" bestFit="1" customWidth="1"/>
    <col min="5450" max="5450" width="33.85546875" style="128" bestFit="1" customWidth="1"/>
    <col min="5451" max="5451" width="53" style="128" bestFit="1" customWidth="1"/>
    <col min="5452" max="5452" width="46.140625" style="128" bestFit="1" customWidth="1"/>
    <col min="5453" max="5453" width="8.140625" style="128" bestFit="1" customWidth="1"/>
    <col min="5454" max="5454" width="33.85546875" style="128" bestFit="1" customWidth="1"/>
    <col min="5455" max="5455" width="53" style="128" bestFit="1" customWidth="1"/>
    <col min="5456" max="5456" width="46.140625" style="128" bestFit="1" customWidth="1"/>
    <col min="5457" max="5457" width="8.140625" style="128" bestFit="1" customWidth="1"/>
    <col min="5458" max="5458" width="33.85546875" style="128" bestFit="1" customWidth="1"/>
    <col min="5459" max="5459" width="53" style="128" bestFit="1" customWidth="1"/>
    <col min="5460" max="5460" width="46.140625" style="128" bestFit="1" customWidth="1"/>
    <col min="5461" max="5461" width="8.140625" style="128" bestFit="1" customWidth="1"/>
    <col min="5462" max="5462" width="33.85546875" style="128" bestFit="1" customWidth="1"/>
    <col min="5463" max="5463" width="53" style="128" bestFit="1" customWidth="1"/>
    <col min="5464" max="5464" width="46.140625" style="128" bestFit="1" customWidth="1"/>
    <col min="5465" max="5465" width="8.140625" style="128" bestFit="1" customWidth="1"/>
    <col min="5466" max="5466" width="33.85546875" style="128" bestFit="1" customWidth="1"/>
    <col min="5467" max="5467" width="53" style="128" bestFit="1" customWidth="1"/>
    <col min="5468" max="5468" width="46.140625" style="128" bestFit="1" customWidth="1"/>
    <col min="5469" max="5469" width="8.140625" style="128" bestFit="1" customWidth="1"/>
    <col min="5470" max="5470" width="33.85546875" style="128" bestFit="1" customWidth="1"/>
    <col min="5471" max="5471" width="53" style="128" bestFit="1" customWidth="1"/>
    <col min="5472" max="5472" width="46.140625" style="128" bestFit="1" customWidth="1"/>
    <col min="5473" max="5473" width="8.140625" style="128" bestFit="1" customWidth="1"/>
    <col min="5474" max="5474" width="33.85546875" style="128" bestFit="1" customWidth="1"/>
    <col min="5475" max="5475" width="53" style="128" bestFit="1" customWidth="1"/>
    <col min="5476" max="5476" width="46.140625" style="128" bestFit="1" customWidth="1"/>
    <col min="5477" max="5477" width="8.140625" style="128" bestFit="1" customWidth="1"/>
    <col min="5478" max="5478" width="33.85546875" style="128" bestFit="1" customWidth="1"/>
    <col min="5479" max="5479" width="53" style="128" bestFit="1" customWidth="1"/>
    <col min="5480" max="5480" width="46.140625" style="128" bestFit="1" customWidth="1"/>
    <col min="5481" max="5481" width="8.140625" style="128" bestFit="1" customWidth="1"/>
    <col min="5482" max="5482" width="33.85546875" style="128" bestFit="1" customWidth="1"/>
    <col min="5483" max="5483" width="53" style="128" bestFit="1" customWidth="1"/>
    <col min="5484" max="5484" width="46.140625" style="128" bestFit="1" customWidth="1"/>
    <col min="5485" max="5485" width="8.140625" style="128" bestFit="1" customWidth="1"/>
    <col min="5486" max="5486" width="33.85546875" style="128" bestFit="1" customWidth="1"/>
    <col min="5487" max="5487" width="53" style="128" bestFit="1" customWidth="1"/>
    <col min="5488" max="5488" width="46.140625" style="128" bestFit="1" customWidth="1"/>
    <col min="5489" max="5489" width="8.140625" style="128" bestFit="1" customWidth="1"/>
    <col min="5490" max="5490" width="33.85546875" style="128" bestFit="1" customWidth="1"/>
    <col min="5491" max="5491" width="53" style="128" bestFit="1" customWidth="1"/>
    <col min="5492" max="5492" width="46.140625" style="128" bestFit="1" customWidth="1"/>
    <col min="5493" max="5493" width="8.140625" style="128" bestFit="1" customWidth="1"/>
    <col min="5494" max="5494" width="33.85546875" style="128" bestFit="1" customWidth="1"/>
    <col min="5495" max="5495" width="53" style="128" bestFit="1" customWidth="1"/>
    <col min="5496" max="5496" width="46.140625" style="128" bestFit="1" customWidth="1"/>
    <col min="5497" max="5497" width="8.140625" style="128" bestFit="1" customWidth="1"/>
    <col min="5498" max="5498" width="33.85546875" style="128" bestFit="1" customWidth="1"/>
    <col min="5499" max="5499" width="53" style="128" bestFit="1" customWidth="1"/>
    <col min="5500" max="5500" width="46.140625" style="128" bestFit="1" customWidth="1"/>
    <col min="5501" max="5501" width="8.140625" style="128" bestFit="1" customWidth="1"/>
    <col min="5502" max="5502" width="33.85546875" style="128" bestFit="1" customWidth="1"/>
    <col min="5503" max="5503" width="53" style="128" bestFit="1" customWidth="1"/>
    <col min="5504" max="5504" width="46.140625" style="128" bestFit="1" customWidth="1"/>
    <col min="5505" max="5505" width="8.140625" style="128" bestFit="1" customWidth="1"/>
    <col min="5506" max="5506" width="33.85546875" style="128" bestFit="1" customWidth="1"/>
    <col min="5507" max="5507" width="53" style="128" bestFit="1" customWidth="1"/>
    <col min="5508" max="5508" width="46.140625" style="128" bestFit="1" customWidth="1"/>
    <col min="5509" max="5509" width="8.140625" style="128" bestFit="1" customWidth="1"/>
    <col min="5510" max="5510" width="33.85546875" style="128" bestFit="1" customWidth="1"/>
    <col min="5511" max="5511" width="53" style="128" bestFit="1" customWidth="1"/>
    <col min="5512" max="5512" width="46.140625" style="128" bestFit="1" customWidth="1"/>
    <col min="5513" max="5513" width="8.140625" style="128" bestFit="1" customWidth="1"/>
    <col min="5514" max="5514" width="33.85546875" style="128" bestFit="1" customWidth="1"/>
    <col min="5515" max="5515" width="53" style="128" bestFit="1" customWidth="1"/>
    <col min="5516" max="5516" width="46.140625" style="128" bestFit="1" customWidth="1"/>
    <col min="5517" max="5517" width="8.140625" style="128" bestFit="1" customWidth="1"/>
    <col min="5518" max="5518" width="33.85546875" style="128" bestFit="1" customWidth="1"/>
    <col min="5519" max="5519" width="53" style="128" bestFit="1" customWidth="1"/>
    <col min="5520" max="5520" width="46.140625" style="128" bestFit="1" customWidth="1"/>
    <col min="5521" max="5521" width="8.140625" style="128" bestFit="1" customWidth="1"/>
    <col min="5522" max="5522" width="33.85546875" style="128" bestFit="1" customWidth="1"/>
    <col min="5523" max="5523" width="53" style="128" bestFit="1" customWidth="1"/>
    <col min="5524" max="5524" width="46.140625" style="128" bestFit="1" customWidth="1"/>
    <col min="5525" max="5525" width="8.140625" style="128" bestFit="1" customWidth="1"/>
    <col min="5526" max="5526" width="33.85546875" style="128" bestFit="1" customWidth="1"/>
    <col min="5527" max="5527" width="53" style="128" bestFit="1" customWidth="1"/>
    <col min="5528" max="5528" width="46.140625" style="128" bestFit="1" customWidth="1"/>
    <col min="5529" max="5529" width="8.140625" style="128" bestFit="1" customWidth="1"/>
    <col min="5530" max="5530" width="33.85546875" style="128" bestFit="1" customWidth="1"/>
    <col min="5531" max="5531" width="53" style="128" bestFit="1" customWidth="1"/>
    <col min="5532" max="5532" width="46.140625" style="128" bestFit="1" customWidth="1"/>
    <col min="5533" max="5533" width="8.140625" style="128" bestFit="1" customWidth="1"/>
    <col min="5534" max="5534" width="33.85546875" style="128" bestFit="1" customWidth="1"/>
    <col min="5535" max="5535" width="53" style="128" bestFit="1" customWidth="1"/>
    <col min="5536" max="5536" width="46.140625" style="128" bestFit="1" customWidth="1"/>
    <col min="5537" max="5537" width="8.140625" style="128" bestFit="1" customWidth="1"/>
    <col min="5538" max="5538" width="33.85546875" style="128" bestFit="1" customWidth="1"/>
    <col min="5539" max="5539" width="53" style="128" bestFit="1" customWidth="1"/>
    <col min="5540" max="5540" width="46.140625" style="128" bestFit="1" customWidth="1"/>
    <col min="5541" max="5541" width="8.140625" style="128" bestFit="1" customWidth="1"/>
    <col min="5542" max="5542" width="33.85546875" style="128" bestFit="1" customWidth="1"/>
    <col min="5543" max="5543" width="53" style="128" bestFit="1" customWidth="1"/>
    <col min="5544" max="5544" width="46.140625" style="128" bestFit="1" customWidth="1"/>
    <col min="5545" max="5545" width="8.140625" style="128" bestFit="1" customWidth="1"/>
    <col min="5546" max="5546" width="33.85546875" style="128" bestFit="1" customWidth="1"/>
    <col min="5547" max="5547" width="53" style="128" bestFit="1" customWidth="1"/>
    <col min="5548" max="5548" width="46.140625" style="128" bestFit="1" customWidth="1"/>
    <col min="5549" max="5549" width="8.140625" style="128" bestFit="1" customWidth="1"/>
    <col min="5550" max="5550" width="33.85546875" style="128" bestFit="1" customWidth="1"/>
    <col min="5551" max="5551" width="53" style="128" bestFit="1" customWidth="1"/>
    <col min="5552" max="5552" width="46.140625" style="128" bestFit="1" customWidth="1"/>
    <col min="5553" max="5553" width="8.140625" style="128" bestFit="1" customWidth="1"/>
    <col min="5554" max="5554" width="33.85546875" style="128" bestFit="1" customWidth="1"/>
    <col min="5555" max="5555" width="53" style="128" bestFit="1" customWidth="1"/>
    <col min="5556" max="5556" width="46.140625" style="128" bestFit="1" customWidth="1"/>
    <col min="5557" max="5557" width="8.140625" style="128" bestFit="1" customWidth="1"/>
    <col min="5558" max="5558" width="33.85546875" style="128" bestFit="1" customWidth="1"/>
    <col min="5559" max="5559" width="53" style="128" bestFit="1" customWidth="1"/>
    <col min="5560" max="5560" width="46.140625" style="128" bestFit="1" customWidth="1"/>
    <col min="5561" max="5561" width="8.140625" style="128" bestFit="1" customWidth="1"/>
    <col min="5562" max="5562" width="33.85546875" style="128" bestFit="1" customWidth="1"/>
    <col min="5563" max="5563" width="53" style="128" bestFit="1" customWidth="1"/>
    <col min="5564" max="5564" width="46.140625" style="128" bestFit="1" customWidth="1"/>
    <col min="5565" max="5565" width="8.140625" style="128" bestFit="1" customWidth="1"/>
    <col min="5566" max="5566" width="33.85546875" style="128" bestFit="1" customWidth="1"/>
    <col min="5567" max="5567" width="53" style="128" bestFit="1" customWidth="1"/>
    <col min="5568" max="5568" width="46.140625" style="128" bestFit="1" customWidth="1"/>
    <col min="5569" max="5569" width="8.140625" style="128" bestFit="1" customWidth="1"/>
    <col min="5570" max="5570" width="33.85546875" style="128" bestFit="1" customWidth="1"/>
    <col min="5571" max="5571" width="53" style="128" bestFit="1" customWidth="1"/>
    <col min="5572" max="5572" width="46.140625" style="128" bestFit="1" customWidth="1"/>
    <col min="5573" max="5573" width="8.140625" style="128" bestFit="1" customWidth="1"/>
    <col min="5574" max="5574" width="33.85546875" style="128" bestFit="1" customWidth="1"/>
    <col min="5575" max="5575" width="53" style="128" bestFit="1" customWidth="1"/>
    <col min="5576" max="5576" width="46.140625" style="128" bestFit="1" customWidth="1"/>
    <col min="5577" max="5577" width="8.140625" style="128" bestFit="1" customWidth="1"/>
    <col min="5578" max="5578" width="33.85546875" style="128" bestFit="1" customWidth="1"/>
    <col min="5579" max="5579" width="53" style="128" bestFit="1" customWidth="1"/>
    <col min="5580" max="5580" width="46.140625" style="128" bestFit="1" customWidth="1"/>
    <col min="5581" max="5581" width="8.140625" style="128" bestFit="1" customWidth="1"/>
    <col min="5582" max="5582" width="33.85546875" style="128" bestFit="1" customWidth="1"/>
    <col min="5583" max="5583" width="53" style="128" bestFit="1" customWidth="1"/>
    <col min="5584" max="5584" width="46.140625" style="128" bestFit="1" customWidth="1"/>
    <col min="5585" max="5585" width="8.140625" style="128" bestFit="1" customWidth="1"/>
    <col min="5586" max="5586" width="33.85546875" style="128" bestFit="1" customWidth="1"/>
    <col min="5587" max="5587" width="53" style="128" bestFit="1" customWidth="1"/>
    <col min="5588" max="5588" width="46.140625" style="128" bestFit="1" customWidth="1"/>
    <col min="5589" max="5589" width="8.140625" style="128" bestFit="1" customWidth="1"/>
    <col min="5590" max="5590" width="33.85546875" style="128" bestFit="1" customWidth="1"/>
    <col min="5591" max="5591" width="53" style="128" bestFit="1" customWidth="1"/>
    <col min="5592" max="5592" width="46.140625" style="128" bestFit="1" customWidth="1"/>
    <col min="5593" max="5593" width="8.140625" style="128" bestFit="1" customWidth="1"/>
    <col min="5594" max="5594" width="33.85546875" style="128" bestFit="1" customWidth="1"/>
    <col min="5595" max="5595" width="53" style="128" bestFit="1" customWidth="1"/>
    <col min="5596" max="5596" width="46.140625" style="128" bestFit="1" customWidth="1"/>
    <col min="5597" max="5597" width="8.140625" style="128" bestFit="1" customWidth="1"/>
    <col min="5598" max="5598" width="33.85546875" style="128" bestFit="1" customWidth="1"/>
    <col min="5599" max="5599" width="53" style="128" bestFit="1" customWidth="1"/>
    <col min="5600" max="5600" width="46.140625" style="128" bestFit="1" customWidth="1"/>
    <col min="5601" max="5601" width="8.140625" style="128" bestFit="1" customWidth="1"/>
    <col min="5602" max="5602" width="33.85546875" style="128" bestFit="1" customWidth="1"/>
    <col min="5603" max="5603" width="53" style="128" bestFit="1" customWidth="1"/>
    <col min="5604" max="5604" width="46.140625" style="128" bestFit="1" customWidth="1"/>
    <col min="5605" max="5605" width="8.140625" style="128" bestFit="1" customWidth="1"/>
    <col min="5606" max="5606" width="33.85546875" style="128" bestFit="1" customWidth="1"/>
    <col min="5607" max="5607" width="53" style="128" bestFit="1" customWidth="1"/>
    <col min="5608" max="5608" width="46.140625" style="128" bestFit="1" customWidth="1"/>
    <col min="5609" max="5609" width="8.140625" style="128" bestFit="1" customWidth="1"/>
    <col min="5610" max="5610" width="33.85546875" style="128" bestFit="1" customWidth="1"/>
    <col min="5611" max="5611" width="53" style="128" bestFit="1" customWidth="1"/>
    <col min="5612" max="5612" width="46.140625" style="128" bestFit="1" customWidth="1"/>
    <col min="5613" max="5613" width="8.140625" style="128" bestFit="1" customWidth="1"/>
    <col min="5614" max="5614" width="33.85546875" style="128" bestFit="1" customWidth="1"/>
    <col min="5615" max="5615" width="53" style="128" bestFit="1" customWidth="1"/>
    <col min="5616" max="5616" width="46.140625" style="128" bestFit="1" customWidth="1"/>
    <col min="5617" max="5617" width="8.140625" style="128" bestFit="1" customWidth="1"/>
    <col min="5618" max="5618" width="33.85546875" style="128" bestFit="1" customWidth="1"/>
    <col min="5619" max="5619" width="53" style="128" bestFit="1" customWidth="1"/>
    <col min="5620" max="5620" width="46.140625" style="128" bestFit="1" customWidth="1"/>
    <col min="5621" max="5621" width="8.140625" style="128" bestFit="1" customWidth="1"/>
    <col min="5622" max="5622" width="33.85546875" style="128" bestFit="1" customWidth="1"/>
    <col min="5623" max="5623" width="53" style="128" bestFit="1" customWidth="1"/>
    <col min="5624" max="5624" width="46.140625" style="128" bestFit="1" customWidth="1"/>
    <col min="5625" max="5625" width="8.140625" style="128" bestFit="1" customWidth="1"/>
    <col min="5626" max="5626" width="33.85546875" style="128" bestFit="1" customWidth="1"/>
    <col min="5627" max="5627" width="53" style="128" bestFit="1" customWidth="1"/>
    <col min="5628" max="5628" width="46.140625" style="128" bestFit="1" customWidth="1"/>
    <col min="5629" max="5629" width="8.140625" style="128" bestFit="1" customWidth="1"/>
    <col min="5630" max="5630" width="33.85546875" style="128" bestFit="1" customWidth="1"/>
    <col min="5631" max="5631" width="53" style="128" bestFit="1" customWidth="1"/>
    <col min="5632" max="5632" width="46.140625" style="128" bestFit="1" customWidth="1"/>
    <col min="5633" max="5633" width="8.140625" style="128" bestFit="1" customWidth="1"/>
    <col min="5634" max="5634" width="33.85546875" style="128" bestFit="1" customWidth="1"/>
    <col min="5635" max="5635" width="53" style="128" bestFit="1" customWidth="1"/>
    <col min="5636" max="5636" width="46.140625" style="128" bestFit="1" customWidth="1"/>
    <col min="5637" max="5637" width="8.140625" style="128" bestFit="1" customWidth="1"/>
    <col min="5638" max="5638" width="33.85546875" style="128" bestFit="1" customWidth="1"/>
    <col min="5639" max="5639" width="53" style="128" bestFit="1" customWidth="1"/>
    <col min="5640" max="5640" width="46.140625" style="128" bestFit="1" customWidth="1"/>
    <col min="5641" max="5641" width="8.140625" style="128" bestFit="1" customWidth="1"/>
    <col min="5642" max="5642" width="33.85546875" style="128" bestFit="1" customWidth="1"/>
    <col min="5643" max="5643" width="53" style="128" bestFit="1" customWidth="1"/>
    <col min="5644" max="5644" width="46.140625" style="128" bestFit="1" customWidth="1"/>
    <col min="5645" max="5645" width="8.140625" style="128" bestFit="1" customWidth="1"/>
    <col min="5646" max="5646" width="33.85546875" style="128" bestFit="1" customWidth="1"/>
    <col min="5647" max="5647" width="53" style="128" bestFit="1" customWidth="1"/>
    <col min="5648" max="5648" width="46.140625" style="128" bestFit="1" customWidth="1"/>
    <col min="5649" max="5649" width="8.140625" style="128" bestFit="1" customWidth="1"/>
    <col min="5650" max="5650" width="33.85546875" style="128" bestFit="1" customWidth="1"/>
    <col min="5651" max="5651" width="53" style="128" bestFit="1" customWidth="1"/>
    <col min="5652" max="5652" width="46.140625" style="128" bestFit="1" customWidth="1"/>
    <col min="5653" max="5653" width="8.140625" style="128" bestFit="1" customWidth="1"/>
    <col min="5654" max="5654" width="33.85546875" style="128" bestFit="1" customWidth="1"/>
    <col min="5655" max="5655" width="53" style="128" bestFit="1" customWidth="1"/>
    <col min="5656" max="5656" width="46.140625" style="128" bestFit="1" customWidth="1"/>
    <col min="5657" max="5657" width="8.140625" style="128" bestFit="1" customWidth="1"/>
    <col min="5658" max="5658" width="33.85546875" style="128" bestFit="1" customWidth="1"/>
    <col min="5659" max="5659" width="53" style="128" bestFit="1" customWidth="1"/>
    <col min="5660" max="5660" width="46.140625" style="128" bestFit="1" customWidth="1"/>
    <col min="5661" max="5661" width="8.140625" style="128" bestFit="1" customWidth="1"/>
    <col min="5662" max="5662" width="33.85546875" style="128" bestFit="1" customWidth="1"/>
    <col min="5663" max="5663" width="53" style="128" bestFit="1" customWidth="1"/>
    <col min="5664" max="5664" width="46.140625" style="128" bestFit="1" customWidth="1"/>
    <col min="5665" max="5665" width="8.140625" style="128" bestFit="1" customWidth="1"/>
    <col min="5666" max="5666" width="33.85546875" style="128" bestFit="1" customWidth="1"/>
    <col min="5667" max="5667" width="53" style="128" bestFit="1" customWidth="1"/>
    <col min="5668" max="5668" width="46.140625" style="128" bestFit="1" customWidth="1"/>
    <col min="5669" max="5669" width="8.140625" style="128" bestFit="1" customWidth="1"/>
    <col min="5670" max="5670" width="33.85546875" style="128" bestFit="1" customWidth="1"/>
    <col min="5671" max="5671" width="53" style="128" bestFit="1" customWidth="1"/>
    <col min="5672" max="5672" width="46.140625" style="128" bestFit="1" customWidth="1"/>
    <col min="5673" max="5673" width="8.140625" style="128" bestFit="1" customWidth="1"/>
    <col min="5674" max="5674" width="33.85546875" style="128" bestFit="1" customWidth="1"/>
    <col min="5675" max="5675" width="53" style="128" bestFit="1" customWidth="1"/>
    <col min="5676" max="5676" width="46.140625" style="128" bestFit="1" customWidth="1"/>
    <col min="5677" max="5677" width="8.140625" style="128" bestFit="1" customWidth="1"/>
    <col min="5678" max="5678" width="33.85546875" style="128" bestFit="1" customWidth="1"/>
    <col min="5679" max="5679" width="53" style="128" bestFit="1" customWidth="1"/>
    <col min="5680" max="5680" width="46.140625" style="128" bestFit="1" customWidth="1"/>
    <col min="5681" max="5681" width="8.140625" style="128" bestFit="1" customWidth="1"/>
    <col min="5682" max="5682" width="33.85546875" style="128" bestFit="1" customWidth="1"/>
    <col min="5683" max="5683" width="53" style="128" bestFit="1" customWidth="1"/>
    <col min="5684" max="5684" width="46.140625" style="128" bestFit="1" customWidth="1"/>
    <col min="5685" max="5685" width="8.140625" style="128" bestFit="1" customWidth="1"/>
    <col min="5686" max="5686" width="33.85546875" style="128" bestFit="1" customWidth="1"/>
    <col min="5687" max="5687" width="53" style="128" bestFit="1" customWidth="1"/>
    <col min="5688" max="5688" width="46.140625" style="128" bestFit="1" customWidth="1"/>
    <col min="5689" max="5689" width="8.140625" style="128" bestFit="1" customWidth="1"/>
    <col min="5690" max="5690" width="33.85546875" style="128" bestFit="1" customWidth="1"/>
    <col min="5691" max="5691" width="53" style="128" bestFit="1" customWidth="1"/>
    <col min="5692" max="5692" width="46.140625" style="128" bestFit="1" customWidth="1"/>
    <col min="5693" max="5693" width="8.140625" style="128" bestFit="1" customWidth="1"/>
    <col min="5694" max="5694" width="33.85546875" style="128" bestFit="1" customWidth="1"/>
    <col min="5695" max="5695" width="53" style="128" bestFit="1" customWidth="1"/>
    <col min="5696" max="5696" width="46.140625" style="128" bestFit="1" customWidth="1"/>
    <col min="5697" max="5697" width="8.140625" style="128" bestFit="1" customWidth="1"/>
    <col min="5698" max="5698" width="33.85546875" style="128" bestFit="1" customWidth="1"/>
    <col min="5699" max="5699" width="53" style="128" bestFit="1" customWidth="1"/>
    <col min="5700" max="5700" width="46.140625" style="128" bestFit="1" customWidth="1"/>
    <col min="5701" max="5701" width="8.140625" style="128" bestFit="1" customWidth="1"/>
    <col min="5702" max="5702" width="33.85546875" style="128" bestFit="1" customWidth="1"/>
    <col min="5703" max="5703" width="53" style="128" bestFit="1" customWidth="1"/>
    <col min="5704" max="5704" width="46.140625" style="128" bestFit="1" customWidth="1"/>
    <col min="5705" max="5705" width="8.140625" style="128" bestFit="1" customWidth="1"/>
    <col min="5706" max="5706" width="33.85546875" style="128" bestFit="1" customWidth="1"/>
    <col min="5707" max="5707" width="53" style="128" bestFit="1" customWidth="1"/>
    <col min="5708" max="5708" width="46.140625" style="128" bestFit="1" customWidth="1"/>
    <col min="5709" max="5709" width="8.140625" style="128" bestFit="1" customWidth="1"/>
    <col min="5710" max="5710" width="33.85546875" style="128" bestFit="1" customWidth="1"/>
    <col min="5711" max="5711" width="53" style="128" bestFit="1" customWidth="1"/>
    <col min="5712" max="5712" width="46.140625" style="128" bestFit="1" customWidth="1"/>
    <col min="5713" max="5713" width="8.140625" style="128" bestFit="1" customWidth="1"/>
    <col min="5714" max="5714" width="33.85546875" style="128" bestFit="1" customWidth="1"/>
    <col min="5715" max="5715" width="53" style="128" bestFit="1" customWidth="1"/>
    <col min="5716" max="5716" width="46.140625" style="128" bestFit="1" customWidth="1"/>
    <col min="5717" max="5717" width="8.140625" style="128" bestFit="1" customWidth="1"/>
    <col min="5718" max="5718" width="33.85546875" style="128" bestFit="1" customWidth="1"/>
    <col min="5719" max="5719" width="53" style="128" bestFit="1" customWidth="1"/>
    <col min="5720" max="5720" width="46.140625" style="128" bestFit="1" customWidth="1"/>
    <col min="5721" max="5721" width="8.140625" style="128" bestFit="1" customWidth="1"/>
    <col min="5722" max="5722" width="33.85546875" style="128" bestFit="1" customWidth="1"/>
    <col min="5723" max="5723" width="53" style="128" bestFit="1" customWidth="1"/>
    <col min="5724" max="5724" width="46.140625" style="128" bestFit="1" customWidth="1"/>
    <col min="5725" max="5725" width="8.140625" style="128" bestFit="1" customWidth="1"/>
    <col min="5726" max="5726" width="33.85546875" style="128" bestFit="1" customWidth="1"/>
    <col min="5727" max="5727" width="53" style="128" bestFit="1" customWidth="1"/>
    <col min="5728" max="5728" width="46.140625" style="128" bestFit="1" customWidth="1"/>
    <col min="5729" max="5729" width="8.140625" style="128" bestFit="1" customWidth="1"/>
    <col min="5730" max="5730" width="33.85546875" style="128" bestFit="1" customWidth="1"/>
    <col min="5731" max="5731" width="53" style="128" bestFit="1" customWidth="1"/>
    <col min="5732" max="5732" width="46.140625" style="128" bestFit="1" customWidth="1"/>
    <col min="5733" max="5733" width="8.140625" style="128" bestFit="1" customWidth="1"/>
    <col min="5734" max="5734" width="33.85546875" style="128" bestFit="1" customWidth="1"/>
    <col min="5735" max="5735" width="53" style="128" bestFit="1" customWidth="1"/>
    <col min="5736" max="5736" width="46.140625" style="128" bestFit="1" customWidth="1"/>
    <col min="5737" max="5737" width="8.140625" style="128" bestFit="1" customWidth="1"/>
    <col min="5738" max="5738" width="33.85546875" style="128" bestFit="1" customWidth="1"/>
    <col min="5739" max="5739" width="53" style="128" bestFit="1" customWidth="1"/>
    <col min="5740" max="5740" width="46.140625" style="128" bestFit="1" customWidth="1"/>
    <col min="5741" max="5741" width="8.140625" style="128" bestFit="1" customWidth="1"/>
    <col min="5742" max="5742" width="33.85546875" style="128" bestFit="1" customWidth="1"/>
    <col min="5743" max="5743" width="53" style="128" bestFit="1" customWidth="1"/>
    <col min="5744" max="5744" width="46.140625" style="128" bestFit="1" customWidth="1"/>
    <col min="5745" max="5745" width="8.140625" style="128" bestFit="1" customWidth="1"/>
    <col min="5746" max="5746" width="33.85546875" style="128" bestFit="1" customWidth="1"/>
    <col min="5747" max="5747" width="53" style="128" bestFit="1" customWidth="1"/>
    <col min="5748" max="5748" width="46.140625" style="128" bestFit="1" customWidth="1"/>
    <col min="5749" max="5749" width="8.140625" style="128" bestFit="1" customWidth="1"/>
    <col min="5750" max="5750" width="33.85546875" style="128" bestFit="1" customWidth="1"/>
    <col min="5751" max="5751" width="53" style="128" bestFit="1" customWidth="1"/>
    <col min="5752" max="5752" width="46.140625" style="128" bestFit="1" customWidth="1"/>
    <col min="5753" max="5753" width="8.140625" style="128" bestFit="1" customWidth="1"/>
    <col min="5754" max="5754" width="33.85546875" style="128" bestFit="1" customWidth="1"/>
    <col min="5755" max="5755" width="53" style="128" bestFit="1" customWidth="1"/>
    <col min="5756" max="5756" width="46.140625" style="128" bestFit="1" customWidth="1"/>
    <col min="5757" max="5757" width="8.140625" style="128" bestFit="1" customWidth="1"/>
    <col min="5758" max="5758" width="33.85546875" style="128" bestFit="1" customWidth="1"/>
    <col min="5759" max="5759" width="53" style="128" bestFit="1" customWidth="1"/>
    <col min="5760" max="5760" width="46.140625" style="128" bestFit="1" customWidth="1"/>
    <col min="5761" max="5761" width="8.140625" style="128" bestFit="1" customWidth="1"/>
    <col min="5762" max="5762" width="33.85546875" style="128" bestFit="1" customWidth="1"/>
    <col min="5763" max="5763" width="53" style="128" bestFit="1" customWidth="1"/>
    <col min="5764" max="5764" width="46.140625" style="128" bestFit="1" customWidth="1"/>
    <col min="5765" max="5765" width="8.140625" style="128" bestFit="1" customWidth="1"/>
    <col min="5766" max="5766" width="33.85546875" style="128" bestFit="1" customWidth="1"/>
    <col min="5767" max="5767" width="53" style="128" bestFit="1" customWidth="1"/>
    <col min="5768" max="5768" width="46.140625" style="128" bestFit="1" customWidth="1"/>
    <col min="5769" max="5769" width="8.140625" style="128" bestFit="1" customWidth="1"/>
    <col min="5770" max="5770" width="33.85546875" style="128" bestFit="1" customWidth="1"/>
    <col min="5771" max="5771" width="53" style="128" bestFit="1" customWidth="1"/>
    <col min="5772" max="5772" width="46.140625" style="128" bestFit="1" customWidth="1"/>
    <col min="5773" max="5773" width="8.140625" style="128" bestFit="1" customWidth="1"/>
    <col min="5774" max="5774" width="33.85546875" style="128" bestFit="1" customWidth="1"/>
    <col min="5775" max="5775" width="53" style="128" bestFit="1" customWidth="1"/>
    <col min="5776" max="5776" width="46.140625" style="128" bestFit="1" customWidth="1"/>
    <col min="5777" max="5777" width="8.140625" style="128" bestFit="1" customWidth="1"/>
    <col min="5778" max="5778" width="33.85546875" style="128" bestFit="1" customWidth="1"/>
    <col min="5779" max="5779" width="53" style="128" bestFit="1" customWidth="1"/>
    <col min="5780" max="5780" width="46.140625" style="128" bestFit="1" customWidth="1"/>
    <col min="5781" max="5781" width="8.140625" style="128" bestFit="1" customWidth="1"/>
    <col min="5782" max="5782" width="33.85546875" style="128" bestFit="1" customWidth="1"/>
    <col min="5783" max="5783" width="53" style="128" bestFit="1" customWidth="1"/>
    <col min="5784" max="5784" width="46.140625" style="128" bestFit="1" customWidth="1"/>
    <col min="5785" max="5785" width="8.140625" style="128" bestFit="1" customWidth="1"/>
    <col min="5786" max="5786" width="33.85546875" style="128" bestFit="1" customWidth="1"/>
    <col min="5787" max="5787" width="53" style="128" bestFit="1" customWidth="1"/>
    <col min="5788" max="5788" width="46.140625" style="128" bestFit="1" customWidth="1"/>
    <col min="5789" max="5789" width="8.140625" style="128" bestFit="1" customWidth="1"/>
    <col min="5790" max="5790" width="33.85546875" style="128" bestFit="1" customWidth="1"/>
    <col min="5791" max="5791" width="53" style="128" bestFit="1" customWidth="1"/>
    <col min="5792" max="5792" width="46.140625" style="128" bestFit="1" customWidth="1"/>
    <col min="5793" max="5793" width="8.140625" style="128" bestFit="1" customWidth="1"/>
    <col min="5794" max="5794" width="33.85546875" style="128" bestFit="1" customWidth="1"/>
    <col min="5795" max="5795" width="53" style="128" bestFit="1" customWidth="1"/>
    <col min="5796" max="5796" width="46.140625" style="128" bestFit="1" customWidth="1"/>
    <col min="5797" max="5797" width="8.140625" style="128" bestFit="1" customWidth="1"/>
    <col min="5798" max="5798" width="33.85546875" style="128" bestFit="1" customWidth="1"/>
    <col min="5799" max="5799" width="53" style="128" bestFit="1" customWidth="1"/>
    <col min="5800" max="5800" width="46.140625" style="128" bestFit="1" customWidth="1"/>
    <col min="5801" max="5801" width="8.140625" style="128" bestFit="1" customWidth="1"/>
    <col min="5802" max="5802" width="33.85546875" style="128" bestFit="1" customWidth="1"/>
    <col min="5803" max="5803" width="53" style="128" bestFit="1" customWidth="1"/>
    <col min="5804" max="5804" width="46.140625" style="128" bestFit="1" customWidth="1"/>
    <col min="5805" max="5805" width="8.140625" style="128" bestFit="1" customWidth="1"/>
    <col min="5806" max="5806" width="33.85546875" style="128" bestFit="1" customWidth="1"/>
    <col min="5807" max="5807" width="53" style="128" bestFit="1" customWidth="1"/>
    <col min="5808" max="5808" width="46.140625" style="128" bestFit="1" customWidth="1"/>
    <col min="5809" max="5809" width="8.140625" style="128" bestFit="1" customWidth="1"/>
    <col min="5810" max="5810" width="33.85546875" style="128" bestFit="1" customWidth="1"/>
    <col min="5811" max="5811" width="53" style="128" bestFit="1" customWidth="1"/>
    <col min="5812" max="5812" width="46.140625" style="128" bestFit="1" customWidth="1"/>
    <col min="5813" max="5813" width="8.140625" style="128" bestFit="1" customWidth="1"/>
    <col min="5814" max="5814" width="33.85546875" style="128" bestFit="1" customWidth="1"/>
    <col min="5815" max="5815" width="53" style="128" bestFit="1" customWidth="1"/>
    <col min="5816" max="5816" width="46.140625" style="128" bestFit="1" customWidth="1"/>
    <col min="5817" max="5817" width="8.140625" style="128" bestFit="1" customWidth="1"/>
    <col min="5818" max="5818" width="33.85546875" style="128" bestFit="1" customWidth="1"/>
    <col min="5819" max="5819" width="53" style="128" bestFit="1" customWidth="1"/>
    <col min="5820" max="5820" width="46.140625" style="128" bestFit="1" customWidth="1"/>
    <col min="5821" max="5821" width="8.140625" style="128" bestFit="1" customWidth="1"/>
    <col min="5822" max="5822" width="33.85546875" style="128" bestFit="1" customWidth="1"/>
    <col min="5823" max="5823" width="53" style="128" bestFit="1" customWidth="1"/>
    <col min="5824" max="5824" width="46.140625" style="128" bestFit="1" customWidth="1"/>
    <col min="5825" max="5825" width="8.140625" style="128" bestFit="1" customWidth="1"/>
    <col min="5826" max="5826" width="33.85546875" style="128" bestFit="1" customWidth="1"/>
    <col min="5827" max="5827" width="53" style="128" bestFit="1" customWidth="1"/>
    <col min="5828" max="5828" width="46.140625" style="128" bestFit="1" customWidth="1"/>
    <col min="5829" max="5829" width="8.140625" style="128" bestFit="1" customWidth="1"/>
    <col min="5830" max="5830" width="33.85546875" style="128" bestFit="1" customWidth="1"/>
    <col min="5831" max="5831" width="53" style="128" bestFit="1" customWidth="1"/>
    <col min="5832" max="5832" width="46.140625" style="128" bestFit="1" customWidth="1"/>
    <col min="5833" max="5833" width="8.140625" style="128" bestFit="1" customWidth="1"/>
    <col min="5834" max="5834" width="33.85546875" style="128" bestFit="1" customWidth="1"/>
    <col min="5835" max="5835" width="53" style="128" bestFit="1" customWidth="1"/>
    <col min="5836" max="5836" width="46.140625" style="128" bestFit="1" customWidth="1"/>
    <col min="5837" max="5837" width="8.140625" style="128" bestFit="1" customWidth="1"/>
    <col min="5838" max="5838" width="33.85546875" style="128" bestFit="1" customWidth="1"/>
    <col min="5839" max="5839" width="53" style="128" bestFit="1" customWidth="1"/>
    <col min="5840" max="5840" width="46.140625" style="128" bestFit="1" customWidth="1"/>
    <col min="5841" max="5841" width="8.140625" style="128" bestFit="1" customWidth="1"/>
    <col min="5842" max="5842" width="33.85546875" style="128" bestFit="1" customWidth="1"/>
    <col min="5843" max="5843" width="53" style="128" bestFit="1" customWidth="1"/>
    <col min="5844" max="5844" width="46.140625" style="128" bestFit="1" customWidth="1"/>
    <col min="5845" max="5845" width="8.140625" style="128" bestFit="1" customWidth="1"/>
    <col min="5846" max="5846" width="33.85546875" style="128" bestFit="1" customWidth="1"/>
    <col min="5847" max="5847" width="53" style="128" bestFit="1" customWidth="1"/>
    <col min="5848" max="5848" width="46.140625" style="128" bestFit="1" customWidth="1"/>
    <col min="5849" max="5849" width="8.140625" style="128" bestFit="1" customWidth="1"/>
    <col min="5850" max="5850" width="33.85546875" style="128" bestFit="1" customWidth="1"/>
    <col min="5851" max="5851" width="53" style="128" bestFit="1" customWidth="1"/>
    <col min="5852" max="5852" width="46.140625" style="128" bestFit="1" customWidth="1"/>
    <col min="5853" max="5853" width="8.140625" style="128" bestFit="1" customWidth="1"/>
    <col min="5854" max="5854" width="33.85546875" style="128" bestFit="1" customWidth="1"/>
    <col min="5855" max="5855" width="53" style="128" bestFit="1" customWidth="1"/>
    <col min="5856" max="5856" width="46.140625" style="128" bestFit="1" customWidth="1"/>
    <col min="5857" max="5857" width="8.140625" style="128" bestFit="1" customWidth="1"/>
    <col min="5858" max="5858" width="33.85546875" style="128" bestFit="1" customWidth="1"/>
    <col min="5859" max="5859" width="53" style="128" bestFit="1" customWidth="1"/>
    <col min="5860" max="5860" width="46.140625" style="128" bestFit="1" customWidth="1"/>
    <col min="5861" max="5861" width="8.140625" style="128" bestFit="1" customWidth="1"/>
    <col min="5862" max="5862" width="33.85546875" style="128" bestFit="1" customWidth="1"/>
    <col min="5863" max="5863" width="53" style="128" bestFit="1" customWidth="1"/>
    <col min="5864" max="5864" width="46.140625" style="128" bestFit="1" customWidth="1"/>
    <col min="5865" max="5865" width="8.140625" style="128" bestFit="1" customWidth="1"/>
    <col min="5866" max="5866" width="33.85546875" style="128" bestFit="1" customWidth="1"/>
    <col min="5867" max="5867" width="53" style="128" bestFit="1" customWidth="1"/>
    <col min="5868" max="5868" width="46.140625" style="128" bestFit="1" customWidth="1"/>
    <col min="5869" max="5869" width="8.140625" style="128" bestFit="1" customWidth="1"/>
    <col min="5870" max="5870" width="33.85546875" style="128" bestFit="1" customWidth="1"/>
    <col min="5871" max="5871" width="53" style="128" bestFit="1" customWidth="1"/>
    <col min="5872" max="5872" width="46.140625" style="128" bestFit="1" customWidth="1"/>
    <col min="5873" max="5873" width="8.140625" style="128" bestFit="1" customWidth="1"/>
    <col min="5874" max="5874" width="33.85546875" style="128" bestFit="1" customWidth="1"/>
    <col min="5875" max="5875" width="53" style="128" bestFit="1" customWidth="1"/>
    <col min="5876" max="5876" width="46.140625" style="128" bestFit="1" customWidth="1"/>
    <col min="5877" max="5877" width="8.140625" style="128" bestFit="1" customWidth="1"/>
    <col min="5878" max="5878" width="33.85546875" style="128" bestFit="1" customWidth="1"/>
    <col min="5879" max="5879" width="53" style="128" bestFit="1" customWidth="1"/>
    <col min="5880" max="5880" width="46.140625" style="128" bestFit="1" customWidth="1"/>
    <col min="5881" max="5881" width="8.140625" style="128" bestFit="1" customWidth="1"/>
    <col min="5882" max="5882" width="33.85546875" style="128" bestFit="1" customWidth="1"/>
    <col min="5883" max="5883" width="53" style="128" bestFit="1" customWidth="1"/>
    <col min="5884" max="5884" width="46.140625" style="128" bestFit="1" customWidth="1"/>
    <col min="5885" max="5885" width="8.140625" style="128" bestFit="1" customWidth="1"/>
    <col min="5886" max="5886" width="33.85546875" style="128" bestFit="1" customWidth="1"/>
    <col min="5887" max="5887" width="53" style="128" bestFit="1" customWidth="1"/>
    <col min="5888" max="5888" width="46.140625" style="128" bestFit="1" customWidth="1"/>
    <col min="5889" max="5889" width="8.140625" style="128" bestFit="1" customWidth="1"/>
    <col min="5890" max="5890" width="33.85546875" style="128" bestFit="1" customWidth="1"/>
    <col min="5891" max="5891" width="53" style="128" bestFit="1" customWidth="1"/>
    <col min="5892" max="5892" width="46.140625" style="128" bestFit="1" customWidth="1"/>
    <col min="5893" max="5893" width="8.140625" style="128" bestFit="1" customWidth="1"/>
    <col min="5894" max="5894" width="33.85546875" style="128" bestFit="1" customWidth="1"/>
    <col min="5895" max="5895" width="53" style="128" bestFit="1" customWidth="1"/>
    <col min="5896" max="5896" width="46.140625" style="128" bestFit="1" customWidth="1"/>
    <col min="5897" max="5897" width="8.140625" style="128" bestFit="1" customWidth="1"/>
    <col min="5898" max="5898" width="33.85546875" style="128" bestFit="1" customWidth="1"/>
    <col min="5899" max="5899" width="53" style="128" bestFit="1" customWidth="1"/>
    <col min="5900" max="5900" width="46.140625" style="128" bestFit="1" customWidth="1"/>
    <col min="5901" max="5901" width="8.140625" style="128" bestFit="1" customWidth="1"/>
    <col min="5902" max="5902" width="33.85546875" style="128" bestFit="1" customWidth="1"/>
    <col min="5903" max="5903" width="53" style="128" bestFit="1" customWidth="1"/>
    <col min="5904" max="5904" width="46.140625" style="128" bestFit="1" customWidth="1"/>
    <col min="5905" max="5905" width="8.140625" style="128" bestFit="1" customWidth="1"/>
    <col min="5906" max="5906" width="33.85546875" style="128" bestFit="1" customWidth="1"/>
    <col min="5907" max="5907" width="53" style="128" bestFit="1" customWidth="1"/>
    <col min="5908" max="5908" width="46.140625" style="128" bestFit="1" customWidth="1"/>
    <col min="5909" max="5909" width="8.140625" style="128" bestFit="1" customWidth="1"/>
    <col min="5910" max="5910" width="33.85546875" style="128" bestFit="1" customWidth="1"/>
    <col min="5911" max="5911" width="53" style="128" bestFit="1" customWidth="1"/>
    <col min="5912" max="5912" width="46.140625" style="128" bestFit="1" customWidth="1"/>
    <col min="5913" max="5913" width="8.140625" style="128" bestFit="1" customWidth="1"/>
    <col min="5914" max="5914" width="33.85546875" style="128" bestFit="1" customWidth="1"/>
    <col min="5915" max="5915" width="53" style="128" bestFit="1" customWidth="1"/>
    <col min="5916" max="5916" width="46.140625" style="128" bestFit="1" customWidth="1"/>
    <col min="5917" max="5917" width="8.140625" style="128" bestFit="1" customWidth="1"/>
    <col min="5918" max="5918" width="33.85546875" style="128" bestFit="1" customWidth="1"/>
    <col min="5919" max="5919" width="53" style="128" bestFit="1" customWidth="1"/>
    <col min="5920" max="5920" width="46.140625" style="128" bestFit="1" customWidth="1"/>
    <col min="5921" max="5921" width="8.140625" style="128" bestFit="1" customWidth="1"/>
    <col min="5922" max="5922" width="33.85546875" style="128" bestFit="1" customWidth="1"/>
    <col min="5923" max="5923" width="53" style="128" bestFit="1" customWidth="1"/>
    <col min="5924" max="5924" width="46.140625" style="128" bestFit="1" customWidth="1"/>
    <col min="5925" max="5925" width="8.140625" style="128" bestFit="1" customWidth="1"/>
    <col min="5926" max="5926" width="33.85546875" style="128" bestFit="1" customWidth="1"/>
    <col min="5927" max="5927" width="53" style="128" bestFit="1" customWidth="1"/>
    <col min="5928" max="5928" width="46.140625" style="128" bestFit="1" customWidth="1"/>
    <col min="5929" max="5929" width="8.140625" style="128" bestFit="1" customWidth="1"/>
    <col min="5930" max="5930" width="33.85546875" style="128" bestFit="1" customWidth="1"/>
    <col min="5931" max="5931" width="53" style="128" bestFit="1" customWidth="1"/>
    <col min="5932" max="5932" width="46.140625" style="128" bestFit="1" customWidth="1"/>
    <col min="5933" max="5933" width="8.140625" style="128" bestFit="1" customWidth="1"/>
    <col min="5934" max="5934" width="33.85546875" style="128" bestFit="1" customWidth="1"/>
    <col min="5935" max="5935" width="53" style="128" bestFit="1" customWidth="1"/>
    <col min="5936" max="5936" width="46.140625" style="128" bestFit="1" customWidth="1"/>
    <col min="5937" max="5937" width="8.140625" style="128" bestFit="1" customWidth="1"/>
    <col min="5938" max="5938" width="33.85546875" style="128" bestFit="1" customWidth="1"/>
    <col min="5939" max="5939" width="53" style="128" bestFit="1" customWidth="1"/>
    <col min="5940" max="5940" width="46.140625" style="128" bestFit="1" customWidth="1"/>
    <col min="5941" max="5941" width="8.140625" style="128" bestFit="1" customWidth="1"/>
    <col min="5942" max="5942" width="33.85546875" style="128" bestFit="1" customWidth="1"/>
    <col min="5943" max="5943" width="53" style="128" bestFit="1" customWidth="1"/>
    <col min="5944" max="5944" width="46.140625" style="128" bestFit="1" customWidth="1"/>
    <col min="5945" max="5945" width="8.140625" style="128" bestFit="1" customWidth="1"/>
    <col min="5946" max="5946" width="33.85546875" style="128" bestFit="1" customWidth="1"/>
    <col min="5947" max="5947" width="53" style="128" bestFit="1" customWidth="1"/>
    <col min="5948" max="5948" width="46.140625" style="128" bestFit="1" customWidth="1"/>
    <col min="5949" max="5949" width="8.140625" style="128" bestFit="1" customWidth="1"/>
    <col min="5950" max="5950" width="33.85546875" style="128" bestFit="1" customWidth="1"/>
    <col min="5951" max="5951" width="53" style="128" bestFit="1" customWidth="1"/>
    <col min="5952" max="5952" width="46.140625" style="128" bestFit="1" customWidth="1"/>
    <col min="5953" max="5953" width="8.140625" style="128" bestFit="1" customWidth="1"/>
    <col min="5954" max="5954" width="33.85546875" style="128" bestFit="1" customWidth="1"/>
    <col min="5955" max="5955" width="53" style="128" bestFit="1" customWidth="1"/>
    <col min="5956" max="5956" width="46.140625" style="128" bestFit="1" customWidth="1"/>
    <col min="5957" max="5957" width="8.140625" style="128" bestFit="1" customWidth="1"/>
    <col min="5958" max="5958" width="33.85546875" style="128" bestFit="1" customWidth="1"/>
    <col min="5959" max="5959" width="53" style="128" bestFit="1" customWidth="1"/>
    <col min="5960" max="5960" width="46.140625" style="128" bestFit="1" customWidth="1"/>
    <col min="5961" max="5961" width="8.140625" style="128" bestFit="1" customWidth="1"/>
    <col min="5962" max="5962" width="33.85546875" style="128" bestFit="1" customWidth="1"/>
    <col min="5963" max="5963" width="53" style="128" bestFit="1" customWidth="1"/>
    <col min="5964" max="5964" width="46.140625" style="128" bestFit="1" customWidth="1"/>
    <col min="5965" max="5965" width="8.140625" style="128" bestFit="1" customWidth="1"/>
    <col min="5966" max="5966" width="33.85546875" style="128" bestFit="1" customWidth="1"/>
    <col min="5967" max="5967" width="53" style="128" bestFit="1" customWidth="1"/>
    <col min="5968" max="5968" width="46.140625" style="128" bestFit="1" customWidth="1"/>
    <col min="5969" max="5969" width="8.140625" style="128" bestFit="1" customWidth="1"/>
    <col min="5970" max="5970" width="33.85546875" style="128" bestFit="1" customWidth="1"/>
    <col min="5971" max="5971" width="53" style="128" bestFit="1" customWidth="1"/>
    <col min="5972" max="5972" width="46.140625" style="128" bestFit="1" customWidth="1"/>
    <col min="5973" max="5973" width="8.140625" style="128" bestFit="1" customWidth="1"/>
    <col min="5974" max="5974" width="33.85546875" style="128" bestFit="1" customWidth="1"/>
    <col min="5975" max="5975" width="53" style="128" bestFit="1" customWidth="1"/>
    <col min="5976" max="5976" width="46.140625" style="128" bestFit="1" customWidth="1"/>
    <col min="5977" max="5977" width="8.140625" style="128" bestFit="1" customWidth="1"/>
    <col min="5978" max="5978" width="33.85546875" style="128" bestFit="1" customWidth="1"/>
    <col min="5979" max="5979" width="53" style="128" bestFit="1" customWidth="1"/>
    <col min="5980" max="5980" width="46.140625" style="128" bestFit="1" customWidth="1"/>
    <col min="5981" max="5981" width="8.140625" style="128" bestFit="1" customWidth="1"/>
    <col min="5982" max="5982" width="33.85546875" style="128" bestFit="1" customWidth="1"/>
    <col min="5983" max="5983" width="53" style="128" bestFit="1" customWidth="1"/>
    <col min="5984" max="5984" width="46.140625" style="128" bestFit="1" customWidth="1"/>
    <col min="5985" max="5985" width="8.140625" style="128" bestFit="1" customWidth="1"/>
    <col min="5986" max="5986" width="33.85546875" style="128" bestFit="1" customWidth="1"/>
    <col min="5987" max="5987" width="53" style="128" bestFit="1" customWidth="1"/>
    <col min="5988" max="5988" width="46.140625" style="128" bestFit="1" customWidth="1"/>
    <col min="5989" max="5989" width="8.140625" style="128" bestFit="1" customWidth="1"/>
    <col min="5990" max="5990" width="33.85546875" style="128" bestFit="1" customWidth="1"/>
    <col min="5991" max="5991" width="53" style="128" bestFit="1" customWidth="1"/>
    <col min="5992" max="5992" width="46.140625" style="128" bestFit="1" customWidth="1"/>
    <col min="5993" max="5993" width="8.140625" style="128" bestFit="1" customWidth="1"/>
    <col min="5994" max="5994" width="33.85546875" style="128" bestFit="1" customWidth="1"/>
    <col min="5995" max="5995" width="53" style="128" bestFit="1" customWidth="1"/>
    <col min="5996" max="5996" width="46.140625" style="128" bestFit="1" customWidth="1"/>
    <col min="5997" max="5997" width="8.140625" style="128" bestFit="1" customWidth="1"/>
    <col min="5998" max="5998" width="33.85546875" style="128" bestFit="1" customWidth="1"/>
    <col min="5999" max="5999" width="53" style="128" bestFit="1" customWidth="1"/>
    <col min="6000" max="6000" width="46.140625" style="128" bestFit="1" customWidth="1"/>
    <col min="6001" max="6001" width="8.140625" style="128" bestFit="1" customWidth="1"/>
    <col min="6002" max="6002" width="33.85546875" style="128" bestFit="1" customWidth="1"/>
    <col min="6003" max="6003" width="53" style="128" bestFit="1" customWidth="1"/>
    <col min="6004" max="6004" width="46.140625" style="128" bestFit="1" customWidth="1"/>
    <col min="6005" max="6005" width="8.140625" style="128" bestFit="1" customWidth="1"/>
    <col min="6006" max="6006" width="33.85546875" style="128" bestFit="1" customWidth="1"/>
    <col min="6007" max="6007" width="53" style="128" bestFit="1" customWidth="1"/>
    <col min="6008" max="6008" width="46.140625" style="128" bestFit="1" customWidth="1"/>
    <col min="6009" max="6009" width="8.140625" style="128" bestFit="1" customWidth="1"/>
    <col min="6010" max="6010" width="33.85546875" style="128" bestFit="1" customWidth="1"/>
    <col min="6011" max="6011" width="53" style="128" bestFit="1" customWidth="1"/>
    <col min="6012" max="6012" width="46.140625" style="128" bestFit="1" customWidth="1"/>
    <col min="6013" max="6013" width="8.140625" style="128" bestFit="1" customWidth="1"/>
    <col min="6014" max="6014" width="33.85546875" style="128" bestFit="1" customWidth="1"/>
    <col min="6015" max="6015" width="53" style="128" bestFit="1" customWidth="1"/>
    <col min="6016" max="6016" width="46.140625" style="128" bestFit="1" customWidth="1"/>
    <col min="6017" max="6017" width="8.140625" style="128" bestFit="1" customWidth="1"/>
    <col min="6018" max="6018" width="33.85546875" style="128" bestFit="1" customWidth="1"/>
    <col min="6019" max="6019" width="53" style="128" bestFit="1" customWidth="1"/>
    <col min="6020" max="6020" width="46.140625" style="128" bestFit="1" customWidth="1"/>
    <col min="6021" max="6021" width="8.140625" style="128" bestFit="1" customWidth="1"/>
    <col min="6022" max="6022" width="33.85546875" style="128" bestFit="1" customWidth="1"/>
    <col min="6023" max="6023" width="53" style="128" bestFit="1" customWidth="1"/>
    <col min="6024" max="6024" width="46.140625" style="128" bestFit="1" customWidth="1"/>
    <col min="6025" max="6025" width="8.140625" style="128" bestFit="1" customWidth="1"/>
    <col min="6026" max="6026" width="33.85546875" style="128" bestFit="1" customWidth="1"/>
    <col min="6027" max="6027" width="53" style="128" bestFit="1" customWidth="1"/>
    <col min="6028" max="6028" width="46.140625" style="128" bestFit="1" customWidth="1"/>
    <col min="6029" max="6029" width="8.140625" style="128" bestFit="1" customWidth="1"/>
    <col min="6030" max="6030" width="33.85546875" style="128" bestFit="1" customWidth="1"/>
    <col min="6031" max="6031" width="53" style="128" bestFit="1" customWidth="1"/>
    <col min="6032" max="6032" width="46.140625" style="128" bestFit="1" customWidth="1"/>
    <col min="6033" max="6033" width="8.140625" style="128" bestFit="1" customWidth="1"/>
    <col min="6034" max="6034" width="33.85546875" style="128" bestFit="1" customWidth="1"/>
    <col min="6035" max="6035" width="53" style="128" bestFit="1" customWidth="1"/>
    <col min="6036" max="6036" width="46.140625" style="128" bestFit="1" customWidth="1"/>
    <col min="6037" max="6037" width="8.140625" style="128" bestFit="1" customWidth="1"/>
    <col min="6038" max="6038" width="33.85546875" style="128" bestFit="1" customWidth="1"/>
    <col min="6039" max="6039" width="53" style="128" bestFit="1" customWidth="1"/>
    <col min="6040" max="6040" width="46.140625" style="128" bestFit="1" customWidth="1"/>
    <col min="6041" max="6041" width="8.140625" style="128" bestFit="1" customWidth="1"/>
    <col min="6042" max="6042" width="33.85546875" style="128" bestFit="1" customWidth="1"/>
    <col min="6043" max="6043" width="53" style="128" bestFit="1" customWidth="1"/>
    <col min="6044" max="6044" width="46.140625" style="128" bestFit="1" customWidth="1"/>
    <col min="6045" max="6045" width="8.140625" style="128" bestFit="1" customWidth="1"/>
    <col min="6046" max="6046" width="33.85546875" style="128" bestFit="1" customWidth="1"/>
    <col min="6047" max="6047" width="53" style="128" bestFit="1" customWidth="1"/>
    <col min="6048" max="6048" width="46.140625" style="128" bestFit="1" customWidth="1"/>
    <col min="6049" max="6049" width="8.140625" style="128" bestFit="1" customWidth="1"/>
    <col min="6050" max="6050" width="33.85546875" style="128" bestFit="1" customWidth="1"/>
    <col min="6051" max="6051" width="53" style="128" bestFit="1" customWidth="1"/>
    <col min="6052" max="6052" width="46.140625" style="128" bestFit="1" customWidth="1"/>
    <col min="6053" max="6053" width="8.140625" style="128" bestFit="1" customWidth="1"/>
    <col min="6054" max="6054" width="33.85546875" style="128" bestFit="1" customWidth="1"/>
    <col min="6055" max="6055" width="53" style="128" bestFit="1" customWidth="1"/>
    <col min="6056" max="6056" width="46.140625" style="128" bestFit="1" customWidth="1"/>
    <col min="6057" max="6057" width="8.140625" style="128" bestFit="1" customWidth="1"/>
    <col min="6058" max="6058" width="33.85546875" style="128" bestFit="1" customWidth="1"/>
    <col min="6059" max="6059" width="53" style="128" bestFit="1" customWidth="1"/>
    <col min="6060" max="6060" width="46.140625" style="128" bestFit="1" customWidth="1"/>
    <col min="6061" max="6061" width="8.140625" style="128" bestFit="1" customWidth="1"/>
    <col min="6062" max="6062" width="33.85546875" style="128" bestFit="1" customWidth="1"/>
    <col min="6063" max="6063" width="53" style="128" bestFit="1" customWidth="1"/>
    <col min="6064" max="6064" width="46.140625" style="128" bestFit="1" customWidth="1"/>
    <col min="6065" max="6065" width="8.140625" style="128" bestFit="1" customWidth="1"/>
    <col min="6066" max="6066" width="33.85546875" style="128" bestFit="1" customWidth="1"/>
    <col min="6067" max="6067" width="53" style="128" bestFit="1" customWidth="1"/>
    <col min="6068" max="6068" width="46.140625" style="128" bestFit="1" customWidth="1"/>
    <col min="6069" max="6069" width="8.140625" style="128" bestFit="1" customWidth="1"/>
    <col min="6070" max="6070" width="33.85546875" style="128" bestFit="1" customWidth="1"/>
    <col min="6071" max="6071" width="53" style="128" bestFit="1" customWidth="1"/>
    <col min="6072" max="6072" width="46.140625" style="128" bestFit="1" customWidth="1"/>
    <col min="6073" max="6073" width="8.140625" style="128" bestFit="1" customWidth="1"/>
    <col min="6074" max="6074" width="33.85546875" style="128" bestFit="1" customWidth="1"/>
    <col min="6075" max="6075" width="53" style="128" bestFit="1" customWidth="1"/>
    <col min="6076" max="6076" width="46.140625" style="128" bestFit="1" customWidth="1"/>
    <col min="6077" max="6077" width="8.140625" style="128" bestFit="1" customWidth="1"/>
    <col min="6078" max="6078" width="33.85546875" style="128" bestFit="1" customWidth="1"/>
    <col min="6079" max="6079" width="53" style="128" bestFit="1" customWidth="1"/>
    <col min="6080" max="6080" width="46.140625" style="128" bestFit="1" customWidth="1"/>
    <col min="6081" max="6081" width="8.140625" style="128" bestFit="1" customWidth="1"/>
    <col min="6082" max="6082" width="33.85546875" style="128" bestFit="1" customWidth="1"/>
    <col min="6083" max="6083" width="53" style="128" bestFit="1" customWidth="1"/>
    <col min="6084" max="6084" width="46.140625" style="128" bestFit="1" customWidth="1"/>
    <col min="6085" max="6085" width="8.140625" style="128" bestFit="1" customWidth="1"/>
    <col min="6086" max="6086" width="33.85546875" style="128" bestFit="1" customWidth="1"/>
    <col min="6087" max="6087" width="53" style="128" bestFit="1" customWidth="1"/>
    <col min="6088" max="6088" width="46.140625" style="128" bestFit="1" customWidth="1"/>
    <col min="6089" max="6089" width="8.140625" style="128" bestFit="1" customWidth="1"/>
    <col min="6090" max="6090" width="33.85546875" style="128" bestFit="1" customWidth="1"/>
    <col min="6091" max="6091" width="53" style="128" bestFit="1" customWidth="1"/>
    <col min="6092" max="6092" width="46.140625" style="128" bestFit="1" customWidth="1"/>
    <col min="6093" max="6093" width="8.140625" style="128" bestFit="1" customWidth="1"/>
    <col min="6094" max="6094" width="33.85546875" style="128" bestFit="1" customWidth="1"/>
    <col min="6095" max="6095" width="53" style="128" bestFit="1" customWidth="1"/>
    <col min="6096" max="6096" width="46.140625" style="128" bestFit="1" customWidth="1"/>
    <col min="6097" max="6097" width="8.140625" style="128" bestFit="1" customWidth="1"/>
    <col min="6098" max="6098" width="33.85546875" style="128" bestFit="1" customWidth="1"/>
    <col min="6099" max="6099" width="53" style="128" bestFit="1" customWidth="1"/>
    <col min="6100" max="6100" width="46.140625" style="128" bestFit="1" customWidth="1"/>
    <col min="6101" max="6101" width="8.140625" style="128" bestFit="1" customWidth="1"/>
    <col min="6102" max="6102" width="33.85546875" style="128" bestFit="1" customWidth="1"/>
    <col min="6103" max="6103" width="53" style="128" bestFit="1" customWidth="1"/>
    <col min="6104" max="6104" width="46.140625" style="128" bestFit="1" customWidth="1"/>
    <col min="6105" max="6105" width="8.140625" style="128" bestFit="1" customWidth="1"/>
    <col min="6106" max="6106" width="33.85546875" style="128" bestFit="1" customWidth="1"/>
    <col min="6107" max="6107" width="53" style="128" bestFit="1" customWidth="1"/>
    <col min="6108" max="6108" width="46.140625" style="128" bestFit="1" customWidth="1"/>
    <col min="6109" max="6109" width="8.140625" style="128" bestFit="1" customWidth="1"/>
    <col min="6110" max="6110" width="33.85546875" style="128" bestFit="1" customWidth="1"/>
    <col min="6111" max="6111" width="53" style="128" bestFit="1" customWidth="1"/>
    <col min="6112" max="6112" width="46.140625" style="128" bestFit="1" customWidth="1"/>
    <col min="6113" max="6113" width="8.140625" style="128" bestFit="1" customWidth="1"/>
    <col min="6114" max="6114" width="33.85546875" style="128" bestFit="1" customWidth="1"/>
    <col min="6115" max="6115" width="53" style="128" bestFit="1" customWidth="1"/>
    <col min="6116" max="6116" width="46.140625" style="128" bestFit="1" customWidth="1"/>
    <col min="6117" max="6117" width="8.140625" style="128" bestFit="1" customWidth="1"/>
    <col min="6118" max="6118" width="33.85546875" style="128" bestFit="1" customWidth="1"/>
    <col min="6119" max="6119" width="53" style="128" bestFit="1" customWidth="1"/>
    <col min="6120" max="6120" width="46.140625" style="128" bestFit="1" customWidth="1"/>
    <col min="6121" max="6121" width="8.140625" style="128" bestFit="1" customWidth="1"/>
    <col min="6122" max="6122" width="33.85546875" style="128" bestFit="1" customWidth="1"/>
    <col min="6123" max="6123" width="53" style="128" bestFit="1" customWidth="1"/>
    <col min="6124" max="6124" width="46.140625" style="128" bestFit="1" customWidth="1"/>
    <col min="6125" max="6125" width="8.140625" style="128" bestFit="1" customWidth="1"/>
    <col min="6126" max="6126" width="33.85546875" style="128" bestFit="1" customWidth="1"/>
    <col min="6127" max="6127" width="53" style="128" bestFit="1" customWidth="1"/>
    <col min="6128" max="6128" width="46.140625" style="128" bestFit="1" customWidth="1"/>
    <col min="6129" max="6129" width="8.140625" style="128" bestFit="1" customWidth="1"/>
    <col min="6130" max="6130" width="33.85546875" style="128" bestFit="1" customWidth="1"/>
    <col min="6131" max="6131" width="53" style="128" bestFit="1" customWidth="1"/>
    <col min="6132" max="6132" width="46.140625" style="128" bestFit="1" customWidth="1"/>
    <col min="6133" max="6133" width="8.140625" style="128" bestFit="1" customWidth="1"/>
    <col min="6134" max="6134" width="33.85546875" style="128" bestFit="1" customWidth="1"/>
    <col min="6135" max="6135" width="53" style="128" bestFit="1" customWidth="1"/>
    <col min="6136" max="6136" width="46.140625" style="128" bestFit="1" customWidth="1"/>
    <col min="6137" max="6137" width="8.140625" style="128" bestFit="1" customWidth="1"/>
    <col min="6138" max="6138" width="33.85546875" style="128" bestFit="1" customWidth="1"/>
    <col min="6139" max="6139" width="53" style="128" bestFit="1" customWidth="1"/>
    <col min="6140" max="6140" width="46.140625" style="128" bestFit="1" customWidth="1"/>
    <col min="6141" max="6141" width="8.140625" style="128" bestFit="1" customWidth="1"/>
    <col min="6142" max="6142" width="33.85546875" style="128" bestFit="1" customWidth="1"/>
    <col min="6143" max="6143" width="53" style="128" bestFit="1" customWidth="1"/>
    <col min="6144" max="6144" width="46.140625" style="128" bestFit="1" customWidth="1"/>
    <col min="6145" max="6145" width="8.140625" style="128" bestFit="1" customWidth="1"/>
    <col min="6146" max="6146" width="33.85546875" style="128" bestFit="1" customWidth="1"/>
    <col min="6147" max="6147" width="53" style="128" bestFit="1" customWidth="1"/>
    <col min="6148" max="6148" width="46.140625" style="128" bestFit="1" customWidth="1"/>
    <col min="6149" max="6149" width="8.140625" style="128" bestFit="1" customWidth="1"/>
    <col min="6150" max="6150" width="33.85546875" style="128" bestFit="1" customWidth="1"/>
    <col min="6151" max="6151" width="53" style="128" bestFit="1" customWidth="1"/>
    <col min="6152" max="6152" width="46.140625" style="128" bestFit="1" customWidth="1"/>
    <col min="6153" max="6153" width="8.140625" style="128" bestFit="1" customWidth="1"/>
    <col min="6154" max="6154" width="33.85546875" style="128" bestFit="1" customWidth="1"/>
    <col min="6155" max="6155" width="53" style="128" bestFit="1" customWidth="1"/>
    <col min="6156" max="6156" width="46.140625" style="128" bestFit="1" customWidth="1"/>
    <col min="6157" max="6157" width="8.140625" style="128" bestFit="1" customWidth="1"/>
    <col min="6158" max="6158" width="33.85546875" style="128" bestFit="1" customWidth="1"/>
    <col min="6159" max="6159" width="53" style="128" bestFit="1" customWidth="1"/>
    <col min="6160" max="6160" width="46.140625" style="128" bestFit="1" customWidth="1"/>
    <col min="6161" max="6161" width="8.140625" style="128" bestFit="1" customWidth="1"/>
    <col min="6162" max="6162" width="33.85546875" style="128" bestFit="1" customWidth="1"/>
    <col min="6163" max="6163" width="53" style="128" bestFit="1" customWidth="1"/>
    <col min="6164" max="6164" width="46.140625" style="128" bestFit="1" customWidth="1"/>
    <col min="6165" max="6165" width="8.140625" style="128" bestFit="1" customWidth="1"/>
    <col min="6166" max="6166" width="33.85546875" style="128" bestFit="1" customWidth="1"/>
    <col min="6167" max="6167" width="53" style="128" bestFit="1" customWidth="1"/>
    <col min="6168" max="6168" width="46.140625" style="128" bestFit="1" customWidth="1"/>
    <col min="6169" max="6169" width="8.140625" style="128" bestFit="1" customWidth="1"/>
    <col min="6170" max="6170" width="33.85546875" style="128" bestFit="1" customWidth="1"/>
    <col min="6171" max="6171" width="53" style="128" bestFit="1" customWidth="1"/>
    <col min="6172" max="6172" width="46.140625" style="128" bestFit="1" customWidth="1"/>
    <col min="6173" max="6173" width="8.140625" style="128" bestFit="1" customWidth="1"/>
    <col min="6174" max="6174" width="33.85546875" style="128" bestFit="1" customWidth="1"/>
    <col min="6175" max="6175" width="53" style="128" bestFit="1" customWidth="1"/>
    <col min="6176" max="6176" width="46.140625" style="128" bestFit="1" customWidth="1"/>
    <col min="6177" max="6177" width="8.140625" style="128" bestFit="1" customWidth="1"/>
    <col min="6178" max="6178" width="33.85546875" style="128" bestFit="1" customWidth="1"/>
    <col min="6179" max="6179" width="53" style="128" bestFit="1" customWidth="1"/>
    <col min="6180" max="6180" width="46.140625" style="128" bestFit="1" customWidth="1"/>
    <col min="6181" max="6181" width="8.140625" style="128" bestFit="1" customWidth="1"/>
    <col min="6182" max="6182" width="33.85546875" style="128" bestFit="1" customWidth="1"/>
    <col min="6183" max="6183" width="53" style="128" bestFit="1" customWidth="1"/>
    <col min="6184" max="6184" width="46.140625" style="128" bestFit="1" customWidth="1"/>
    <col min="6185" max="6185" width="8.140625" style="128" bestFit="1" customWidth="1"/>
    <col min="6186" max="6186" width="33.85546875" style="128" bestFit="1" customWidth="1"/>
    <col min="6187" max="6187" width="53" style="128" bestFit="1" customWidth="1"/>
    <col min="6188" max="6188" width="46.140625" style="128" bestFit="1" customWidth="1"/>
    <col min="6189" max="6189" width="8.140625" style="128" bestFit="1" customWidth="1"/>
    <col min="6190" max="6190" width="33.85546875" style="128" bestFit="1" customWidth="1"/>
    <col min="6191" max="6191" width="53" style="128" bestFit="1" customWidth="1"/>
    <col min="6192" max="6192" width="46.140625" style="128" bestFit="1" customWidth="1"/>
    <col min="6193" max="6193" width="8.140625" style="128" bestFit="1" customWidth="1"/>
    <col min="6194" max="6194" width="33.85546875" style="128" bestFit="1" customWidth="1"/>
    <col min="6195" max="6195" width="53" style="128" bestFit="1" customWidth="1"/>
    <col min="6196" max="6196" width="46.140625" style="128" bestFit="1" customWidth="1"/>
    <col min="6197" max="6197" width="8.140625" style="128" bestFit="1" customWidth="1"/>
    <col min="6198" max="6198" width="33.85546875" style="128" bestFit="1" customWidth="1"/>
    <col min="6199" max="6199" width="53" style="128" bestFit="1" customWidth="1"/>
    <col min="6200" max="6200" width="46.140625" style="128" bestFit="1" customWidth="1"/>
    <col min="6201" max="6201" width="8.140625" style="128" bestFit="1" customWidth="1"/>
    <col min="6202" max="6202" width="33.85546875" style="128" bestFit="1" customWidth="1"/>
    <col min="6203" max="6203" width="53" style="128" bestFit="1" customWidth="1"/>
    <col min="6204" max="6204" width="46.140625" style="128" bestFit="1" customWidth="1"/>
    <col min="6205" max="6205" width="8.140625" style="128" bestFit="1" customWidth="1"/>
    <col min="6206" max="6206" width="33.85546875" style="128" bestFit="1" customWidth="1"/>
    <col min="6207" max="6207" width="53" style="128" bestFit="1" customWidth="1"/>
    <col min="6208" max="6208" width="46.140625" style="128" bestFit="1" customWidth="1"/>
    <col min="6209" max="6209" width="8.140625" style="128" bestFit="1" customWidth="1"/>
    <col min="6210" max="6210" width="33.85546875" style="128" bestFit="1" customWidth="1"/>
    <col min="6211" max="6211" width="53" style="128" bestFit="1" customWidth="1"/>
    <col min="6212" max="6212" width="46.140625" style="128" bestFit="1" customWidth="1"/>
    <col min="6213" max="6213" width="8.140625" style="128" bestFit="1" customWidth="1"/>
    <col min="6214" max="6214" width="33.85546875" style="128" bestFit="1" customWidth="1"/>
    <col min="6215" max="6215" width="53" style="128" bestFit="1" customWidth="1"/>
    <col min="6216" max="6216" width="46.140625" style="128" bestFit="1" customWidth="1"/>
    <col min="6217" max="6217" width="8.140625" style="128" bestFit="1" customWidth="1"/>
    <col min="6218" max="6218" width="33.85546875" style="128" bestFit="1" customWidth="1"/>
    <col min="6219" max="6219" width="53" style="128" bestFit="1" customWidth="1"/>
    <col min="6220" max="6220" width="46.140625" style="128" bestFit="1" customWidth="1"/>
    <col min="6221" max="6221" width="8.140625" style="128" bestFit="1" customWidth="1"/>
    <col min="6222" max="6222" width="33.85546875" style="128" bestFit="1" customWidth="1"/>
    <col min="6223" max="6223" width="53" style="128" bestFit="1" customWidth="1"/>
    <col min="6224" max="6224" width="46.140625" style="128" bestFit="1" customWidth="1"/>
    <col min="6225" max="6225" width="8.140625" style="128" bestFit="1" customWidth="1"/>
    <col min="6226" max="6226" width="33.85546875" style="128" bestFit="1" customWidth="1"/>
    <col min="6227" max="6227" width="53" style="128" bestFit="1" customWidth="1"/>
    <col min="6228" max="6228" width="46.140625" style="128" bestFit="1" customWidth="1"/>
    <col min="6229" max="6229" width="8.140625" style="128" bestFit="1" customWidth="1"/>
    <col min="6230" max="6230" width="33.85546875" style="128" bestFit="1" customWidth="1"/>
    <col min="6231" max="6231" width="53" style="128" bestFit="1" customWidth="1"/>
    <col min="6232" max="6232" width="46.140625" style="128" bestFit="1" customWidth="1"/>
    <col min="6233" max="6233" width="8.140625" style="128" bestFit="1" customWidth="1"/>
    <col min="6234" max="6234" width="33.85546875" style="128" bestFit="1" customWidth="1"/>
    <col min="6235" max="6235" width="53" style="128" bestFit="1" customWidth="1"/>
    <col min="6236" max="6236" width="46.140625" style="128" bestFit="1" customWidth="1"/>
    <col min="6237" max="6237" width="8.140625" style="128" bestFit="1" customWidth="1"/>
    <col min="6238" max="6238" width="33.85546875" style="128" bestFit="1" customWidth="1"/>
    <col min="6239" max="6239" width="53" style="128" bestFit="1" customWidth="1"/>
    <col min="6240" max="6240" width="46.140625" style="128" bestFit="1" customWidth="1"/>
    <col min="6241" max="6241" width="8.140625" style="128" bestFit="1" customWidth="1"/>
    <col min="6242" max="6242" width="33.85546875" style="128" bestFit="1" customWidth="1"/>
    <col min="6243" max="6243" width="53" style="128" bestFit="1" customWidth="1"/>
    <col min="6244" max="6244" width="46.140625" style="128" bestFit="1" customWidth="1"/>
    <col min="6245" max="6245" width="8.140625" style="128" bestFit="1" customWidth="1"/>
    <col min="6246" max="6246" width="33.85546875" style="128" bestFit="1" customWidth="1"/>
    <col min="6247" max="6247" width="53" style="128" bestFit="1" customWidth="1"/>
    <col min="6248" max="6248" width="46.140625" style="128" bestFit="1" customWidth="1"/>
    <col min="6249" max="6249" width="8.140625" style="128" bestFit="1" customWidth="1"/>
    <col min="6250" max="6250" width="33.85546875" style="128" bestFit="1" customWidth="1"/>
    <col min="6251" max="6251" width="53" style="128" bestFit="1" customWidth="1"/>
    <col min="6252" max="6252" width="46.140625" style="128" bestFit="1" customWidth="1"/>
    <col min="6253" max="6253" width="8.140625" style="128" bestFit="1" customWidth="1"/>
    <col min="6254" max="6254" width="33.85546875" style="128" bestFit="1" customWidth="1"/>
    <col min="6255" max="6255" width="53" style="128" bestFit="1" customWidth="1"/>
    <col min="6256" max="6256" width="46.140625" style="128" bestFit="1" customWidth="1"/>
    <col min="6257" max="6257" width="8.140625" style="128" bestFit="1" customWidth="1"/>
    <col min="6258" max="6258" width="33.85546875" style="128" bestFit="1" customWidth="1"/>
    <col min="6259" max="6259" width="53" style="128" bestFit="1" customWidth="1"/>
    <col min="6260" max="6260" width="46.140625" style="128" bestFit="1" customWidth="1"/>
    <col min="6261" max="6261" width="8.140625" style="128" bestFit="1" customWidth="1"/>
    <col min="6262" max="6262" width="33.85546875" style="128" bestFit="1" customWidth="1"/>
    <col min="6263" max="6263" width="53" style="128" bestFit="1" customWidth="1"/>
    <col min="6264" max="6264" width="46.140625" style="128" bestFit="1" customWidth="1"/>
    <col min="6265" max="6265" width="8.140625" style="128" bestFit="1" customWidth="1"/>
    <col min="6266" max="6266" width="33.85546875" style="128" bestFit="1" customWidth="1"/>
    <col min="6267" max="6267" width="53" style="128" bestFit="1" customWidth="1"/>
    <col min="6268" max="6268" width="46.140625" style="128" bestFit="1" customWidth="1"/>
    <col min="6269" max="6269" width="8.140625" style="128" bestFit="1" customWidth="1"/>
    <col min="6270" max="6270" width="33.85546875" style="128" bestFit="1" customWidth="1"/>
    <col min="6271" max="6271" width="53" style="128" bestFit="1" customWidth="1"/>
    <col min="6272" max="6272" width="46.140625" style="128" bestFit="1" customWidth="1"/>
    <col min="6273" max="6273" width="8.140625" style="128" bestFit="1" customWidth="1"/>
    <col min="6274" max="6274" width="33.85546875" style="128" bestFit="1" customWidth="1"/>
    <col min="6275" max="6275" width="53" style="128" bestFit="1" customWidth="1"/>
    <col min="6276" max="6276" width="46.140625" style="128" bestFit="1" customWidth="1"/>
    <col min="6277" max="6277" width="8.140625" style="128" bestFit="1" customWidth="1"/>
    <col min="6278" max="6278" width="33.85546875" style="128" bestFit="1" customWidth="1"/>
    <col min="6279" max="6279" width="53" style="128" bestFit="1" customWidth="1"/>
    <col min="6280" max="6280" width="46.140625" style="128" bestFit="1" customWidth="1"/>
    <col min="6281" max="6281" width="8.140625" style="128" bestFit="1" customWidth="1"/>
    <col min="6282" max="6282" width="33.85546875" style="128" bestFit="1" customWidth="1"/>
    <col min="6283" max="6283" width="53" style="128" bestFit="1" customWidth="1"/>
    <col min="6284" max="6284" width="46.140625" style="128" bestFit="1" customWidth="1"/>
    <col min="6285" max="6285" width="8.140625" style="128" bestFit="1" customWidth="1"/>
    <col min="6286" max="6286" width="33.85546875" style="128" bestFit="1" customWidth="1"/>
    <col min="6287" max="6287" width="53" style="128" bestFit="1" customWidth="1"/>
    <col min="6288" max="6288" width="46.140625" style="128" bestFit="1" customWidth="1"/>
    <col min="6289" max="6289" width="8.140625" style="128" bestFit="1" customWidth="1"/>
    <col min="6290" max="6290" width="33.85546875" style="128" bestFit="1" customWidth="1"/>
    <col min="6291" max="6291" width="53" style="128" bestFit="1" customWidth="1"/>
    <col min="6292" max="6292" width="46.140625" style="128" bestFit="1" customWidth="1"/>
    <col min="6293" max="6293" width="8.140625" style="128" bestFit="1" customWidth="1"/>
    <col min="6294" max="6294" width="33.85546875" style="128" bestFit="1" customWidth="1"/>
    <col min="6295" max="6295" width="53" style="128" bestFit="1" customWidth="1"/>
    <col min="6296" max="6296" width="46.140625" style="128" bestFit="1" customWidth="1"/>
    <col min="6297" max="6297" width="8.140625" style="128" bestFit="1" customWidth="1"/>
    <col min="6298" max="6298" width="33.85546875" style="128" bestFit="1" customWidth="1"/>
    <col min="6299" max="6299" width="53" style="128" bestFit="1" customWidth="1"/>
    <col min="6300" max="6300" width="46.140625" style="128" bestFit="1" customWidth="1"/>
    <col min="6301" max="6301" width="8.140625" style="128" bestFit="1" customWidth="1"/>
    <col min="6302" max="6302" width="33.85546875" style="128" bestFit="1" customWidth="1"/>
    <col min="6303" max="6303" width="53" style="128" bestFit="1" customWidth="1"/>
    <col min="6304" max="6304" width="46.140625" style="128" bestFit="1" customWidth="1"/>
    <col min="6305" max="6305" width="8.140625" style="128" bestFit="1" customWidth="1"/>
    <col min="6306" max="6306" width="33.85546875" style="128" bestFit="1" customWidth="1"/>
    <col min="6307" max="6307" width="53" style="128" bestFit="1" customWidth="1"/>
    <col min="6308" max="6308" width="46.140625" style="128" bestFit="1" customWidth="1"/>
    <col min="6309" max="6309" width="8.140625" style="128" bestFit="1" customWidth="1"/>
    <col min="6310" max="6310" width="33.85546875" style="128" bestFit="1" customWidth="1"/>
    <col min="6311" max="6311" width="53" style="128" bestFit="1" customWidth="1"/>
    <col min="6312" max="6312" width="46.140625" style="128" bestFit="1" customWidth="1"/>
    <col min="6313" max="6313" width="8.140625" style="128" bestFit="1" customWidth="1"/>
    <col min="6314" max="6314" width="33.85546875" style="128" bestFit="1" customWidth="1"/>
    <col min="6315" max="6315" width="53" style="128" bestFit="1" customWidth="1"/>
    <col min="6316" max="6316" width="46.140625" style="128" bestFit="1" customWidth="1"/>
    <col min="6317" max="6317" width="8.140625" style="128" bestFit="1" customWidth="1"/>
    <col min="6318" max="6318" width="33.85546875" style="128" bestFit="1" customWidth="1"/>
    <col min="6319" max="6319" width="53" style="128" bestFit="1" customWidth="1"/>
    <col min="6320" max="6320" width="46.140625" style="128" bestFit="1" customWidth="1"/>
    <col min="6321" max="6321" width="8.140625" style="128" bestFit="1" customWidth="1"/>
    <col min="6322" max="6322" width="33.85546875" style="128" bestFit="1" customWidth="1"/>
    <col min="6323" max="6323" width="53" style="128" bestFit="1" customWidth="1"/>
    <col min="6324" max="6324" width="46.140625" style="128" bestFit="1" customWidth="1"/>
    <col min="6325" max="6325" width="8.140625" style="128" bestFit="1" customWidth="1"/>
    <col min="6326" max="6326" width="33.85546875" style="128" bestFit="1" customWidth="1"/>
    <col min="6327" max="6327" width="53" style="128" bestFit="1" customWidth="1"/>
    <col min="6328" max="6328" width="46.140625" style="128" bestFit="1" customWidth="1"/>
    <col min="6329" max="6329" width="8.140625" style="128" bestFit="1" customWidth="1"/>
    <col min="6330" max="6330" width="33.85546875" style="128" bestFit="1" customWidth="1"/>
    <col min="6331" max="6331" width="53" style="128" bestFit="1" customWidth="1"/>
    <col min="6332" max="6332" width="46.140625" style="128" bestFit="1" customWidth="1"/>
    <col min="6333" max="6333" width="8.140625" style="128" bestFit="1" customWidth="1"/>
    <col min="6334" max="6334" width="33.85546875" style="128" bestFit="1" customWidth="1"/>
    <col min="6335" max="6335" width="53" style="128" bestFit="1" customWidth="1"/>
    <col min="6336" max="6336" width="46.140625" style="128" bestFit="1" customWidth="1"/>
    <col min="6337" max="6337" width="8.140625" style="128" bestFit="1" customWidth="1"/>
    <col min="6338" max="6338" width="33.85546875" style="128" bestFit="1" customWidth="1"/>
    <col min="6339" max="6339" width="53" style="128" bestFit="1" customWidth="1"/>
    <col min="6340" max="6340" width="46.140625" style="128" bestFit="1" customWidth="1"/>
    <col min="6341" max="6341" width="8.140625" style="128" bestFit="1" customWidth="1"/>
    <col min="6342" max="6342" width="33.85546875" style="128" bestFit="1" customWidth="1"/>
    <col min="6343" max="6343" width="53" style="128" bestFit="1" customWidth="1"/>
    <col min="6344" max="6344" width="46.140625" style="128" bestFit="1" customWidth="1"/>
    <col min="6345" max="6345" width="8.140625" style="128" bestFit="1" customWidth="1"/>
    <col min="6346" max="6346" width="33.85546875" style="128" bestFit="1" customWidth="1"/>
    <col min="6347" max="6347" width="53" style="128" bestFit="1" customWidth="1"/>
    <col min="6348" max="6348" width="46.140625" style="128" bestFit="1" customWidth="1"/>
    <col min="6349" max="6349" width="8.140625" style="128" bestFit="1" customWidth="1"/>
    <col min="6350" max="6350" width="33.85546875" style="128" bestFit="1" customWidth="1"/>
    <col min="6351" max="6351" width="53" style="128" bestFit="1" customWidth="1"/>
    <col min="6352" max="6352" width="46.140625" style="128" bestFit="1" customWidth="1"/>
    <col min="6353" max="6353" width="8.140625" style="128" bestFit="1" customWidth="1"/>
    <col min="6354" max="6354" width="33.85546875" style="128" bestFit="1" customWidth="1"/>
    <col min="6355" max="6355" width="53" style="128" bestFit="1" customWidth="1"/>
    <col min="6356" max="6356" width="46.140625" style="128" bestFit="1" customWidth="1"/>
    <col min="6357" max="6357" width="8.140625" style="128" bestFit="1" customWidth="1"/>
    <col min="6358" max="6358" width="33.85546875" style="128" bestFit="1" customWidth="1"/>
    <col min="6359" max="6359" width="53" style="128" bestFit="1" customWidth="1"/>
    <col min="6360" max="6360" width="46.140625" style="128" bestFit="1" customWidth="1"/>
    <col min="6361" max="6361" width="8.140625" style="128" bestFit="1" customWidth="1"/>
    <col min="6362" max="6362" width="33.85546875" style="128" bestFit="1" customWidth="1"/>
    <col min="6363" max="6363" width="53" style="128" bestFit="1" customWidth="1"/>
    <col min="6364" max="6364" width="46.140625" style="128" bestFit="1" customWidth="1"/>
    <col min="6365" max="6365" width="8.140625" style="128" bestFit="1" customWidth="1"/>
    <col min="6366" max="6366" width="33.85546875" style="128" bestFit="1" customWidth="1"/>
    <col min="6367" max="6367" width="53" style="128" bestFit="1" customWidth="1"/>
    <col min="6368" max="6368" width="46.140625" style="128" bestFit="1" customWidth="1"/>
    <col min="6369" max="6369" width="8.140625" style="128" bestFit="1" customWidth="1"/>
    <col min="6370" max="6370" width="33.85546875" style="128" bestFit="1" customWidth="1"/>
    <col min="6371" max="6371" width="53" style="128" bestFit="1" customWidth="1"/>
    <col min="6372" max="6372" width="46.140625" style="128" bestFit="1" customWidth="1"/>
    <col min="6373" max="6373" width="8.140625" style="128" bestFit="1" customWidth="1"/>
    <col min="6374" max="6374" width="33.85546875" style="128" bestFit="1" customWidth="1"/>
    <col min="6375" max="6375" width="53" style="128" bestFit="1" customWidth="1"/>
    <col min="6376" max="6376" width="46.140625" style="128" bestFit="1" customWidth="1"/>
    <col min="6377" max="6377" width="8.140625" style="128" bestFit="1" customWidth="1"/>
    <col min="6378" max="6378" width="33.85546875" style="128" bestFit="1" customWidth="1"/>
    <col min="6379" max="6379" width="53" style="128" bestFit="1" customWidth="1"/>
    <col min="6380" max="6380" width="46.140625" style="128" bestFit="1" customWidth="1"/>
    <col min="6381" max="6381" width="8.140625" style="128" bestFit="1" customWidth="1"/>
    <col min="6382" max="6382" width="33.85546875" style="128" bestFit="1" customWidth="1"/>
    <col min="6383" max="6383" width="53" style="128" bestFit="1" customWidth="1"/>
    <col min="6384" max="6384" width="46.140625" style="128" bestFit="1" customWidth="1"/>
    <col min="6385" max="6385" width="8.140625" style="128" bestFit="1" customWidth="1"/>
    <col min="6386" max="6386" width="33.85546875" style="128" bestFit="1" customWidth="1"/>
    <col min="6387" max="6387" width="53" style="128" bestFit="1" customWidth="1"/>
    <col min="6388" max="6388" width="46.140625" style="128" bestFit="1" customWidth="1"/>
    <col min="6389" max="6389" width="8.140625" style="128" bestFit="1" customWidth="1"/>
    <col min="6390" max="6390" width="33.85546875" style="128" bestFit="1" customWidth="1"/>
    <col min="6391" max="6391" width="53" style="128" bestFit="1" customWidth="1"/>
    <col min="6392" max="6392" width="46.140625" style="128" bestFit="1" customWidth="1"/>
    <col min="6393" max="6393" width="8.140625" style="128" bestFit="1" customWidth="1"/>
    <col min="6394" max="6394" width="33.85546875" style="128" bestFit="1" customWidth="1"/>
    <col min="6395" max="6395" width="53" style="128" bestFit="1" customWidth="1"/>
    <col min="6396" max="6396" width="46.140625" style="128" bestFit="1" customWidth="1"/>
    <col min="6397" max="6397" width="8.140625" style="128" bestFit="1" customWidth="1"/>
    <col min="6398" max="6398" width="33.85546875" style="128" bestFit="1" customWidth="1"/>
    <col min="6399" max="6399" width="53" style="128" bestFit="1" customWidth="1"/>
    <col min="6400" max="6400" width="46.140625" style="128" bestFit="1" customWidth="1"/>
    <col min="6401" max="6401" width="8.140625" style="128" bestFit="1" customWidth="1"/>
    <col min="6402" max="6402" width="33.85546875" style="128" bestFit="1" customWidth="1"/>
    <col min="6403" max="6403" width="53" style="128" bestFit="1" customWidth="1"/>
    <col min="6404" max="6404" width="46.140625" style="128" bestFit="1" customWidth="1"/>
    <col min="6405" max="6405" width="8.140625" style="128" bestFit="1" customWidth="1"/>
    <col min="6406" max="6406" width="33.85546875" style="128" bestFit="1" customWidth="1"/>
    <col min="6407" max="6407" width="53" style="128" bestFit="1" customWidth="1"/>
    <col min="6408" max="6408" width="46.140625" style="128" bestFit="1" customWidth="1"/>
    <col min="6409" max="6409" width="8.140625" style="128" bestFit="1" customWidth="1"/>
    <col min="6410" max="6410" width="33.85546875" style="128" bestFit="1" customWidth="1"/>
    <col min="6411" max="6411" width="53" style="128" bestFit="1" customWidth="1"/>
    <col min="6412" max="6412" width="46.140625" style="128" bestFit="1" customWidth="1"/>
    <col min="6413" max="6413" width="8.140625" style="128" bestFit="1" customWidth="1"/>
    <col min="6414" max="6414" width="33.85546875" style="128" bestFit="1" customWidth="1"/>
    <col min="6415" max="6415" width="53" style="128" bestFit="1" customWidth="1"/>
    <col min="6416" max="6416" width="46.140625" style="128" bestFit="1" customWidth="1"/>
    <col min="6417" max="6417" width="8.140625" style="128" bestFit="1" customWidth="1"/>
    <col min="6418" max="6418" width="33.85546875" style="128" bestFit="1" customWidth="1"/>
    <col min="6419" max="6419" width="53" style="128" bestFit="1" customWidth="1"/>
    <col min="6420" max="6420" width="46.140625" style="128" bestFit="1" customWidth="1"/>
    <col min="6421" max="6421" width="8.140625" style="128" bestFit="1" customWidth="1"/>
    <col min="6422" max="6422" width="33.85546875" style="128" bestFit="1" customWidth="1"/>
    <col min="6423" max="6423" width="53" style="128" bestFit="1" customWidth="1"/>
    <col min="6424" max="6424" width="46.140625" style="128" bestFit="1" customWidth="1"/>
    <col min="6425" max="6425" width="8.140625" style="128" bestFit="1" customWidth="1"/>
    <col min="6426" max="6426" width="33.85546875" style="128" bestFit="1" customWidth="1"/>
    <col min="6427" max="6427" width="53" style="128" bestFit="1" customWidth="1"/>
    <col min="6428" max="6428" width="46.140625" style="128" bestFit="1" customWidth="1"/>
    <col min="6429" max="6429" width="8.140625" style="128" bestFit="1" customWidth="1"/>
    <col min="6430" max="6430" width="33.85546875" style="128" bestFit="1" customWidth="1"/>
    <col min="6431" max="6431" width="53" style="128" bestFit="1" customWidth="1"/>
    <col min="6432" max="6432" width="46.140625" style="128" bestFit="1" customWidth="1"/>
    <col min="6433" max="6433" width="8.140625" style="128" bestFit="1" customWidth="1"/>
    <col min="6434" max="6434" width="33.85546875" style="128" bestFit="1" customWidth="1"/>
    <col min="6435" max="6435" width="53" style="128" bestFit="1" customWidth="1"/>
    <col min="6436" max="6436" width="46.140625" style="128" bestFit="1" customWidth="1"/>
    <col min="6437" max="6437" width="8.140625" style="128" bestFit="1" customWidth="1"/>
    <col min="6438" max="6438" width="33.85546875" style="128" bestFit="1" customWidth="1"/>
    <col min="6439" max="6439" width="53" style="128" bestFit="1" customWidth="1"/>
    <col min="6440" max="6440" width="46.140625" style="128" bestFit="1" customWidth="1"/>
    <col min="6441" max="6441" width="8.140625" style="128" bestFit="1" customWidth="1"/>
    <col min="6442" max="6442" width="33.85546875" style="128" bestFit="1" customWidth="1"/>
    <col min="6443" max="6443" width="53" style="128" bestFit="1" customWidth="1"/>
    <col min="6444" max="6444" width="46.140625" style="128" bestFit="1" customWidth="1"/>
    <col min="6445" max="6445" width="8.140625" style="128" bestFit="1" customWidth="1"/>
    <col min="6446" max="6446" width="33.85546875" style="128" bestFit="1" customWidth="1"/>
    <col min="6447" max="6447" width="53" style="128" bestFit="1" customWidth="1"/>
    <col min="6448" max="6448" width="46.140625" style="128" bestFit="1" customWidth="1"/>
    <col min="6449" max="6449" width="8.140625" style="128" bestFit="1" customWidth="1"/>
    <col min="6450" max="6450" width="33.85546875" style="128" bestFit="1" customWidth="1"/>
    <col min="6451" max="6451" width="53" style="128" bestFit="1" customWidth="1"/>
    <col min="6452" max="6452" width="46.140625" style="128" bestFit="1" customWidth="1"/>
    <col min="6453" max="6453" width="8.140625" style="128" bestFit="1" customWidth="1"/>
    <col min="6454" max="6454" width="33.85546875" style="128" bestFit="1" customWidth="1"/>
    <col min="6455" max="6455" width="53" style="128" bestFit="1" customWidth="1"/>
    <col min="6456" max="6456" width="46.140625" style="128" bestFit="1" customWidth="1"/>
    <col min="6457" max="6457" width="8.140625" style="128" bestFit="1" customWidth="1"/>
    <col min="6458" max="6458" width="33.85546875" style="128" bestFit="1" customWidth="1"/>
    <col min="6459" max="6459" width="53" style="128" bestFit="1" customWidth="1"/>
    <col min="6460" max="6460" width="46.140625" style="128" bestFit="1" customWidth="1"/>
    <col min="6461" max="6461" width="8.140625" style="128" bestFit="1" customWidth="1"/>
    <col min="6462" max="6462" width="33.85546875" style="128" bestFit="1" customWidth="1"/>
    <col min="6463" max="6463" width="53" style="128" bestFit="1" customWidth="1"/>
    <col min="6464" max="6464" width="46.140625" style="128" bestFit="1" customWidth="1"/>
    <col min="6465" max="6465" width="8.140625" style="128" bestFit="1" customWidth="1"/>
    <col min="6466" max="6466" width="33.85546875" style="128" bestFit="1" customWidth="1"/>
    <col min="6467" max="6467" width="53" style="128" bestFit="1" customWidth="1"/>
    <col min="6468" max="6468" width="46.140625" style="128" bestFit="1" customWidth="1"/>
    <col min="6469" max="6469" width="8.140625" style="128" bestFit="1" customWidth="1"/>
    <col min="6470" max="6470" width="33.85546875" style="128" bestFit="1" customWidth="1"/>
    <col min="6471" max="6471" width="53" style="128" bestFit="1" customWidth="1"/>
    <col min="6472" max="6472" width="46.140625" style="128" bestFit="1" customWidth="1"/>
    <col min="6473" max="6473" width="8.140625" style="128" bestFit="1" customWidth="1"/>
    <col min="6474" max="6474" width="33.85546875" style="128" bestFit="1" customWidth="1"/>
    <col min="6475" max="6475" width="53" style="128" bestFit="1" customWidth="1"/>
    <col min="6476" max="6476" width="46.140625" style="128" bestFit="1" customWidth="1"/>
    <col min="6477" max="6477" width="8.140625" style="128" bestFit="1" customWidth="1"/>
    <col min="6478" max="6478" width="33.85546875" style="128" bestFit="1" customWidth="1"/>
    <col min="6479" max="6479" width="53" style="128" bestFit="1" customWidth="1"/>
    <col min="6480" max="6480" width="46.140625" style="128" bestFit="1" customWidth="1"/>
    <col min="6481" max="6481" width="8.140625" style="128" bestFit="1" customWidth="1"/>
    <col min="6482" max="6482" width="33.85546875" style="128" bestFit="1" customWidth="1"/>
    <col min="6483" max="6483" width="53" style="128" bestFit="1" customWidth="1"/>
    <col min="6484" max="6484" width="46.140625" style="128" bestFit="1" customWidth="1"/>
    <col min="6485" max="6485" width="8.140625" style="128" bestFit="1" customWidth="1"/>
    <col min="6486" max="6486" width="33.85546875" style="128" bestFit="1" customWidth="1"/>
    <col min="6487" max="6487" width="53" style="128" bestFit="1" customWidth="1"/>
    <col min="6488" max="6488" width="46.140625" style="128" bestFit="1" customWidth="1"/>
    <col min="6489" max="6489" width="8.140625" style="128" bestFit="1" customWidth="1"/>
    <col min="6490" max="6490" width="33.85546875" style="128" bestFit="1" customWidth="1"/>
    <col min="6491" max="6491" width="53" style="128" bestFit="1" customWidth="1"/>
    <col min="6492" max="6492" width="46.140625" style="128" bestFit="1" customWidth="1"/>
    <col min="6493" max="6493" width="8.140625" style="128" bestFit="1" customWidth="1"/>
    <col min="6494" max="6494" width="33.85546875" style="128" bestFit="1" customWidth="1"/>
    <col min="6495" max="6495" width="53" style="128" bestFit="1" customWidth="1"/>
    <col min="6496" max="6496" width="46.140625" style="128" bestFit="1" customWidth="1"/>
    <col min="6497" max="6497" width="8.140625" style="128" bestFit="1" customWidth="1"/>
    <col min="6498" max="6498" width="33.85546875" style="128" bestFit="1" customWidth="1"/>
    <col min="6499" max="6499" width="53" style="128" bestFit="1" customWidth="1"/>
    <col min="6500" max="6500" width="46.140625" style="128" bestFit="1" customWidth="1"/>
    <col min="6501" max="6501" width="8.140625" style="128" bestFit="1" customWidth="1"/>
    <col min="6502" max="6502" width="33.85546875" style="128" bestFit="1" customWidth="1"/>
    <col min="6503" max="6503" width="53" style="128" bestFit="1" customWidth="1"/>
    <col min="6504" max="6504" width="46.140625" style="128" bestFit="1" customWidth="1"/>
    <col min="6505" max="6505" width="8.140625" style="128" bestFit="1" customWidth="1"/>
    <col min="6506" max="6506" width="33.85546875" style="128" bestFit="1" customWidth="1"/>
    <col min="6507" max="6507" width="53" style="128" bestFit="1" customWidth="1"/>
    <col min="6508" max="6508" width="46.140625" style="128" bestFit="1" customWidth="1"/>
    <col min="6509" max="6509" width="8.140625" style="128" bestFit="1" customWidth="1"/>
    <col min="6510" max="6510" width="33.85546875" style="128" bestFit="1" customWidth="1"/>
    <col min="6511" max="6511" width="53" style="128" bestFit="1" customWidth="1"/>
    <col min="6512" max="6512" width="46.140625" style="128" bestFit="1" customWidth="1"/>
    <col min="6513" max="6513" width="8.140625" style="128" bestFit="1" customWidth="1"/>
    <col min="6514" max="6514" width="33.85546875" style="128" bestFit="1" customWidth="1"/>
    <col min="6515" max="6515" width="53" style="128" bestFit="1" customWidth="1"/>
    <col min="6516" max="6516" width="46.140625" style="128" bestFit="1" customWidth="1"/>
    <col min="6517" max="6517" width="8.140625" style="128" bestFit="1" customWidth="1"/>
    <col min="6518" max="6518" width="33.85546875" style="128" bestFit="1" customWidth="1"/>
    <col min="6519" max="6519" width="53" style="128" bestFit="1" customWidth="1"/>
    <col min="6520" max="6520" width="46.140625" style="128" bestFit="1" customWidth="1"/>
    <col min="6521" max="6521" width="8.140625" style="128" bestFit="1" customWidth="1"/>
    <col min="6522" max="6522" width="33.85546875" style="128" bestFit="1" customWidth="1"/>
    <col min="6523" max="6523" width="53" style="128" bestFit="1" customWidth="1"/>
    <col min="6524" max="6524" width="46.140625" style="128" bestFit="1" customWidth="1"/>
    <col min="6525" max="6525" width="8.140625" style="128" bestFit="1" customWidth="1"/>
    <col min="6526" max="6526" width="33.85546875" style="128" bestFit="1" customWidth="1"/>
    <col min="6527" max="6527" width="53" style="128" bestFit="1" customWidth="1"/>
    <col min="6528" max="6528" width="46.140625" style="128" bestFit="1" customWidth="1"/>
    <col min="6529" max="6529" width="8.140625" style="128" bestFit="1" customWidth="1"/>
    <col min="6530" max="6530" width="33.85546875" style="128" bestFit="1" customWidth="1"/>
    <col min="6531" max="6531" width="53" style="128" bestFit="1" customWidth="1"/>
    <col min="6532" max="6532" width="46.140625" style="128" bestFit="1" customWidth="1"/>
    <col min="6533" max="6533" width="8.140625" style="128" bestFit="1" customWidth="1"/>
    <col min="6534" max="6534" width="33.85546875" style="128" bestFit="1" customWidth="1"/>
    <col min="6535" max="6535" width="53" style="128" bestFit="1" customWidth="1"/>
    <col min="6536" max="6536" width="46.140625" style="128" bestFit="1" customWidth="1"/>
    <col min="6537" max="6537" width="8.140625" style="128" bestFit="1" customWidth="1"/>
    <col min="6538" max="6538" width="33.85546875" style="128" bestFit="1" customWidth="1"/>
    <col min="6539" max="6539" width="53" style="128" bestFit="1" customWidth="1"/>
    <col min="6540" max="6540" width="46.140625" style="128" bestFit="1" customWidth="1"/>
    <col min="6541" max="6541" width="8.140625" style="128" bestFit="1" customWidth="1"/>
    <col min="6542" max="6542" width="33.85546875" style="128" bestFit="1" customWidth="1"/>
    <col min="6543" max="6543" width="53" style="128" bestFit="1" customWidth="1"/>
    <col min="6544" max="6544" width="46.140625" style="128" bestFit="1" customWidth="1"/>
    <col min="6545" max="6545" width="8.140625" style="128" bestFit="1" customWidth="1"/>
    <col min="6546" max="6546" width="33.85546875" style="128" bestFit="1" customWidth="1"/>
    <col min="6547" max="6547" width="53" style="128" bestFit="1" customWidth="1"/>
    <col min="6548" max="6548" width="46.140625" style="128" bestFit="1" customWidth="1"/>
    <col min="6549" max="6549" width="8.140625" style="128" bestFit="1" customWidth="1"/>
    <col min="6550" max="6550" width="33.85546875" style="128" bestFit="1" customWidth="1"/>
    <col min="6551" max="6551" width="53" style="128" bestFit="1" customWidth="1"/>
    <col min="6552" max="6552" width="46.140625" style="128" bestFit="1" customWidth="1"/>
    <col min="6553" max="6553" width="8.140625" style="128" bestFit="1" customWidth="1"/>
    <col min="6554" max="6554" width="33.85546875" style="128" bestFit="1" customWidth="1"/>
    <col min="6555" max="6555" width="53" style="128" bestFit="1" customWidth="1"/>
    <col min="6556" max="6556" width="46.140625" style="128" bestFit="1" customWidth="1"/>
    <col min="6557" max="6557" width="8.140625" style="128" bestFit="1" customWidth="1"/>
    <col min="6558" max="6558" width="33.85546875" style="128" bestFit="1" customWidth="1"/>
    <col min="6559" max="6559" width="53" style="128" bestFit="1" customWidth="1"/>
    <col min="6560" max="6560" width="46.140625" style="128" bestFit="1" customWidth="1"/>
    <col min="6561" max="6561" width="8.140625" style="128" bestFit="1" customWidth="1"/>
    <col min="6562" max="6562" width="33.85546875" style="128" bestFit="1" customWidth="1"/>
    <col min="6563" max="6563" width="53" style="128" bestFit="1" customWidth="1"/>
    <col min="6564" max="6564" width="46.140625" style="128" bestFit="1" customWidth="1"/>
    <col min="6565" max="6565" width="8.140625" style="128" bestFit="1" customWidth="1"/>
    <col min="6566" max="6566" width="33.85546875" style="128" bestFit="1" customWidth="1"/>
    <col min="6567" max="6567" width="53" style="128" bestFit="1" customWidth="1"/>
    <col min="6568" max="6568" width="46.140625" style="128" bestFit="1" customWidth="1"/>
    <col min="6569" max="6569" width="8.140625" style="128" bestFit="1" customWidth="1"/>
    <col min="6570" max="6570" width="33.85546875" style="128" bestFit="1" customWidth="1"/>
    <col min="6571" max="6571" width="53" style="128" bestFit="1" customWidth="1"/>
    <col min="6572" max="6572" width="46.140625" style="128" bestFit="1" customWidth="1"/>
    <col min="6573" max="6573" width="8.140625" style="128" bestFit="1" customWidth="1"/>
    <col min="6574" max="6574" width="33.85546875" style="128" bestFit="1" customWidth="1"/>
    <col min="6575" max="6575" width="53" style="128" bestFit="1" customWidth="1"/>
    <col min="6576" max="6576" width="46.140625" style="128" bestFit="1" customWidth="1"/>
    <col min="6577" max="6577" width="8.140625" style="128" bestFit="1" customWidth="1"/>
    <col min="6578" max="6578" width="33.85546875" style="128" bestFit="1" customWidth="1"/>
    <col min="6579" max="6579" width="53" style="128" bestFit="1" customWidth="1"/>
    <col min="6580" max="6580" width="46.140625" style="128" bestFit="1" customWidth="1"/>
    <col min="6581" max="6581" width="8.140625" style="128" bestFit="1" customWidth="1"/>
    <col min="6582" max="6582" width="33.85546875" style="128" bestFit="1" customWidth="1"/>
    <col min="6583" max="6583" width="53" style="128" bestFit="1" customWidth="1"/>
    <col min="6584" max="6584" width="46.140625" style="128" bestFit="1" customWidth="1"/>
    <col min="6585" max="6585" width="8.140625" style="128" bestFit="1" customWidth="1"/>
    <col min="6586" max="6586" width="33.85546875" style="128" bestFit="1" customWidth="1"/>
    <col min="6587" max="6587" width="53" style="128" bestFit="1" customWidth="1"/>
    <col min="6588" max="6588" width="46.140625" style="128" bestFit="1" customWidth="1"/>
    <col min="6589" max="6589" width="8.140625" style="128" bestFit="1" customWidth="1"/>
    <col min="6590" max="6590" width="33.85546875" style="128" bestFit="1" customWidth="1"/>
    <col min="6591" max="6591" width="53" style="128" bestFit="1" customWidth="1"/>
    <col min="6592" max="6592" width="46.140625" style="128" bestFit="1" customWidth="1"/>
    <col min="6593" max="6593" width="8.140625" style="128" bestFit="1" customWidth="1"/>
    <col min="6594" max="6594" width="33.85546875" style="128" bestFit="1" customWidth="1"/>
    <col min="6595" max="6595" width="53" style="128" bestFit="1" customWidth="1"/>
    <col min="6596" max="6596" width="46.140625" style="128" bestFit="1" customWidth="1"/>
    <col min="6597" max="6597" width="8.140625" style="128" bestFit="1" customWidth="1"/>
    <col min="6598" max="6598" width="33.85546875" style="128" bestFit="1" customWidth="1"/>
    <col min="6599" max="6599" width="53" style="128" bestFit="1" customWidth="1"/>
    <col min="6600" max="6600" width="46.140625" style="128" bestFit="1" customWidth="1"/>
    <col min="6601" max="6601" width="8.140625" style="128" bestFit="1" customWidth="1"/>
    <col min="6602" max="6602" width="33.85546875" style="128" bestFit="1" customWidth="1"/>
    <col min="6603" max="6603" width="53" style="128" bestFit="1" customWidth="1"/>
    <col min="6604" max="6604" width="46.140625" style="128" bestFit="1" customWidth="1"/>
    <col min="6605" max="6605" width="8.140625" style="128" bestFit="1" customWidth="1"/>
    <col min="6606" max="6606" width="33.85546875" style="128" bestFit="1" customWidth="1"/>
    <col min="6607" max="6607" width="53" style="128" bestFit="1" customWidth="1"/>
    <col min="6608" max="6608" width="46.140625" style="128" bestFit="1" customWidth="1"/>
    <col min="6609" max="6609" width="8.140625" style="128" bestFit="1" customWidth="1"/>
    <col min="6610" max="6610" width="33.85546875" style="128" bestFit="1" customWidth="1"/>
    <col min="6611" max="6611" width="53" style="128" bestFit="1" customWidth="1"/>
    <col min="6612" max="6612" width="46.140625" style="128" bestFit="1" customWidth="1"/>
    <col min="6613" max="6613" width="8.140625" style="128" bestFit="1" customWidth="1"/>
    <col min="6614" max="6614" width="33.85546875" style="128" bestFit="1" customWidth="1"/>
    <col min="6615" max="6615" width="53" style="128" bestFit="1" customWidth="1"/>
    <col min="6616" max="6616" width="46.140625" style="128" bestFit="1" customWidth="1"/>
    <col min="6617" max="6617" width="8.140625" style="128" bestFit="1" customWidth="1"/>
    <col min="6618" max="6618" width="33.85546875" style="128" bestFit="1" customWidth="1"/>
    <col min="6619" max="6619" width="53" style="128" bestFit="1" customWidth="1"/>
    <col min="6620" max="6620" width="46.140625" style="128" bestFit="1" customWidth="1"/>
    <col min="6621" max="6621" width="8.140625" style="128" bestFit="1" customWidth="1"/>
    <col min="6622" max="6622" width="33.85546875" style="128" bestFit="1" customWidth="1"/>
    <col min="6623" max="6623" width="53" style="128" bestFit="1" customWidth="1"/>
    <col min="6624" max="6624" width="46.140625" style="128" bestFit="1" customWidth="1"/>
    <col min="6625" max="6625" width="8.140625" style="128" bestFit="1" customWidth="1"/>
    <col min="6626" max="6626" width="33.85546875" style="128" bestFit="1" customWidth="1"/>
    <col min="6627" max="6627" width="53" style="128" bestFit="1" customWidth="1"/>
    <col min="6628" max="6628" width="46.140625" style="128" bestFit="1" customWidth="1"/>
    <col min="6629" max="6629" width="8.140625" style="128" bestFit="1" customWidth="1"/>
    <col min="6630" max="6630" width="33.85546875" style="128" bestFit="1" customWidth="1"/>
    <col min="6631" max="6631" width="53" style="128" bestFit="1" customWidth="1"/>
    <col min="6632" max="6632" width="46.140625" style="128" bestFit="1" customWidth="1"/>
    <col min="6633" max="6633" width="8.140625" style="128" bestFit="1" customWidth="1"/>
    <col min="6634" max="6634" width="33.85546875" style="128" bestFit="1" customWidth="1"/>
    <col min="6635" max="6635" width="53" style="128" bestFit="1" customWidth="1"/>
    <col min="6636" max="6636" width="46.140625" style="128" bestFit="1" customWidth="1"/>
    <col min="6637" max="6637" width="8.140625" style="128" bestFit="1" customWidth="1"/>
    <col min="6638" max="6638" width="33.85546875" style="128" bestFit="1" customWidth="1"/>
    <col min="6639" max="6639" width="53" style="128" bestFit="1" customWidth="1"/>
    <col min="6640" max="6640" width="46.140625" style="128" bestFit="1" customWidth="1"/>
    <col min="6641" max="6641" width="8.140625" style="128" bestFit="1" customWidth="1"/>
    <col min="6642" max="6642" width="33.85546875" style="128" bestFit="1" customWidth="1"/>
    <col min="6643" max="6643" width="53" style="128" bestFit="1" customWidth="1"/>
    <col min="6644" max="6644" width="46.140625" style="128" bestFit="1" customWidth="1"/>
    <col min="6645" max="6645" width="8.140625" style="128" bestFit="1" customWidth="1"/>
    <col min="6646" max="6646" width="33.85546875" style="128" bestFit="1" customWidth="1"/>
    <col min="6647" max="6647" width="53" style="128" bestFit="1" customWidth="1"/>
    <col min="6648" max="6648" width="46.140625" style="128" bestFit="1" customWidth="1"/>
    <col min="6649" max="6649" width="8.140625" style="128" bestFit="1" customWidth="1"/>
    <col min="6650" max="6650" width="33.85546875" style="128" bestFit="1" customWidth="1"/>
    <col min="6651" max="6651" width="53" style="128" bestFit="1" customWidth="1"/>
    <col min="6652" max="6652" width="46.140625" style="128" bestFit="1" customWidth="1"/>
    <col min="6653" max="6653" width="8.140625" style="128" bestFit="1" customWidth="1"/>
    <col min="6654" max="6654" width="33.85546875" style="128" bestFit="1" customWidth="1"/>
    <col min="6655" max="6655" width="53" style="128" bestFit="1" customWidth="1"/>
    <col min="6656" max="6656" width="46.140625" style="128" bestFit="1" customWidth="1"/>
    <col min="6657" max="6657" width="8.140625" style="128" bestFit="1" customWidth="1"/>
    <col min="6658" max="6658" width="33.85546875" style="128" bestFit="1" customWidth="1"/>
    <col min="6659" max="6659" width="53" style="128" bestFit="1" customWidth="1"/>
    <col min="6660" max="6660" width="46.140625" style="128" bestFit="1" customWidth="1"/>
    <col min="6661" max="6661" width="8.140625" style="128" bestFit="1" customWidth="1"/>
    <col min="6662" max="6662" width="33.85546875" style="128" bestFit="1" customWidth="1"/>
    <col min="6663" max="6663" width="53" style="128" bestFit="1" customWidth="1"/>
    <col min="6664" max="6664" width="46.140625" style="128" bestFit="1" customWidth="1"/>
    <col min="6665" max="6665" width="8.140625" style="128" bestFit="1" customWidth="1"/>
    <col min="6666" max="6666" width="33.85546875" style="128" bestFit="1" customWidth="1"/>
    <col min="6667" max="6667" width="53" style="128" bestFit="1" customWidth="1"/>
    <col min="6668" max="6668" width="46.140625" style="128" bestFit="1" customWidth="1"/>
    <col min="6669" max="6669" width="8.140625" style="128" bestFit="1" customWidth="1"/>
    <col min="6670" max="6670" width="33.85546875" style="128" bestFit="1" customWidth="1"/>
    <col min="6671" max="6671" width="53" style="128" bestFit="1" customWidth="1"/>
    <col min="6672" max="6672" width="46.140625" style="128" bestFit="1" customWidth="1"/>
    <col min="6673" max="6673" width="8.140625" style="128" bestFit="1" customWidth="1"/>
    <col min="6674" max="6674" width="33.85546875" style="128" bestFit="1" customWidth="1"/>
    <col min="6675" max="6675" width="53" style="128" bestFit="1" customWidth="1"/>
    <col min="6676" max="6676" width="46.140625" style="128" bestFit="1" customWidth="1"/>
    <col min="6677" max="6677" width="8.140625" style="128" bestFit="1" customWidth="1"/>
    <col min="6678" max="6678" width="33.85546875" style="128" bestFit="1" customWidth="1"/>
    <col min="6679" max="6679" width="53" style="128" bestFit="1" customWidth="1"/>
    <col min="6680" max="6680" width="46.140625" style="128" bestFit="1" customWidth="1"/>
    <col min="6681" max="6681" width="8.140625" style="128" bestFit="1" customWidth="1"/>
    <col min="6682" max="6682" width="33.85546875" style="128" bestFit="1" customWidth="1"/>
    <col min="6683" max="6683" width="53" style="128" bestFit="1" customWidth="1"/>
    <col min="6684" max="6684" width="46.140625" style="128" bestFit="1" customWidth="1"/>
    <col min="6685" max="6685" width="8.140625" style="128" bestFit="1" customWidth="1"/>
    <col min="6686" max="6686" width="33.85546875" style="128" bestFit="1" customWidth="1"/>
    <col min="6687" max="6687" width="53" style="128" bestFit="1" customWidth="1"/>
    <col min="6688" max="6688" width="46.140625" style="128" bestFit="1" customWidth="1"/>
    <col min="6689" max="6689" width="8.140625" style="128" bestFit="1" customWidth="1"/>
    <col min="6690" max="6690" width="33.85546875" style="128" bestFit="1" customWidth="1"/>
    <col min="6691" max="6691" width="53" style="128" bestFit="1" customWidth="1"/>
    <col min="6692" max="6692" width="46.140625" style="128" bestFit="1" customWidth="1"/>
    <col min="6693" max="6693" width="8.140625" style="128" bestFit="1" customWidth="1"/>
    <col min="6694" max="6694" width="33.85546875" style="128" bestFit="1" customWidth="1"/>
    <col min="6695" max="6695" width="53" style="128" bestFit="1" customWidth="1"/>
    <col min="6696" max="6696" width="46.140625" style="128" bestFit="1" customWidth="1"/>
    <col min="6697" max="6697" width="8.140625" style="128" bestFit="1" customWidth="1"/>
    <col min="6698" max="6698" width="33.85546875" style="128" bestFit="1" customWidth="1"/>
    <col min="6699" max="6699" width="53" style="128" bestFit="1" customWidth="1"/>
    <col min="6700" max="6700" width="46.140625" style="128" bestFit="1" customWidth="1"/>
    <col min="6701" max="6701" width="8.140625" style="128" bestFit="1" customWidth="1"/>
    <col min="6702" max="6702" width="33.85546875" style="128" bestFit="1" customWidth="1"/>
    <col min="6703" max="6703" width="53" style="128" bestFit="1" customWidth="1"/>
    <col min="6704" max="6704" width="46.140625" style="128" bestFit="1" customWidth="1"/>
    <col min="6705" max="6705" width="8.140625" style="128" bestFit="1" customWidth="1"/>
    <col min="6706" max="6706" width="33.85546875" style="128" bestFit="1" customWidth="1"/>
    <col min="6707" max="6707" width="53" style="128" bestFit="1" customWidth="1"/>
    <col min="6708" max="6708" width="46.140625" style="128" bestFit="1" customWidth="1"/>
    <col min="6709" max="6709" width="8.140625" style="128" bestFit="1" customWidth="1"/>
    <col min="6710" max="6710" width="33.85546875" style="128" bestFit="1" customWidth="1"/>
    <col min="6711" max="6711" width="53" style="128" bestFit="1" customWidth="1"/>
    <col min="6712" max="6712" width="46.140625" style="128" bestFit="1" customWidth="1"/>
    <col min="6713" max="6713" width="8.140625" style="128" bestFit="1" customWidth="1"/>
    <col min="6714" max="6714" width="33.85546875" style="128" bestFit="1" customWidth="1"/>
    <col min="6715" max="6715" width="53" style="128" bestFit="1" customWidth="1"/>
    <col min="6716" max="6716" width="46.140625" style="128" bestFit="1" customWidth="1"/>
    <col min="6717" max="6717" width="8.140625" style="128" bestFit="1" customWidth="1"/>
    <col min="6718" max="6718" width="33.85546875" style="128" bestFit="1" customWidth="1"/>
    <col min="6719" max="6719" width="53" style="128" bestFit="1" customWidth="1"/>
    <col min="6720" max="6720" width="46.140625" style="128" bestFit="1" customWidth="1"/>
    <col min="6721" max="6721" width="8.140625" style="128" bestFit="1" customWidth="1"/>
    <col min="6722" max="6722" width="33.85546875" style="128" bestFit="1" customWidth="1"/>
    <col min="6723" max="6723" width="53" style="128" bestFit="1" customWidth="1"/>
    <col min="6724" max="6724" width="46.140625" style="128" bestFit="1" customWidth="1"/>
    <col min="6725" max="6725" width="8.140625" style="128" bestFit="1" customWidth="1"/>
    <col min="6726" max="6726" width="33.85546875" style="128" bestFit="1" customWidth="1"/>
    <col min="6727" max="6727" width="53" style="128" bestFit="1" customWidth="1"/>
    <col min="6728" max="6728" width="46.140625" style="128" bestFit="1" customWidth="1"/>
    <col min="6729" max="6729" width="8.140625" style="128" bestFit="1" customWidth="1"/>
    <col min="6730" max="6730" width="33.85546875" style="128" bestFit="1" customWidth="1"/>
    <col min="6731" max="6731" width="53" style="128" bestFit="1" customWidth="1"/>
    <col min="6732" max="6732" width="46.140625" style="128" bestFit="1" customWidth="1"/>
    <col min="6733" max="6733" width="8.140625" style="128" bestFit="1" customWidth="1"/>
    <col min="6734" max="6734" width="33.85546875" style="128" bestFit="1" customWidth="1"/>
    <col min="6735" max="6735" width="53" style="128" bestFit="1" customWidth="1"/>
    <col min="6736" max="6736" width="46.140625" style="128" bestFit="1" customWidth="1"/>
    <col min="6737" max="6737" width="8.140625" style="128" bestFit="1" customWidth="1"/>
    <col min="6738" max="6738" width="33.85546875" style="128" bestFit="1" customWidth="1"/>
    <col min="6739" max="6739" width="53" style="128" bestFit="1" customWidth="1"/>
    <col min="6740" max="6740" width="46.140625" style="128" bestFit="1" customWidth="1"/>
    <col min="6741" max="6741" width="8.140625" style="128" bestFit="1" customWidth="1"/>
    <col min="6742" max="6742" width="33.85546875" style="128" bestFit="1" customWidth="1"/>
    <col min="6743" max="6743" width="53" style="128" bestFit="1" customWidth="1"/>
    <col min="6744" max="6744" width="46.140625" style="128" bestFit="1" customWidth="1"/>
    <col min="6745" max="6745" width="8.140625" style="128" bestFit="1" customWidth="1"/>
    <col min="6746" max="6746" width="33.85546875" style="128" bestFit="1" customWidth="1"/>
    <col min="6747" max="6747" width="53" style="128" bestFit="1" customWidth="1"/>
    <col min="6748" max="6748" width="46.140625" style="128" bestFit="1" customWidth="1"/>
    <col min="6749" max="6749" width="8.140625" style="128" bestFit="1" customWidth="1"/>
    <col min="6750" max="6750" width="33.85546875" style="128" bestFit="1" customWidth="1"/>
    <col min="6751" max="6751" width="53" style="128" bestFit="1" customWidth="1"/>
    <col min="6752" max="6752" width="46.140625" style="128" bestFit="1" customWidth="1"/>
    <col min="6753" max="6753" width="8.140625" style="128" bestFit="1" customWidth="1"/>
    <col min="6754" max="6754" width="33.85546875" style="128" bestFit="1" customWidth="1"/>
    <col min="6755" max="6755" width="53" style="128" bestFit="1" customWidth="1"/>
    <col min="6756" max="6756" width="46.140625" style="128" bestFit="1" customWidth="1"/>
    <col min="6757" max="6757" width="8.140625" style="128" bestFit="1" customWidth="1"/>
    <col min="6758" max="6758" width="33.85546875" style="128" bestFit="1" customWidth="1"/>
    <col min="6759" max="6759" width="53" style="128" bestFit="1" customWidth="1"/>
    <col min="6760" max="6760" width="46.140625" style="128" bestFit="1" customWidth="1"/>
    <col min="6761" max="6761" width="8.140625" style="128" bestFit="1" customWidth="1"/>
    <col min="6762" max="6762" width="33.85546875" style="128" bestFit="1" customWidth="1"/>
    <col min="6763" max="6763" width="53" style="128" bestFit="1" customWidth="1"/>
    <col min="6764" max="6764" width="46.140625" style="128" bestFit="1" customWidth="1"/>
    <col min="6765" max="6765" width="8.140625" style="128" bestFit="1" customWidth="1"/>
    <col min="6766" max="6766" width="33.85546875" style="128" bestFit="1" customWidth="1"/>
    <col min="6767" max="6767" width="53" style="128" bestFit="1" customWidth="1"/>
    <col min="6768" max="6768" width="46.140625" style="128" bestFit="1" customWidth="1"/>
    <col min="6769" max="6769" width="8.140625" style="128" bestFit="1" customWidth="1"/>
    <col min="6770" max="6770" width="33.85546875" style="128" bestFit="1" customWidth="1"/>
    <col min="6771" max="6771" width="53" style="128" bestFit="1" customWidth="1"/>
    <col min="6772" max="6772" width="46.140625" style="128" bestFit="1" customWidth="1"/>
    <col min="6773" max="6773" width="8.140625" style="128" bestFit="1" customWidth="1"/>
    <col min="6774" max="6774" width="33.85546875" style="128" bestFit="1" customWidth="1"/>
    <col min="6775" max="6775" width="53" style="128" bestFit="1" customWidth="1"/>
    <col min="6776" max="6776" width="46.140625" style="128" bestFit="1" customWidth="1"/>
    <col min="6777" max="6777" width="8.140625" style="128" bestFit="1" customWidth="1"/>
    <col min="6778" max="6778" width="33.85546875" style="128" bestFit="1" customWidth="1"/>
    <col min="6779" max="6779" width="53" style="128" bestFit="1" customWidth="1"/>
    <col min="6780" max="6780" width="46.140625" style="128" bestFit="1" customWidth="1"/>
    <col min="6781" max="6781" width="8.140625" style="128" bestFit="1" customWidth="1"/>
    <col min="6782" max="6782" width="33.85546875" style="128" bestFit="1" customWidth="1"/>
    <col min="6783" max="6783" width="53" style="128" bestFit="1" customWidth="1"/>
    <col min="6784" max="6784" width="46.140625" style="128" bestFit="1" customWidth="1"/>
    <col min="6785" max="6785" width="8.140625" style="128" bestFit="1" customWidth="1"/>
    <col min="6786" max="6786" width="33.85546875" style="128" bestFit="1" customWidth="1"/>
    <col min="6787" max="6787" width="53" style="128" bestFit="1" customWidth="1"/>
    <col min="6788" max="6788" width="46.140625" style="128" bestFit="1" customWidth="1"/>
    <col min="6789" max="6789" width="8.140625" style="128" bestFit="1" customWidth="1"/>
    <col min="6790" max="6790" width="33.85546875" style="128" bestFit="1" customWidth="1"/>
    <col min="6791" max="6791" width="53" style="128" bestFit="1" customWidth="1"/>
    <col min="6792" max="6792" width="46.140625" style="128" bestFit="1" customWidth="1"/>
    <col min="6793" max="6793" width="8.140625" style="128" bestFit="1" customWidth="1"/>
    <col min="6794" max="6794" width="33.85546875" style="128" bestFit="1" customWidth="1"/>
    <col min="6795" max="6795" width="53" style="128" bestFit="1" customWidth="1"/>
    <col min="6796" max="6796" width="46.140625" style="128" bestFit="1" customWidth="1"/>
    <col min="6797" max="6797" width="8.140625" style="128" bestFit="1" customWidth="1"/>
    <col min="6798" max="6798" width="33.85546875" style="128" bestFit="1" customWidth="1"/>
    <col min="6799" max="6799" width="53" style="128" bestFit="1" customWidth="1"/>
    <col min="6800" max="6800" width="46.140625" style="128" bestFit="1" customWidth="1"/>
    <col min="6801" max="6801" width="8.140625" style="128" bestFit="1" customWidth="1"/>
    <col min="6802" max="6802" width="33.85546875" style="128" bestFit="1" customWidth="1"/>
    <col min="6803" max="6803" width="53" style="128" bestFit="1" customWidth="1"/>
    <col min="6804" max="6804" width="46.140625" style="128" bestFit="1" customWidth="1"/>
    <col min="6805" max="6805" width="8.140625" style="128" bestFit="1" customWidth="1"/>
    <col min="6806" max="6806" width="33.85546875" style="128" bestFit="1" customWidth="1"/>
    <col min="6807" max="6807" width="53" style="128" bestFit="1" customWidth="1"/>
    <col min="6808" max="6808" width="46.140625" style="128" bestFit="1" customWidth="1"/>
    <col min="6809" max="6809" width="8.140625" style="128" bestFit="1" customWidth="1"/>
    <col min="6810" max="6810" width="33.85546875" style="128" bestFit="1" customWidth="1"/>
    <col min="6811" max="6811" width="53" style="128" bestFit="1" customWidth="1"/>
    <col min="6812" max="6812" width="46.140625" style="128" bestFit="1" customWidth="1"/>
    <col min="6813" max="6813" width="8.140625" style="128" bestFit="1" customWidth="1"/>
    <col min="6814" max="6814" width="33.85546875" style="128" bestFit="1" customWidth="1"/>
    <col min="6815" max="6815" width="53" style="128" bestFit="1" customWidth="1"/>
    <col min="6816" max="6816" width="46.140625" style="128" bestFit="1" customWidth="1"/>
    <col min="6817" max="6817" width="8.140625" style="128" bestFit="1" customWidth="1"/>
    <col min="6818" max="6818" width="33.85546875" style="128" bestFit="1" customWidth="1"/>
    <col min="6819" max="6819" width="53" style="128" bestFit="1" customWidth="1"/>
    <col min="6820" max="6820" width="46.140625" style="128" bestFit="1" customWidth="1"/>
    <col min="6821" max="6821" width="8.140625" style="128" bestFit="1" customWidth="1"/>
    <col min="6822" max="6822" width="33.85546875" style="128" bestFit="1" customWidth="1"/>
    <col min="6823" max="6823" width="53" style="128" bestFit="1" customWidth="1"/>
    <col min="6824" max="6824" width="46.140625" style="128" bestFit="1" customWidth="1"/>
    <col min="6825" max="6825" width="8.140625" style="128" bestFit="1" customWidth="1"/>
    <col min="6826" max="6826" width="33.85546875" style="128" bestFit="1" customWidth="1"/>
    <col min="6827" max="6827" width="53" style="128" bestFit="1" customWidth="1"/>
    <col min="6828" max="6828" width="46.140625" style="128" bestFit="1" customWidth="1"/>
    <col min="6829" max="6829" width="8.140625" style="128" bestFit="1" customWidth="1"/>
    <col min="6830" max="6830" width="33.85546875" style="128" bestFit="1" customWidth="1"/>
    <col min="6831" max="6831" width="53" style="128" bestFit="1" customWidth="1"/>
    <col min="6832" max="6832" width="46.140625" style="128" bestFit="1" customWidth="1"/>
    <col min="6833" max="6833" width="8.140625" style="128" bestFit="1" customWidth="1"/>
    <col min="6834" max="6834" width="33.85546875" style="128" bestFit="1" customWidth="1"/>
    <col min="6835" max="6835" width="53" style="128" bestFit="1" customWidth="1"/>
    <col min="6836" max="6836" width="46.140625" style="128" bestFit="1" customWidth="1"/>
    <col min="6837" max="6837" width="8.140625" style="128" bestFit="1" customWidth="1"/>
    <col min="6838" max="6838" width="33.85546875" style="128" bestFit="1" customWidth="1"/>
    <col min="6839" max="6839" width="53" style="128" bestFit="1" customWidth="1"/>
    <col min="6840" max="6840" width="46.140625" style="128" bestFit="1" customWidth="1"/>
    <col min="6841" max="6841" width="8.140625" style="128" bestFit="1" customWidth="1"/>
    <col min="6842" max="6842" width="33.85546875" style="128" bestFit="1" customWidth="1"/>
    <col min="6843" max="6843" width="53" style="128" bestFit="1" customWidth="1"/>
    <col min="6844" max="6844" width="46.140625" style="128" bestFit="1" customWidth="1"/>
    <col min="6845" max="6845" width="8.140625" style="128" bestFit="1" customWidth="1"/>
    <col min="6846" max="6846" width="33.85546875" style="128" bestFit="1" customWidth="1"/>
    <col min="6847" max="6847" width="53" style="128" bestFit="1" customWidth="1"/>
    <col min="6848" max="6848" width="46.140625" style="128" bestFit="1" customWidth="1"/>
    <col min="6849" max="6849" width="8.140625" style="128" bestFit="1" customWidth="1"/>
    <col min="6850" max="6850" width="33.85546875" style="128" bestFit="1" customWidth="1"/>
    <col min="6851" max="6851" width="53" style="128" bestFit="1" customWidth="1"/>
    <col min="6852" max="6852" width="46.140625" style="128" bestFit="1" customWidth="1"/>
    <col min="6853" max="6853" width="8.140625" style="128" bestFit="1" customWidth="1"/>
    <col min="6854" max="6854" width="33.85546875" style="128" bestFit="1" customWidth="1"/>
    <col min="6855" max="6855" width="53" style="128" bestFit="1" customWidth="1"/>
    <col min="6856" max="6856" width="46.140625" style="128" bestFit="1" customWidth="1"/>
    <col min="6857" max="6857" width="8.140625" style="128" bestFit="1" customWidth="1"/>
    <col min="6858" max="6858" width="33.85546875" style="128" bestFit="1" customWidth="1"/>
    <col min="6859" max="6859" width="53" style="128" bestFit="1" customWidth="1"/>
    <col min="6860" max="6860" width="46.140625" style="128" bestFit="1" customWidth="1"/>
    <col min="6861" max="6861" width="8.140625" style="128" bestFit="1" customWidth="1"/>
    <col min="6862" max="6862" width="33.85546875" style="128" bestFit="1" customWidth="1"/>
    <col min="6863" max="6863" width="53" style="128" bestFit="1" customWidth="1"/>
    <col min="6864" max="6864" width="46.140625" style="128" bestFit="1" customWidth="1"/>
    <col min="6865" max="6865" width="8.140625" style="128" bestFit="1" customWidth="1"/>
    <col min="6866" max="6866" width="33.85546875" style="128" bestFit="1" customWidth="1"/>
    <col min="6867" max="6867" width="53" style="128" bestFit="1" customWidth="1"/>
    <col min="6868" max="6868" width="46.140625" style="128" bestFit="1" customWidth="1"/>
    <col min="6869" max="6869" width="8.140625" style="128" bestFit="1" customWidth="1"/>
    <col min="6870" max="6870" width="33.85546875" style="128" bestFit="1" customWidth="1"/>
    <col min="6871" max="6871" width="53" style="128" bestFit="1" customWidth="1"/>
    <col min="6872" max="6872" width="46.140625" style="128" bestFit="1" customWidth="1"/>
    <col min="6873" max="6873" width="8.140625" style="128" bestFit="1" customWidth="1"/>
    <col min="6874" max="6874" width="33.85546875" style="128" bestFit="1" customWidth="1"/>
    <col min="6875" max="6875" width="53" style="128" bestFit="1" customWidth="1"/>
    <col min="6876" max="6876" width="46.140625" style="128" bestFit="1" customWidth="1"/>
    <col min="6877" max="6877" width="8.140625" style="128" bestFit="1" customWidth="1"/>
    <col min="6878" max="6878" width="33.85546875" style="128" bestFit="1" customWidth="1"/>
    <col min="6879" max="6879" width="53" style="128" bestFit="1" customWidth="1"/>
    <col min="6880" max="6880" width="46.140625" style="128" bestFit="1" customWidth="1"/>
    <col min="6881" max="6881" width="8.140625" style="128" bestFit="1" customWidth="1"/>
    <col min="6882" max="6882" width="33.85546875" style="128" bestFit="1" customWidth="1"/>
    <col min="6883" max="6883" width="53" style="128" bestFit="1" customWidth="1"/>
    <col min="6884" max="6884" width="46.140625" style="128" bestFit="1" customWidth="1"/>
    <col min="6885" max="6885" width="8.140625" style="128" bestFit="1" customWidth="1"/>
    <col min="6886" max="6886" width="33.85546875" style="128" bestFit="1" customWidth="1"/>
    <col min="6887" max="6887" width="53" style="128" bestFit="1" customWidth="1"/>
    <col min="6888" max="6888" width="46.140625" style="128" bestFit="1" customWidth="1"/>
    <col min="6889" max="6889" width="8.140625" style="128" bestFit="1" customWidth="1"/>
    <col min="6890" max="6890" width="33.85546875" style="128" bestFit="1" customWidth="1"/>
    <col min="6891" max="6891" width="53" style="128" bestFit="1" customWidth="1"/>
    <col min="6892" max="6892" width="46.140625" style="128" bestFit="1" customWidth="1"/>
    <col min="6893" max="6893" width="8.140625" style="128" bestFit="1" customWidth="1"/>
    <col min="6894" max="6894" width="33.85546875" style="128" bestFit="1" customWidth="1"/>
    <col min="6895" max="6895" width="53" style="128" bestFit="1" customWidth="1"/>
    <col min="6896" max="6896" width="46.140625" style="128" bestFit="1" customWidth="1"/>
    <col min="6897" max="6897" width="8.140625" style="128" bestFit="1" customWidth="1"/>
    <col min="6898" max="6898" width="33.85546875" style="128" bestFit="1" customWidth="1"/>
    <col min="6899" max="6899" width="53" style="128" bestFit="1" customWidth="1"/>
    <col min="6900" max="6900" width="46.140625" style="128" bestFit="1" customWidth="1"/>
    <col min="6901" max="6901" width="8.140625" style="128" bestFit="1" customWidth="1"/>
    <col min="6902" max="6902" width="33.85546875" style="128" bestFit="1" customWidth="1"/>
    <col min="6903" max="6903" width="53" style="128" bestFit="1" customWidth="1"/>
    <col min="6904" max="6904" width="46.140625" style="128" bestFit="1" customWidth="1"/>
    <col min="6905" max="6905" width="8.140625" style="128" bestFit="1" customWidth="1"/>
    <col min="6906" max="6906" width="33.85546875" style="128" bestFit="1" customWidth="1"/>
    <col min="6907" max="6907" width="53" style="128" bestFit="1" customWidth="1"/>
    <col min="6908" max="6908" width="46.140625" style="128" bestFit="1" customWidth="1"/>
    <col min="6909" max="6909" width="8.140625" style="128" bestFit="1" customWidth="1"/>
    <col min="6910" max="6910" width="33.85546875" style="128" bestFit="1" customWidth="1"/>
    <col min="6911" max="6911" width="53" style="128" bestFit="1" customWidth="1"/>
    <col min="6912" max="6912" width="46.140625" style="128" bestFit="1" customWidth="1"/>
    <col min="6913" max="6913" width="8.140625" style="128" bestFit="1" customWidth="1"/>
    <col min="6914" max="6914" width="33.85546875" style="128" bestFit="1" customWidth="1"/>
    <col min="6915" max="6915" width="53" style="128" bestFit="1" customWidth="1"/>
    <col min="6916" max="6916" width="46.140625" style="128" bestFit="1" customWidth="1"/>
    <col min="6917" max="6917" width="8.140625" style="128" bestFit="1" customWidth="1"/>
    <col min="6918" max="6918" width="33.85546875" style="128" bestFit="1" customWidth="1"/>
    <col min="6919" max="6919" width="53" style="128" bestFit="1" customWidth="1"/>
    <col min="6920" max="6920" width="46.140625" style="128" bestFit="1" customWidth="1"/>
    <col min="6921" max="6921" width="8.140625" style="128" bestFit="1" customWidth="1"/>
    <col min="6922" max="6922" width="33.85546875" style="128" bestFit="1" customWidth="1"/>
    <col min="6923" max="6923" width="53" style="128" bestFit="1" customWidth="1"/>
    <col min="6924" max="6924" width="46.140625" style="128" bestFit="1" customWidth="1"/>
    <col min="6925" max="6925" width="8.140625" style="128" bestFit="1" customWidth="1"/>
    <col min="6926" max="6926" width="33.85546875" style="128" bestFit="1" customWidth="1"/>
    <col min="6927" max="6927" width="53" style="128" bestFit="1" customWidth="1"/>
    <col min="6928" max="6928" width="46.140625" style="128" bestFit="1" customWidth="1"/>
    <col min="6929" max="6929" width="8.140625" style="128" bestFit="1" customWidth="1"/>
    <col min="6930" max="6930" width="33.85546875" style="128" bestFit="1" customWidth="1"/>
    <col min="6931" max="6931" width="53" style="128" bestFit="1" customWidth="1"/>
    <col min="6932" max="6932" width="46.140625" style="128" bestFit="1" customWidth="1"/>
    <col min="6933" max="6933" width="8.140625" style="128" bestFit="1" customWidth="1"/>
    <col min="6934" max="6934" width="33.85546875" style="128" bestFit="1" customWidth="1"/>
    <col min="6935" max="6935" width="53" style="128" bestFit="1" customWidth="1"/>
    <col min="6936" max="6936" width="46.140625" style="128" bestFit="1" customWidth="1"/>
    <col min="6937" max="6937" width="8.140625" style="128" bestFit="1" customWidth="1"/>
    <col min="6938" max="6938" width="33.85546875" style="128" bestFit="1" customWidth="1"/>
    <col min="6939" max="6939" width="53" style="128" bestFit="1" customWidth="1"/>
    <col min="6940" max="6940" width="46.140625" style="128" bestFit="1" customWidth="1"/>
    <col min="6941" max="6941" width="8.140625" style="128" bestFit="1" customWidth="1"/>
    <col min="6942" max="6942" width="33.85546875" style="128" bestFit="1" customWidth="1"/>
    <col min="6943" max="6943" width="53" style="128" bestFit="1" customWidth="1"/>
    <col min="6944" max="6944" width="46.140625" style="128" bestFit="1" customWidth="1"/>
    <col min="6945" max="6945" width="8.140625" style="128" bestFit="1" customWidth="1"/>
    <col min="6946" max="6946" width="33.85546875" style="128" bestFit="1" customWidth="1"/>
    <col min="6947" max="6947" width="53" style="128" bestFit="1" customWidth="1"/>
    <col min="6948" max="6948" width="46.140625" style="128" bestFit="1" customWidth="1"/>
    <col min="6949" max="6949" width="8.140625" style="128" bestFit="1" customWidth="1"/>
    <col min="6950" max="6950" width="33.85546875" style="128" bestFit="1" customWidth="1"/>
    <col min="6951" max="6951" width="53" style="128" bestFit="1" customWidth="1"/>
    <col min="6952" max="6952" width="46.140625" style="128" bestFit="1" customWidth="1"/>
    <col min="6953" max="6953" width="8.140625" style="128" bestFit="1" customWidth="1"/>
    <col min="6954" max="6954" width="33.85546875" style="128" bestFit="1" customWidth="1"/>
    <col min="6955" max="6955" width="53" style="128" bestFit="1" customWidth="1"/>
    <col min="6956" max="6956" width="46.140625" style="128" bestFit="1" customWidth="1"/>
    <col min="6957" max="6957" width="8.140625" style="128" bestFit="1" customWidth="1"/>
    <col min="6958" max="6958" width="33.85546875" style="128" bestFit="1" customWidth="1"/>
    <col min="6959" max="6959" width="53" style="128" bestFit="1" customWidth="1"/>
    <col min="6960" max="6960" width="46.140625" style="128" bestFit="1" customWidth="1"/>
    <col min="6961" max="6961" width="8.140625" style="128" bestFit="1" customWidth="1"/>
    <col min="6962" max="6962" width="33.85546875" style="128" bestFit="1" customWidth="1"/>
    <col min="6963" max="6963" width="53" style="128" bestFit="1" customWidth="1"/>
    <col min="6964" max="6964" width="46.140625" style="128" bestFit="1" customWidth="1"/>
    <col min="6965" max="6965" width="8.140625" style="128" bestFit="1" customWidth="1"/>
    <col min="6966" max="6966" width="33.85546875" style="128" bestFit="1" customWidth="1"/>
    <col min="6967" max="6967" width="53" style="128" bestFit="1" customWidth="1"/>
    <col min="6968" max="6968" width="46.140625" style="128" bestFit="1" customWidth="1"/>
    <col min="6969" max="6969" width="8.140625" style="128" bestFit="1" customWidth="1"/>
    <col min="6970" max="6970" width="33.85546875" style="128" bestFit="1" customWidth="1"/>
    <col min="6971" max="6971" width="53" style="128" bestFit="1" customWidth="1"/>
    <col min="6972" max="6972" width="46.140625" style="128" bestFit="1" customWidth="1"/>
    <col min="6973" max="6973" width="8.140625" style="128" bestFit="1" customWidth="1"/>
    <col min="6974" max="6974" width="33.85546875" style="128" bestFit="1" customWidth="1"/>
    <col min="6975" max="6975" width="53" style="128" bestFit="1" customWidth="1"/>
    <col min="6976" max="6976" width="46.140625" style="128" bestFit="1" customWidth="1"/>
    <col min="6977" max="6977" width="8.140625" style="128" bestFit="1" customWidth="1"/>
    <col min="6978" max="6978" width="33.85546875" style="128" bestFit="1" customWidth="1"/>
    <col min="6979" max="6979" width="53" style="128" bestFit="1" customWidth="1"/>
    <col min="6980" max="6980" width="46.140625" style="128" bestFit="1" customWidth="1"/>
    <col min="6981" max="6981" width="8.140625" style="128" bestFit="1" customWidth="1"/>
    <col min="6982" max="6982" width="33.85546875" style="128" bestFit="1" customWidth="1"/>
    <col min="6983" max="6983" width="53" style="128" bestFit="1" customWidth="1"/>
    <col min="6984" max="6984" width="46.140625" style="128" bestFit="1" customWidth="1"/>
    <col min="6985" max="6985" width="8.140625" style="128" bestFit="1" customWidth="1"/>
    <col min="6986" max="6986" width="33.85546875" style="128" bestFit="1" customWidth="1"/>
    <col min="6987" max="6987" width="53" style="128" bestFit="1" customWidth="1"/>
    <col min="6988" max="6988" width="46.140625" style="128" bestFit="1" customWidth="1"/>
    <col min="6989" max="6989" width="8.140625" style="128" bestFit="1" customWidth="1"/>
    <col min="6990" max="6990" width="33.85546875" style="128" bestFit="1" customWidth="1"/>
    <col min="6991" max="6991" width="53" style="128" bestFit="1" customWidth="1"/>
    <col min="6992" max="6992" width="46.140625" style="128" bestFit="1" customWidth="1"/>
    <col min="6993" max="6993" width="8.140625" style="128" bestFit="1" customWidth="1"/>
    <col min="6994" max="6994" width="33.85546875" style="128" bestFit="1" customWidth="1"/>
    <col min="6995" max="6995" width="53" style="128" bestFit="1" customWidth="1"/>
    <col min="6996" max="6996" width="46.140625" style="128" bestFit="1" customWidth="1"/>
    <col min="6997" max="6997" width="8.140625" style="128" bestFit="1" customWidth="1"/>
    <col min="6998" max="6998" width="33.85546875" style="128" bestFit="1" customWidth="1"/>
    <col min="6999" max="6999" width="53" style="128" bestFit="1" customWidth="1"/>
    <col min="7000" max="7000" width="46.140625" style="128" bestFit="1" customWidth="1"/>
    <col min="7001" max="7001" width="8.140625" style="128" bestFit="1" customWidth="1"/>
    <col min="7002" max="7002" width="33.85546875" style="128" bestFit="1" customWidth="1"/>
    <col min="7003" max="7003" width="53" style="128" bestFit="1" customWidth="1"/>
    <col min="7004" max="7004" width="46.140625" style="128" bestFit="1" customWidth="1"/>
    <col min="7005" max="7005" width="8.140625" style="128" bestFit="1" customWidth="1"/>
    <col min="7006" max="7006" width="33.85546875" style="128" bestFit="1" customWidth="1"/>
    <col min="7007" max="7007" width="53" style="128" bestFit="1" customWidth="1"/>
    <col min="7008" max="7008" width="46.140625" style="128" bestFit="1" customWidth="1"/>
    <col min="7009" max="7009" width="8.140625" style="128" bestFit="1" customWidth="1"/>
    <col min="7010" max="7010" width="33.85546875" style="128" bestFit="1" customWidth="1"/>
    <col min="7011" max="7011" width="53" style="128" bestFit="1" customWidth="1"/>
    <col min="7012" max="7012" width="46.140625" style="128" bestFit="1" customWidth="1"/>
    <col min="7013" max="7013" width="8.140625" style="128" bestFit="1" customWidth="1"/>
    <col min="7014" max="7014" width="33.85546875" style="128" bestFit="1" customWidth="1"/>
    <col min="7015" max="7015" width="53" style="128" bestFit="1" customWidth="1"/>
    <col min="7016" max="7016" width="46.140625" style="128" bestFit="1" customWidth="1"/>
    <col min="7017" max="7017" width="8.140625" style="128" bestFit="1" customWidth="1"/>
    <col min="7018" max="7018" width="33.85546875" style="128" bestFit="1" customWidth="1"/>
    <col min="7019" max="7019" width="53" style="128" bestFit="1" customWidth="1"/>
    <col min="7020" max="7020" width="46.140625" style="128" bestFit="1" customWidth="1"/>
    <col min="7021" max="7021" width="8.140625" style="128" bestFit="1" customWidth="1"/>
    <col min="7022" max="7022" width="33.85546875" style="128" bestFit="1" customWidth="1"/>
    <col min="7023" max="7023" width="53" style="128" bestFit="1" customWidth="1"/>
    <col min="7024" max="7024" width="46.140625" style="128" bestFit="1" customWidth="1"/>
    <col min="7025" max="7025" width="8.140625" style="128" bestFit="1" customWidth="1"/>
    <col min="7026" max="7026" width="33.85546875" style="128" bestFit="1" customWidth="1"/>
    <col min="7027" max="7027" width="53" style="128" bestFit="1" customWidth="1"/>
    <col min="7028" max="7028" width="46.140625" style="128" bestFit="1" customWidth="1"/>
    <col min="7029" max="7029" width="8.140625" style="128" bestFit="1" customWidth="1"/>
    <col min="7030" max="7030" width="33.85546875" style="128" bestFit="1" customWidth="1"/>
    <col min="7031" max="7031" width="53" style="128" bestFit="1" customWidth="1"/>
    <col min="7032" max="7032" width="46.140625" style="128" bestFit="1" customWidth="1"/>
    <col min="7033" max="7033" width="8.140625" style="128" bestFit="1" customWidth="1"/>
    <col min="7034" max="7034" width="33.85546875" style="128" bestFit="1" customWidth="1"/>
    <col min="7035" max="7035" width="53" style="128" bestFit="1" customWidth="1"/>
    <col min="7036" max="7036" width="46.140625" style="128" bestFit="1" customWidth="1"/>
    <col min="7037" max="7037" width="8.140625" style="128" bestFit="1" customWidth="1"/>
    <col min="7038" max="7038" width="33.85546875" style="128" bestFit="1" customWidth="1"/>
    <col min="7039" max="7039" width="53" style="128" bestFit="1" customWidth="1"/>
    <col min="7040" max="7040" width="46.140625" style="128" bestFit="1" customWidth="1"/>
    <col min="7041" max="7041" width="8.140625" style="128" bestFit="1" customWidth="1"/>
    <col min="7042" max="7042" width="33.85546875" style="128" bestFit="1" customWidth="1"/>
    <col min="7043" max="7043" width="53" style="128" bestFit="1" customWidth="1"/>
    <col min="7044" max="7044" width="46.140625" style="128" bestFit="1" customWidth="1"/>
    <col min="7045" max="7045" width="8.140625" style="128" bestFit="1" customWidth="1"/>
    <col min="7046" max="7046" width="33.85546875" style="128" bestFit="1" customWidth="1"/>
    <col min="7047" max="7047" width="53" style="128" bestFit="1" customWidth="1"/>
    <col min="7048" max="7048" width="46.140625" style="128" bestFit="1" customWidth="1"/>
    <col min="7049" max="7049" width="8.140625" style="128" bestFit="1" customWidth="1"/>
    <col min="7050" max="7050" width="33.85546875" style="128" bestFit="1" customWidth="1"/>
    <col min="7051" max="7051" width="53" style="128" bestFit="1" customWidth="1"/>
    <col min="7052" max="7052" width="46.140625" style="128" bestFit="1" customWidth="1"/>
    <col min="7053" max="7053" width="8.140625" style="128" bestFit="1" customWidth="1"/>
    <col min="7054" max="7054" width="33.85546875" style="128" bestFit="1" customWidth="1"/>
    <col min="7055" max="7055" width="53" style="128" bestFit="1" customWidth="1"/>
    <col min="7056" max="7056" width="46.140625" style="128" bestFit="1" customWidth="1"/>
    <col min="7057" max="7057" width="8.140625" style="128" bestFit="1" customWidth="1"/>
    <col min="7058" max="7058" width="33.85546875" style="128" bestFit="1" customWidth="1"/>
    <col min="7059" max="7059" width="53" style="128" bestFit="1" customWidth="1"/>
    <col min="7060" max="7060" width="46.140625" style="128" bestFit="1" customWidth="1"/>
    <col min="7061" max="7061" width="8.140625" style="128" bestFit="1" customWidth="1"/>
    <col min="7062" max="7062" width="33.85546875" style="128" bestFit="1" customWidth="1"/>
    <col min="7063" max="7063" width="53" style="128" bestFit="1" customWidth="1"/>
    <col min="7064" max="7064" width="46.140625" style="128" bestFit="1" customWidth="1"/>
    <col min="7065" max="7065" width="8.140625" style="128" bestFit="1" customWidth="1"/>
    <col min="7066" max="7066" width="33.85546875" style="128" bestFit="1" customWidth="1"/>
    <col min="7067" max="7067" width="53" style="128" bestFit="1" customWidth="1"/>
    <col min="7068" max="7068" width="46.140625" style="128" bestFit="1" customWidth="1"/>
    <col min="7069" max="7069" width="8.140625" style="128" bestFit="1" customWidth="1"/>
    <col min="7070" max="7070" width="33.85546875" style="128" bestFit="1" customWidth="1"/>
    <col min="7071" max="7071" width="53" style="128" bestFit="1" customWidth="1"/>
    <col min="7072" max="7072" width="46.140625" style="128" bestFit="1" customWidth="1"/>
    <col min="7073" max="7073" width="8.140625" style="128" bestFit="1" customWidth="1"/>
    <col min="7074" max="7074" width="33.85546875" style="128" bestFit="1" customWidth="1"/>
    <col min="7075" max="7075" width="53" style="128" bestFit="1" customWidth="1"/>
    <col min="7076" max="7076" width="46.140625" style="128" bestFit="1" customWidth="1"/>
    <col min="7077" max="7077" width="8.140625" style="128" bestFit="1" customWidth="1"/>
    <col min="7078" max="7078" width="33.85546875" style="128" bestFit="1" customWidth="1"/>
    <col min="7079" max="7079" width="53" style="128" bestFit="1" customWidth="1"/>
    <col min="7080" max="7080" width="46.140625" style="128" bestFit="1" customWidth="1"/>
    <col min="7081" max="7081" width="8.140625" style="128" bestFit="1" customWidth="1"/>
    <col min="7082" max="7082" width="33.85546875" style="128" bestFit="1" customWidth="1"/>
    <col min="7083" max="7083" width="53" style="128" bestFit="1" customWidth="1"/>
    <col min="7084" max="7084" width="46.140625" style="128" bestFit="1" customWidth="1"/>
    <col min="7085" max="7085" width="8.140625" style="128" bestFit="1" customWidth="1"/>
    <col min="7086" max="7086" width="33.85546875" style="128" bestFit="1" customWidth="1"/>
    <col min="7087" max="7087" width="53" style="128" bestFit="1" customWidth="1"/>
    <col min="7088" max="7088" width="46.140625" style="128" bestFit="1" customWidth="1"/>
    <col min="7089" max="7089" width="8.140625" style="128" bestFit="1" customWidth="1"/>
    <col min="7090" max="7090" width="33.85546875" style="128" bestFit="1" customWidth="1"/>
    <col min="7091" max="7091" width="53" style="128" bestFit="1" customWidth="1"/>
    <col min="7092" max="7092" width="46.140625" style="128" bestFit="1" customWidth="1"/>
    <col min="7093" max="7093" width="8.140625" style="128" bestFit="1" customWidth="1"/>
    <col min="7094" max="7094" width="33.85546875" style="128" bestFit="1" customWidth="1"/>
    <col min="7095" max="7095" width="53" style="128" bestFit="1" customWidth="1"/>
    <col min="7096" max="7096" width="46.140625" style="128" bestFit="1" customWidth="1"/>
    <col min="7097" max="7097" width="8.140625" style="128" bestFit="1" customWidth="1"/>
    <col min="7098" max="7098" width="33.85546875" style="128" bestFit="1" customWidth="1"/>
    <col min="7099" max="7099" width="53" style="128" bestFit="1" customWidth="1"/>
    <col min="7100" max="7100" width="46.140625" style="128" bestFit="1" customWidth="1"/>
    <col min="7101" max="7101" width="8.140625" style="128" bestFit="1" customWidth="1"/>
    <col min="7102" max="7102" width="33.85546875" style="128" bestFit="1" customWidth="1"/>
    <col min="7103" max="7103" width="53" style="128" bestFit="1" customWidth="1"/>
    <col min="7104" max="7104" width="46.140625" style="128" bestFit="1" customWidth="1"/>
    <col min="7105" max="7105" width="8.140625" style="128" bestFit="1" customWidth="1"/>
    <col min="7106" max="7106" width="33.85546875" style="128" bestFit="1" customWidth="1"/>
    <col min="7107" max="7107" width="53" style="128" bestFit="1" customWidth="1"/>
    <col min="7108" max="7108" width="46.140625" style="128" bestFit="1" customWidth="1"/>
    <col min="7109" max="7109" width="8.140625" style="128" bestFit="1" customWidth="1"/>
    <col min="7110" max="7110" width="33.85546875" style="128" bestFit="1" customWidth="1"/>
    <col min="7111" max="7111" width="53" style="128" bestFit="1" customWidth="1"/>
    <col min="7112" max="7112" width="46.140625" style="128" bestFit="1" customWidth="1"/>
    <col min="7113" max="7113" width="8.140625" style="128" bestFit="1" customWidth="1"/>
    <col min="7114" max="7114" width="33.85546875" style="128" bestFit="1" customWidth="1"/>
    <col min="7115" max="7115" width="53" style="128" bestFit="1" customWidth="1"/>
    <col min="7116" max="7116" width="46.140625" style="128" bestFit="1" customWidth="1"/>
    <col min="7117" max="7117" width="8.140625" style="128" bestFit="1" customWidth="1"/>
    <col min="7118" max="7118" width="33.85546875" style="128" bestFit="1" customWidth="1"/>
    <col min="7119" max="7119" width="53" style="128" bestFit="1" customWidth="1"/>
    <col min="7120" max="7120" width="46.140625" style="128" bestFit="1" customWidth="1"/>
    <col min="7121" max="7121" width="8.140625" style="128" bestFit="1" customWidth="1"/>
    <col min="7122" max="7122" width="33.85546875" style="128" bestFit="1" customWidth="1"/>
    <col min="7123" max="7123" width="53" style="128" bestFit="1" customWidth="1"/>
    <col min="7124" max="7124" width="46.140625" style="128" bestFit="1" customWidth="1"/>
    <col min="7125" max="7125" width="8.140625" style="128" bestFit="1" customWidth="1"/>
    <col min="7126" max="7126" width="33.85546875" style="128" bestFit="1" customWidth="1"/>
    <col min="7127" max="7127" width="53" style="128" bestFit="1" customWidth="1"/>
    <col min="7128" max="7128" width="46.140625" style="128" bestFit="1" customWidth="1"/>
    <col min="7129" max="7129" width="8.140625" style="128" bestFit="1" customWidth="1"/>
    <col min="7130" max="7130" width="33.85546875" style="128" bestFit="1" customWidth="1"/>
    <col min="7131" max="7131" width="53" style="128" bestFit="1" customWidth="1"/>
    <col min="7132" max="7132" width="46.140625" style="128" bestFit="1" customWidth="1"/>
    <col min="7133" max="7133" width="8.140625" style="128" bestFit="1" customWidth="1"/>
    <col min="7134" max="7134" width="33.85546875" style="128" bestFit="1" customWidth="1"/>
    <col min="7135" max="7135" width="53" style="128" bestFit="1" customWidth="1"/>
    <col min="7136" max="7136" width="46.140625" style="128" bestFit="1" customWidth="1"/>
    <col min="7137" max="7137" width="8.140625" style="128" bestFit="1" customWidth="1"/>
    <col min="7138" max="7138" width="33.85546875" style="128" bestFit="1" customWidth="1"/>
    <col min="7139" max="7139" width="53" style="128" bestFit="1" customWidth="1"/>
    <col min="7140" max="7140" width="46.140625" style="128" bestFit="1" customWidth="1"/>
    <col min="7141" max="7141" width="8.140625" style="128" bestFit="1" customWidth="1"/>
    <col min="7142" max="7142" width="33.85546875" style="128" bestFit="1" customWidth="1"/>
    <col min="7143" max="7143" width="53" style="128" bestFit="1" customWidth="1"/>
    <col min="7144" max="7144" width="46.140625" style="128" bestFit="1" customWidth="1"/>
    <col min="7145" max="7145" width="8.140625" style="128" bestFit="1" customWidth="1"/>
    <col min="7146" max="7146" width="33.85546875" style="128" bestFit="1" customWidth="1"/>
    <col min="7147" max="7147" width="53" style="128" bestFit="1" customWidth="1"/>
    <col min="7148" max="7148" width="46.140625" style="128" bestFit="1" customWidth="1"/>
    <col min="7149" max="7149" width="8.140625" style="128" bestFit="1" customWidth="1"/>
    <col min="7150" max="7150" width="33.85546875" style="128" bestFit="1" customWidth="1"/>
    <col min="7151" max="7151" width="53" style="128" bestFit="1" customWidth="1"/>
    <col min="7152" max="7152" width="46.140625" style="128" bestFit="1" customWidth="1"/>
    <col min="7153" max="7153" width="8.140625" style="128" bestFit="1" customWidth="1"/>
    <col min="7154" max="7154" width="33.85546875" style="128" bestFit="1" customWidth="1"/>
    <col min="7155" max="7155" width="53" style="128" bestFit="1" customWidth="1"/>
    <col min="7156" max="7156" width="46.140625" style="128" bestFit="1" customWidth="1"/>
    <col min="7157" max="7157" width="8.140625" style="128" bestFit="1" customWidth="1"/>
    <col min="7158" max="7158" width="33.85546875" style="128" bestFit="1" customWidth="1"/>
    <col min="7159" max="7159" width="53" style="128" bestFit="1" customWidth="1"/>
    <col min="7160" max="7160" width="46.140625" style="128" bestFit="1" customWidth="1"/>
    <col min="7161" max="7161" width="8.140625" style="128" bestFit="1" customWidth="1"/>
    <col min="7162" max="7162" width="33.85546875" style="128" bestFit="1" customWidth="1"/>
    <col min="7163" max="7163" width="53" style="128" bestFit="1" customWidth="1"/>
    <col min="7164" max="7164" width="46.140625" style="128" bestFit="1" customWidth="1"/>
    <col min="7165" max="7165" width="8.140625" style="128" bestFit="1" customWidth="1"/>
    <col min="7166" max="7166" width="33.85546875" style="128" bestFit="1" customWidth="1"/>
    <col min="7167" max="7167" width="53" style="128" bestFit="1" customWidth="1"/>
    <col min="7168" max="7168" width="46.140625" style="128" bestFit="1" customWidth="1"/>
    <col min="7169" max="7169" width="8.140625" style="128" bestFit="1" customWidth="1"/>
    <col min="7170" max="7170" width="33.85546875" style="128" bestFit="1" customWidth="1"/>
    <col min="7171" max="7171" width="53" style="128" bestFit="1" customWidth="1"/>
    <col min="7172" max="7172" width="46.140625" style="128" bestFit="1" customWidth="1"/>
    <col min="7173" max="7173" width="8.140625" style="128" bestFit="1" customWidth="1"/>
    <col min="7174" max="7174" width="33.85546875" style="128" bestFit="1" customWidth="1"/>
    <col min="7175" max="7175" width="53" style="128" bestFit="1" customWidth="1"/>
    <col min="7176" max="7176" width="46.140625" style="128" bestFit="1" customWidth="1"/>
    <col min="7177" max="7177" width="8.140625" style="128" bestFit="1" customWidth="1"/>
    <col min="7178" max="7178" width="33.85546875" style="128" bestFit="1" customWidth="1"/>
    <col min="7179" max="7179" width="53" style="128" bestFit="1" customWidth="1"/>
    <col min="7180" max="7180" width="46.140625" style="128" bestFit="1" customWidth="1"/>
    <col min="7181" max="7181" width="8.140625" style="128" bestFit="1" customWidth="1"/>
    <col min="7182" max="7182" width="33.85546875" style="128" bestFit="1" customWidth="1"/>
    <col min="7183" max="7183" width="53" style="128" bestFit="1" customWidth="1"/>
    <col min="7184" max="7184" width="46.140625" style="128" bestFit="1" customWidth="1"/>
    <col min="7185" max="7185" width="8.140625" style="128" bestFit="1" customWidth="1"/>
    <col min="7186" max="7186" width="33.85546875" style="128" bestFit="1" customWidth="1"/>
    <col min="7187" max="7187" width="53" style="128" bestFit="1" customWidth="1"/>
    <col min="7188" max="7188" width="46.140625" style="128" bestFit="1" customWidth="1"/>
    <col min="7189" max="7189" width="8.140625" style="128" bestFit="1" customWidth="1"/>
    <col min="7190" max="7190" width="33.85546875" style="128" bestFit="1" customWidth="1"/>
    <col min="7191" max="7191" width="53" style="128" bestFit="1" customWidth="1"/>
    <col min="7192" max="7192" width="46.140625" style="128" bestFit="1" customWidth="1"/>
    <col min="7193" max="7193" width="8.140625" style="128" bestFit="1" customWidth="1"/>
    <col min="7194" max="7194" width="33.85546875" style="128" bestFit="1" customWidth="1"/>
    <col min="7195" max="7195" width="53" style="128" bestFit="1" customWidth="1"/>
    <col min="7196" max="7196" width="46.140625" style="128" bestFit="1" customWidth="1"/>
    <col min="7197" max="7197" width="8.140625" style="128" bestFit="1" customWidth="1"/>
    <col min="7198" max="7198" width="33.85546875" style="128" bestFit="1" customWidth="1"/>
    <col min="7199" max="7199" width="53" style="128" bestFit="1" customWidth="1"/>
    <col min="7200" max="7200" width="46.140625" style="128" bestFit="1" customWidth="1"/>
    <col min="7201" max="7201" width="8.140625" style="128" bestFit="1" customWidth="1"/>
    <col min="7202" max="7202" width="33.85546875" style="128" bestFit="1" customWidth="1"/>
    <col min="7203" max="7203" width="53" style="128" bestFit="1" customWidth="1"/>
    <col min="7204" max="7204" width="46.140625" style="128" bestFit="1" customWidth="1"/>
    <col min="7205" max="7205" width="8.140625" style="128" bestFit="1" customWidth="1"/>
    <col min="7206" max="7206" width="33.85546875" style="128" bestFit="1" customWidth="1"/>
    <col min="7207" max="7207" width="53" style="128" bestFit="1" customWidth="1"/>
    <col min="7208" max="7208" width="46.140625" style="128" bestFit="1" customWidth="1"/>
    <col min="7209" max="7209" width="8.140625" style="128" bestFit="1" customWidth="1"/>
    <col min="7210" max="7210" width="33.85546875" style="128" bestFit="1" customWidth="1"/>
    <col min="7211" max="7211" width="53" style="128" bestFit="1" customWidth="1"/>
    <col min="7212" max="7212" width="46.140625" style="128" bestFit="1" customWidth="1"/>
    <col min="7213" max="7213" width="8.140625" style="128" bestFit="1" customWidth="1"/>
    <col min="7214" max="7214" width="33.85546875" style="128" bestFit="1" customWidth="1"/>
    <col min="7215" max="7215" width="53" style="128" bestFit="1" customWidth="1"/>
    <col min="7216" max="7216" width="46.140625" style="128" bestFit="1" customWidth="1"/>
    <col min="7217" max="7217" width="8.140625" style="128" bestFit="1" customWidth="1"/>
    <col min="7218" max="7218" width="33.85546875" style="128" bestFit="1" customWidth="1"/>
    <col min="7219" max="7219" width="53" style="128" bestFit="1" customWidth="1"/>
    <col min="7220" max="7220" width="46.140625" style="128" bestFit="1" customWidth="1"/>
    <col min="7221" max="7221" width="8.140625" style="128" bestFit="1" customWidth="1"/>
    <col min="7222" max="7222" width="33.85546875" style="128" bestFit="1" customWidth="1"/>
    <col min="7223" max="7223" width="53" style="128" bestFit="1" customWidth="1"/>
    <col min="7224" max="7224" width="46.140625" style="128" bestFit="1" customWidth="1"/>
    <col min="7225" max="7225" width="8.140625" style="128" bestFit="1" customWidth="1"/>
    <col min="7226" max="7226" width="33.85546875" style="128" bestFit="1" customWidth="1"/>
    <col min="7227" max="7227" width="53" style="128" bestFit="1" customWidth="1"/>
    <col min="7228" max="7228" width="46.140625" style="128" bestFit="1" customWidth="1"/>
    <col min="7229" max="7229" width="8.140625" style="128" bestFit="1" customWidth="1"/>
    <col min="7230" max="7230" width="33.85546875" style="128" bestFit="1" customWidth="1"/>
    <col min="7231" max="7231" width="53" style="128" bestFit="1" customWidth="1"/>
    <col min="7232" max="7232" width="46.140625" style="128" bestFit="1" customWidth="1"/>
    <col min="7233" max="7233" width="8.140625" style="128" bestFit="1" customWidth="1"/>
    <col min="7234" max="7234" width="33.85546875" style="128" bestFit="1" customWidth="1"/>
    <col min="7235" max="7235" width="53" style="128" bestFit="1" customWidth="1"/>
    <col min="7236" max="7236" width="46.140625" style="128" bestFit="1" customWidth="1"/>
    <col min="7237" max="7237" width="8.140625" style="128" bestFit="1" customWidth="1"/>
    <col min="7238" max="7238" width="33.85546875" style="128" bestFit="1" customWidth="1"/>
    <col min="7239" max="7239" width="53" style="128" bestFit="1" customWidth="1"/>
    <col min="7240" max="7240" width="46.140625" style="128" bestFit="1" customWidth="1"/>
    <col min="7241" max="7241" width="8.140625" style="128" bestFit="1" customWidth="1"/>
    <col min="7242" max="7242" width="33.85546875" style="128" bestFit="1" customWidth="1"/>
    <col min="7243" max="7243" width="53" style="128" bestFit="1" customWidth="1"/>
    <col min="7244" max="7244" width="46.140625" style="128" bestFit="1" customWidth="1"/>
    <col min="7245" max="7245" width="8.140625" style="128" bestFit="1" customWidth="1"/>
    <col min="7246" max="7246" width="33.85546875" style="128" bestFit="1" customWidth="1"/>
    <col min="7247" max="7247" width="53" style="128" bestFit="1" customWidth="1"/>
    <col min="7248" max="7248" width="46.140625" style="128" bestFit="1" customWidth="1"/>
    <col min="7249" max="7249" width="8.140625" style="128" bestFit="1" customWidth="1"/>
    <col min="7250" max="7250" width="33.85546875" style="128" bestFit="1" customWidth="1"/>
    <col min="7251" max="7251" width="53" style="128" bestFit="1" customWidth="1"/>
    <col min="7252" max="7252" width="46.140625" style="128" bestFit="1" customWidth="1"/>
    <col min="7253" max="7253" width="8.140625" style="128" bestFit="1" customWidth="1"/>
    <col min="7254" max="7254" width="33.85546875" style="128" bestFit="1" customWidth="1"/>
    <col min="7255" max="7255" width="53" style="128" bestFit="1" customWidth="1"/>
    <col min="7256" max="7256" width="46.140625" style="128" bestFit="1" customWidth="1"/>
    <col min="7257" max="7257" width="8.140625" style="128" bestFit="1" customWidth="1"/>
    <col min="7258" max="7258" width="33.85546875" style="128" bestFit="1" customWidth="1"/>
    <col min="7259" max="7259" width="53" style="128" bestFit="1" customWidth="1"/>
    <col min="7260" max="7260" width="46.140625" style="128" bestFit="1" customWidth="1"/>
    <col min="7261" max="7261" width="8.140625" style="128" bestFit="1" customWidth="1"/>
    <col min="7262" max="7262" width="33.85546875" style="128" bestFit="1" customWidth="1"/>
    <col min="7263" max="7263" width="53" style="128" bestFit="1" customWidth="1"/>
    <col min="7264" max="7264" width="46.140625" style="128" bestFit="1" customWidth="1"/>
    <col min="7265" max="7265" width="8.140625" style="128" bestFit="1" customWidth="1"/>
    <col min="7266" max="7266" width="33.85546875" style="128" bestFit="1" customWidth="1"/>
    <col min="7267" max="7267" width="53" style="128" bestFit="1" customWidth="1"/>
    <col min="7268" max="7268" width="46.140625" style="128" bestFit="1" customWidth="1"/>
    <col min="7269" max="7269" width="8.140625" style="128" bestFit="1" customWidth="1"/>
    <col min="7270" max="7270" width="33.85546875" style="128" bestFit="1" customWidth="1"/>
    <col min="7271" max="7271" width="53" style="128" bestFit="1" customWidth="1"/>
    <col min="7272" max="7272" width="46.140625" style="128" bestFit="1" customWidth="1"/>
    <col min="7273" max="7273" width="8.140625" style="128" bestFit="1" customWidth="1"/>
    <col min="7274" max="7274" width="33.85546875" style="128" bestFit="1" customWidth="1"/>
    <col min="7275" max="7275" width="53" style="128" bestFit="1" customWidth="1"/>
    <col min="7276" max="7276" width="46.140625" style="128" bestFit="1" customWidth="1"/>
    <col min="7277" max="7277" width="8.140625" style="128" bestFit="1" customWidth="1"/>
    <col min="7278" max="7278" width="33.85546875" style="128" bestFit="1" customWidth="1"/>
    <col min="7279" max="7279" width="53" style="128" bestFit="1" customWidth="1"/>
    <col min="7280" max="7280" width="46.140625" style="128" bestFit="1" customWidth="1"/>
    <col min="7281" max="7281" width="8.140625" style="128" bestFit="1" customWidth="1"/>
    <col min="7282" max="7282" width="33.85546875" style="128" bestFit="1" customWidth="1"/>
    <col min="7283" max="7283" width="53" style="128" bestFit="1" customWidth="1"/>
    <col min="7284" max="7284" width="46.140625" style="128" bestFit="1" customWidth="1"/>
    <col min="7285" max="7285" width="8.140625" style="128" bestFit="1" customWidth="1"/>
    <col min="7286" max="7286" width="33.85546875" style="128" bestFit="1" customWidth="1"/>
    <col min="7287" max="7287" width="53" style="128" bestFit="1" customWidth="1"/>
    <col min="7288" max="7288" width="46.140625" style="128" bestFit="1" customWidth="1"/>
    <col min="7289" max="7289" width="8.140625" style="128" bestFit="1" customWidth="1"/>
    <col min="7290" max="7290" width="33.85546875" style="128" bestFit="1" customWidth="1"/>
    <col min="7291" max="7291" width="53" style="128" bestFit="1" customWidth="1"/>
    <col min="7292" max="7292" width="46.140625" style="128" bestFit="1" customWidth="1"/>
    <col min="7293" max="7293" width="8.140625" style="128" bestFit="1" customWidth="1"/>
    <col min="7294" max="7294" width="33.85546875" style="128" bestFit="1" customWidth="1"/>
    <col min="7295" max="7295" width="53" style="128" bestFit="1" customWidth="1"/>
    <col min="7296" max="7296" width="46.140625" style="128" bestFit="1" customWidth="1"/>
    <col min="7297" max="7297" width="8.140625" style="128" bestFit="1" customWidth="1"/>
    <col min="7298" max="7298" width="33.85546875" style="128" bestFit="1" customWidth="1"/>
    <col min="7299" max="7299" width="53" style="128" bestFit="1" customWidth="1"/>
    <col min="7300" max="7300" width="46.140625" style="128" bestFit="1" customWidth="1"/>
    <col min="7301" max="7301" width="8.140625" style="128" bestFit="1" customWidth="1"/>
    <col min="7302" max="7302" width="33.85546875" style="128" bestFit="1" customWidth="1"/>
    <col min="7303" max="7303" width="53" style="128" bestFit="1" customWidth="1"/>
    <col min="7304" max="7304" width="46.140625" style="128" bestFit="1" customWidth="1"/>
    <col min="7305" max="7305" width="8.140625" style="128" bestFit="1" customWidth="1"/>
    <col min="7306" max="7306" width="33.85546875" style="128" bestFit="1" customWidth="1"/>
    <col min="7307" max="7307" width="53" style="128" bestFit="1" customWidth="1"/>
    <col min="7308" max="7308" width="46.140625" style="128" bestFit="1" customWidth="1"/>
    <col min="7309" max="7309" width="8.140625" style="128" bestFit="1" customWidth="1"/>
    <col min="7310" max="7310" width="33.85546875" style="128" bestFit="1" customWidth="1"/>
    <col min="7311" max="7311" width="53" style="128" bestFit="1" customWidth="1"/>
    <col min="7312" max="7312" width="46.140625" style="128" bestFit="1" customWidth="1"/>
    <col min="7313" max="7313" width="8.140625" style="128" bestFit="1" customWidth="1"/>
    <col min="7314" max="7314" width="33.85546875" style="128" bestFit="1" customWidth="1"/>
    <col min="7315" max="7315" width="53" style="128" bestFit="1" customWidth="1"/>
    <col min="7316" max="7316" width="46.140625" style="128" bestFit="1" customWidth="1"/>
    <col min="7317" max="7317" width="8.140625" style="128" bestFit="1" customWidth="1"/>
    <col min="7318" max="7318" width="33.85546875" style="128" bestFit="1" customWidth="1"/>
    <col min="7319" max="7319" width="53" style="128" bestFit="1" customWidth="1"/>
    <col min="7320" max="7320" width="46.140625" style="128" bestFit="1" customWidth="1"/>
    <col min="7321" max="7321" width="8.140625" style="128" bestFit="1" customWidth="1"/>
    <col min="7322" max="7322" width="33.85546875" style="128" bestFit="1" customWidth="1"/>
    <col min="7323" max="7323" width="53" style="128" bestFit="1" customWidth="1"/>
    <col min="7324" max="7324" width="46.140625" style="128" bestFit="1" customWidth="1"/>
    <col min="7325" max="7325" width="8.140625" style="128" bestFit="1" customWidth="1"/>
    <col min="7326" max="7326" width="33.85546875" style="128" bestFit="1" customWidth="1"/>
    <col min="7327" max="7327" width="53" style="128" bestFit="1" customWidth="1"/>
    <col min="7328" max="7328" width="46.140625" style="128" bestFit="1" customWidth="1"/>
    <col min="7329" max="7329" width="8.140625" style="128" bestFit="1" customWidth="1"/>
    <col min="7330" max="7330" width="33.85546875" style="128" bestFit="1" customWidth="1"/>
    <col min="7331" max="7331" width="53" style="128" bestFit="1" customWidth="1"/>
    <col min="7332" max="7332" width="46.140625" style="128" bestFit="1" customWidth="1"/>
    <col min="7333" max="7333" width="8.140625" style="128" bestFit="1" customWidth="1"/>
    <col min="7334" max="7334" width="33.85546875" style="128" bestFit="1" customWidth="1"/>
    <col min="7335" max="7335" width="53" style="128" bestFit="1" customWidth="1"/>
    <col min="7336" max="7336" width="46.140625" style="128" bestFit="1" customWidth="1"/>
    <col min="7337" max="7337" width="8.140625" style="128" bestFit="1" customWidth="1"/>
    <col min="7338" max="7338" width="33.85546875" style="128" bestFit="1" customWidth="1"/>
    <col min="7339" max="7339" width="53" style="128" bestFit="1" customWidth="1"/>
    <col min="7340" max="7340" width="46.140625" style="128" bestFit="1" customWidth="1"/>
    <col min="7341" max="7341" width="8.140625" style="128" bestFit="1" customWidth="1"/>
    <col min="7342" max="7342" width="33.85546875" style="128" bestFit="1" customWidth="1"/>
    <col min="7343" max="7343" width="53" style="128" bestFit="1" customWidth="1"/>
    <col min="7344" max="7344" width="46.140625" style="128" bestFit="1" customWidth="1"/>
    <col min="7345" max="7345" width="8.140625" style="128" bestFit="1" customWidth="1"/>
    <col min="7346" max="7346" width="33.85546875" style="128" bestFit="1" customWidth="1"/>
    <col min="7347" max="7347" width="53" style="128" bestFit="1" customWidth="1"/>
    <col min="7348" max="7348" width="46.140625" style="128" bestFit="1" customWidth="1"/>
    <col min="7349" max="7349" width="8.140625" style="128" bestFit="1" customWidth="1"/>
    <col min="7350" max="7350" width="33.85546875" style="128" bestFit="1" customWidth="1"/>
    <col min="7351" max="7351" width="53" style="128" bestFit="1" customWidth="1"/>
    <col min="7352" max="7352" width="46.140625" style="128" bestFit="1" customWidth="1"/>
    <col min="7353" max="7353" width="8.140625" style="128" bestFit="1" customWidth="1"/>
    <col min="7354" max="7354" width="33.85546875" style="128" bestFit="1" customWidth="1"/>
    <col min="7355" max="7355" width="53" style="128" bestFit="1" customWidth="1"/>
    <col min="7356" max="7356" width="46.140625" style="128" bestFit="1" customWidth="1"/>
    <col min="7357" max="7357" width="8.140625" style="128" bestFit="1" customWidth="1"/>
    <col min="7358" max="7358" width="33.85546875" style="128" bestFit="1" customWidth="1"/>
    <col min="7359" max="7359" width="53" style="128" bestFit="1" customWidth="1"/>
    <col min="7360" max="7360" width="46.140625" style="128" bestFit="1" customWidth="1"/>
    <col min="7361" max="7361" width="8.140625" style="128" bestFit="1" customWidth="1"/>
    <col min="7362" max="7362" width="33.85546875" style="128" bestFit="1" customWidth="1"/>
    <col min="7363" max="7363" width="53" style="128" bestFit="1" customWidth="1"/>
    <col min="7364" max="7364" width="46.140625" style="128" bestFit="1" customWidth="1"/>
    <col min="7365" max="7365" width="8.140625" style="128" bestFit="1" customWidth="1"/>
    <col min="7366" max="7366" width="33.85546875" style="128" bestFit="1" customWidth="1"/>
    <col min="7367" max="7367" width="53" style="128" bestFit="1" customWidth="1"/>
    <col min="7368" max="7368" width="46.140625" style="128" bestFit="1" customWidth="1"/>
    <col min="7369" max="7369" width="8.140625" style="128" bestFit="1" customWidth="1"/>
    <col min="7370" max="7370" width="33.85546875" style="128" bestFit="1" customWidth="1"/>
    <col min="7371" max="7371" width="53" style="128" bestFit="1" customWidth="1"/>
    <col min="7372" max="7372" width="46.140625" style="128" bestFit="1" customWidth="1"/>
    <col min="7373" max="7373" width="8.140625" style="128" bestFit="1" customWidth="1"/>
    <col min="7374" max="7374" width="33.85546875" style="128" bestFit="1" customWidth="1"/>
    <col min="7375" max="7375" width="53" style="128" bestFit="1" customWidth="1"/>
    <col min="7376" max="7376" width="46.140625" style="128" bestFit="1" customWidth="1"/>
    <col min="7377" max="7377" width="8.140625" style="128" bestFit="1" customWidth="1"/>
    <col min="7378" max="7378" width="33.85546875" style="128" bestFit="1" customWidth="1"/>
    <col min="7379" max="7379" width="53" style="128" bestFit="1" customWidth="1"/>
    <col min="7380" max="7380" width="46.140625" style="128" bestFit="1" customWidth="1"/>
    <col min="7381" max="7381" width="8.140625" style="128" bestFit="1" customWidth="1"/>
    <col min="7382" max="7382" width="33.85546875" style="128" bestFit="1" customWidth="1"/>
    <col min="7383" max="7383" width="53" style="128" bestFit="1" customWidth="1"/>
    <col min="7384" max="7384" width="46.140625" style="128" bestFit="1" customWidth="1"/>
    <col min="7385" max="7385" width="8.140625" style="128" bestFit="1" customWidth="1"/>
    <col min="7386" max="7386" width="33.85546875" style="128" bestFit="1" customWidth="1"/>
    <col min="7387" max="7387" width="53" style="128" bestFit="1" customWidth="1"/>
    <col min="7388" max="7388" width="46.140625" style="128" bestFit="1" customWidth="1"/>
    <col min="7389" max="7389" width="8.140625" style="128" bestFit="1" customWidth="1"/>
    <col min="7390" max="7390" width="33.85546875" style="128" bestFit="1" customWidth="1"/>
    <col min="7391" max="7391" width="53" style="128" bestFit="1" customWidth="1"/>
    <col min="7392" max="7392" width="46.140625" style="128" bestFit="1" customWidth="1"/>
    <col min="7393" max="7393" width="8.140625" style="128" bestFit="1" customWidth="1"/>
    <col min="7394" max="7394" width="33.85546875" style="128" bestFit="1" customWidth="1"/>
    <col min="7395" max="7395" width="53" style="128" bestFit="1" customWidth="1"/>
    <col min="7396" max="7396" width="46.140625" style="128" bestFit="1" customWidth="1"/>
    <col min="7397" max="7397" width="8.140625" style="128" bestFit="1" customWidth="1"/>
    <col min="7398" max="7398" width="33.85546875" style="128" bestFit="1" customWidth="1"/>
    <col min="7399" max="7399" width="53" style="128" bestFit="1" customWidth="1"/>
    <col min="7400" max="7400" width="46.140625" style="128" bestFit="1" customWidth="1"/>
    <col min="7401" max="7401" width="8.140625" style="128" bestFit="1" customWidth="1"/>
    <col min="7402" max="7402" width="33.85546875" style="128" bestFit="1" customWidth="1"/>
    <col min="7403" max="7403" width="53" style="128" bestFit="1" customWidth="1"/>
    <col min="7404" max="7404" width="46.140625" style="128" bestFit="1" customWidth="1"/>
    <col min="7405" max="7405" width="8.140625" style="128" bestFit="1" customWidth="1"/>
    <col min="7406" max="7406" width="33.85546875" style="128" bestFit="1" customWidth="1"/>
    <col min="7407" max="7407" width="53" style="128" bestFit="1" customWidth="1"/>
    <col min="7408" max="7408" width="46.140625" style="128" bestFit="1" customWidth="1"/>
    <col min="7409" max="7409" width="8.140625" style="128" bestFit="1" customWidth="1"/>
    <col min="7410" max="7410" width="33.85546875" style="128" bestFit="1" customWidth="1"/>
    <col min="7411" max="7411" width="53" style="128" bestFit="1" customWidth="1"/>
    <col min="7412" max="7412" width="46.140625" style="128" bestFit="1" customWidth="1"/>
    <col min="7413" max="7413" width="8.140625" style="128" bestFit="1" customWidth="1"/>
    <col min="7414" max="7414" width="33.85546875" style="128" bestFit="1" customWidth="1"/>
    <col min="7415" max="7415" width="53" style="128" bestFit="1" customWidth="1"/>
    <col min="7416" max="7416" width="46.140625" style="128" bestFit="1" customWidth="1"/>
    <col min="7417" max="7417" width="8.140625" style="128" bestFit="1" customWidth="1"/>
    <col min="7418" max="7418" width="33.85546875" style="128" bestFit="1" customWidth="1"/>
    <col min="7419" max="7419" width="53" style="128" bestFit="1" customWidth="1"/>
    <col min="7420" max="7420" width="46.140625" style="128" bestFit="1" customWidth="1"/>
    <col min="7421" max="7421" width="8.140625" style="128" bestFit="1" customWidth="1"/>
    <col min="7422" max="7422" width="33.85546875" style="128" bestFit="1" customWidth="1"/>
    <col min="7423" max="7423" width="53" style="128" bestFit="1" customWidth="1"/>
    <col min="7424" max="7424" width="46.140625" style="128" bestFit="1" customWidth="1"/>
    <col min="7425" max="7425" width="8.140625" style="128" bestFit="1" customWidth="1"/>
    <col min="7426" max="7426" width="33.85546875" style="128" bestFit="1" customWidth="1"/>
    <col min="7427" max="7427" width="53" style="128" bestFit="1" customWidth="1"/>
    <col min="7428" max="7428" width="46.140625" style="128" bestFit="1" customWidth="1"/>
    <col min="7429" max="7429" width="8.140625" style="128" bestFit="1" customWidth="1"/>
    <col min="7430" max="7430" width="33.85546875" style="128" bestFit="1" customWidth="1"/>
    <col min="7431" max="7431" width="53" style="128" bestFit="1" customWidth="1"/>
    <col min="7432" max="7432" width="46.140625" style="128" bestFit="1" customWidth="1"/>
    <col min="7433" max="7433" width="8.140625" style="128" bestFit="1" customWidth="1"/>
    <col min="7434" max="7434" width="33.85546875" style="128" bestFit="1" customWidth="1"/>
    <col min="7435" max="7435" width="53" style="128" bestFit="1" customWidth="1"/>
    <col min="7436" max="7436" width="46.140625" style="128" bestFit="1" customWidth="1"/>
    <col min="7437" max="7437" width="8.140625" style="128" bestFit="1" customWidth="1"/>
    <col min="7438" max="7438" width="33.85546875" style="128" bestFit="1" customWidth="1"/>
    <col min="7439" max="7439" width="53" style="128" bestFit="1" customWidth="1"/>
    <col min="7440" max="7440" width="46.140625" style="128" bestFit="1" customWidth="1"/>
    <col min="7441" max="7441" width="8.140625" style="128" bestFit="1" customWidth="1"/>
    <col min="7442" max="7442" width="33.85546875" style="128" bestFit="1" customWidth="1"/>
    <col min="7443" max="7443" width="53" style="128" bestFit="1" customWidth="1"/>
    <col min="7444" max="7444" width="46.140625" style="128" bestFit="1" customWidth="1"/>
    <col min="7445" max="7445" width="8.140625" style="128" bestFit="1" customWidth="1"/>
    <col min="7446" max="7446" width="33.85546875" style="128" bestFit="1" customWidth="1"/>
    <col min="7447" max="7447" width="53" style="128" bestFit="1" customWidth="1"/>
    <col min="7448" max="7448" width="46.140625" style="128" bestFit="1" customWidth="1"/>
    <col min="7449" max="7449" width="8.140625" style="128" bestFit="1" customWidth="1"/>
    <col min="7450" max="7450" width="33.85546875" style="128" bestFit="1" customWidth="1"/>
    <col min="7451" max="7451" width="53" style="128" bestFit="1" customWidth="1"/>
    <col min="7452" max="7452" width="46.140625" style="128" bestFit="1" customWidth="1"/>
    <col min="7453" max="7453" width="8.140625" style="128" bestFit="1" customWidth="1"/>
    <col min="7454" max="7454" width="33.85546875" style="128" bestFit="1" customWidth="1"/>
    <col min="7455" max="7455" width="53" style="128" bestFit="1" customWidth="1"/>
    <col min="7456" max="7456" width="46.140625" style="128" bestFit="1" customWidth="1"/>
    <col min="7457" max="7457" width="8.140625" style="128" bestFit="1" customWidth="1"/>
    <col min="7458" max="7458" width="33.85546875" style="128" bestFit="1" customWidth="1"/>
    <col min="7459" max="7459" width="53" style="128" bestFit="1" customWidth="1"/>
    <col min="7460" max="7460" width="46.140625" style="128" bestFit="1" customWidth="1"/>
    <col min="7461" max="7461" width="8.140625" style="128" bestFit="1" customWidth="1"/>
    <col min="7462" max="7462" width="33.85546875" style="128" bestFit="1" customWidth="1"/>
    <col min="7463" max="7463" width="53" style="128" bestFit="1" customWidth="1"/>
    <col min="7464" max="7464" width="46.140625" style="128" bestFit="1" customWidth="1"/>
    <col min="7465" max="7465" width="8.140625" style="128" bestFit="1" customWidth="1"/>
    <col min="7466" max="7466" width="33.85546875" style="128" bestFit="1" customWidth="1"/>
    <col min="7467" max="7467" width="53" style="128" bestFit="1" customWidth="1"/>
    <col min="7468" max="7468" width="46.140625" style="128" bestFit="1" customWidth="1"/>
    <col min="7469" max="7469" width="8.140625" style="128" bestFit="1" customWidth="1"/>
    <col min="7470" max="7470" width="33.85546875" style="128" bestFit="1" customWidth="1"/>
    <col min="7471" max="7471" width="53" style="128" bestFit="1" customWidth="1"/>
    <col min="7472" max="7472" width="46.140625" style="128" bestFit="1" customWidth="1"/>
    <col min="7473" max="7473" width="8.140625" style="128" bestFit="1" customWidth="1"/>
    <col min="7474" max="7474" width="33.85546875" style="128" bestFit="1" customWidth="1"/>
    <col min="7475" max="7475" width="53" style="128" bestFit="1" customWidth="1"/>
    <col min="7476" max="7476" width="46.140625" style="128" bestFit="1" customWidth="1"/>
    <col min="7477" max="7477" width="8.140625" style="128" bestFit="1" customWidth="1"/>
    <col min="7478" max="7478" width="33.85546875" style="128" bestFit="1" customWidth="1"/>
    <col min="7479" max="7479" width="53" style="128" bestFit="1" customWidth="1"/>
    <col min="7480" max="7480" width="46.140625" style="128" bestFit="1" customWidth="1"/>
    <col min="7481" max="7481" width="8.140625" style="128" bestFit="1" customWidth="1"/>
    <col min="7482" max="7482" width="33.85546875" style="128" bestFit="1" customWidth="1"/>
    <col min="7483" max="7483" width="53" style="128" bestFit="1" customWidth="1"/>
    <col min="7484" max="7484" width="46.140625" style="128" bestFit="1" customWidth="1"/>
    <col min="7485" max="7485" width="8.140625" style="128" bestFit="1" customWidth="1"/>
    <col min="7486" max="7486" width="33.85546875" style="128" bestFit="1" customWidth="1"/>
    <col min="7487" max="7487" width="53" style="128" bestFit="1" customWidth="1"/>
    <col min="7488" max="7488" width="46.140625" style="128" bestFit="1" customWidth="1"/>
    <col min="7489" max="7489" width="8.140625" style="128" bestFit="1" customWidth="1"/>
    <col min="7490" max="7490" width="33.85546875" style="128" bestFit="1" customWidth="1"/>
    <col min="7491" max="7491" width="53" style="128" bestFit="1" customWidth="1"/>
    <col min="7492" max="7492" width="46.140625" style="128" bestFit="1" customWidth="1"/>
    <col min="7493" max="7493" width="8.140625" style="128" bestFit="1" customWidth="1"/>
    <col min="7494" max="7494" width="33.85546875" style="128" bestFit="1" customWidth="1"/>
    <col min="7495" max="7495" width="53" style="128" bestFit="1" customWidth="1"/>
    <col min="7496" max="7496" width="46.140625" style="128" bestFit="1" customWidth="1"/>
    <col min="7497" max="7497" width="8.140625" style="128" bestFit="1" customWidth="1"/>
    <col min="7498" max="7498" width="33.85546875" style="128" bestFit="1" customWidth="1"/>
    <col min="7499" max="7499" width="53" style="128" bestFit="1" customWidth="1"/>
    <col min="7500" max="7500" width="46.140625" style="128" bestFit="1" customWidth="1"/>
    <col min="7501" max="7501" width="8.140625" style="128" bestFit="1" customWidth="1"/>
    <col min="7502" max="7502" width="33.85546875" style="128" bestFit="1" customWidth="1"/>
    <col min="7503" max="7503" width="53" style="128" bestFit="1" customWidth="1"/>
    <col min="7504" max="7504" width="46.140625" style="128" bestFit="1" customWidth="1"/>
    <col min="7505" max="7505" width="8.140625" style="128" bestFit="1" customWidth="1"/>
    <col min="7506" max="7506" width="33.85546875" style="128" bestFit="1" customWidth="1"/>
    <col min="7507" max="7507" width="53" style="128" bestFit="1" customWidth="1"/>
    <col min="7508" max="7508" width="46.140625" style="128" bestFit="1" customWidth="1"/>
    <col min="7509" max="7509" width="8.140625" style="128" bestFit="1" customWidth="1"/>
    <col min="7510" max="7510" width="33.85546875" style="128" bestFit="1" customWidth="1"/>
    <col min="7511" max="7511" width="53" style="128" bestFit="1" customWidth="1"/>
    <col min="7512" max="7512" width="46.140625" style="128" bestFit="1" customWidth="1"/>
    <col min="7513" max="7513" width="8.140625" style="128" bestFit="1" customWidth="1"/>
    <col min="7514" max="7514" width="33.85546875" style="128" bestFit="1" customWidth="1"/>
    <col min="7515" max="7515" width="53" style="128" bestFit="1" customWidth="1"/>
    <col min="7516" max="7516" width="46.140625" style="128" bestFit="1" customWidth="1"/>
    <col min="7517" max="7517" width="8.140625" style="128" bestFit="1" customWidth="1"/>
    <col min="7518" max="7518" width="33.85546875" style="128" bestFit="1" customWidth="1"/>
    <col min="7519" max="7519" width="53" style="128" bestFit="1" customWidth="1"/>
    <col min="7520" max="7520" width="46.140625" style="128" bestFit="1" customWidth="1"/>
    <col min="7521" max="7521" width="8.140625" style="128" bestFit="1" customWidth="1"/>
    <col min="7522" max="7522" width="33.85546875" style="128" bestFit="1" customWidth="1"/>
    <col min="7523" max="7523" width="53" style="128" bestFit="1" customWidth="1"/>
    <col min="7524" max="7524" width="46.140625" style="128" bestFit="1" customWidth="1"/>
    <col min="7525" max="7525" width="8.140625" style="128" bestFit="1" customWidth="1"/>
    <col min="7526" max="7526" width="33.85546875" style="128" bestFit="1" customWidth="1"/>
    <col min="7527" max="7527" width="53" style="128" bestFit="1" customWidth="1"/>
    <col min="7528" max="7528" width="46.140625" style="128" bestFit="1" customWidth="1"/>
    <col min="7529" max="7529" width="8.140625" style="128" bestFit="1" customWidth="1"/>
    <col min="7530" max="7530" width="33.85546875" style="128" bestFit="1" customWidth="1"/>
    <col min="7531" max="7531" width="53" style="128" bestFit="1" customWidth="1"/>
    <col min="7532" max="7532" width="46.140625" style="128" bestFit="1" customWidth="1"/>
    <col min="7533" max="7533" width="8.140625" style="128" bestFit="1" customWidth="1"/>
    <col min="7534" max="7534" width="33.85546875" style="128" bestFit="1" customWidth="1"/>
    <col min="7535" max="7535" width="53" style="128" bestFit="1" customWidth="1"/>
    <col min="7536" max="7536" width="46.140625" style="128" bestFit="1" customWidth="1"/>
    <col min="7537" max="7537" width="8.140625" style="128" bestFit="1" customWidth="1"/>
    <col min="7538" max="7538" width="33.85546875" style="128" bestFit="1" customWidth="1"/>
    <col min="7539" max="7539" width="53" style="128" bestFit="1" customWidth="1"/>
    <col min="7540" max="7540" width="46.140625" style="128" bestFit="1" customWidth="1"/>
    <col min="7541" max="7541" width="8.140625" style="128" bestFit="1" customWidth="1"/>
    <col min="7542" max="7542" width="33.85546875" style="128" bestFit="1" customWidth="1"/>
    <col min="7543" max="7543" width="53" style="128" bestFit="1" customWidth="1"/>
    <col min="7544" max="7544" width="46.140625" style="128" bestFit="1" customWidth="1"/>
    <col min="7545" max="7545" width="8.140625" style="128" bestFit="1" customWidth="1"/>
    <col min="7546" max="7546" width="33.85546875" style="128" bestFit="1" customWidth="1"/>
    <col min="7547" max="7547" width="53" style="128" bestFit="1" customWidth="1"/>
    <col min="7548" max="7548" width="46.140625" style="128" bestFit="1" customWidth="1"/>
    <col min="7549" max="7549" width="8.140625" style="128" bestFit="1" customWidth="1"/>
    <col min="7550" max="7550" width="33.85546875" style="128" bestFit="1" customWidth="1"/>
    <col min="7551" max="7551" width="53" style="128" bestFit="1" customWidth="1"/>
    <col min="7552" max="7552" width="46.140625" style="128" bestFit="1" customWidth="1"/>
    <col min="7553" max="7553" width="8.140625" style="128" bestFit="1" customWidth="1"/>
    <col min="7554" max="7554" width="33.85546875" style="128" bestFit="1" customWidth="1"/>
    <col min="7555" max="7555" width="53" style="128" bestFit="1" customWidth="1"/>
    <col min="7556" max="7556" width="46.140625" style="128" bestFit="1" customWidth="1"/>
    <col min="7557" max="7557" width="8.140625" style="128" bestFit="1" customWidth="1"/>
    <col min="7558" max="7558" width="33.85546875" style="128" bestFit="1" customWidth="1"/>
    <col min="7559" max="7559" width="53" style="128" bestFit="1" customWidth="1"/>
    <col min="7560" max="7560" width="46.140625" style="128" bestFit="1" customWidth="1"/>
    <col min="7561" max="7561" width="8.140625" style="128" bestFit="1" customWidth="1"/>
    <col min="7562" max="7562" width="33.85546875" style="128" bestFit="1" customWidth="1"/>
    <col min="7563" max="7563" width="53" style="128" bestFit="1" customWidth="1"/>
    <col min="7564" max="7564" width="46.140625" style="128" bestFit="1" customWidth="1"/>
    <col min="7565" max="7565" width="8.140625" style="128" bestFit="1" customWidth="1"/>
    <col min="7566" max="7566" width="33.85546875" style="128" bestFit="1" customWidth="1"/>
    <col min="7567" max="7567" width="53" style="128" bestFit="1" customWidth="1"/>
    <col min="7568" max="7568" width="46.140625" style="128" bestFit="1" customWidth="1"/>
    <col min="7569" max="7569" width="8.140625" style="128" bestFit="1" customWidth="1"/>
    <col min="7570" max="7570" width="33.85546875" style="128" bestFit="1" customWidth="1"/>
    <col min="7571" max="7571" width="53" style="128" bestFit="1" customWidth="1"/>
    <col min="7572" max="7572" width="46.140625" style="128" bestFit="1" customWidth="1"/>
    <col min="7573" max="7573" width="8.140625" style="128" bestFit="1" customWidth="1"/>
    <col min="7574" max="7574" width="33.85546875" style="128" bestFit="1" customWidth="1"/>
    <col min="7575" max="7575" width="53" style="128" bestFit="1" customWidth="1"/>
    <col min="7576" max="7576" width="46.140625" style="128" bestFit="1" customWidth="1"/>
    <col min="7577" max="7577" width="8.140625" style="128" bestFit="1" customWidth="1"/>
    <col min="7578" max="7578" width="33.85546875" style="128" bestFit="1" customWidth="1"/>
    <col min="7579" max="7579" width="53" style="128" bestFit="1" customWidth="1"/>
    <col min="7580" max="7580" width="46.140625" style="128" bestFit="1" customWidth="1"/>
    <col min="7581" max="7581" width="8.140625" style="128" bestFit="1" customWidth="1"/>
    <col min="7582" max="7582" width="33.85546875" style="128" bestFit="1" customWidth="1"/>
    <col min="7583" max="7583" width="53" style="128" bestFit="1" customWidth="1"/>
    <col min="7584" max="7584" width="46.140625" style="128" bestFit="1" customWidth="1"/>
    <col min="7585" max="7585" width="8.140625" style="128" bestFit="1" customWidth="1"/>
    <col min="7586" max="7586" width="33.85546875" style="128" bestFit="1" customWidth="1"/>
    <col min="7587" max="7587" width="53" style="128" bestFit="1" customWidth="1"/>
    <col min="7588" max="7588" width="46.140625" style="128" bestFit="1" customWidth="1"/>
    <col min="7589" max="7589" width="8.140625" style="128" bestFit="1" customWidth="1"/>
    <col min="7590" max="7590" width="33.85546875" style="128" bestFit="1" customWidth="1"/>
    <col min="7591" max="7591" width="53" style="128" bestFit="1" customWidth="1"/>
    <col min="7592" max="7592" width="46.140625" style="128" bestFit="1" customWidth="1"/>
    <col min="7593" max="7593" width="8.140625" style="128" bestFit="1" customWidth="1"/>
    <col min="7594" max="7594" width="33.85546875" style="128" bestFit="1" customWidth="1"/>
    <col min="7595" max="7595" width="53" style="128" bestFit="1" customWidth="1"/>
    <col min="7596" max="7596" width="46.140625" style="128" bestFit="1" customWidth="1"/>
    <col min="7597" max="7597" width="8.140625" style="128" bestFit="1" customWidth="1"/>
    <col min="7598" max="7598" width="33.85546875" style="128" bestFit="1" customWidth="1"/>
    <col min="7599" max="7599" width="53" style="128" bestFit="1" customWidth="1"/>
    <col min="7600" max="7600" width="46.140625" style="128" bestFit="1" customWidth="1"/>
    <col min="7601" max="7601" width="8.140625" style="128" bestFit="1" customWidth="1"/>
    <col min="7602" max="7602" width="33.85546875" style="128" bestFit="1" customWidth="1"/>
    <col min="7603" max="7603" width="53" style="128" bestFit="1" customWidth="1"/>
    <col min="7604" max="7604" width="46.140625" style="128" bestFit="1" customWidth="1"/>
    <col min="7605" max="7605" width="8.140625" style="128" bestFit="1" customWidth="1"/>
    <col min="7606" max="7606" width="33.85546875" style="128" bestFit="1" customWidth="1"/>
    <col min="7607" max="7607" width="53" style="128" bestFit="1" customWidth="1"/>
    <col min="7608" max="7608" width="46.140625" style="128" bestFit="1" customWidth="1"/>
    <col min="7609" max="7609" width="8.140625" style="128" bestFit="1" customWidth="1"/>
    <col min="7610" max="7610" width="33.85546875" style="128" bestFit="1" customWidth="1"/>
    <col min="7611" max="7611" width="53" style="128" bestFit="1" customWidth="1"/>
    <col min="7612" max="7612" width="46.140625" style="128" bestFit="1" customWidth="1"/>
    <col min="7613" max="7613" width="8.140625" style="128" bestFit="1" customWidth="1"/>
    <col min="7614" max="7614" width="33.85546875" style="128" bestFit="1" customWidth="1"/>
    <col min="7615" max="7615" width="53" style="128" bestFit="1" customWidth="1"/>
    <col min="7616" max="7616" width="46.140625" style="128" bestFit="1" customWidth="1"/>
    <col min="7617" max="7617" width="8.140625" style="128" bestFit="1" customWidth="1"/>
    <col min="7618" max="7618" width="33.85546875" style="128" bestFit="1" customWidth="1"/>
    <col min="7619" max="7619" width="53" style="128" bestFit="1" customWidth="1"/>
    <col min="7620" max="7620" width="46.140625" style="128" bestFit="1" customWidth="1"/>
    <col min="7621" max="7621" width="8.140625" style="128" bestFit="1" customWidth="1"/>
    <col min="7622" max="7622" width="33.85546875" style="128" bestFit="1" customWidth="1"/>
    <col min="7623" max="7623" width="53" style="128" bestFit="1" customWidth="1"/>
    <col min="7624" max="7624" width="46.140625" style="128" bestFit="1" customWidth="1"/>
    <col min="7625" max="7625" width="8.140625" style="128" bestFit="1" customWidth="1"/>
    <col min="7626" max="7626" width="33.85546875" style="128" bestFit="1" customWidth="1"/>
    <col min="7627" max="7627" width="53" style="128" bestFit="1" customWidth="1"/>
    <col min="7628" max="7628" width="46.140625" style="128" bestFit="1" customWidth="1"/>
    <col min="7629" max="7629" width="8.140625" style="128" bestFit="1" customWidth="1"/>
    <col min="7630" max="7630" width="33.85546875" style="128" bestFit="1" customWidth="1"/>
    <col min="7631" max="7631" width="53" style="128" bestFit="1" customWidth="1"/>
    <col min="7632" max="7632" width="46.140625" style="128" bestFit="1" customWidth="1"/>
    <col min="7633" max="7633" width="8.140625" style="128" bestFit="1" customWidth="1"/>
    <col min="7634" max="7634" width="33.85546875" style="128" bestFit="1" customWidth="1"/>
    <col min="7635" max="7635" width="53" style="128" bestFit="1" customWidth="1"/>
    <col min="7636" max="7636" width="46.140625" style="128" bestFit="1" customWidth="1"/>
    <col min="7637" max="7637" width="8.140625" style="128" bestFit="1" customWidth="1"/>
    <col min="7638" max="7638" width="33.85546875" style="128" bestFit="1" customWidth="1"/>
    <col min="7639" max="7639" width="53" style="128" bestFit="1" customWidth="1"/>
    <col min="7640" max="7640" width="46.140625" style="128" bestFit="1" customWidth="1"/>
    <col min="7641" max="7641" width="8.140625" style="128" bestFit="1" customWidth="1"/>
    <col min="7642" max="7642" width="33.85546875" style="128" bestFit="1" customWidth="1"/>
    <col min="7643" max="7643" width="53" style="128" bestFit="1" customWidth="1"/>
    <col min="7644" max="7644" width="46.140625" style="128" bestFit="1" customWidth="1"/>
    <col min="7645" max="7645" width="8.140625" style="128" bestFit="1" customWidth="1"/>
    <col min="7646" max="7646" width="33.85546875" style="128" bestFit="1" customWidth="1"/>
    <col min="7647" max="7647" width="53" style="128" bestFit="1" customWidth="1"/>
    <col min="7648" max="7648" width="46.140625" style="128" bestFit="1" customWidth="1"/>
    <col min="7649" max="7649" width="8.140625" style="128" bestFit="1" customWidth="1"/>
    <col min="7650" max="7650" width="33.85546875" style="128" bestFit="1" customWidth="1"/>
    <col min="7651" max="7651" width="53" style="128" bestFit="1" customWidth="1"/>
    <col min="7652" max="7652" width="46.140625" style="128" bestFit="1" customWidth="1"/>
    <col min="7653" max="7653" width="8.140625" style="128" bestFit="1" customWidth="1"/>
    <col min="7654" max="7654" width="33.85546875" style="128" bestFit="1" customWidth="1"/>
    <col min="7655" max="7655" width="53" style="128" bestFit="1" customWidth="1"/>
    <col min="7656" max="7656" width="46.140625" style="128" bestFit="1" customWidth="1"/>
    <col min="7657" max="7657" width="8.140625" style="128" bestFit="1" customWidth="1"/>
    <col min="7658" max="7658" width="33.85546875" style="128" bestFit="1" customWidth="1"/>
    <col min="7659" max="7659" width="53" style="128" bestFit="1" customWidth="1"/>
    <col min="7660" max="7660" width="46.140625" style="128" bestFit="1" customWidth="1"/>
    <col min="7661" max="7661" width="8.140625" style="128" bestFit="1" customWidth="1"/>
    <col min="7662" max="7662" width="33.85546875" style="128" bestFit="1" customWidth="1"/>
    <col min="7663" max="7663" width="53" style="128" bestFit="1" customWidth="1"/>
    <col min="7664" max="7664" width="46.140625" style="128" bestFit="1" customWidth="1"/>
    <col min="7665" max="7665" width="8.140625" style="128" bestFit="1" customWidth="1"/>
    <col min="7666" max="7666" width="33.85546875" style="128" bestFit="1" customWidth="1"/>
    <col min="7667" max="7667" width="53" style="128" bestFit="1" customWidth="1"/>
    <col min="7668" max="7668" width="46.140625" style="128" bestFit="1" customWidth="1"/>
    <col min="7669" max="7669" width="8.140625" style="128" bestFit="1" customWidth="1"/>
    <col min="7670" max="7670" width="33.85546875" style="128" bestFit="1" customWidth="1"/>
    <col min="7671" max="7671" width="53" style="128" bestFit="1" customWidth="1"/>
    <col min="7672" max="7672" width="46.140625" style="128" bestFit="1" customWidth="1"/>
    <col min="7673" max="7673" width="8.140625" style="128" bestFit="1" customWidth="1"/>
    <col min="7674" max="7674" width="33.85546875" style="128" bestFit="1" customWidth="1"/>
    <col min="7675" max="7675" width="53" style="128" bestFit="1" customWidth="1"/>
    <col min="7676" max="7676" width="46.140625" style="128" bestFit="1" customWidth="1"/>
    <col min="7677" max="7677" width="8.140625" style="128" bestFit="1" customWidth="1"/>
    <col min="7678" max="7678" width="33.85546875" style="128" bestFit="1" customWidth="1"/>
    <col min="7679" max="7679" width="53" style="128" bestFit="1" customWidth="1"/>
    <col min="7680" max="7680" width="46.140625" style="128" bestFit="1" customWidth="1"/>
    <col min="7681" max="7681" width="8.140625" style="128" bestFit="1" customWidth="1"/>
    <col min="7682" max="7682" width="33.85546875" style="128" bestFit="1" customWidth="1"/>
    <col min="7683" max="7683" width="53" style="128" bestFit="1" customWidth="1"/>
    <col min="7684" max="7684" width="46.140625" style="128" bestFit="1" customWidth="1"/>
    <col min="7685" max="7685" width="8.140625" style="128" bestFit="1" customWidth="1"/>
    <col min="7686" max="7686" width="33.85546875" style="128" bestFit="1" customWidth="1"/>
    <col min="7687" max="7687" width="53" style="128" bestFit="1" customWidth="1"/>
    <col min="7688" max="7688" width="46.140625" style="128" bestFit="1" customWidth="1"/>
    <col min="7689" max="7689" width="8.140625" style="128" bestFit="1" customWidth="1"/>
    <col min="7690" max="7690" width="33.85546875" style="128" bestFit="1" customWidth="1"/>
    <col min="7691" max="7691" width="53" style="128" bestFit="1" customWidth="1"/>
    <col min="7692" max="7692" width="46.140625" style="128" bestFit="1" customWidth="1"/>
    <col min="7693" max="7693" width="8.140625" style="128" bestFit="1" customWidth="1"/>
    <col min="7694" max="7694" width="33.85546875" style="128" bestFit="1" customWidth="1"/>
    <col min="7695" max="7695" width="53" style="128" bestFit="1" customWidth="1"/>
    <col min="7696" max="7696" width="46.140625" style="128" bestFit="1" customWidth="1"/>
    <col min="7697" max="7697" width="8.140625" style="128" bestFit="1" customWidth="1"/>
    <col min="7698" max="7698" width="33.85546875" style="128" bestFit="1" customWidth="1"/>
    <col min="7699" max="7699" width="53" style="128" bestFit="1" customWidth="1"/>
    <col min="7700" max="7700" width="46.140625" style="128" bestFit="1" customWidth="1"/>
    <col min="7701" max="7701" width="8.140625" style="128" bestFit="1" customWidth="1"/>
    <col min="7702" max="7702" width="33.85546875" style="128" bestFit="1" customWidth="1"/>
    <col min="7703" max="7703" width="53" style="128" bestFit="1" customWidth="1"/>
    <col min="7704" max="7704" width="46.140625" style="128" bestFit="1" customWidth="1"/>
    <col min="7705" max="7705" width="8.140625" style="128" bestFit="1" customWidth="1"/>
    <col min="7706" max="7706" width="33.85546875" style="128" bestFit="1" customWidth="1"/>
    <col min="7707" max="7707" width="53" style="128" bestFit="1" customWidth="1"/>
    <col min="7708" max="7708" width="46.140625" style="128" bestFit="1" customWidth="1"/>
    <col min="7709" max="7709" width="8.140625" style="128" bestFit="1" customWidth="1"/>
    <col min="7710" max="7710" width="33.85546875" style="128" bestFit="1" customWidth="1"/>
    <col min="7711" max="7711" width="53" style="128" bestFit="1" customWidth="1"/>
    <col min="7712" max="7712" width="46.140625" style="128" bestFit="1" customWidth="1"/>
    <col min="7713" max="7713" width="8.140625" style="128" bestFit="1" customWidth="1"/>
    <col min="7714" max="7714" width="33.85546875" style="128" bestFit="1" customWidth="1"/>
    <col min="7715" max="7715" width="53" style="128" bestFit="1" customWidth="1"/>
    <col min="7716" max="7716" width="46.140625" style="128" bestFit="1" customWidth="1"/>
    <col min="7717" max="7717" width="8.140625" style="128" bestFit="1" customWidth="1"/>
    <col min="7718" max="7718" width="33.85546875" style="128" bestFit="1" customWidth="1"/>
    <col min="7719" max="7719" width="53" style="128" bestFit="1" customWidth="1"/>
    <col min="7720" max="7720" width="46.140625" style="128" bestFit="1" customWidth="1"/>
    <col min="7721" max="7721" width="8.140625" style="128" bestFit="1" customWidth="1"/>
    <col min="7722" max="7722" width="33.85546875" style="128" bestFit="1" customWidth="1"/>
    <col min="7723" max="7723" width="53" style="128" bestFit="1" customWidth="1"/>
    <col min="7724" max="7724" width="46.140625" style="128" bestFit="1" customWidth="1"/>
    <col min="7725" max="7725" width="8.140625" style="128" bestFit="1" customWidth="1"/>
    <col min="7726" max="7726" width="33.85546875" style="128" bestFit="1" customWidth="1"/>
    <col min="7727" max="7727" width="53" style="128" bestFit="1" customWidth="1"/>
    <col min="7728" max="7728" width="46.140625" style="128" bestFit="1" customWidth="1"/>
    <col min="7729" max="7729" width="8.140625" style="128" bestFit="1" customWidth="1"/>
    <col min="7730" max="7730" width="33.85546875" style="128" bestFit="1" customWidth="1"/>
    <col min="7731" max="7731" width="53" style="128" bestFit="1" customWidth="1"/>
    <col min="7732" max="7732" width="46.140625" style="128" bestFit="1" customWidth="1"/>
    <col min="7733" max="7733" width="8.140625" style="128" bestFit="1" customWidth="1"/>
    <col min="7734" max="7734" width="33.85546875" style="128" bestFit="1" customWidth="1"/>
    <col min="7735" max="7735" width="53" style="128" bestFit="1" customWidth="1"/>
    <col min="7736" max="7736" width="46.140625" style="128" bestFit="1" customWidth="1"/>
    <col min="7737" max="7737" width="8.140625" style="128" bestFit="1" customWidth="1"/>
    <col min="7738" max="7738" width="33.85546875" style="128" bestFit="1" customWidth="1"/>
    <col min="7739" max="7739" width="53" style="128" bestFit="1" customWidth="1"/>
    <col min="7740" max="7740" width="46.140625" style="128" bestFit="1" customWidth="1"/>
    <col min="7741" max="7741" width="8.140625" style="128" bestFit="1" customWidth="1"/>
    <col min="7742" max="7742" width="33.85546875" style="128" bestFit="1" customWidth="1"/>
    <col min="7743" max="7743" width="53" style="128" bestFit="1" customWidth="1"/>
    <col min="7744" max="7744" width="46.140625" style="128" bestFit="1" customWidth="1"/>
    <col min="7745" max="7745" width="8.140625" style="128" bestFit="1" customWidth="1"/>
    <col min="7746" max="7746" width="33.85546875" style="128" bestFit="1" customWidth="1"/>
    <col min="7747" max="7747" width="53" style="128" bestFit="1" customWidth="1"/>
    <col min="7748" max="7748" width="46.140625" style="128" bestFit="1" customWidth="1"/>
    <col min="7749" max="7749" width="8.140625" style="128" bestFit="1" customWidth="1"/>
    <col min="7750" max="7750" width="33.85546875" style="128" bestFit="1" customWidth="1"/>
    <col min="7751" max="7751" width="53" style="128" bestFit="1" customWidth="1"/>
    <col min="7752" max="7752" width="46.140625" style="128" bestFit="1" customWidth="1"/>
    <col min="7753" max="7753" width="8.140625" style="128" bestFit="1" customWidth="1"/>
    <col min="7754" max="7754" width="33.85546875" style="128" bestFit="1" customWidth="1"/>
    <col min="7755" max="7755" width="53" style="128" bestFit="1" customWidth="1"/>
    <col min="7756" max="7756" width="46.140625" style="128" bestFit="1" customWidth="1"/>
    <col min="7757" max="7757" width="8.140625" style="128" bestFit="1" customWidth="1"/>
    <col min="7758" max="7758" width="33.85546875" style="128" bestFit="1" customWidth="1"/>
    <col min="7759" max="7759" width="53" style="128" bestFit="1" customWidth="1"/>
    <col min="7760" max="7760" width="46.140625" style="128" bestFit="1" customWidth="1"/>
    <col min="7761" max="7761" width="8.140625" style="128" bestFit="1" customWidth="1"/>
    <col min="7762" max="7762" width="33.85546875" style="128" bestFit="1" customWidth="1"/>
    <col min="7763" max="7763" width="53" style="128" bestFit="1" customWidth="1"/>
    <col min="7764" max="7764" width="46.140625" style="128" bestFit="1" customWidth="1"/>
    <col min="7765" max="7765" width="8.140625" style="128" bestFit="1" customWidth="1"/>
    <col min="7766" max="7766" width="33.85546875" style="128" bestFit="1" customWidth="1"/>
    <col min="7767" max="7767" width="53" style="128" bestFit="1" customWidth="1"/>
    <col min="7768" max="7768" width="46.140625" style="128" bestFit="1" customWidth="1"/>
    <col min="7769" max="7769" width="8.140625" style="128" bestFit="1" customWidth="1"/>
    <col min="7770" max="7770" width="33.85546875" style="128" bestFit="1" customWidth="1"/>
    <col min="7771" max="7771" width="53" style="128" bestFit="1" customWidth="1"/>
    <col min="7772" max="7772" width="46.140625" style="128" bestFit="1" customWidth="1"/>
    <col min="7773" max="7773" width="8.140625" style="128" bestFit="1" customWidth="1"/>
    <col min="7774" max="7774" width="33.85546875" style="128" bestFit="1" customWidth="1"/>
    <col min="7775" max="7775" width="53" style="128" bestFit="1" customWidth="1"/>
    <col min="7776" max="7776" width="46.140625" style="128" bestFit="1" customWidth="1"/>
    <col min="7777" max="7777" width="8.140625" style="128" bestFit="1" customWidth="1"/>
    <col min="7778" max="7778" width="33.85546875" style="128" bestFit="1" customWidth="1"/>
    <col min="7779" max="7779" width="53" style="128" bestFit="1" customWidth="1"/>
    <col min="7780" max="7780" width="46.140625" style="128" bestFit="1" customWidth="1"/>
    <col min="7781" max="7781" width="8.140625" style="128" bestFit="1" customWidth="1"/>
    <col min="7782" max="7782" width="33.85546875" style="128" bestFit="1" customWidth="1"/>
    <col min="7783" max="7783" width="53" style="128" bestFit="1" customWidth="1"/>
    <col min="7784" max="7784" width="46.140625" style="128" bestFit="1" customWidth="1"/>
    <col min="7785" max="7785" width="8.140625" style="128" bestFit="1" customWidth="1"/>
    <col min="7786" max="7786" width="33.85546875" style="128" bestFit="1" customWidth="1"/>
    <col min="7787" max="7787" width="53" style="128" bestFit="1" customWidth="1"/>
    <col min="7788" max="7788" width="46.140625" style="128" bestFit="1" customWidth="1"/>
    <col min="7789" max="7789" width="8.140625" style="128" bestFit="1" customWidth="1"/>
    <col min="7790" max="7790" width="33.85546875" style="128" bestFit="1" customWidth="1"/>
    <col min="7791" max="7791" width="53" style="128" bestFit="1" customWidth="1"/>
    <col min="7792" max="7792" width="46.140625" style="128" bestFit="1" customWidth="1"/>
    <col min="7793" max="7793" width="8.140625" style="128" bestFit="1" customWidth="1"/>
    <col min="7794" max="7794" width="33.85546875" style="128" bestFit="1" customWidth="1"/>
    <col min="7795" max="7795" width="53" style="128" bestFit="1" customWidth="1"/>
    <col min="7796" max="7796" width="46.140625" style="128" bestFit="1" customWidth="1"/>
    <col min="7797" max="7797" width="8.140625" style="128" bestFit="1" customWidth="1"/>
    <col min="7798" max="7798" width="33.85546875" style="128" bestFit="1" customWidth="1"/>
    <col min="7799" max="7799" width="53" style="128" bestFit="1" customWidth="1"/>
    <col min="7800" max="7800" width="46.140625" style="128" bestFit="1" customWidth="1"/>
    <col min="7801" max="7801" width="8.140625" style="128" bestFit="1" customWidth="1"/>
    <col min="7802" max="7802" width="33.85546875" style="128" bestFit="1" customWidth="1"/>
    <col min="7803" max="7803" width="53" style="128" bestFit="1" customWidth="1"/>
    <col min="7804" max="7804" width="46.140625" style="128" bestFit="1" customWidth="1"/>
    <col min="7805" max="7805" width="8.140625" style="128" bestFit="1" customWidth="1"/>
    <col min="7806" max="7806" width="33.85546875" style="128" bestFit="1" customWidth="1"/>
    <col min="7807" max="7807" width="53" style="128" bestFit="1" customWidth="1"/>
    <col min="7808" max="7808" width="46.140625" style="128" bestFit="1" customWidth="1"/>
    <col min="7809" max="7809" width="8.140625" style="128" bestFit="1" customWidth="1"/>
    <col min="7810" max="7810" width="33.85546875" style="128" bestFit="1" customWidth="1"/>
    <col min="7811" max="7811" width="53" style="128" bestFit="1" customWidth="1"/>
    <col min="7812" max="7812" width="46.140625" style="128" bestFit="1" customWidth="1"/>
    <col min="7813" max="7813" width="8.140625" style="128" bestFit="1" customWidth="1"/>
    <col min="7814" max="7814" width="33.85546875" style="128" bestFit="1" customWidth="1"/>
    <col min="7815" max="7815" width="53" style="128" bestFit="1" customWidth="1"/>
    <col min="7816" max="7816" width="46.140625" style="128" bestFit="1" customWidth="1"/>
    <col min="7817" max="7817" width="8.140625" style="128" bestFit="1" customWidth="1"/>
    <col min="7818" max="7818" width="33.85546875" style="128" bestFit="1" customWidth="1"/>
    <col min="7819" max="7819" width="53" style="128" bestFit="1" customWidth="1"/>
    <col min="7820" max="7820" width="46.140625" style="128" bestFit="1" customWidth="1"/>
    <col min="7821" max="7821" width="8.140625" style="128" bestFit="1" customWidth="1"/>
    <col min="7822" max="7822" width="33.85546875" style="128" bestFit="1" customWidth="1"/>
    <col min="7823" max="7823" width="53" style="128" bestFit="1" customWidth="1"/>
    <col min="7824" max="7824" width="46.140625" style="128" bestFit="1" customWidth="1"/>
    <col min="7825" max="7825" width="8.140625" style="128" bestFit="1" customWidth="1"/>
    <col min="7826" max="7826" width="33.85546875" style="128" bestFit="1" customWidth="1"/>
    <col min="7827" max="7827" width="53" style="128" bestFit="1" customWidth="1"/>
    <col min="7828" max="7828" width="46.140625" style="128" bestFit="1" customWidth="1"/>
    <col min="7829" max="7829" width="8.140625" style="128" bestFit="1" customWidth="1"/>
    <col min="7830" max="7830" width="33.85546875" style="128" bestFit="1" customWidth="1"/>
    <col min="7831" max="7831" width="53" style="128" bestFit="1" customWidth="1"/>
    <col min="7832" max="7832" width="46.140625" style="128" bestFit="1" customWidth="1"/>
    <col min="7833" max="7833" width="8.140625" style="128" bestFit="1" customWidth="1"/>
    <col min="7834" max="7834" width="33.85546875" style="128" bestFit="1" customWidth="1"/>
    <col min="7835" max="7835" width="53" style="128" bestFit="1" customWidth="1"/>
    <col min="7836" max="7836" width="46.140625" style="128" bestFit="1" customWidth="1"/>
    <col min="7837" max="7837" width="8.140625" style="128" bestFit="1" customWidth="1"/>
    <col min="7838" max="7838" width="33.85546875" style="128" bestFit="1" customWidth="1"/>
    <col min="7839" max="7839" width="53" style="128" bestFit="1" customWidth="1"/>
    <col min="7840" max="7840" width="46.140625" style="128" bestFit="1" customWidth="1"/>
    <col min="7841" max="7841" width="8.140625" style="128" bestFit="1" customWidth="1"/>
    <col min="7842" max="7842" width="33.85546875" style="128" bestFit="1" customWidth="1"/>
    <col min="7843" max="7843" width="53" style="128" bestFit="1" customWidth="1"/>
    <col min="7844" max="7844" width="46.140625" style="128" bestFit="1" customWidth="1"/>
    <col min="7845" max="7845" width="8.140625" style="128" bestFit="1" customWidth="1"/>
    <col min="7846" max="7846" width="33.85546875" style="128" bestFit="1" customWidth="1"/>
    <col min="7847" max="7847" width="53" style="128" bestFit="1" customWidth="1"/>
    <col min="7848" max="7848" width="46.140625" style="128" bestFit="1" customWidth="1"/>
    <col min="7849" max="7849" width="8.140625" style="128" bestFit="1" customWidth="1"/>
    <col min="7850" max="7850" width="33.85546875" style="128" bestFit="1" customWidth="1"/>
    <col min="7851" max="7851" width="53" style="128" bestFit="1" customWidth="1"/>
    <col min="7852" max="7852" width="46.140625" style="128" bestFit="1" customWidth="1"/>
    <col min="7853" max="7853" width="8.140625" style="128" bestFit="1" customWidth="1"/>
    <col min="7854" max="7854" width="33.85546875" style="128" bestFit="1" customWidth="1"/>
    <col min="7855" max="7855" width="53" style="128" bestFit="1" customWidth="1"/>
    <col min="7856" max="7856" width="46.140625" style="128" bestFit="1" customWidth="1"/>
    <col min="7857" max="7857" width="8.140625" style="128" bestFit="1" customWidth="1"/>
    <col min="7858" max="7858" width="33.85546875" style="128" bestFit="1" customWidth="1"/>
    <col min="7859" max="7859" width="53" style="128" bestFit="1" customWidth="1"/>
    <col min="7860" max="7860" width="46.140625" style="128" bestFit="1" customWidth="1"/>
    <col min="7861" max="7861" width="8.140625" style="128" bestFit="1" customWidth="1"/>
    <col min="7862" max="7862" width="33.85546875" style="128" bestFit="1" customWidth="1"/>
    <col min="7863" max="7863" width="53" style="128" bestFit="1" customWidth="1"/>
    <col min="7864" max="7864" width="46.140625" style="128" bestFit="1" customWidth="1"/>
    <col min="7865" max="7865" width="8.140625" style="128" bestFit="1" customWidth="1"/>
    <col min="7866" max="7866" width="33.85546875" style="128" bestFit="1" customWidth="1"/>
    <col min="7867" max="7867" width="53" style="128" bestFit="1" customWidth="1"/>
    <col min="7868" max="7868" width="46.140625" style="128" bestFit="1" customWidth="1"/>
    <col min="7869" max="7869" width="8.140625" style="128" bestFit="1" customWidth="1"/>
    <col min="7870" max="7870" width="33.85546875" style="128" bestFit="1" customWidth="1"/>
    <col min="7871" max="7871" width="53" style="128" bestFit="1" customWidth="1"/>
    <col min="7872" max="7872" width="46.140625" style="128" bestFit="1" customWidth="1"/>
    <col min="7873" max="7873" width="8.140625" style="128" bestFit="1" customWidth="1"/>
    <col min="7874" max="7874" width="33.85546875" style="128" bestFit="1" customWidth="1"/>
    <col min="7875" max="7875" width="53" style="128" bestFit="1" customWidth="1"/>
    <col min="7876" max="7876" width="46.140625" style="128" bestFit="1" customWidth="1"/>
    <col min="7877" max="7877" width="8.140625" style="128" bestFit="1" customWidth="1"/>
    <col min="7878" max="7878" width="33.85546875" style="128" bestFit="1" customWidth="1"/>
    <col min="7879" max="7879" width="53" style="128" bestFit="1" customWidth="1"/>
    <col min="7880" max="7880" width="46.140625" style="128" bestFit="1" customWidth="1"/>
    <col min="7881" max="7881" width="8.140625" style="128" bestFit="1" customWidth="1"/>
    <col min="7882" max="7882" width="33.85546875" style="128" bestFit="1" customWidth="1"/>
    <col min="7883" max="7883" width="53" style="128" bestFit="1" customWidth="1"/>
    <col min="7884" max="7884" width="46.140625" style="128" bestFit="1" customWidth="1"/>
    <col min="7885" max="7885" width="8.140625" style="128" bestFit="1" customWidth="1"/>
    <col min="7886" max="7886" width="33.85546875" style="128" bestFit="1" customWidth="1"/>
    <col min="7887" max="7887" width="53" style="128" bestFit="1" customWidth="1"/>
    <col min="7888" max="7888" width="46.140625" style="128" bestFit="1" customWidth="1"/>
    <col min="7889" max="7889" width="8.140625" style="128" bestFit="1" customWidth="1"/>
    <col min="7890" max="7890" width="33.85546875" style="128" bestFit="1" customWidth="1"/>
    <col min="7891" max="7891" width="53" style="128" bestFit="1" customWidth="1"/>
    <col min="7892" max="7892" width="46.140625" style="128" bestFit="1" customWidth="1"/>
    <col min="7893" max="7893" width="8.140625" style="128" bestFit="1" customWidth="1"/>
    <col min="7894" max="7894" width="33.85546875" style="128" bestFit="1" customWidth="1"/>
    <col min="7895" max="7895" width="53" style="128" bestFit="1" customWidth="1"/>
    <col min="7896" max="7896" width="46.140625" style="128" bestFit="1" customWidth="1"/>
    <col min="7897" max="7897" width="8.140625" style="128" bestFit="1" customWidth="1"/>
    <col min="7898" max="7898" width="33.85546875" style="128" bestFit="1" customWidth="1"/>
    <col min="7899" max="7899" width="53" style="128" bestFit="1" customWidth="1"/>
    <col min="7900" max="7900" width="46.140625" style="128" bestFit="1" customWidth="1"/>
    <col min="7901" max="7901" width="8.140625" style="128" bestFit="1" customWidth="1"/>
    <col min="7902" max="7902" width="33.85546875" style="128" bestFit="1" customWidth="1"/>
    <col min="7903" max="7903" width="53" style="128" bestFit="1" customWidth="1"/>
    <col min="7904" max="7904" width="46.140625" style="128" bestFit="1" customWidth="1"/>
    <col min="7905" max="7905" width="8.140625" style="128" bestFit="1" customWidth="1"/>
    <col min="7906" max="7906" width="33.85546875" style="128" bestFit="1" customWidth="1"/>
    <col min="7907" max="7907" width="53" style="128" bestFit="1" customWidth="1"/>
    <col min="7908" max="7908" width="46.140625" style="128" bestFit="1" customWidth="1"/>
    <col min="7909" max="7909" width="8.140625" style="128" bestFit="1" customWidth="1"/>
    <col min="7910" max="7910" width="33.85546875" style="128" bestFit="1" customWidth="1"/>
    <col min="7911" max="7911" width="53" style="128" bestFit="1" customWidth="1"/>
    <col min="7912" max="7912" width="46.140625" style="128" bestFit="1" customWidth="1"/>
    <col min="7913" max="7913" width="8.140625" style="128" bestFit="1" customWidth="1"/>
    <col min="7914" max="7914" width="33.85546875" style="128" bestFit="1" customWidth="1"/>
    <col min="7915" max="7915" width="53" style="128" bestFit="1" customWidth="1"/>
    <col min="7916" max="7916" width="46.140625" style="128" bestFit="1" customWidth="1"/>
    <col min="7917" max="7917" width="8.140625" style="128" bestFit="1" customWidth="1"/>
    <col min="7918" max="7918" width="33.85546875" style="128" bestFit="1" customWidth="1"/>
    <col min="7919" max="7919" width="53" style="128" bestFit="1" customWidth="1"/>
    <col min="7920" max="7920" width="46.140625" style="128" bestFit="1" customWidth="1"/>
    <col min="7921" max="7921" width="8.140625" style="128" bestFit="1" customWidth="1"/>
    <col min="7922" max="7922" width="33.85546875" style="128" bestFit="1" customWidth="1"/>
    <col min="7923" max="7923" width="53" style="128" bestFit="1" customWidth="1"/>
    <col min="7924" max="7924" width="46.140625" style="128" bestFit="1" customWidth="1"/>
    <col min="7925" max="7925" width="8.140625" style="128" bestFit="1" customWidth="1"/>
    <col min="7926" max="7926" width="33.85546875" style="128" bestFit="1" customWidth="1"/>
    <col min="7927" max="7927" width="53" style="128" bestFit="1" customWidth="1"/>
    <col min="7928" max="7928" width="46.140625" style="128" bestFit="1" customWidth="1"/>
    <col min="7929" max="7929" width="8.140625" style="128" bestFit="1" customWidth="1"/>
    <col min="7930" max="7930" width="33.85546875" style="128" bestFit="1" customWidth="1"/>
    <col min="7931" max="7931" width="53" style="128" bestFit="1" customWidth="1"/>
    <col min="7932" max="7932" width="46.140625" style="128" bestFit="1" customWidth="1"/>
    <col min="7933" max="7933" width="8.140625" style="128" bestFit="1" customWidth="1"/>
    <col min="7934" max="7934" width="33.85546875" style="128" bestFit="1" customWidth="1"/>
    <col min="7935" max="7935" width="53" style="128" bestFit="1" customWidth="1"/>
    <col min="7936" max="7936" width="46.140625" style="128" bestFit="1" customWidth="1"/>
    <col min="7937" max="7937" width="8.140625" style="128" bestFit="1" customWidth="1"/>
    <col min="7938" max="7938" width="33.85546875" style="128" bestFit="1" customWidth="1"/>
    <col min="7939" max="7939" width="53" style="128" bestFit="1" customWidth="1"/>
    <col min="7940" max="7940" width="46.140625" style="128" bestFit="1" customWidth="1"/>
    <col min="7941" max="7941" width="8.140625" style="128" bestFit="1" customWidth="1"/>
    <col min="7942" max="7942" width="33.85546875" style="128" bestFit="1" customWidth="1"/>
    <col min="7943" max="7943" width="53" style="128" bestFit="1" customWidth="1"/>
    <col min="7944" max="7944" width="46.140625" style="128" bestFit="1" customWidth="1"/>
    <col min="7945" max="7945" width="8.140625" style="128" bestFit="1" customWidth="1"/>
    <col min="7946" max="7946" width="33.85546875" style="128" bestFit="1" customWidth="1"/>
    <col min="7947" max="7947" width="53" style="128" bestFit="1" customWidth="1"/>
    <col min="7948" max="7948" width="46.140625" style="128" bestFit="1" customWidth="1"/>
    <col min="7949" max="7949" width="8.140625" style="128" bestFit="1" customWidth="1"/>
    <col min="7950" max="7950" width="33.85546875" style="128" bestFit="1" customWidth="1"/>
    <col min="7951" max="7951" width="53" style="128" bestFit="1" customWidth="1"/>
    <col min="7952" max="7952" width="46.140625" style="128" bestFit="1" customWidth="1"/>
    <col min="7953" max="7953" width="8.140625" style="128" bestFit="1" customWidth="1"/>
    <col min="7954" max="7954" width="33.85546875" style="128" bestFit="1" customWidth="1"/>
    <col min="7955" max="7955" width="53" style="128" bestFit="1" customWidth="1"/>
    <col min="7956" max="7956" width="46.140625" style="128" bestFit="1" customWidth="1"/>
    <col min="7957" max="7957" width="8.140625" style="128" bestFit="1" customWidth="1"/>
    <col min="7958" max="7958" width="33.85546875" style="128" bestFit="1" customWidth="1"/>
    <col min="7959" max="7959" width="53" style="128" bestFit="1" customWidth="1"/>
    <col min="7960" max="7960" width="46.140625" style="128" bestFit="1" customWidth="1"/>
    <col min="7961" max="7961" width="8.140625" style="128" bestFit="1" customWidth="1"/>
    <col min="7962" max="7962" width="33.85546875" style="128" bestFit="1" customWidth="1"/>
    <col min="7963" max="7963" width="53" style="128" bestFit="1" customWidth="1"/>
    <col min="7964" max="7964" width="46.140625" style="128" bestFit="1" customWidth="1"/>
    <col min="7965" max="7965" width="8.140625" style="128" bestFit="1" customWidth="1"/>
    <col min="7966" max="7966" width="33.85546875" style="128" bestFit="1" customWidth="1"/>
    <col min="7967" max="7967" width="53" style="128" bestFit="1" customWidth="1"/>
    <col min="7968" max="7968" width="46.140625" style="128" bestFit="1" customWidth="1"/>
    <col min="7969" max="7969" width="8.140625" style="128" bestFit="1" customWidth="1"/>
    <col min="7970" max="7970" width="33.85546875" style="128" bestFit="1" customWidth="1"/>
    <col min="7971" max="7971" width="53" style="128" bestFit="1" customWidth="1"/>
    <col min="7972" max="7972" width="46.140625" style="128" bestFit="1" customWidth="1"/>
    <col min="7973" max="7973" width="8.140625" style="128" bestFit="1" customWidth="1"/>
    <col min="7974" max="7974" width="33.85546875" style="128" bestFit="1" customWidth="1"/>
    <col min="7975" max="7975" width="53" style="128" bestFit="1" customWidth="1"/>
    <col min="7976" max="7976" width="46.140625" style="128" bestFit="1" customWidth="1"/>
    <col min="7977" max="7977" width="8.140625" style="128" bestFit="1" customWidth="1"/>
    <col min="7978" max="7978" width="33.85546875" style="128" bestFit="1" customWidth="1"/>
    <col min="7979" max="7979" width="53" style="128" bestFit="1" customWidth="1"/>
    <col min="7980" max="7980" width="46.140625" style="128" bestFit="1" customWidth="1"/>
    <col min="7981" max="7981" width="8.140625" style="128" bestFit="1" customWidth="1"/>
    <col min="7982" max="7982" width="33.85546875" style="128" bestFit="1" customWidth="1"/>
    <col min="7983" max="7983" width="53" style="128" bestFit="1" customWidth="1"/>
    <col min="7984" max="7984" width="46.140625" style="128" bestFit="1" customWidth="1"/>
    <col min="7985" max="7985" width="8.140625" style="128" bestFit="1" customWidth="1"/>
    <col min="7986" max="7986" width="33.85546875" style="128" bestFit="1" customWidth="1"/>
    <col min="7987" max="7987" width="53" style="128" bestFit="1" customWidth="1"/>
    <col min="7988" max="7988" width="46.140625" style="128" bestFit="1" customWidth="1"/>
    <col min="7989" max="7989" width="8.140625" style="128" bestFit="1" customWidth="1"/>
    <col min="7990" max="7990" width="33.85546875" style="128" bestFit="1" customWidth="1"/>
    <col min="7991" max="7991" width="53" style="128" bestFit="1" customWidth="1"/>
    <col min="7992" max="7992" width="46.140625" style="128" bestFit="1" customWidth="1"/>
    <col min="7993" max="7993" width="8.140625" style="128" bestFit="1" customWidth="1"/>
    <col min="7994" max="7994" width="33.85546875" style="128" bestFit="1" customWidth="1"/>
    <col min="7995" max="7995" width="53" style="128" bestFit="1" customWidth="1"/>
    <col min="7996" max="7996" width="46.140625" style="128" bestFit="1" customWidth="1"/>
    <col min="7997" max="7997" width="8.140625" style="128" bestFit="1" customWidth="1"/>
    <col min="7998" max="7998" width="33.85546875" style="128" bestFit="1" customWidth="1"/>
    <col min="7999" max="7999" width="53" style="128" bestFit="1" customWidth="1"/>
    <col min="8000" max="8000" width="46.140625" style="128" bestFit="1" customWidth="1"/>
    <col min="8001" max="8001" width="8.140625" style="128" bestFit="1" customWidth="1"/>
    <col min="8002" max="8002" width="33.85546875" style="128" bestFit="1" customWidth="1"/>
    <col min="8003" max="8003" width="53" style="128" bestFit="1" customWidth="1"/>
    <col min="8004" max="8004" width="46.140625" style="128" bestFit="1" customWidth="1"/>
    <col min="8005" max="8005" width="8.140625" style="128" bestFit="1" customWidth="1"/>
    <col min="8006" max="8006" width="33.85546875" style="128" bestFit="1" customWidth="1"/>
    <col min="8007" max="8007" width="53" style="128" bestFit="1" customWidth="1"/>
    <col min="8008" max="8008" width="46.140625" style="128" bestFit="1" customWidth="1"/>
    <col min="8009" max="8009" width="8.140625" style="128" bestFit="1" customWidth="1"/>
    <col min="8010" max="8010" width="33.85546875" style="128" bestFit="1" customWidth="1"/>
    <col min="8011" max="8011" width="53" style="128" bestFit="1" customWidth="1"/>
    <col min="8012" max="8012" width="46.140625" style="128" bestFit="1" customWidth="1"/>
    <col min="8013" max="8013" width="8.140625" style="128" bestFit="1" customWidth="1"/>
    <col min="8014" max="8014" width="33.85546875" style="128" bestFit="1" customWidth="1"/>
    <col min="8015" max="8015" width="53" style="128" bestFit="1" customWidth="1"/>
    <col min="8016" max="8016" width="46.140625" style="128" bestFit="1" customWidth="1"/>
    <col min="8017" max="8017" width="8.140625" style="128" bestFit="1" customWidth="1"/>
    <col min="8018" max="8018" width="33.85546875" style="128" bestFit="1" customWidth="1"/>
    <col min="8019" max="8019" width="53" style="128" bestFit="1" customWidth="1"/>
    <col min="8020" max="8020" width="46.140625" style="128" bestFit="1" customWidth="1"/>
    <col min="8021" max="8021" width="8.140625" style="128" bestFit="1" customWidth="1"/>
    <col min="8022" max="8022" width="33.85546875" style="128" bestFit="1" customWidth="1"/>
    <col min="8023" max="8023" width="53" style="128" bestFit="1" customWidth="1"/>
    <col min="8024" max="8024" width="46.140625" style="128" bestFit="1" customWidth="1"/>
    <col min="8025" max="8025" width="8.140625" style="128" bestFit="1" customWidth="1"/>
    <col min="8026" max="8026" width="33.85546875" style="128" bestFit="1" customWidth="1"/>
    <col min="8027" max="8027" width="53" style="128" bestFit="1" customWidth="1"/>
    <col min="8028" max="8028" width="46.140625" style="128" bestFit="1" customWidth="1"/>
    <col min="8029" max="8029" width="8.140625" style="128" bestFit="1" customWidth="1"/>
    <col min="8030" max="8030" width="33.85546875" style="128" bestFit="1" customWidth="1"/>
    <col min="8031" max="8031" width="53" style="128" bestFit="1" customWidth="1"/>
    <col min="8032" max="8032" width="46.140625" style="128" bestFit="1" customWidth="1"/>
    <col min="8033" max="8033" width="8.140625" style="128" bestFit="1" customWidth="1"/>
    <col min="8034" max="8034" width="33.85546875" style="128" bestFit="1" customWidth="1"/>
    <col min="8035" max="8035" width="53" style="128" bestFit="1" customWidth="1"/>
    <col min="8036" max="8036" width="46.140625" style="128" bestFit="1" customWidth="1"/>
    <col min="8037" max="8037" width="8.140625" style="128" bestFit="1" customWidth="1"/>
    <col min="8038" max="8038" width="33.85546875" style="128" bestFit="1" customWidth="1"/>
    <col min="8039" max="8039" width="53" style="128" bestFit="1" customWidth="1"/>
    <col min="8040" max="8040" width="46.140625" style="128" bestFit="1" customWidth="1"/>
    <col min="8041" max="8041" width="8.140625" style="128" bestFit="1" customWidth="1"/>
    <col min="8042" max="8042" width="33.85546875" style="128" bestFit="1" customWidth="1"/>
    <col min="8043" max="8043" width="53" style="128" bestFit="1" customWidth="1"/>
    <col min="8044" max="8044" width="46.140625" style="128" bestFit="1" customWidth="1"/>
    <col min="8045" max="8045" width="8.140625" style="128" bestFit="1" customWidth="1"/>
    <col min="8046" max="8046" width="33.85546875" style="128" bestFit="1" customWidth="1"/>
    <col min="8047" max="8047" width="53" style="128" bestFit="1" customWidth="1"/>
    <col min="8048" max="8048" width="46.140625" style="128" bestFit="1" customWidth="1"/>
    <col min="8049" max="8049" width="8.140625" style="128" bestFit="1" customWidth="1"/>
    <col min="8050" max="8050" width="33.85546875" style="128" bestFit="1" customWidth="1"/>
    <col min="8051" max="8051" width="53" style="128" bestFit="1" customWidth="1"/>
    <col min="8052" max="8052" width="46.140625" style="128" bestFit="1" customWidth="1"/>
    <col min="8053" max="8053" width="8.140625" style="128" bestFit="1" customWidth="1"/>
    <col min="8054" max="8054" width="33.85546875" style="128" bestFit="1" customWidth="1"/>
    <col min="8055" max="8055" width="53" style="128" bestFit="1" customWidth="1"/>
    <col min="8056" max="8056" width="46.140625" style="128" bestFit="1" customWidth="1"/>
    <col min="8057" max="8057" width="8.140625" style="128" bestFit="1" customWidth="1"/>
    <col min="8058" max="8058" width="33.85546875" style="128" bestFit="1" customWidth="1"/>
    <col min="8059" max="8059" width="53" style="128" bestFit="1" customWidth="1"/>
    <col min="8060" max="8060" width="46.140625" style="128" bestFit="1" customWidth="1"/>
    <col min="8061" max="8061" width="8.140625" style="128" bestFit="1" customWidth="1"/>
    <col min="8062" max="8062" width="33.85546875" style="128" bestFit="1" customWidth="1"/>
    <col min="8063" max="8063" width="53" style="128" bestFit="1" customWidth="1"/>
    <col min="8064" max="8064" width="46.140625" style="128" bestFit="1" customWidth="1"/>
    <col min="8065" max="8065" width="8.140625" style="128" bestFit="1" customWidth="1"/>
    <col min="8066" max="8066" width="33.85546875" style="128" bestFit="1" customWidth="1"/>
    <col min="8067" max="8067" width="53" style="128" bestFit="1" customWidth="1"/>
    <col min="8068" max="8068" width="46.140625" style="128" bestFit="1" customWidth="1"/>
    <col min="8069" max="8069" width="8.140625" style="128" bestFit="1" customWidth="1"/>
    <col min="8070" max="8070" width="33.85546875" style="128" bestFit="1" customWidth="1"/>
    <col min="8071" max="8071" width="53" style="128" bestFit="1" customWidth="1"/>
    <col min="8072" max="8072" width="46.140625" style="128" bestFit="1" customWidth="1"/>
    <col min="8073" max="8073" width="8.140625" style="128" bestFit="1" customWidth="1"/>
    <col min="8074" max="8074" width="33.85546875" style="128" bestFit="1" customWidth="1"/>
    <col min="8075" max="8075" width="53" style="128" bestFit="1" customWidth="1"/>
    <col min="8076" max="8076" width="46.140625" style="128" bestFit="1" customWidth="1"/>
    <col min="8077" max="8077" width="8.140625" style="128" bestFit="1" customWidth="1"/>
    <col min="8078" max="8078" width="33.85546875" style="128" bestFit="1" customWidth="1"/>
    <col min="8079" max="8079" width="53" style="128" bestFit="1" customWidth="1"/>
    <col min="8080" max="8080" width="46.140625" style="128" bestFit="1" customWidth="1"/>
    <col min="8081" max="8081" width="8.140625" style="128" bestFit="1" customWidth="1"/>
    <col min="8082" max="8082" width="33.85546875" style="128" bestFit="1" customWidth="1"/>
    <col min="8083" max="8083" width="53" style="128" bestFit="1" customWidth="1"/>
    <col min="8084" max="8084" width="46.140625" style="128" bestFit="1" customWidth="1"/>
    <col min="8085" max="8085" width="8.140625" style="128" bestFit="1" customWidth="1"/>
    <col min="8086" max="8086" width="33.85546875" style="128" bestFit="1" customWidth="1"/>
    <col min="8087" max="8087" width="53" style="128" bestFit="1" customWidth="1"/>
    <col min="8088" max="8088" width="46.140625" style="128" bestFit="1" customWidth="1"/>
    <col min="8089" max="8089" width="8.140625" style="128" bestFit="1" customWidth="1"/>
    <col min="8090" max="8090" width="33.85546875" style="128" bestFit="1" customWidth="1"/>
    <col min="8091" max="8091" width="53" style="128" bestFit="1" customWidth="1"/>
    <col min="8092" max="8092" width="46.140625" style="128" bestFit="1" customWidth="1"/>
    <col min="8093" max="8093" width="8.140625" style="128" bestFit="1" customWidth="1"/>
    <col min="8094" max="8094" width="33.85546875" style="128" bestFit="1" customWidth="1"/>
    <col min="8095" max="8095" width="53" style="128" bestFit="1" customWidth="1"/>
    <col min="8096" max="8096" width="46.140625" style="128" bestFit="1" customWidth="1"/>
    <col min="8097" max="8097" width="8.140625" style="128" bestFit="1" customWidth="1"/>
    <col min="8098" max="8098" width="33.85546875" style="128" bestFit="1" customWidth="1"/>
    <col min="8099" max="8099" width="53" style="128" bestFit="1" customWidth="1"/>
    <col min="8100" max="8100" width="46.140625" style="128" bestFit="1" customWidth="1"/>
    <col min="8101" max="8101" width="8.140625" style="128" bestFit="1" customWidth="1"/>
    <col min="8102" max="8102" width="33.85546875" style="128" bestFit="1" customWidth="1"/>
    <col min="8103" max="8103" width="53" style="128" bestFit="1" customWidth="1"/>
    <col min="8104" max="8104" width="46.140625" style="128" bestFit="1" customWidth="1"/>
    <col min="8105" max="8105" width="8.140625" style="128" bestFit="1" customWidth="1"/>
    <col min="8106" max="8106" width="33.85546875" style="128" bestFit="1" customWidth="1"/>
    <col min="8107" max="8107" width="53" style="128" bestFit="1" customWidth="1"/>
    <col min="8108" max="8108" width="46.140625" style="128" bestFit="1" customWidth="1"/>
    <col min="8109" max="8109" width="8.140625" style="128" bestFit="1" customWidth="1"/>
    <col min="8110" max="8110" width="33.85546875" style="128" bestFit="1" customWidth="1"/>
    <col min="8111" max="8111" width="53" style="128" bestFit="1" customWidth="1"/>
    <col min="8112" max="8112" width="46.140625" style="128" bestFit="1" customWidth="1"/>
    <col min="8113" max="8113" width="8.140625" style="128" bestFit="1" customWidth="1"/>
    <col min="8114" max="8114" width="33.85546875" style="128" bestFit="1" customWidth="1"/>
    <col min="8115" max="8115" width="53" style="128" bestFit="1" customWidth="1"/>
    <col min="8116" max="8116" width="46.140625" style="128" bestFit="1" customWidth="1"/>
    <col min="8117" max="8117" width="8.140625" style="128" bestFit="1" customWidth="1"/>
    <col min="8118" max="8118" width="33.85546875" style="128" bestFit="1" customWidth="1"/>
    <col min="8119" max="8119" width="53" style="128" bestFit="1" customWidth="1"/>
    <col min="8120" max="8120" width="46.140625" style="128" bestFit="1" customWidth="1"/>
    <col min="8121" max="8121" width="8.140625" style="128" bestFit="1" customWidth="1"/>
    <col min="8122" max="8122" width="33.85546875" style="128" bestFit="1" customWidth="1"/>
    <col min="8123" max="8123" width="53" style="128" bestFit="1" customWidth="1"/>
    <col min="8124" max="8124" width="46.140625" style="128" bestFit="1" customWidth="1"/>
    <col min="8125" max="8125" width="8.140625" style="128" bestFit="1" customWidth="1"/>
    <col min="8126" max="8126" width="33.85546875" style="128" bestFit="1" customWidth="1"/>
    <col min="8127" max="8127" width="53" style="128" bestFit="1" customWidth="1"/>
    <col min="8128" max="8128" width="46.140625" style="128" bestFit="1" customWidth="1"/>
    <col min="8129" max="8129" width="8.140625" style="128" bestFit="1" customWidth="1"/>
    <col min="8130" max="8130" width="33.85546875" style="128" bestFit="1" customWidth="1"/>
    <col min="8131" max="8131" width="53" style="128" bestFit="1" customWidth="1"/>
    <col min="8132" max="8132" width="46.140625" style="128" bestFit="1" customWidth="1"/>
    <col min="8133" max="8133" width="8.140625" style="128" bestFit="1" customWidth="1"/>
    <col min="8134" max="8134" width="33.85546875" style="128" bestFit="1" customWidth="1"/>
    <col min="8135" max="8135" width="53" style="128" bestFit="1" customWidth="1"/>
    <col min="8136" max="8136" width="46.140625" style="128" bestFit="1" customWidth="1"/>
    <col min="8137" max="8137" width="8.140625" style="128" bestFit="1" customWidth="1"/>
    <col min="8138" max="8138" width="33.85546875" style="128" bestFit="1" customWidth="1"/>
    <col min="8139" max="8139" width="53" style="128" bestFit="1" customWidth="1"/>
    <col min="8140" max="8140" width="46.140625" style="128" bestFit="1" customWidth="1"/>
    <col min="8141" max="8141" width="8.140625" style="128" bestFit="1" customWidth="1"/>
    <col min="8142" max="8142" width="33.85546875" style="128" bestFit="1" customWidth="1"/>
    <col min="8143" max="8143" width="53" style="128" bestFit="1" customWidth="1"/>
    <col min="8144" max="8144" width="46.140625" style="128" bestFit="1" customWidth="1"/>
    <col min="8145" max="8145" width="8.140625" style="128" bestFit="1" customWidth="1"/>
    <col min="8146" max="8146" width="33.85546875" style="128" bestFit="1" customWidth="1"/>
    <col min="8147" max="8147" width="53" style="128" bestFit="1" customWidth="1"/>
    <col min="8148" max="8148" width="46.140625" style="128" bestFit="1" customWidth="1"/>
    <col min="8149" max="8149" width="8.140625" style="128" bestFit="1" customWidth="1"/>
    <col min="8150" max="8150" width="33.85546875" style="128" bestFit="1" customWidth="1"/>
    <col min="8151" max="8151" width="53" style="128" bestFit="1" customWidth="1"/>
    <col min="8152" max="8152" width="46.140625" style="128" bestFit="1" customWidth="1"/>
    <col min="8153" max="8153" width="8.140625" style="128" bestFit="1" customWidth="1"/>
    <col min="8154" max="8154" width="33.85546875" style="128" bestFit="1" customWidth="1"/>
    <col min="8155" max="8155" width="53" style="128" bestFit="1" customWidth="1"/>
    <col min="8156" max="8156" width="46.140625" style="128" bestFit="1" customWidth="1"/>
    <col min="8157" max="8157" width="8.140625" style="128" bestFit="1" customWidth="1"/>
    <col min="8158" max="8158" width="33.85546875" style="128" bestFit="1" customWidth="1"/>
    <col min="8159" max="8159" width="53" style="128" bestFit="1" customWidth="1"/>
    <col min="8160" max="8160" width="46.140625" style="128" bestFit="1" customWidth="1"/>
    <col min="8161" max="8161" width="8.140625" style="128" bestFit="1" customWidth="1"/>
    <col min="8162" max="8162" width="33.85546875" style="128" bestFit="1" customWidth="1"/>
    <col min="8163" max="8163" width="53" style="128" bestFit="1" customWidth="1"/>
    <col min="8164" max="8164" width="46.140625" style="128" bestFit="1" customWidth="1"/>
    <col min="8165" max="8165" width="8.140625" style="128" bestFit="1" customWidth="1"/>
    <col min="8166" max="8166" width="33.85546875" style="128" bestFit="1" customWidth="1"/>
    <col min="8167" max="8167" width="53" style="128" bestFit="1" customWidth="1"/>
    <col min="8168" max="8168" width="46.140625" style="128" bestFit="1" customWidth="1"/>
    <col min="8169" max="8169" width="8.140625" style="128" bestFit="1" customWidth="1"/>
    <col min="8170" max="8170" width="33.85546875" style="128" bestFit="1" customWidth="1"/>
    <col min="8171" max="8171" width="53" style="128" bestFit="1" customWidth="1"/>
    <col min="8172" max="8172" width="46.140625" style="128" bestFit="1" customWidth="1"/>
    <col min="8173" max="8173" width="8.140625" style="128" bestFit="1" customWidth="1"/>
    <col min="8174" max="8174" width="33.85546875" style="128" bestFit="1" customWidth="1"/>
    <col min="8175" max="8175" width="53" style="128" bestFit="1" customWidth="1"/>
    <col min="8176" max="8176" width="46.140625" style="128" bestFit="1" customWidth="1"/>
    <col min="8177" max="8177" width="8.140625" style="128" bestFit="1" customWidth="1"/>
    <col min="8178" max="8178" width="33.85546875" style="128" bestFit="1" customWidth="1"/>
    <col min="8179" max="8179" width="53" style="128" bestFit="1" customWidth="1"/>
    <col min="8180" max="8180" width="46.140625" style="128" bestFit="1" customWidth="1"/>
    <col min="8181" max="8181" width="8.140625" style="128" bestFit="1" customWidth="1"/>
    <col min="8182" max="8182" width="33.85546875" style="128" bestFit="1" customWidth="1"/>
    <col min="8183" max="8183" width="53" style="128" bestFit="1" customWidth="1"/>
    <col min="8184" max="8184" width="46.140625" style="128" bestFit="1" customWidth="1"/>
    <col min="8185" max="8185" width="8.140625" style="128" bestFit="1" customWidth="1"/>
    <col min="8186" max="8186" width="33.85546875" style="128" bestFit="1" customWidth="1"/>
    <col min="8187" max="8187" width="53" style="128" bestFit="1" customWidth="1"/>
    <col min="8188" max="8188" width="46.140625" style="128" bestFit="1" customWidth="1"/>
    <col min="8189" max="8189" width="8.140625" style="128" bestFit="1" customWidth="1"/>
    <col min="8190" max="8190" width="33.85546875" style="128" bestFit="1" customWidth="1"/>
    <col min="8191" max="8191" width="53" style="128" bestFit="1" customWidth="1"/>
    <col min="8192" max="8192" width="46.140625" style="128" bestFit="1" customWidth="1"/>
    <col min="8193" max="8193" width="8.140625" style="128" bestFit="1" customWidth="1"/>
    <col min="8194" max="8194" width="33.85546875" style="128" bestFit="1" customWidth="1"/>
    <col min="8195" max="8195" width="53" style="128" bestFit="1" customWidth="1"/>
    <col min="8196" max="8196" width="46.140625" style="128" bestFit="1" customWidth="1"/>
    <col min="8197" max="8197" width="8.140625" style="128" bestFit="1" customWidth="1"/>
    <col min="8198" max="8198" width="33.85546875" style="128" bestFit="1" customWidth="1"/>
    <col min="8199" max="8199" width="53" style="128" bestFit="1" customWidth="1"/>
    <col min="8200" max="8200" width="46.140625" style="128" bestFit="1" customWidth="1"/>
    <col min="8201" max="8201" width="8.140625" style="128" bestFit="1" customWidth="1"/>
    <col min="8202" max="8202" width="33.85546875" style="128" bestFit="1" customWidth="1"/>
    <col min="8203" max="8203" width="53" style="128" bestFit="1" customWidth="1"/>
    <col min="8204" max="8204" width="46.140625" style="128" bestFit="1" customWidth="1"/>
    <col min="8205" max="8205" width="8.140625" style="128" bestFit="1" customWidth="1"/>
    <col min="8206" max="8206" width="33.85546875" style="128" bestFit="1" customWidth="1"/>
    <col min="8207" max="8207" width="53" style="128" bestFit="1" customWidth="1"/>
    <col min="8208" max="8208" width="46.140625" style="128" bestFit="1" customWidth="1"/>
    <col min="8209" max="8209" width="8.140625" style="128" bestFit="1" customWidth="1"/>
    <col min="8210" max="8210" width="33.85546875" style="128" bestFit="1" customWidth="1"/>
    <col min="8211" max="8211" width="53" style="128" bestFit="1" customWidth="1"/>
    <col min="8212" max="8212" width="46.140625" style="128" bestFit="1" customWidth="1"/>
    <col min="8213" max="8213" width="8.140625" style="128" bestFit="1" customWidth="1"/>
    <col min="8214" max="8214" width="33.85546875" style="128" bestFit="1" customWidth="1"/>
    <col min="8215" max="8215" width="53" style="128" bestFit="1" customWidth="1"/>
    <col min="8216" max="8216" width="46.140625" style="128" bestFit="1" customWidth="1"/>
    <col min="8217" max="8217" width="8.140625" style="128" bestFit="1" customWidth="1"/>
    <col min="8218" max="8218" width="33.85546875" style="128" bestFit="1" customWidth="1"/>
    <col min="8219" max="8219" width="53" style="128" bestFit="1" customWidth="1"/>
    <col min="8220" max="8220" width="46.140625" style="128" bestFit="1" customWidth="1"/>
    <col min="8221" max="8221" width="8.140625" style="128" bestFit="1" customWidth="1"/>
    <col min="8222" max="8222" width="33.85546875" style="128" bestFit="1" customWidth="1"/>
    <col min="8223" max="8223" width="53" style="128" bestFit="1" customWidth="1"/>
    <col min="8224" max="8224" width="46.140625" style="128" bestFit="1" customWidth="1"/>
    <col min="8225" max="8225" width="8.140625" style="128" bestFit="1" customWidth="1"/>
    <col min="8226" max="8226" width="33.85546875" style="128" bestFit="1" customWidth="1"/>
    <col min="8227" max="8227" width="53" style="128" bestFit="1" customWidth="1"/>
    <col min="8228" max="8228" width="46.140625" style="128" bestFit="1" customWidth="1"/>
    <col min="8229" max="8229" width="8.140625" style="128" bestFit="1" customWidth="1"/>
    <col min="8230" max="8230" width="33.85546875" style="128" bestFit="1" customWidth="1"/>
    <col min="8231" max="8231" width="53" style="128" bestFit="1" customWidth="1"/>
    <col min="8232" max="8232" width="46.140625" style="128" bestFit="1" customWidth="1"/>
    <col min="8233" max="8233" width="8.140625" style="128" bestFit="1" customWidth="1"/>
    <col min="8234" max="8234" width="33.85546875" style="128" bestFit="1" customWidth="1"/>
    <col min="8235" max="8235" width="53" style="128" bestFit="1" customWidth="1"/>
    <col min="8236" max="8236" width="46.140625" style="128" bestFit="1" customWidth="1"/>
    <col min="8237" max="8237" width="8.140625" style="128" bestFit="1" customWidth="1"/>
    <col min="8238" max="8238" width="33.85546875" style="128" bestFit="1" customWidth="1"/>
    <col min="8239" max="8239" width="53" style="128" bestFit="1" customWidth="1"/>
    <col min="8240" max="8240" width="46.140625" style="128" bestFit="1" customWidth="1"/>
    <col min="8241" max="8241" width="8.140625" style="128" bestFit="1" customWidth="1"/>
    <col min="8242" max="8242" width="33.85546875" style="128" bestFit="1" customWidth="1"/>
    <col min="8243" max="8243" width="53" style="128" bestFit="1" customWidth="1"/>
    <col min="8244" max="8244" width="46.140625" style="128" bestFit="1" customWidth="1"/>
    <col min="8245" max="8245" width="8.140625" style="128" bestFit="1" customWidth="1"/>
    <col min="8246" max="8246" width="33.85546875" style="128" bestFit="1" customWidth="1"/>
    <col min="8247" max="8247" width="53" style="128" bestFit="1" customWidth="1"/>
    <col min="8248" max="8248" width="46.140625" style="128" bestFit="1" customWidth="1"/>
    <col min="8249" max="8249" width="8.140625" style="128" bestFit="1" customWidth="1"/>
    <col min="8250" max="8250" width="33.85546875" style="128" bestFit="1" customWidth="1"/>
    <col min="8251" max="8251" width="53" style="128" bestFit="1" customWidth="1"/>
    <col min="8252" max="8252" width="46.140625" style="128" bestFit="1" customWidth="1"/>
    <col min="8253" max="8253" width="8.140625" style="128" bestFit="1" customWidth="1"/>
    <col min="8254" max="8254" width="33.85546875" style="128" bestFit="1" customWidth="1"/>
    <col min="8255" max="8255" width="53" style="128" bestFit="1" customWidth="1"/>
    <col min="8256" max="8256" width="46.140625" style="128" bestFit="1" customWidth="1"/>
    <col min="8257" max="8257" width="8.140625" style="128" bestFit="1" customWidth="1"/>
    <col min="8258" max="8258" width="33.85546875" style="128" bestFit="1" customWidth="1"/>
    <col min="8259" max="8259" width="53" style="128" bestFit="1" customWidth="1"/>
    <col min="8260" max="8260" width="46.140625" style="128" bestFit="1" customWidth="1"/>
    <col min="8261" max="8261" width="8.140625" style="128" bestFit="1" customWidth="1"/>
    <col min="8262" max="8262" width="33.85546875" style="128" bestFit="1" customWidth="1"/>
    <col min="8263" max="8263" width="53" style="128" bestFit="1" customWidth="1"/>
    <col min="8264" max="8264" width="46.140625" style="128" bestFit="1" customWidth="1"/>
    <col min="8265" max="8265" width="8.140625" style="128" bestFit="1" customWidth="1"/>
    <col min="8266" max="8266" width="33.85546875" style="128" bestFit="1" customWidth="1"/>
    <col min="8267" max="8267" width="53" style="128" bestFit="1" customWidth="1"/>
    <col min="8268" max="8268" width="46.140625" style="128" bestFit="1" customWidth="1"/>
    <col min="8269" max="8269" width="8.140625" style="128" bestFit="1" customWidth="1"/>
    <col min="8270" max="8270" width="33.85546875" style="128" bestFit="1" customWidth="1"/>
    <col min="8271" max="8271" width="53" style="128" bestFit="1" customWidth="1"/>
    <col min="8272" max="8272" width="46.140625" style="128" bestFit="1" customWidth="1"/>
    <col min="8273" max="8273" width="8.140625" style="128" bestFit="1" customWidth="1"/>
    <col min="8274" max="8274" width="33.85546875" style="128" bestFit="1" customWidth="1"/>
    <col min="8275" max="8275" width="53" style="128" bestFit="1" customWidth="1"/>
    <col min="8276" max="8276" width="46.140625" style="128" bestFit="1" customWidth="1"/>
    <col min="8277" max="8277" width="8.140625" style="128" bestFit="1" customWidth="1"/>
    <col min="8278" max="8278" width="33.85546875" style="128" bestFit="1" customWidth="1"/>
    <col min="8279" max="8279" width="53" style="128" bestFit="1" customWidth="1"/>
    <col min="8280" max="8280" width="46.140625" style="128" bestFit="1" customWidth="1"/>
    <col min="8281" max="8281" width="8.140625" style="128" bestFit="1" customWidth="1"/>
    <col min="8282" max="8282" width="33.85546875" style="128" bestFit="1" customWidth="1"/>
    <col min="8283" max="8283" width="53" style="128" bestFit="1" customWidth="1"/>
    <col min="8284" max="8284" width="46.140625" style="128" bestFit="1" customWidth="1"/>
    <col min="8285" max="8285" width="8.140625" style="128" bestFit="1" customWidth="1"/>
    <col min="8286" max="8286" width="33.85546875" style="128" bestFit="1" customWidth="1"/>
    <col min="8287" max="8287" width="53" style="128" bestFit="1" customWidth="1"/>
    <col min="8288" max="8288" width="46.140625" style="128" bestFit="1" customWidth="1"/>
    <col min="8289" max="8289" width="8.140625" style="128" bestFit="1" customWidth="1"/>
    <col min="8290" max="8290" width="33.85546875" style="128" bestFit="1" customWidth="1"/>
    <col min="8291" max="8291" width="53" style="128" bestFit="1" customWidth="1"/>
    <col min="8292" max="8292" width="46.140625" style="128" bestFit="1" customWidth="1"/>
    <col min="8293" max="8293" width="8.140625" style="128" bestFit="1" customWidth="1"/>
    <col min="8294" max="8294" width="33.85546875" style="128" bestFit="1" customWidth="1"/>
    <col min="8295" max="8295" width="53" style="128" bestFit="1" customWidth="1"/>
    <col min="8296" max="8296" width="46.140625" style="128" bestFit="1" customWidth="1"/>
    <col min="8297" max="8297" width="8.140625" style="128" bestFit="1" customWidth="1"/>
    <col min="8298" max="8298" width="33.85546875" style="128" bestFit="1" customWidth="1"/>
    <col min="8299" max="8299" width="53" style="128" bestFit="1" customWidth="1"/>
    <col min="8300" max="8300" width="46.140625" style="128" bestFit="1" customWidth="1"/>
    <col min="8301" max="8301" width="8.140625" style="128" bestFit="1" customWidth="1"/>
    <col min="8302" max="8302" width="33.85546875" style="128" bestFit="1" customWidth="1"/>
    <col min="8303" max="8303" width="53" style="128" bestFit="1" customWidth="1"/>
    <col min="8304" max="8304" width="46.140625" style="128" bestFit="1" customWidth="1"/>
    <col min="8305" max="8305" width="8.140625" style="128" bestFit="1" customWidth="1"/>
    <col min="8306" max="8306" width="33.85546875" style="128" bestFit="1" customWidth="1"/>
    <col min="8307" max="8307" width="53" style="128" bestFit="1" customWidth="1"/>
    <col min="8308" max="8308" width="46.140625" style="128" bestFit="1" customWidth="1"/>
    <col min="8309" max="8309" width="8.140625" style="128" bestFit="1" customWidth="1"/>
    <col min="8310" max="8310" width="33.85546875" style="128" bestFit="1" customWidth="1"/>
    <col min="8311" max="8311" width="53" style="128" bestFit="1" customWidth="1"/>
    <col min="8312" max="8312" width="46.140625" style="128" bestFit="1" customWidth="1"/>
    <col min="8313" max="8313" width="8.140625" style="128" bestFit="1" customWidth="1"/>
    <col min="8314" max="8314" width="33.85546875" style="128" bestFit="1" customWidth="1"/>
    <col min="8315" max="8315" width="53" style="128" bestFit="1" customWidth="1"/>
    <col min="8316" max="8316" width="46.140625" style="128" bestFit="1" customWidth="1"/>
    <col min="8317" max="8317" width="8.140625" style="128" bestFit="1" customWidth="1"/>
    <col min="8318" max="8318" width="33.85546875" style="128" bestFit="1" customWidth="1"/>
    <col min="8319" max="8319" width="53" style="128" bestFit="1" customWidth="1"/>
    <col min="8320" max="8320" width="46.140625" style="128" bestFit="1" customWidth="1"/>
    <col min="8321" max="8321" width="8.140625" style="128" bestFit="1" customWidth="1"/>
    <col min="8322" max="8322" width="33.85546875" style="128" bestFit="1" customWidth="1"/>
    <col min="8323" max="8323" width="53" style="128" bestFit="1" customWidth="1"/>
    <col min="8324" max="8324" width="46.140625" style="128" bestFit="1" customWidth="1"/>
    <col min="8325" max="8325" width="8.140625" style="128" bestFit="1" customWidth="1"/>
    <col min="8326" max="8326" width="33.85546875" style="128" bestFit="1" customWidth="1"/>
    <col min="8327" max="8327" width="53" style="128" bestFit="1" customWidth="1"/>
    <col min="8328" max="8328" width="46.140625" style="128" bestFit="1" customWidth="1"/>
    <col min="8329" max="8329" width="8.140625" style="128" bestFit="1" customWidth="1"/>
    <col min="8330" max="8330" width="33.85546875" style="128" bestFit="1" customWidth="1"/>
    <col min="8331" max="8331" width="53" style="128" bestFit="1" customWidth="1"/>
    <col min="8332" max="8332" width="46.140625" style="128" bestFit="1" customWidth="1"/>
    <col min="8333" max="8333" width="8.140625" style="128" bestFit="1" customWidth="1"/>
    <col min="8334" max="8334" width="33.85546875" style="128" bestFit="1" customWidth="1"/>
    <col min="8335" max="8335" width="53" style="128" bestFit="1" customWidth="1"/>
    <col min="8336" max="8336" width="46.140625" style="128" bestFit="1" customWidth="1"/>
    <col min="8337" max="8337" width="8.140625" style="128" bestFit="1" customWidth="1"/>
    <col min="8338" max="8338" width="33.85546875" style="128" bestFit="1" customWidth="1"/>
    <col min="8339" max="8339" width="53" style="128" bestFit="1" customWidth="1"/>
    <col min="8340" max="8340" width="46.140625" style="128" bestFit="1" customWidth="1"/>
    <col min="8341" max="8341" width="8.140625" style="128" bestFit="1" customWidth="1"/>
    <col min="8342" max="8342" width="33.85546875" style="128" bestFit="1" customWidth="1"/>
    <col min="8343" max="8343" width="53" style="128" bestFit="1" customWidth="1"/>
    <col min="8344" max="8344" width="46.140625" style="128" bestFit="1" customWidth="1"/>
    <col min="8345" max="8345" width="8.140625" style="128" bestFit="1" customWidth="1"/>
    <col min="8346" max="8346" width="33.85546875" style="128" bestFit="1" customWidth="1"/>
    <col min="8347" max="8347" width="53" style="128" bestFit="1" customWidth="1"/>
    <col min="8348" max="8348" width="46.140625" style="128" bestFit="1" customWidth="1"/>
    <col min="8349" max="8349" width="8.140625" style="128" bestFit="1" customWidth="1"/>
    <col min="8350" max="8350" width="33.85546875" style="128" bestFit="1" customWidth="1"/>
    <col min="8351" max="8351" width="53" style="128" bestFit="1" customWidth="1"/>
    <col min="8352" max="8352" width="46.140625" style="128" bestFit="1" customWidth="1"/>
    <col min="8353" max="8353" width="8.140625" style="128" bestFit="1" customWidth="1"/>
    <col min="8354" max="8354" width="33.85546875" style="128" bestFit="1" customWidth="1"/>
    <col min="8355" max="8355" width="53" style="128" bestFit="1" customWidth="1"/>
    <col min="8356" max="8356" width="46.140625" style="128" bestFit="1" customWidth="1"/>
    <col min="8357" max="8357" width="8.140625" style="128" bestFit="1" customWidth="1"/>
    <col min="8358" max="8358" width="33.85546875" style="128" bestFit="1" customWidth="1"/>
    <col min="8359" max="8359" width="53" style="128" bestFit="1" customWidth="1"/>
    <col min="8360" max="8360" width="46.140625" style="128" bestFit="1" customWidth="1"/>
    <col min="8361" max="8361" width="8.140625" style="128" bestFit="1" customWidth="1"/>
    <col min="8362" max="8362" width="33.85546875" style="128" bestFit="1" customWidth="1"/>
    <col min="8363" max="8363" width="53" style="128" bestFit="1" customWidth="1"/>
    <col min="8364" max="8364" width="46.140625" style="128" bestFit="1" customWidth="1"/>
    <col min="8365" max="8365" width="8.140625" style="128" bestFit="1" customWidth="1"/>
    <col min="8366" max="8366" width="33.85546875" style="128" bestFit="1" customWidth="1"/>
    <col min="8367" max="8367" width="53" style="128" bestFit="1" customWidth="1"/>
    <col min="8368" max="8368" width="46.140625" style="128" bestFit="1" customWidth="1"/>
    <col min="8369" max="8369" width="8.140625" style="128" bestFit="1" customWidth="1"/>
    <col min="8370" max="8370" width="33.85546875" style="128" bestFit="1" customWidth="1"/>
    <col min="8371" max="8371" width="53" style="128" bestFit="1" customWidth="1"/>
    <col min="8372" max="8372" width="46.140625" style="128" bestFit="1" customWidth="1"/>
    <col min="8373" max="8373" width="8.140625" style="128" bestFit="1" customWidth="1"/>
    <col min="8374" max="8374" width="33.85546875" style="128" bestFit="1" customWidth="1"/>
    <col min="8375" max="8375" width="53" style="128" bestFit="1" customWidth="1"/>
    <col min="8376" max="8376" width="46.140625" style="128" bestFit="1" customWidth="1"/>
    <col min="8377" max="8377" width="8.140625" style="128" bestFit="1" customWidth="1"/>
    <col min="8378" max="8378" width="33.85546875" style="128" bestFit="1" customWidth="1"/>
    <col min="8379" max="8379" width="53" style="128" bestFit="1" customWidth="1"/>
    <col min="8380" max="8380" width="46.140625" style="128" bestFit="1" customWidth="1"/>
    <col min="8381" max="8381" width="8.140625" style="128" bestFit="1" customWidth="1"/>
    <col min="8382" max="8382" width="33.85546875" style="128" bestFit="1" customWidth="1"/>
    <col min="8383" max="8383" width="53" style="128" bestFit="1" customWidth="1"/>
    <col min="8384" max="8384" width="46.140625" style="128" bestFit="1" customWidth="1"/>
    <col min="8385" max="8385" width="8.140625" style="128" bestFit="1" customWidth="1"/>
    <col min="8386" max="8386" width="33.85546875" style="128" bestFit="1" customWidth="1"/>
    <col min="8387" max="8387" width="53" style="128" bestFit="1" customWidth="1"/>
    <col min="8388" max="8388" width="46.140625" style="128" bestFit="1" customWidth="1"/>
    <col min="8389" max="8389" width="8.140625" style="128" bestFit="1" customWidth="1"/>
    <col min="8390" max="8390" width="33.85546875" style="128" bestFit="1" customWidth="1"/>
    <col min="8391" max="8391" width="53" style="128" bestFit="1" customWidth="1"/>
    <col min="8392" max="8392" width="46.140625" style="128" bestFit="1" customWidth="1"/>
    <col min="8393" max="8393" width="8.140625" style="128" bestFit="1" customWidth="1"/>
    <col min="8394" max="8394" width="33.85546875" style="128" bestFit="1" customWidth="1"/>
    <col min="8395" max="8395" width="53" style="128" bestFit="1" customWidth="1"/>
    <col min="8396" max="8396" width="46.140625" style="128" bestFit="1" customWidth="1"/>
    <col min="8397" max="8397" width="8.140625" style="128" bestFit="1" customWidth="1"/>
    <col min="8398" max="8398" width="33.85546875" style="128" bestFit="1" customWidth="1"/>
    <col min="8399" max="8399" width="53" style="128" bestFit="1" customWidth="1"/>
    <col min="8400" max="8400" width="46.140625" style="128" bestFit="1" customWidth="1"/>
    <col min="8401" max="8401" width="8.140625" style="128" bestFit="1" customWidth="1"/>
    <col min="8402" max="8402" width="33.85546875" style="128" bestFit="1" customWidth="1"/>
    <col min="8403" max="8403" width="53" style="128" bestFit="1" customWidth="1"/>
    <col min="8404" max="8404" width="46.140625" style="128" bestFit="1" customWidth="1"/>
    <col min="8405" max="8405" width="8.140625" style="128" bestFit="1" customWidth="1"/>
    <col min="8406" max="8406" width="33.85546875" style="128" bestFit="1" customWidth="1"/>
    <col min="8407" max="8407" width="53" style="128" bestFit="1" customWidth="1"/>
    <col min="8408" max="8408" width="46.140625" style="128" bestFit="1" customWidth="1"/>
    <col min="8409" max="8409" width="8.140625" style="128" bestFit="1" customWidth="1"/>
    <col min="8410" max="8410" width="33.85546875" style="128" bestFit="1" customWidth="1"/>
    <col min="8411" max="8411" width="53" style="128" bestFit="1" customWidth="1"/>
    <col min="8412" max="8412" width="46.140625" style="128" bestFit="1" customWidth="1"/>
    <col min="8413" max="8413" width="8.140625" style="128" bestFit="1" customWidth="1"/>
    <col min="8414" max="8414" width="33.85546875" style="128" bestFit="1" customWidth="1"/>
    <col min="8415" max="8415" width="53" style="128" bestFit="1" customWidth="1"/>
    <col min="8416" max="8416" width="46.140625" style="128" bestFit="1" customWidth="1"/>
    <col min="8417" max="8417" width="8.140625" style="128" bestFit="1" customWidth="1"/>
    <col min="8418" max="8418" width="33.85546875" style="128" bestFit="1" customWidth="1"/>
    <col min="8419" max="8419" width="53" style="128" bestFit="1" customWidth="1"/>
    <col min="8420" max="8420" width="46.140625" style="128" bestFit="1" customWidth="1"/>
    <col min="8421" max="8421" width="8.140625" style="128" bestFit="1" customWidth="1"/>
    <col min="8422" max="8422" width="33.85546875" style="128" bestFit="1" customWidth="1"/>
    <col min="8423" max="8423" width="53" style="128" bestFit="1" customWidth="1"/>
    <col min="8424" max="8424" width="46.140625" style="128" bestFit="1" customWidth="1"/>
    <col min="8425" max="8425" width="8.140625" style="128" bestFit="1" customWidth="1"/>
    <col min="8426" max="8426" width="33.85546875" style="128" bestFit="1" customWidth="1"/>
    <col min="8427" max="8427" width="53" style="128" bestFit="1" customWidth="1"/>
    <col min="8428" max="8428" width="46.140625" style="128" bestFit="1" customWidth="1"/>
    <col min="8429" max="8429" width="8.140625" style="128" bestFit="1" customWidth="1"/>
    <col min="8430" max="8430" width="33.85546875" style="128" bestFit="1" customWidth="1"/>
    <col min="8431" max="8431" width="53" style="128" bestFit="1" customWidth="1"/>
    <col min="8432" max="8432" width="46.140625" style="128" bestFit="1" customWidth="1"/>
    <col min="8433" max="8433" width="8.140625" style="128" bestFit="1" customWidth="1"/>
    <col min="8434" max="8434" width="33.85546875" style="128" bestFit="1" customWidth="1"/>
    <col min="8435" max="8435" width="53" style="128" bestFit="1" customWidth="1"/>
    <col min="8436" max="8436" width="46.140625" style="128" bestFit="1" customWidth="1"/>
    <col min="8437" max="8437" width="8.140625" style="128" bestFit="1" customWidth="1"/>
    <col min="8438" max="8438" width="33.85546875" style="128" bestFit="1" customWidth="1"/>
    <col min="8439" max="8439" width="53" style="128" bestFit="1" customWidth="1"/>
    <col min="8440" max="8440" width="46.140625" style="128" bestFit="1" customWidth="1"/>
    <col min="8441" max="8441" width="8.140625" style="128" bestFit="1" customWidth="1"/>
    <col min="8442" max="8442" width="33.85546875" style="128" bestFit="1" customWidth="1"/>
    <col min="8443" max="8443" width="53" style="128" bestFit="1" customWidth="1"/>
    <col min="8444" max="8444" width="46.140625" style="128" bestFit="1" customWidth="1"/>
    <col min="8445" max="8445" width="8.140625" style="128" bestFit="1" customWidth="1"/>
    <col min="8446" max="8446" width="33.85546875" style="128" bestFit="1" customWidth="1"/>
    <col min="8447" max="8447" width="53" style="128" bestFit="1" customWidth="1"/>
    <col min="8448" max="8448" width="46.140625" style="128" bestFit="1" customWidth="1"/>
    <col min="8449" max="8449" width="8.140625" style="128" bestFit="1" customWidth="1"/>
    <col min="8450" max="8450" width="33.85546875" style="128" bestFit="1" customWidth="1"/>
    <col min="8451" max="8451" width="53" style="128" bestFit="1" customWidth="1"/>
    <col min="8452" max="8452" width="46.140625" style="128" bestFit="1" customWidth="1"/>
    <col min="8453" max="8453" width="8.140625" style="128" bestFit="1" customWidth="1"/>
    <col min="8454" max="8454" width="33.85546875" style="128" bestFit="1" customWidth="1"/>
    <col min="8455" max="8455" width="53" style="128" bestFit="1" customWidth="1"/>
    <col min="8456" max="8456" width="46.140625" style="128" bestFit="1" customWidth="1"/>
    <col min="8457" max="8457" width="8.140625" style="128" bestFit="1" customWidth="1"/>
    <col min="8458" max="8458" width="33.85546875" style="128" bestFit="1" customWidth="1"/>
    <col min="8459" max="8459" width="53" style="128" bestFit="1" customWidth="1"/>
    <col min="8460" max="8460" width="46.140625" style="128" bestFit="1" customWidth="1"/>
    <col min="8461" max="8461" width="8.140625" style="128" bestFit="1" customWidth="1"/>
    <col min="8462" max="8462" width="33.85546875" style="128" bestFit="1" customWidth="1"/>
    <col min="8463" max="8463" width="53" style="128" bestFit="1" customWidth="1"/>
    <col min="8464" max="8464" width="46.140625" style="128" bestFit="1" customWidth="1"/>
    <col min="8465" max="8465" width="8.140625" style="128" bestFit="1" customWidth="1"/>
    <col min="8466" max="8466" width="33.85546875" style="128" bestFit="1" customWidth="1"/>
    <col min="8467" max="8467" width="53" style="128" bestFit="1" customWidth="1"/>
    <col min="8468" max="8468" width="46.140625" style="128" bestFit="1" customWidth="1"/>
    <col min="8469" max="8469" width="8.140625" style="128" bestFit="1" customWidth="1"/>
    <col min="8470" max="8470" width="33.85546875" style="128" bestFit="1" customWidth="1"/>
    <col min="8471" max="8471" width="53" style="128" bestFit="1" customWidth="1"/>
    <col min="8472" max="8472" width="46.140625" style="128" bestFit="1" customWidth="1"/>
    <col min="8473" max="8473" width="8.140625" style="128" bestFit="1" customWidth="1"/>
    <col min="8474" max="8474" width="33.85546875" style="128" bestFit="1" customWidth="1"/>
    <col min="8475" max="8475" width="53" style="128" bestFit="1" customWidth="1"/>
    <col min="8476" max="8476" width="46.140625" style="128" bestFit="1" customWidth="1"/>
    <col min="8477" max="8477" width="8.140625" style="128" bestFit="1" customWidth="1"/>
    <col min="8478" max="8478" width="33.85546875" style="128" bestFit="1" customWidth="1"/>
    <col min="8479" max="8479" width="53" style="128" bestFit="1" customWidth="1"/>
    <col min="8480" max="8480" width="46.140625" style="128" bestFit="1" customWidth="1"/>
    <col min="8481" max="8481" width="8.140625" style="128" bestFit="1" customWidth="1"/>
    <col min="8482" max="8482" width="33.85546875" style="128" bestFit="1" customWidth="1"/>
    <col min="8483" max="8483" width="53" style="128" bestFit="1" customWidth="1"/>
    <col min="8484" max="8484" width="46.140625" style="128" bestFit="1" customWidth="1"/>
    <col min="8485" max="8485" width="8.140625" style="128" bestFit="1" customWidth="1"/>
    <col min="8486" max="8486" width="33.85546875" style="128" bestFit="1" customWidth="1"/>
    <col min="8487" max="8487" width="53" style="128" bestFit="1" customWidth="1"/>
    <col min="8488" max="8488" width="46.140625" style="128" bestFit="1" customWidth="1"/>
    <col min="8489" max="8489" width="8.140625" style="128" bestFit="1" customWidth="1"/>
    <col min="8490" max="8490" width="33.85546875" style="128" bestFit="1" customWidth="1"/>
    <col min="8491" max="8491" width="53" style="128" bestFit="1" customWidth="1"/>
    <col min="8492" max="8492" width="46.140625" style="128" bestFit="1" customWidth="1"/>
    <col min="8493" max="8493" width="8.140625" style="128" bestFit="1" customWidth="1"/>
    <col min="8494" max="8494" width="33.85546875" style="128" bestFit="1" customWidth="1"/>
    <col min="8495" max="8495" width="53" style="128" bestFit="1" customWidth="1"/>
    <col min="8496" max="8496" width="46.140625" style="128" bestFit="1" customWidth="1"/>
    <col min="8497" max="8497" width="8.140625" style="128" bestFit="1" customWidth="1"/>
    <col min="8498" max="8498" width="33.85546875" style="128" bestFit="1" customWidth="1"/>
    <col min="8499" max="8499" width="53" style="128" bestFit="1" customWidth="1"/>
    <col min="8500" max="8500" width="46.140625" style="128" bestFit="1" customWidth="1"/>
    <col min="8501" max="8501" width="8.140625" style="128" bestFit="1" customWidth="1"/>
    <col min="8502" max="8502" width="33.85546875" style="128" bestFit="1" customWidth="1"/>
    <col min="8503" max="8503" width="53" style="128" bestFit="1" customWidth="1"/>
    <col min="8504" max="8504" width="46.140625" style="128" bestFit="1" customWidth="1"/>
    <col min="8505" max="8505" width="8.140625" style="128" bestFit="1" customWidth="1"/>
    <col min="8506" max="8506" width="33.85546875" style="128" bestFit="1" customWidth="1"/>
    <col min="8507" max="8507" width="53" style="128" bestFit="1" customWidth="1"/>
    <col min="8508" max="8508" width="46.140625" style="128" bestFit="1" customWidth="1"/>
    <col min="8509" max="8509" width="8.140625" style="128" bestFit="1" customWidth="1"/>
    <col min="8510" max="8510" width="33.85546875" style="128" bestFit="1" customWidth="1"/>
    <col min="8511" max="8511" width="53" style="128" bestFit="1" customWidth="1"/>
    <col min="8512" max="8512" width="46.140625" style="128" bestFit="1" customWidth="1"/>
    <col min="8513" max="8513" width="8.140625" style="128" bestFit="1" customWidth="1"/>
    <col min="8514" max="8514" width="33.85546875" style="128" bestFit="1" customWidth="1"/>
    <col min="8515" max="8515" width="53" style="128" bestFit="1" customWidth="1"/>
    <col min="8516" max="8516" width="46.140625" style="128" bestFit="1" customWidth="1"/>
    <col min="8517" max="8517" width="8.140625" style="128" bestFit="1" customWidth="1"/>
    <col min="8518" max="8518" width="33.85546875" style="128" bestFit="1" customWidth="1"/>
    <col min="8519" max="8519" width="53" style="128" bestFit="1" customWidth="1"/>
    <col min="8520" max="8520" width="46.140625" style="128" bestFit="1" customWidth="1"/>
    <col min="8521" max="8521" width="8.140625" style="128" bestFit="1" customWidth="1"/>
    <col min="8522" max="8522" width="33.85546875" style="128" bestFit="1" customWidth="1"/>
    <col min="8523" max="8523" width="53" style="128" bestFit="1" customWidth="1"/>
    <col min="8524" max="8524" width="46.140625" style="128" bestFit="1" customWidth="1"/>
    <col min="8525" max="8525" width="8.140625" style="128" bestFit="1" customWidth="1"/>
    <col min="8526" max="8526" width="33.85546875" style="128" bestFit="1" customWidth="1"/>
    <col min="8527" max="8527" width="53" style="128" bestFit="1" customWidth="1"/>
    <col min="8528" max="8528" width="46.140625" style="128" bestFit="1" customWidth="1"/>
    <col min="8529" max="8529" width="8.140625" style="128" bestFit="1" customWidth="1"/>
    <col min="8530" max="8530" width="33.85546875" style="128" bestFit="1" customWidth="1"/>
    <col min="8531" max="8531" width="53" style="128" bestFit="1" customWidth="1"/>
    <col min="8532" max="8532" width="46.140625" style="128" bestFit="1" customWidth="1"/>
    <col min="8533" max="8533" width="8.140625" style="128" bestFit="1" customWidth="1"/>
    <col min="8534" max="8534" width="33.85546875" style="128" bestFit="1" customWidth="1"/>
    <col min="8535" max="8535" width="53" style="128" bestFit="1" customWidth="1"/>
    <col min="8536" max="8536" width="46.140625" style="128" bestFit="1" customWidth="1"/>
    <col min="8537" max="8537" width="8.140625" style="128" bestFit="1" customWidth="1"/>
    <col min="8538" max="8538" width="33.85546875" style="128" bestFit="1" customWidth="1"/>
    <col min="8539" max="8539" width="53" style="128" bestFit="1" customWidth="1"/>
    <col min="8540" max="8540" width="46.140625" style="128" bestFit="1" customWidth="1"/>
    <col min="8541" max="8541" width="8.140625" style="128" bestFit="1" customWidth="1"/>
    <col min="8542" max="8542" width="33.85546875" style="128" bestFit="1" customWidth="1"/>
    <col min="8543" max="8543" width="53" style="128" bestFit="1" customWidth="1"/>
    <col min="8544" max="8544" width="46.140625" style="128" bestFit="1" customWidth="1"/>
    <col min="8545" max="8545" width="8.140625" style="128" bestFit="1" customWidth="1"/>
    <col min="8546" max="8546" width="33.85546875" style="128" bestFit="1" customWidth="1"/>
    <col min="8547" max="8547" width="53" style="128" bestFit="1" customWidth="1"/>
    <col min="8548" max="8548" width="46.140625" style="128" bestFit="1" customWidth="1"/>
    <col min="8549" max="8549" width="8.140625" style="128" bestFit="1" customWidth="1"/>
    <col min="8550" max="8550" width="33.85546875" style="128" bestFit="1" customWidth="1"/>
    <col min="8551" max="8551" width="53" style="128" bestFit="1" customWidth="1"/>
    <col min="8552" max="8552" width="46.140625" style="128" bestFit="1" customWidth="1"/>
    <col min="8553" max="8553" width="8.140625" style="128" bestFit="1" customWidth="1"/>
    <col min="8554" max="8554" width="33.85546875" style="128" bestFit="1" customWidth="1"/>
    <col min="8555" max="8555" width="53" style="128" bestFit="1" customWidth="1"/>
    <col min="8556" max="8556" width="46.140625" style="128" bestFit="1" customWidth="1"/>
    <col min="8557" max="8557" width="8.140625" style="128" bestFit="1" customWidth="1"/>
    <col min="8558" max="8558" width="33.85546875" style="128" bestFit="1" customWidth="1"/>
    <col min="8559" max="8559" width="53" style="128" bestFit="1" customWidth="1"/>
    <col min="8560" max="8560" width="46.140625" style="128" bestFit="1" customWidth="1"/>
    <col min="8561" max="8561" width="8.140625" style="128" bestFit="1" customWidth="1"/>
    <col min="8562" max="8562" width="33.85546875" style="128" bestFit="1" customWidth="1"/>
    <col min="8563" max="8563" width="53" style="128" bestFit="1" customWidth="1"/>
    <col min="8564" max="8564" width="46.140625" style="128" bestFit="1" customWidth="1"/>
    <col min="8565" max="8565" width="8.140625" style="128" bestFit="1" customWidth="1"/>
    <col min="8566" max="8566" width="33.85546875" style="128" bestFit="1" customWidth="1"/>
    <col min="8567" max="8567" width="53" style="128" bestFit="1" customWidth="1"/>
    <col min="8568" max="8568" width="46.140625" style="128" bestFit="1" customWidth="1"/>
    <col min="8569" max="8569" width="8.140625" style="128" bestFit="1" customWidth="1"/>
    <col min="8570" max="8570" width="33.85546875" style="128" bestFit="1" customWidth="1"/>
    <col min="8571" max="8571" width="53" style="128" bestFit="1" customWidth="1"/>
    <col min="8572" max="8572" width="46.140625" style="128" bestFit="1" customWidth="1"/>
    <col min="8573" max="8573" width="8.140625" style="128" bestFit="1" customWidth="1"/>
    <col min="8574" max="8574" width="33.85546875" style="128" bestFit="1" customWidth="1"/>
    <col min="8575" max="8575" width="53" style="128" bestFit="1" customWidth="1"/>
    <col min="8576" max="8576" width="46.140625" style="128" bestFit="1" customWidth="1"/>
    <col min="8577" max="8577" width="8.140625" style="128" bestFit="1" customWidth="1"/>
    <col min="8578" max="8578" width="33.85546875" style="128" bestFit="1" customWidth="1"/>
    <col min="8579" max="8579" width="53" style="128" bestFit="1" customWidth="1"/>
    <col min="8580" max="8580" width="46.140625" style="128" bestFit="1" customWidth="1"/>
    <col min="8581" max="8581" width="8.140625" style="128" bestFit="1" customWidth="1"/>
    <col min="8582" max="8582" width="33.85546875" style="128" bestFit="1" customWidth="1"/>
    <col min="8583" max="8583" width="53" style="128" bestFit="1" customWidth="1"/>
    <col min="8584" max="8584" width="46.140625" style="128" bestFit="1" customWidth="1"/>
    <col min="8585" max="8585" width="8.140625" style="128" bestFit="1" customWidth="1"/>
    <col min="8586" max="8586" width="33.85546875" style="128" bestFit="1" customWidth="1"/>
    <col min="8587" max="8587" width="53" style="128" bestFit="1" customWidth="1"/>
    <col min="8588" max="8588" width="46.140625" style="128" bestFit="1" customWidth="1"/>
    <col min="8589" max="8589" width="8.140625" style="128" bestFit="1" customWidth="1"/>
    <col min="8590" max="8590" width="33.85546875" style="128" bestFit="1" customWidth="1"/>
    <col min="8591" max="8591" width="53" style="128" bestFit="1" customWidth="1"/>
    <col min="8592" max="8592" width="46.140625" style="128" bestFit="1" customWidth="1"/>
    <col min="8593" max="8593" width="8.140625" style="128" bestFit="1" customWidth="1"/>
    <col min="8594" max="8594" width="33.85546875" style="128" bestFit="1" customWidth="1"/>
    <col min="8595" max="8595" width="53" style="128" bestFit="1" customWidth="1"/>
    <col min="8596" max="8596" width="46.140625" style="128" bestFit="1" customWidth="1"/>
    <col min="8597" max="8597" width="8.140625" style="128" bestFit="1" customWidth="1"/>
    <col min="8598" max="8598" width="33.85546875" style="128" bestFit="1" customWidth="1"/>
    <col min="8599" max="8599" width="53" style="128" bestFit="1" customWidth="1"/>
    <col min="8600" max="8600" width="46.140625" style="128" bestFit="1" customWidth="1"/>
    <col min="8601" max="8601" width="8.140625" style="128" bestFit="1" customWidth="1"/>
    <col min="8602" max="8602" width="33.85546875" style="128" bestFit="1" customWidth="1"/>
    <col min="8603" max="8603" width="53" style="128" bestFit="1" customWidth="1"/>
    <col min="8604" max="8604" width="46.140625" style="128" bestFit="1" customWidth="1"/>
    <col min="8605" max="8605" width="8.140625" style="128" bestFit="1" customWidth="1"/>
    <col min="8606" max="8606" width="33.85546875" style="128" bestFit="1" customWidth="1"/>
    <col min="8607" max="8607" width="53" style="128" bestFit="1" customWidth="1"/>
    <col min="8608" max="8608" width="46.140625" style="128" bestFit="1" customWidth="1"/>
    <col min="8609" max="8609" width="8.140625" style="128" bestFit="1" customWidth="1"/>
    <col min="8610" max="8610" width="33.85546875" style="128" bestFit="1" customWidth="1"/>
    <col min="8611" max="8611" width="53" style="128" bestFit="1" customWidth="1"/>
    <col min="8612" max="8612" width="46.140625" style="128" bestFit="1" customWidth="1"/>
    <col min="8613" max="8613" width="8.140625" style="128" bestFit="1" customWidth="1"/>
    <col min="8614" max="8614" width="33.85546875" style="128" bestFit="1" customWidth="1"/>
    <col min="8615" max="8615" width="53" style="128" bestFit="1" customWidth="1"/>
    <col min="8616" max="8616" width="46.140625" style="128" bestFit="1" customWidth="1"/>
    <col min="8617" max="8617" width="8.140625" style="128" bestFit="1" customWidth="1"/>
    <col min="8618" max="8618" width="33.85546875" style="128" bestFit="1" customWidth="1"/>
    <col min="8619" max="8619" width="53" style="128" bestFit="1" customWidth="1"/>
    <col min="8620" max="8620" width="46.140625" style="128" bestFit="1" customWidth="1"/>
    <col min="8621" max="8621" width="8.140625" style="128" bestFit="1" customWidth="1"/>
    <col min="8622" max="8622" width="33.85546875" style="128" bestFit="1" customWidth="1"/>
    <col min="8623" max="8623" width="53" style="128" bestFit="1" customWidth="1"/>
    <col min="8624" max="8624" width="46.140625" style="128" bestFit="1" customWidth="1"/>
    <col min="8625" max="8625" width="8.140625" style="128" bestFit="1" customWidth="1"/>
    <col min="8626" max="8626" width="33.85546875" style="128" bestFit="1" customWidth="1"/>
    <col min="8627" max="8627" width="53" style="128" bestFit="1" customWidth="1"/>
    <col min="8628" max="8628" width="46.140625" style="128" bestFit="1" customWidth="1"/>
    <col min="8629" max="8629" width="8.140625" style="128" bestFit="1" customWidth="1"/>
    <col min="8630" max="8630" width="33.85546875" style="128" bestFit="1" customWidth="1"/>
    <col min="8631" max="8631" width="53" style="128" bestFit="1" customWidth="1"/>
    <col min="8632" max="8632" width="46.140625" style="128" bestFit="1" customWidth="1"/>
    <col min="8633" max="8633" width="8.140625" style="128" bestFit="1" customWidth="1"/>
    <col min="8634" max="8634" width="33.85546875" style="128" bestFit="1" customWidth="1"/>
    <col min="8635" max="8635" width="53" style="128" bestFit="1" customWidth="1"/>
    <col min="8636" max="8636" width="46.140625" style="128" bestFit="1" customWidth="1"/>
    <col min="8637" max="8637" width="8.140625" style="128" bestFit="1" customWidth="1"/>
    <col min="8638" max="8638" width="33.85546875" style="128" bestFit="1" customWidth="1"/>
    <col min="8639" max="8639" width="53" style="128" bestFit="1" customWidth="1"/>
    <col min="8640" max="8640" width="46.140625" style="128" bestFit="1" customWidth="1"/>
    <col min="8641" max="8641" width="8.140625" style="128" bestFit="1" customWidth="1"/>
    <col min="8642" max="8642" width="33.85546875" style="128" bestFit="1" customWidth="1"/>
    <col min="8643" max="8643" width="53" style="128" bestFit="1" customWidth="1"/>
    <col min="8644" max="8644" width="46.140625" style="128" bestFit="1" customWidth="1"/>
    <col min="8645" max="8645" width="8.140625" style="128" bestFit="1" customWidth="1"/>
    <col min="8646" max="8646" width="33.85546875" style="128" bestFit="1" customWidth="1"/>
    <col min="8647" max="8647" width="53" style="128" bestFit="1" customWidth="1"/>
    <col min="8648" max="8648" width="46.140625" style="128" bestFit="1" customWidth="1"/>
    <col min="8649" max="8649" width="8.140625" style="128" bestFit="1" customWidth="1"/>
    <col min="8650" max="8650" width="33.85546875" style="128" bestFit="1" customWidth="1"/>
    <col min="8651" max="8651" width="53" style="128" bestFit="1" customWidth="1"/>
    <col min="8652" max="8652" width="46.140625" style="128" bestFit="1" customWidth="1"/>
    <col min="8653" max="8653" width="8.140625" style="128" bestFit="1" customWidth="1"/>
    <col min="8654" max="8654" width="33.85546875" style="128" bestFit="1" customWidth="1"/>
    <col min="8655" max="8655" width="53" style="128" bestFit="1" customWidth="1"/>
    <col min="8656" max="8656" width="46.140625" style="128" bestFit="1" customWidth="1"/>
    <col min="8657" max="8657" width="8.140625" style="128" bestFit="1" customWidth="1"/>
    <col min="8658" max="8658" width="33.85546875" style="128" bestFit="1" customWidth="1"/>
    <col min="8659" max="8659" width="53" style="128" bestFit="1" customWidth="1"/>
    <col min="8660" max="8660" width="46.140625" style="128" bestFit="1" customWidth="1"/>
    <col min="8661" max="8661" width="8.140625" style="128" bestFit="1" customWidth="1"/>
    <col min="8662" max="8662" width="33.85546875" style="128" bestFit="1" customWidth="1"/>
    <col min="8663" max="8663" width="53" style="128" bestFit="1" customWidth="1"/>
    <col min="8664" max="8664" width="46.140625" style="128" bestFit="1" customWidth="1"/>
    <col min="8665" max="8665" width="8.140625" style="128" bestFit="1" customWidth="1"/>
    <col min="8666" max="8666" width="33.85546875" style="128" bestFit="1" customWidth="1"/>
    <col min="8667" max="8667" width="53" style="128" bestFit="1" customWidth="1"/>
    <col min="8668" max="8668" width="46.140625" style="128" bestFit="1" customWidth="1"/>
    <col min="8669" max="8669" width="8.140625" style="128" bestFit="1" customWidth="1"/>
    <col min="8670" max="8670" width="33.85546875" style="128" bestFit="1" customWidth="1"/>
    <col min="8671" max="8671" width="53" style="128" bestFit="1" customWidth="1"/>
    <col min="8672" max="8672" width="46.140625" style="128" bestFit="1" customWidth="1"/>
    <col min="8673" max="8673" width="8.140625" style="128" bestFit="1" customWidth="1"/>
    <col min="8674" max="8674" width="33.85546875" style="128" bestFit="1" customWidth="1"/>
    <col min="8675" max="8675" width="53" style="128" bestFit="1" customWidth="1"/>
    <col min="8676" max="8676" width="46.140625" style="128" bestFit="1" customWidth="1"/>
    <col min="8677" max="8677" width="8.140625" style="128" bestFit="1" customWidth="1"/>
    <col min="8678" max="8678" width="33.85546875" style="128" bestFit="1" customWidth="1"/>
    <col min="8679" max="8679" width="53" style="128" bestFit="1" customWidth="1"/>
    <col min="8680" max="8680" width="46.140625" style="128" bestFit="1" customWidth="1"/>
    <col min="8681" max="8681" width="8.140625" style="128" bestFit="1" customWidth="1"/>
    <col min="8682" max="8682" width="33.85546875" style="128" bestFit="1" customWidth="1"/>
    <col min="8683" max="8683" width="53" style="128" bestFit="1" customWidth="1"/>
    <col min="8684" max="8684" width="46.140625" style="128" bestFit="1" customWidth="1"/>
    <col min="8685" max="8685" width="8.140625" style="128" bestFit="1" customWidth="1"/>
    <col min="8686" max="8686" width="33.85546875" style="128" bestFit="1" customWidth="1"/>
    <col min="8687" max="8687" width="53" style="128" bestFit="1" customWidth="1"/>
    <col min="8688" max="8688" width="46.140625" style="128" bestFit="1" customWidth="1"/>
    <col min="8689" max="8689" width="8.140625" style="128" bestFit="1" customWidth="1"/>
    <col min="8690" max="8690" width="33.85546875" style="128" bestFit="1" customWidth="1"/>
    <col min="8691" max="8691" width="53" style="128" bestFit="1" customWidth="1"/>
    <col min="8692" max="8692" width="46.140625" style="128" bestFit="1" customWidth="1"/>
    <col min="8693" max="8693" width="8.140625" style="128" bestFit="1" customWidth="1"/>
    <col min="8694" max="8694" width="33.85546875" style="128" bestFit="1" customWidth="1"/>
    <col min="8695" max="8695" width="53" style="128" bestFit="1" customWidth="1"/>
    <col min="8696" max="8696" width="46.140625" style="128" bestFit="1" customWidth="1"/>
    <col min="8697" max="8697" width="8.140625" style="128" bestFit="1" customWidth="1"/>
    <col min="8698" max="8698" width="33.85546875" style="128" bestFit="1" customWidth="1"/>
    <col min="8699" max="8699" width="53" style="128" bestFit="1" customWidth="1"/>
    <col min="8700" max="8700" width="46.140625" style="128" bestFit="1" customWidth="1"/>
    <col min="8701" max="8701" width="8.140625" style="128" bestFit="1" customWidth="1"/>
    <col min="8702" max="8702" width="33.85546875" style="128" bestFit="1" customWidth="1"/>
    <col min="8703" max="8703" width="53" style="128" bestFit="1" customWidth="1"/>
    <col min="8704" max="8704" width="46.140625" style="128" bestFit="1" customWidth="1"/>
    <col min="8705" max="8705" width="8.140625" style="128" bestFit="1" customWidth="1"/>
    <col min="8706" max="8706" width="33.85546875" style="128" bestFit="1" customWidth="1"/>
    <col min="8707" max="8707" width="53" style="128" bestFit="1" customWidth="1"/>
    <col min="8708" max="8708" width="46.140625" style="128" bestFit="1" customWidth="1"/>
    <col min="8709" max="8709" width="8.140625" style="128" bestFit="1" customWidth="1"/>
    <col min="8710" max="8710" width="33.85546875" style="128" bestFit="1" customWidth="1"/>
    <col min="8711" max="8711" width="53" style="128" bestFit="1" customWidth="1"/>
    <col min="8712" max="8712" width="46.140625" style="128" bestFit="1" customWidth="1"/>
    <col min="8713" max="8713" width="8.140625" style="128" bestFit="1" customWidth="1"/>
    <col min="8714" max="8714" width="33.85546875" style="128" bestFit="1" customWidth="1"/>
    <col min="8715" max="8715" width="53" style="128" bestFit="1" customWidth="1"/>
    <col min="8716" max="8716" width="46.140625" style="128" bestFit="1" customWidth="1"/>
    <col min="8717" max="8717" width="8.140625" style="128" bestFit="1" customWidth="1"/>
    <col min="8718" max="8718" width="33.85546875" style="128" bestFit="1" customWidth="1"/>
    <col min="8719" max="8719" width="53" style="128" bestFit="1" customWidth="1"/>
    <col min="8720" max="8720" width="46.140625" style="128" bestFit="1" customWidth="1"/>
    <col min="8721" max="8721" width="8.140625" style="128" bestFit="1" customWidth="1"/>
    <col min="8722" max="8722" width="33.85546875" style="128" bestFit="1" customWidth="1"/>
    <col min="8723" max="8723" width="53" style="128" bestFit="1" customWidth="1"/>
    <col min="8724" max="8724" width="46.140625" style="128" bestFit="1" customWidth="1"/>
    <col min="8725" max="8725" width="8.140625" style="128" bestFit="1" customWidth="1"/>
    <col min="8726" max="8726" width="33.85546875" style="128" bestFit="1" customWidth="1"/>
    <col min="8727" max="8727" width="53" style="128" bestFit="1" customWidth="1"/>
    <col min="8728" max="8728" width="46.140625" style="128" bestFit="1" customWidth="1"/>
    <col min="8729" max="8729" width="8.140625" style="128" bestFit="1" customWidth="1"/>
    <col min="8730" max="8730" width="33.85546875" style="128" bestFit="1" customWidth="1"/>
    <col min="8731" max="8731" width="53" style="128" bestFit="1" customWidth="1"/>
    <col min="8732" max="8732" width="46.140625" style="128" bestFit="1" customWidth="1"/>
    <col min="8733" max="8733" width="8.140625" style="128" bestFit="1" customWidth="1"/>
    <col min="8734" max="8734" width="33.85546875" style="128" bestFit="1" customWidth="1"/>
    <col min="8735" max="8735" width="53" style="128" bestFit="1" customWidth="1"/>
    <col min="8736" max="8736" width="46.140625" style="128" bestFit="1" customWidth="1"/>
    <col min="8737" max="8737" width="8.140625" style="128" bestFit="1" customWidth="1"/>
    <col min="8738" max="8738" width="33.85546875" style="128" bestFit="1" customWidth="1"/>
    <col min="8739" max="8739" width="53" style="128" bestFit="1" customWidth="1"/>
    <col min="8740" max="8740" width="46.140625" style="128" bestFit="1" customWidth="1"/>
    <col min="8741" max="8741" width="8.140625" style="128" bestFit="1" customWidth="1"/>
    <col min="8742" max="8742" width="33.85546875" style="128" bestFit="1" customWidth="1"/>
    <col min="8743" max="8743" width="53" style="128" bestFit="1" customWidth="1"/>
    <col min="8744" max="8744" width="46.140625" style="128" bestFit="1" customWidth="1"/>
    <col min="8745" max="8745" width="8.140625" style="128" bestFit="1" customWidth="1"/>
    <col min="8746" max="8746" width="33.85546875" style="128" bestFit="1" customWidth="1"/>
    <col min="8747" max="8747" width="53" style="128" bestFit="1" customWidth="1"/>
    <col min="8748" max="8748" width="46.140625" style="128" bestFit="1" customWidth="1"/>
    <col min="8749" max="8749" width="8.140625" style="128" bestFit="1" customWidth="1"/>
    <col min="8750" max="8750" width="33.85546875" style="128" bestFit="1" customWidth="1"/>
    <col min="8751" max="8751" width="53" style="128" bestFit="1" customWidth="1"/>
    <col min="8752" max="8752" width="46.140625" style="128" bestFit="1" customWidth="1"/>
    <col min="8753" max="8753" width="8.140625" style="128" bestFit="1" customWidth="1"/>
    <col min="8754" max="8754" width="33.85546875" style="128" bestFit="1" customWidth="1"/>
    <col min="8755" max="8755" width="53" style="128" bestFit="1" customWidth="1"/>
    <col min="8756" max="8756" width="46.140625" style="128" bestFit="1" customWidth="1"/>
    <col min="8757" max="8757" width="8.140625" style="128" bestFit="1" customWidth="1"/>
    <col min="8758" max="8758" width="33.85546875" style="128" bestFit="1" customWidth="1"/>
    <col min="8759" max="8759" width="53" style="128" bestFit="1" customWidth="1"/>
    <col min="8760" max="8760" width="46.140625" style="128" bestFit="1" customWidth="1"/>
    <col min="8761" max="8761" width="8.140625" style="128" bestFit="1" customWidth="1"/>
    <col min="8762" max="8762" width="33.85546875" style="128" bestFit="1" customWidth="1"/>
    <col min="8763" max="8763" width="53" style="128" bestFit="1" customWidth="1"/>
    <col min="8764" max="8764" width="46.140625" style="128" bestFit="1" customWidth="1"/>
    <col min="8765" max="8765" width="8.140625" style="128" bestFit="1" customWidth="1"/>
    <col min="8766" max="8766" width="33.85546875" style="128" bestFit="1" customWidth="1"/>
    <col min="8767" max="8767" width="53" style="128" bestFit="1" customWidth="1"/>
    <col min="8768" max="8768" width="46.140625" style="128" bestFit="1" customWidth="1"/>
    <col min="8769" max="8769" width="8.140625" style="128" bestFit="1" customWidth="1"/>
    <col min="8770" max="8770" width="33.85546875" style="128" bestFit="1" customWidth="1"/>
    <col min="8771" max="8771" width="53" style="128" bestFit="1" customWidth="1"/>
    <col min="8772" max="8772" width="46.140625" style="128" bestFit="1" customWidth="1"/>
    <col min="8773" max="8773" width="8.140625" style="128" bestFit="1" customWidth="1"/>
    <col min="8774" max="8774" width="33.85546875" style="128" bestFit="1" customWidth="1"/>
    <col min="8775" max="8775" width="53" style="128" bestFit="1" customWidth="1"/>
    <col min="8776" max="8776" width="46.140625" style="128" bestFit="1" customWidth="1"/>
    <col min="8777" max="8777" width="8.140625" style="128" bestFit="1" customWidth="1"/>
    <col min="8778" max="8778" width="33.85546875" style="128" bestFit="1" customWidth="1"/>
    <col min="8779" max="8779" width="53" style="128" bestFit="1" customWidth="1"/>
    <col min="8780" max="8780" width="46.140625" style="128" bestFit="1" customWidth="1"/>
    <col min="8781" max="8781" width="8.140625" style="128" bestFit="1" customWidth="1"/>
    <col min="8782" max="8782" width="33.85546875" style="128" bestFit="1" customWidth="1"/>
    <col min="8783" max="8783" width="53" style="128" bestFit="1" customWidth="1"/>
    <col min="8784" max="8784" width="46.140625" style="128" bestFit="1" customWidth="1"/>
    <col min="8785" max="8785" width="8.140625" style="128" bestFit="1" customWidth="1"/>
    <col min="8786" max="8786" width="33.85546875" style="128" bestFit="1" customWidth="1"/>
    <col min="8787" max="8787" width="53" style="128" bestFit="1" customWidth="1"/>
    <col min="8788" max="8788" width="46.140625" style="128" bestFit="1" customWidth="1"/>
    <col min="8789" max="8789" width="8.140625" style="128" bestFit="1" customWidth="1"/>
    <col min="8790" max="8790" width="33.85546875" style="128" bestFit="1" customWidth="1"/>
    <col min="8791" max="8791" width="53" style="128" bestFit="1" customWidth="1"/>
    <col min="8792" max="8792" width="46.140625" style="128" bestFit="1" customWidth="1"/>
    <col min="8793" max="8793" width="8.140625" style="128" bestFit="1" customWidth="1"/>
    <col min="8794" max="8794" width="33.85546875" style="128" bestFit="1" customWidth="1"/>
    <col min="8795" max="8795" width="53" style="128" bestFit="1" customWidth="1"/>
    <col min="8796" max="8796" width="46.140625" style="128" bestFit="1" customWidth="1"/>
    <col min="8797" max="8797" width="8.140625" style="128" bestFit="1" customWidth="1"/>
    <col min="8798" max="8798" width="33.85546875" style="128" bestFit="1" customWidth="1"/>
    <col min="8799" max="8799" width="53" style="128" bestFit="1" customWidth="1"/>
    <col min="8800" max="8800" width="46.140625" style="128" bestFit="1" customWidth="1"/>
    <col min="8801" max="8801" width="8.140625" style="128" bestFit="1" customWidth="1"/>
    <col min="8802" max="8802" width="33.85546875" style="128" bestFit="1" customWidth="1"/>
    <col min="8803" max="8803" width="53" style="128" bestFit="1" customWidth="1"/>
    <col min="8804" max="8804" width="46.140625" style="128" bestFit="1" customWidth="1"/>
    <col min="8805" max="8805" width="8.140625" style="128" bestFit="1" customWidth="1"/>
    <col min="8806" max="8806" width="33.85546875" style="128" bestFit="1" customWidth="1"/>
    <col min="8807" max="8807" width="53" style="128" bestFit="1" customWidth="1"/>
    <col min="8808" max="8808" width="46.140625" style="128" bestFit="1" customWidth="1"/>
    <col min="8809" max="8809" width="8.140625" style="128" bestFit="1" customWidth="1"/>
    <col min="8810" max="8810" width="33.85546875" style="128" bestFit="1" customWidth="1"/>
    <col min="8811" max="8811" width="53" style="128" bestFit="1" customWidth="1"/>
    <col min="8812" max="8812" width="46.140625" style="128" bestFit="1" customWidth="1"/>
    <col min="8813" max="8813" width="8.140625" style="128" bestFit="1" customWidth="1"/>
    <col min="8814" max="8814" width="33.85546875" style="128" bestFit="1" customWidth="1"/>
    <col min="8815" max="8815" width="53" style="128" bestFit="1" customWidth="1"/>
    <col min="8816" max="8816" width="46.140625" style="128" bestFit="1" customWidth="1"/>
    <col min="8817" max="8817" width="8.140625" style="128" bestFit="1" customWidth="1"/>
    <col min="8818" max="8818" width="33.85546875" style="128" bestFit="1" customWidth="1"/>
    <col min="8819" max="8819" width="53" style="128" bestFit="1" customWidth="1"/>
    <col min="8820" max="8820" width="46.140625" style="128" bestFit="1" customWidth="1"/>
    <col min="8821" max="8821" width="8.140625" style="128" bestFit="1" customWidth="1"/>
    <col min="8822" max="8822" width="33.85546875" style="128" bestFit="1" customWidth="1"/>
    <col min="8823" max="8823" width="53" style="128" bestFit="1" customWidth="1"/>
    <col min="8824" max="8824" width="46.140625" style="128" bestFit="1" customWidth="1"/>
    <col min="8825" max="8825" width="8.140625" style="128" bestFit="1" customWidth="1"/>
    <col min="8826" max="8826" width="33.85546875" style="128" bestFit="1" customWidth="1"/>
    <col min="8827" max="8827" width="53" style="128" bestFit="1" customWidth="1"/>
    <col min="8828" max="8828" width="46.140625" style="128" bestFit="1" customWidth="1"/>
    <col min="8829" max="8829" width="8.140625" style="128" bestFit="1" customWidth="1"/>
    <col min="8830" max="8830" width="33.85546875" style="128" bestFit="1" customWidth="1"/>
    <col min="8831" max="8831" width="53" style="128" bestFit="1" customWidth="1"/>
    <col min="8832" max="8832" width="46.140625" style="128" bestFit="1" customWidth="1"/>
    <col min="8833" max="8833" width="8.140625" style="128" bestFit="1" customWidth="1"/>
    <col min="8834" max="8834" width="33.85546875" style="128" bestFit="1" customWidth="1"/>
    <col min="8835" max="8835" width="53" style="128" bestFit="1" customWidth="1"/>
    <col min="8836" max="8836" width="46.140625" style="128" bestFit="1" customWidth="1"/>
    <col min="8837" max="8837" width="8.140625" style="128" bestFit="1" customWidth="1"/>
    <col min="8838" max="8838" width="33.85546875" style="128" bestFit="1" customWidth="1"/>
    <col min="8839" max="8839" width="53" style="128" bestFit="1" customWidth="1"/>
    <col min="8840" max="8840" width="46.140625" style="128" bestFit="1" customWidth="1"/>
    <col min="8841" max="8841" width="8.140625" style="128" bestFit="1" customWidth="1"/>
    <col min="8842" max="8842" width="33.85546875" style="128" bestFit="1" customWidth="1"/>
    <col min="8843" max="8843" width="53" style="128" bestFit="1" customWidth="1"/>
    <col min="8844" max="8844" width="46.140625" style="128" bestFit="1" customWidth="1"/>
    <col min="8845" max="8845" width="8.140625" style="128" bestFit="1" customWidth="1"/>
    <col min="8846" max="8846" width="33.85546875" style="128" bestFit="1" customWidth="1"/>
    <col min="8847" max="8847" width="53" style="128" bestFit="1" customWidth="1"/>
    <col min="8848" max="8848" width="46.140625" style="128" bestFit="1" customWidth="1"/>
    <col min="8849" max="8849" width="8.140625" style="128" bestFit="1" customWidth="1"/>
    <col min="8850" max="8850" width="33.85546875" style="128" bestFit="1" customWidth="1"/>
    <col min="8851" max="8851" width="53" style="128" bestFit="1" customWidth="1"/>
    <col min="8852" max="8852" width="46.140625" style="128" bestFit="1" customWidth="1"/>
    <col min="8853" max="8853" width="8.140625" style="128" bestFit="1" customWidth="1"/>
    <col min="8854" max="8854" width="33.85546875" style="128" bestFit="1" customWidth="1"/>
    <col min="8855" max="8855" width="53" style="128" bestFit="1" customWidth="1"/>
    <col min="8856" max="8856" width="46.140625" style="128" bestFit="1" customWidth="1"/>
    <col min="8857" max="8857" width="8.140625" style="128" bestFit="1" customWidth="1"/>
    <col min="8858" max="8858" width="33.85546875" style="128" bestFit="1" customWidth="1"/>
    <col min="8859" max="8859" width="53" style="128" bestFit="1" customWidth="1"/>
    <col min="8860" max="8860" width="46.140625" style="128" bestFit="1" customWidth="1"/>
    <col min="8861" max="8861" width="8.140625" style="128" bestFit="1" customWidth="1"/>
    <col min="8862" max="8862" width="33.85546875" style="128" bestFit="1" customWidth="1"/>
    <col min="8863" max="8863" width="53" style="128" bestFit="1" customWidth="1"/>
    <col min="8864" max="8864" width="46.140625" style="128" bestFit="1" customWidth="1"/>
    <col min="8865" max="8865" width="8.140625" style="128" bestFit="1" customWidth="1"/>
    <col min="8866" max="8866" width="33.85546875" style="128" bestFit="1" customWidth="1"/>
    <col min="8867" max="8867" width="53" style="128" bestFit="1" customWidth="1"/>
    <col min="8868" max="8868" width="46.140625" style="128" bestFit="1" customWidth="1"/>
    <col min="8869" max="8869" width="8.140625" style="128" bestFit="1" customWidth="1"/>
    <col min="8870" max="8870" width="33.85546875" style="128" bestFit="1" customWidth="1"/>
    <col min="8871" max="8871" width="53" style="128" bestFit="1" customWidth="1"/>
    <col min="8872" max="8872" width="46.140625" style="128" bestFit="1" customWidth="1"/>
    <col min="8873" max="8873" width="8.140625" style="128" bestFit="1" customWidth="1"/>
    <col min="8874" max="8874" width="33.85546875" style="128" bestFit="1" customWidth="1"/>
    <col min="8875" max="8875" width="53" style="128" bestFit="1" customWidth="1"/>
    <col min="8876" max="8876" width="46.140625" style="128" bestFit="1" customWidth="1"/>
    <col min="8877" max="8877" width="8.140625" style="128" bestFit="1" customWidth="1"/>
    <col min="8878" max="8878" width="33.85546875" style="128" bestFit="1" customWidth="1"/>
    <col min="8879" max="8879" width="53" style="128" bestFit="1" customWidth="1"/>
    <col min="8880" max="8880" width="46.140625" style="128" bestFit="1" customWidth="1"/>
    <col min="8881" max="8881" width="8.140625" style="128" bestFit="1" customWidth="1"/>
    <col min="8882" max="8882" width="33.85546875" style="128" bestFit="1" customWidth="1"/>
    <col min="8883" max="8883" width="53" style="128" bestFit="1" customWidth="1"/>
    <col min="8884" max="8884" width="46.140625" style="128" bestFit="1" customWidth="1"/>
    <col min="8885" max="8885" width="8.140625" style="128" bestFit="1" customWidth="1"/>
    <col min="8886" max="8886" width="33.85546875" style="128" bestFit="1" customWidth="1"/>
    <col min="8887" max="8887" width="53" style="128" bestFit="1" customWidth="1"/>
    <col min="8888" max="8888" width="46.140625" style="128" bestFit="1" customWidth="1"/>
    <col min="8889" max="8889" width="8.140625" style="128" bestFit="1" customWidth="1"/>
    <col min="8890" max="8890" width="33.85546875" style="128" bestFit="1" customWidth="1"/>
    <col min="8891" max="8891" width="53" style="128" bestFit="1" customWidth="1"/>
    <col min="8892" max="8892" width="46.140625" style="128" bestFit="1" customWidth="1"/>
    <col min="8893" max="8893" width="8.140625" style="128" bestFit="1" customWidth="1"/>
    <col min="8894" max="8894" width="33.85546875" style="128" bestFit="1" customWidth="1"/>
    <col min="8895" max="8895" width="53" style="128" bestFit="1" customWidth="1"/>
    <col min="8896" max="8896" width="46.140625" style="128" bestFit="1" customWidth="1"/>
    <col min="8897" max="8897" width="8.140625" style="128" bestFit="1" customWidth="1"/>
    <col min="8898" max="8898" width="33.85546875" style="128" bestFit="1" customWidth="1"/>
    <col min="8899" max="8899" width="53" style="128" bestFit="1" customWidth="1"/>
    <col min="8900" max="8900" width="46.140625" style="128" bestFit="1" customWidth="1"/>
    <col min="8901" max="8901" width="8.140625" style="128" bestFit="1" customWidth="1"/>
    <col min="8902" max="8902" width="33.85546875" style="128" bestFit="1" customWidth="1"/>
    <col min="8903" max="8903" width="53" style="128" bestFit="1" customWidth="1"/>
    <col min="8904" max="8904" width="46.140625" style="128" bestFit="1" customWidth="1"/>
    <col min="8905" max="8905" width="8.140625" style="128" bestFit="1" customWidth="1"/>
    <col min="8906" max="8906" width="33.85546875" style="128" bestFit="1" customWidth="1"/>
    <col min="8907" max="8907" width="53" style="128" bestFit="1" customWidth="1"/>
    <col min="8908" max="8908" width="46.140625" style="128" bestFit="1" customWidth="1"/>
    <col min="8909" max="8909" width="8.140625" style="128" bestFit="1" customWidth="1"/>
    <col min="8910" max="8910" width="33.85546875" style="128" bestFit="1" customWidth="1"/>
    <col min="8911" max="8911" width="53" style="128" bestFit="1" customWidth="1"/>
    <col min="8912" max="8912" width="46.140625" style="128" bestFit="1" customWidth="1"/>
    <col min="8913" max="8913" width="8.140625" style="128" bestFit="1" customWidth="1"/>
    <col min="8914" max="8914" width="33.85546875" style="128" bestFit="1" customWidth="1"/>
    <col min="8915" max="8915" width="53" style="128" bestFit="1" customWidth="1"/>
    <col min="8916" max="8916" width="46.140625" style="128" bestFit="1" customWidth="1"/>
    <col min="8917" max="8917" width="8.140625" style="128" bestFit="1" customWidth="1"/>
    <col min="8918" max="8918" width="33.85546875" style="128" bestFit="1" customWidth="1"/>
    <col min="8919" max="8919" width="53" style="128" bestFit="1" customWidth="1"/>
    <col min="8920" max="8920" width="46.140625" style="128" bestFit="1" customWidth="1"/>
    <col min="8921" max="8921" width="8.140625" style="128" bestFit="1" customWidth="1"/>
    <col min="8922" max="8922" width="33.85546875" style="128" bestFit="1" customWidth="1"/>
    <col min="8923" max="8923" width="53" style="128" bestFit="1" customWidth="1"/>
    <col min="8924" max="8924" width="46.140625" style="128" bestFit="1" customWidth="1"/>
    <col min="8925" max="8925" width="8.140625" style="128" bestFit="1" customWidth="1"/>
    <col min="8926" max="8926" width="33.85546875" style="128" bestFit="1" customWidth="1"/>
    <col min="8927" max="8927" width="53" style="128" bestFit="1" customWidth="1"/>
    <col min="8928" max="8928" width="46.140625" style="128" bestFit="1" customWidth="1"/>
    <col min="8929" max="8929" width="8.140625" style="128" bestFit="1" customWidth="1"/>
    <col min="8930" max="8930" width="33.85546875" style="128" bestFit="1" customWidth="1"/>
    <col min="8931" max="8931" width="53" style="128" bestFit="1" customWidth="1"/>
    <col min="8932" max="8932" width="46.140625" style="128" bestFit="1" customWidth="1"/>
    <col min="8933" max="8933" width="8.140625" style="128" bestFit="1" customWidth="1"/>
    <col min="8934" max="8934" width="33.85546875" style="128" bestFit="1" customWidth="1"/>
    <col min="8935" max="8935" width="53" style="128" bestFit="1" customWidth="1"/>
    <col min="8936" max="8936" width="46.140625" style="128" bestFit="1" customWidth="1"/>
    <col min="8937" max="8937" width="8.140625" style="128" bestFit="1" customWidth="1"/>
    <col min="8938" max="8938" width="33.85546875" style="128" bestFit="1" customWidth="1"/>
    <col min="8939" max="8939" width="53" style="128" bestFit="1" customWidth="1"/>
    <col min="8940" max="8940" width="46.140625" style="128" bestFit="1" customWidth="1"/>
    <col min="8941" max="8941" width="8.140625" style="128" bestFit="1" customWidth="1"/>
    <col min="8942" max="8942" width="33.85546875" style="128" bestFit="1" customWidth="1"/>
    <col min="8943" max="8943" width="53" style="128" bestFit="1" customWidth="1"/>
    <col min="8944" max="8944" width="46.140625" style="128" bestFit="1" customWidth="1"/>
    <col min="8945" max="8945" width="8.140625" style="128" bestFit="1" customWidth="1"/>
    <col min="8946" max="8946" width="33.85546875" style="128" bestFit="1" customWidth="1"/>
    <col min="8947" max="8947" width="53" style="128" bestFit="1" customWidth="1"/>
    <col min="8948" max="8948" width="46.140625" style="128" bestFit="1" customWidth="1"/>
    <col min="8949" max="8949" width="8.140625" style="128" bestFit="1" customWidth="1"/>
    <col min="8950" max="8950" width="33.85546875" style="128" bestFit="1" customWidth="1"/>
    <col min="8951" max="8951" width="53" style="128" bestFit="1" customWidth="1"/>
    <col min="8952" max="8952" width="46.140625" style="128" bestFit="1" customWidth="1"/>
    <col min="8953" max="8953" width="8.140625" style="128" bestFit="1" customWidth="1"/>
    <col min="8954" max="8954" width="33.85546875" style="128" bestFit="1" customWidth="1"/>
    <col min="8955" max="8955" width="53" style="128" bestFit="1" customWidth="1"/>
    <col min="8956" max="8956" width="46.140625" style="128" bestFit="1" customWidth="1"/>
    <col min="8957" max="8957" width="8.140625" style="128" bestFit="1" customWidth="1"/>
    <col min="8958" max="8958" width="33.85546875" style="128" bestFit="1" customWidth="1"/>
    <col min="8959" max="8959" width="53" style="128" bestFit="1" customWidth="1"/>
    <col min="8960" max="8960" width="46.140625" style="128" bestFit="1" customWidth="1"/>
    <col min="8961" max="8961" width="8.140625" style="128" bestFit="1" customWidth="1"/>
    <col min="8962" max="8962" width="33.85546875" style="128" bestFit="1" customWidth="1"/>
    <col min="8963" max="8963" width="53" style="128" bestFit="1" customWidth="1"/>
    <col min="8964" max="8964" width="46.140625" style="128" bestFit="1" customWidth="1"/>
    <col min="8965" max="8965" width="8.140625" style="128" bestFit="1" customWidth="1"/>
    <col min="8966" max="8966" width="33.85546875" style="128" bestFit="1" customWidth="1"/>
    <col min="8967" max="8967" width="53" style="128" bestFit="1" customWidth="1"/>
    <col min="8968" max="8968" width="46.140625" style="128" bestFit="1" customWidth="1"/>
    <col min="8969" max="8969" width="8.140625" style="128" bestFit="1" customWidth="1"/>
    <col min="8970" max="8970" width="33.85546875" style="128" bestFit="1" customWidth="1"/>
    <col min="8971" max="8971" width="53" style="128" bestFit="1" customWidth="1"/>
    <col min="8972" max="8972" width="46.140625" style="128" bestFit="1" customWidth="1"/>
    <col min="8973" max="8973" width="8.140625" style="128" bestFit="1" customWidth="1"/>
    <col min="8974" max="8974" width="33.85546875" style="128" bestFit="1" customWidth="1"/>
    <col min="8975" max="8975" width="53" style="128" bestFit="1" customWidth="1"/>
    <col min="8976" max="8976" width="46.140625" style="128" bestFit="1" customWidth="1"/>
    <col min="8977" max="8977" width="8.140625" style="128" bestFit="1" customWidth="1"/>
    <col min="8978" max="8978" width="33.85546875" style="128" bestFit="1" customWidth="1"/>
    <col min="8979" max="8979" width="53" style="128" bestFit="1" customWidth="1"/>
    <col min="8980" max="8980" width="46.140625" style="128" bestFit="1" customWidth="1"/>
    <col min="8981" max="8981" width="8.140625" style="128" bestFit="1" customWidth="1"/>
    <col min="8982" max="8982" width="33.85546875" style="128" bestFit="1" customWidth="1"/>
    <col min="8983" max="8983" width="53" style="128" bestFit="1" customWidth="1"/>
    <col min="8984" max="8984" width="46.140625" style="128" bestFit="1" customWidth="1"/>
    <col min="8985" max="8985" width="8.140625" style="128" bestFit="1" customWidth="1"/>
    <col min="8986" max="8986" width="33.85546875" style="128" bestFit="1" customWidth="1"/>
    <col min="8987" max="8987" width="53" style="128" bestFit="1" customWidth="1"/>
    <col min="8988" max="8988" width="46.140625" style="128" bestFit="1" customWidth="1"/>
    <col min="8989" max="8989" width="8.140625" style="128" bestFit="1" customWidth="1"/>
    <col min="8990" max="8990" width="33.85546875" style="128" bestFit="1" customWidth="1"/>
    <col min="8991" max="8991" width="53" style="128" bestFit="1" customWidth="1"/>
    <col min="8992" max="8992" width="46.140625" style="128" bestFit="1" customWidth="1"/>
    <col min="8993" max="8993" width="8.140625" style="128" bestFit="1" customWidth="1"/>
    <col min="8994" max="8994" width="33.85546875" style="128" bestFit="1" customWidth="1"/>
    <col min="8995" max="8995" width="53" style="128" bestFit="1" customWidth="1"/>
    <col min="8996" max="8996" width="46.140625" style="128" bestFit="1" customWidth="1"/>
    <col min="8997" max="8997" width="8.140625" style="128" bestFit="1" customWidth="1"/>
    <col min="8998" max="8998" width="33.85546875" style="128" bestFit="1" customWidth="1"/>
    <col min="8999" max="8999" width="53" style="128" bestFit="1" customWidth="1"/>
    <col min="9000" max="9000" width="46.140625" style="128" bestFit="1" customWidth="1"/>
    <col min="9001" max="9001" width="8.140625" style="128" bestFit="1" customWidth="1"/>
    <col min="9002" max="9002" width="33.85546875" style="128" bestFit="1" customWidth="1"/>
    <col min="9003" max="9003" width="53" style="128" bestFit="1" customWidth="1"/>
    <col min="9004" max="9004" width="46.140625" style="128" bestFit="1" customWidth="1"/>
    <col min="9005" max="9005" width="8.140625" style="128" bestFit="1" customWidth="1"/>
    <col min="9006" max="9006" width="33.85546875" style="128" bestFit="1" customWidth="1"/>
    <col min="9007" max="9007" width="53" style="128" bestFit="1" customWidth="1"/>
    <col min="9008" max="9008" width="46.140625" style="128" bestFit="1" customWidth="1"/>
    <col min="9009" max="9009" width="8.140625" style="128" bestFit="1" customWidth="1"/>
    <col min="9010" max="9010" width="33.85546875" style="128" bestFit="1" customWidth="1"/>
    <col min="9011" max="9011" width="53" style="128" bestFit="1" customWidth="1"/>
    <col min="9012" max="9012" width="46.140625" style="128" bestFit="1" customWidth="1"/>
    <col min="9013" max="9013" width="8.140625" style="128" bestFit="1" customWidth="1"/>
    <col min="9014" max="9014" width="33.85546875" style="128" bestFit="1" customWidth="1"/>
    <col min="9015" max="9015" width="53" style="128" bestFit="1" customWidth="1"/>
    <col min="9016" max="9016" width="46.140625" style="128" bestFit="1" customWidth="1"/>
    <col min="9017" max="9017" width="8.140625" style="128" bestFit="1" customWidth="1"/>
    <col min="9018" max="9018" width="33.85546875" style="128" bestFit="1" customWidth="1"/>
    <col min="9019" max="9019" width="53" style="128" bestFit="1" customWidth="1"/>
    <col min="9020" max="9020" width="46.140625" style="128" bestFit="1" customWidth="1"/>
    <col min="9021" max="9021" width="8.140625" style="128" bestFit="1" customWidth="1"/>
    <col min="9022" max="9022" width="33.85546875" style="128" bestFit="1" customWidth="1"/>
    <col min="9023" max="9023" width="53" style="128" bestFit="1" customWidth="1"/>
    <col min="9024" max="9024" width="46.140625" style="128" bestFit="1" customWidth="1"/>
    <col min="9025" max="9025" width="8.140625" style="128" bestFit="1" customWidth="1"/>
    <col min="9026" max="9026" width="33.85546875" style="128" bestFit="1" customWidth="1"/>
    <col min="9027" max="9027" width="53" style="128" bestFit="1" customWidth="1"/>
    <col min="9028" max="9028" width="46.140625" style="128" bestFit="1" customWidth="1"/>
    <col min="9029" max="9029" width="8.140625" style="128" bestFit="1" customWidth="1"/>
    <col min="9030" max="9030" width="33.85546875" style="128" bestFit="1" customWidth="1"/>
    <col min="9031" max="9031" width="53" style="128" bestFit="1" customWidth="1"/>
    <col min="9032" max="9032" width="46.140625" style="128" bestFit="1" customWidth="1"/>
    <col min="9033" max="9033" width="8.140625" style="128" bestFit="1" customWidth="1"/>
    <col min="9034" max="9034" width="33.85546875" style="128" bestFit="1" customWidth="1"/>
    <col min="9035" max="9035" width="53" style="128" bestFit="1" customWidth="1"/>
    <col min="9036" max="9036" width="46.140625" style="128" bestFit="1" customWidth="1"/>
    <col min="9037" max="9037" width="8.140625" style="128" bestFit="1" customWidth="1"/>
    <col min="9038" max="9038" width="33.85546875" style="128" bestFit="1" customWidth="1"/>
    <col min="9039" max="9039" width="53" style="128" bestFit="1" customWidth="1"/>
    <col min="9040" max="9040" width="46.140625" style="128" bestFit="1" customWidth="1"/>
    <col min="9041" max="9041" width="8.140625" style="128" bestFit="1" customWidth="1"/>
    <col min="9042" max="9042" width="33.85546875" style="128" bestFit="1" customWidth="1"/>
    <col min="9043" max="9043" width="53" style="128" bestFit="1" customWidth="1"/>
    <col min="9044" max="9044" width="46.140625" style="128" bestFit="1" customWidth="1"/>
    <col min="9045" max="9045" width="8.140625" style="128" bestFit="1" customWidth="1"/>
    <col min="9046" max="9046" width="33.85546875" style="128" bestFit="1" customWidth="1"/>
    <col min="9047" max="9047" width="53" style="128" bestFit="1" customWidth="1"/>
    <col min="9048" max="9048" width="46.140625" style="128" bestFit="1" customWidth="1"/>
    <col min="9049" max="9049" width="8.140625" style="128" bestFit="1" customWidth="1"/>
    <col min="9050" max="9050" width="33.85546875" style="128" bestFit="1" customWidth="1"/>
    <col min="9051" max="9051" width="53" style="128" bestFit="1" customWidth="1"/>
    <col min="9052" max="9052" width="46.140625" style="128" bestFit="1" customWidth="1"/>
    <col min="9053" max="9053" width="8.140625" style="128" bestFit="1" customWidth="1"/>
    <col min="9054" max="9054" width="33.85546875" style="128" bestFit="1" customWidth="1"/>
    <col min="9055" max="9055" width="53" style="128" bestFit="1" customWidth="1"/>
    <col min="9056" max="9056" width="46.140625" style="128" bestFit="1" customWidth="1"/>
    <col min="9057" max="9057" width="8.140625" style="128" bestFit="1" customWidth="1"/>
    <col min="9058" max="9058" width="33.85546875" style="128" bestFit="1" customWidth="1"/>
    <col min="9059" max="9059" width="53" style="128" bestFit="1" customWidth="1"/>
    <col min="9060" max="9060" width="46.140625" style="128" bestFit="1" customWidth="1"/>
    <col min="9061" max="9061" width="8.140625" style="128" bestFit="1" customWidth="1"/>
    <col min="9062" max="9062" width="33.85546875" style="128" bestFit="1" customWidth="1"/>
    <col min="9063" max="9063" width="53" style="128" bestFit="1" customWidth="1"/>
    <col min="9064" max="9064" width="46.140625" style="128" bestFit="1" customWidth="1"/>
    <col min="9065" max="9065" width="8.140625" style="128" bestFit="1" customWidth="1"/>
    <col min="9066" max="9066" width="33.85546875" style="128" bestFit="1" customWidth="1"/>
    <col min="9067" max="9067" width="53" style="128" bestFit="1" customWidth="1"/>
    <col min="9068" max="9068" width="46.140625" style="128" bestFit="1" customWidth="1"/>
    <col min="9069" max="9069" width="8.140625" style="128" bestFit="1" customWidth="1"/>
    <col min="9070" max="9070" width="33.85546875" style="128" bestFit="1" customWidth="1"/>
    <col min="9071" max="9071" width="53" style="128" bestFit="1" customWidth="1"/>
    <col min="9072" max="9072" width="46.140625" style="128" bestFit="1" customWidth="1"/>
    <col min="9073" max="9073" width="8.140625" style="128" bestFit="1" customWidth="1"/>
    <col min="9074" max="9074" width="33.85546875" style="128" bestFit="1" customWidth="1"/>
    <col min="9075" max="9075" width="53" style="128" bestFit="1" customWidth="1"/>
    <col min="9076" max="9076" width="46.140625" style="128" bestFit="1" customWidth="1"/>
    <col min="9077" max="9077" width="8.140625" style="128" bestFit="1" customWidth="1"/>
    <col min="9078" max="9078" width="33.85546875" style="128" bestFit="1" customWidth="1"/>
    <col min="9079" max="9079" width="53" style="128" bestFit="1" customWidth="1"/>
    <col min="9080" max="9080" width="46.140625" style="128" bestFit="1" customWidth="1"/>
    <col min="9081" max="9081" width="8.140625" style="128" bestFit="1" customWidth="1"/>
    <col min="9082" max="9082" width="33.85546875" style="128" bestFit="1" customWidth="1"/>
    <col min="9083" max="9083" width="53" style="128" bestFit="1" customWidth="1"/>
    <col min="9084" max="9084" width="46.140625" style="128" bestFit="1" customWidth="1"/>
    <col min="9085" max="9085" width="8.140625" style="128" bestFit="1" customWidth="1"/>
    <col min="9086" max="9086" width="33.85546875" style="128" bestFit="1" customWidth="1"/>
    <col min="9087" max="9087" width="53" style="128" bestFit="1" customWidth="1"/>
    <col min="9088" max="9088" width="46.140625" style="128" bestFit="1" customWidth="1"/>
    <col min="9089" max="9089" width="8.140625" style="128" bestFit="1" customWidth="1"/>
    <col min="9090" max="9090" width="33.85546875" style="128" bestFit="1" customWidth="1"/>
    <col min="9091" max="9091" width="53" style="128" bestFit="1" customWidth="1"/>
    <col min="9092" max="9092" width="46.140625" style="128" bestFit="1" customWidth="1"/>
    <col min="9093" max="9093" width="8.140625" style="128" bestFit="1" customWidth="1"/>
    <col min="9094" max="9094" width="33.85546875" style="128" bestFit="1" customWidth="1"/>
    <col min="9095" max="9095" width="53" style="128" bestFit="1" customWidth="1"/>
    <col min="9096" max="9096" width="46.140625" style="128" bestFit="1" customWidth="1"/>
    <col min="9097" max="9097" width="8.140625" style="128" bestFit="1" customWidth="1"/>
    <col min="9098" max="9098" width="33.85546875" style="128" bestFit="1" customWidth="1"/>
    <col min="9099" max="9099" width="53" style="128" bestFit="1" customWidth="1"/>
    <col min="9100" max="9100" width="46.140625" style="128" bestFit="1" customWidth="1"/>
    <col min="9101" max="9101" width="8.140625" style="128" bestFit="1" customWidth="1"/>
    <col min="9102" max="9102" width="33.85546875" style="128" bestFit="1" customWidth="1"/>
    <col min="9103" max="9103" width="53" style="128" bestFit="1" customWidth="1"/>
    <col min="9104" max="9104" width="46.140625" style="128" bestFit="1" customWidth="1"/>
    <col min="9105" max="9105" width="8.140625" style="128" bestFit="1" customWidth="1"/>
    <col min="9106" max="9106" width="33.85546875" style="128" bestFit="1" customWidth="1"/>
    <col min="9107" max="9107" width="53" style="128" bestFit="1" customWidth="1"/>
    <col min="9108" max="9108" width="46.140625" style="128" bestFit="1" customWidth="1"/>
    <col min="9109" max="9109" width="8.140625" style="128" bestFit="1" customWidth="1"/>
    <col min="9110" max="9110" width="33.85546875" style="128" bestFit="1" customWidth="1"/>
    <col min="9111" max="9111" width="53" style="128" bestFit="1" customWidth="1"/>
    <col min="9112" max="9112" width="46.140625" style="128" bestFit="1" customWidth="1"/>
    <col min="9113" max="9113" width="8.140625" style="128" bestFit="1" customWidth="1"/>
    <col min="9114" max="9114" width="33.85546875" style="128" bestFit="1" customWidth="1"/>
    <col min="9115" max="9115" width="53" style="128" bestFit="1" customWidth="1"/>
    <col min="9116" max="9116" width="46.140625" style="128" bestFit="1" customWidth="1"/>
    <col min="9117" max="9117" width="8.140625" style="128" bestFit="1" customWidth="1"/>
    <col min="9118" max="9118" width="33.85546875" style="128" bestFit="1" customWidth="1"/>
    <col min="9119" max="9119" width="53" style="128" bestFit="1" customWidth="1"/>
    <col min="9120" max="9120" width="46.140625" style="128" bestFit="1" customWidth="1"/>
    <col min="9121" max="9121" width="8.140625" style="128" bestFit="1" customWidth="1"/>
    <col min="9122" max="9122" width="33.85546875" style="128" bestFit="1" customWidth="1"/>
    <col min="9123" max="9123" width="53" style="128" bestFit="1" customWidth="1"/>
    <col min="9124" max="9124" width="46.140625" style="128" bestFit="1" customWidth="1"/>
    <col min="9125" max="9125" width="8.140625" style="128" bestFit="1" customWidth="1"/>
    <col min="9126" max="9126" width="33.85546875" style="128" bestFit="1" customWidth="1"/>
    <col min="9127" max="9127" width="53" style="128" bestFit="1" customWidth="1"/>
    <col min="9128" max="9128" width="46.140625" style="128" bestFit="1" customWidth="1"/>
    <col min="9129" max="9129" width="8.140625" style="128" bestFit="1" customWidth="1"/>
    <col min="9130" max="9130" width="33.85546875" style="128" bestFit="1" customWidth="1"/>
    <col min="9131" max="9131" width="53" style="128" bestFit="1" customWidth="1"/>
    <col min="9132" max="9132" width="46.140625" style="128" bestFit="1" customWidth="1"/>
    <col min="9133" max="9133" width="8.140625" style="128" bestFit="1" customWidth="1"/>
    <col min="9134" max="9134" width="33.85546875" style="128" bestFit="1" customWidth="1"/>
    <col min="9135" max="9135" width="53" style="128" bestFit="1" customWidth="1"/>
    <col min="9136" max="9136" width="46.140625" style="128" bestFit="1" customWidth="1"/>
    <col min="9137" max="9137" width="8.140625" style="128" bestFit="1" customWidth="1"/>
    <col min="9138" max="9138" width="33.85546875" style="128" bestFit="1" customWidth="1"/>
    <col min="9139" max="9139" width="53" style="128" bestFit="1" customWidth="1"/>
    <col min="9140" max="9140" width="46.140625" style="128" bestFit="1" customWidth="1"/>
    <col min="9141" max="9141" width="8.140625" style="128" bestFit="1" customWidth="1"/>
    <col min="9142" max="9142" width="33.85546875" style="128" bestFit="1" customWidth="1"/>
    <col min="9143" max="9143" width="53" style="128" bestFit="1" customWidth="1"/>
    <col min="9144" max="9144" width="46.140625" style="128" bestFit="1" customWidth="1"/>
    <col min="9145" max="9145" width="8.140625" style="128" bestFit="1" customWidth="1"/>
    <col min="9146" max="9146" width="33.85546875" style="128" bestFit="1" customWidth="1"/>
    <col min="9147" max="9147" width="53" style="128" bestFit="1" customWidth="1"/>
    <col min="9148" max="9148" width="46.140625" style="128" bestFit="1" customWidth="1"/>
    <col min="9149" max="9149" width="8.140625" style="128" bestFit="1" customWidth="1"/>
    <col min="9150" max="9150" width="33.85546875" style="128" bestFit="1" customWidth="1"/>
    <col min="9151" max="9151" width="53" style="128" bestFit="1" customWidth="1"/>
    <col min="9152" max="9152" width="46.140625" style="128" bestFit="1" customWidth="1"/>
    <col min="9153" max="9153" width="8.140625" style="128" bestFit="1" customWidth="1"/>
    <col min="9154" max="9154" width="33.85546875" style="128" bestFit="1" customWidth="1"/>
    <col min="9155" max="9155" width="53" style="128" bestFit="1" customWidth="1"/>
    <col min="9156" max="9156" width="46.140625" style="128" bestFit="1" customWidth="1"/>
    <col min="9157" max="9157" width="8.140625" style="128" bestFit="1" customWidth="1"/>
    <col min="9158" max="9158" width="33.85546875" style="128" bestFit="1" customWidth="1"/>
    <col min="9159" max="9159" width="53" style="128" bestFit="1" customWidth="1"/>
    <col min="9160" max="9160" width="46.140625" style="128" bestFit="1" customWidth="1"/>
    <col min="9161" max="9161" width="8.140625" style="128" bestFit="1" customWidth="1"/>
    <col min="9162" max="9162" width="33.85546875" style="128" bestFit="1" customWidth="1"/>
    <col min="9163" max="9163" width="53" style="128" bestFit="1" customWidth="1"/>
    <col min="9164" max="9164" width="46.140625" style="128" bestFit="1" customWidth="1"/>
    <col min="9165" max="9165" width="8.140625" style="128" bestFit="1" customWidth="1"/>
    <col min="9166" max="9166" width="33.85546875" style="128" bestFit="1" customWidth="1"/>
    <col min="9167" max="9167" width="53" style="128" bestFit="1" customWidth="1"/>
    <col min="9168" max="9168" width="46.140625" style="128" bestFit="1" customWidth="1"/>
    <col min="9169" max="9169" width="8.140625" style="128" bestFit="1" customWidth="1"/>
    <col min="9170" max="9170" width="33.85546875" style="128" bestFit="1" customWidth="1"/>
    <col min="9171" max="9171" width="53" style="128" bestFit="1" customWidth="1"/>
    <col min="9172" max="9172" width="46.140625" style="128" bestFit="1" customWidth="1"/>
    <col min="9173" max="9173" width="8.140625" style="128" bestFit="1" customWidth="1"/>
    <col min="9174" max="9174" width="33.85546875" style="128" bestFit="1" customWidth="1"/>
    <col min="9175" max="9175" width="53" style="128" bestFit="1" customWidth="1"/>
    <col min="9176" max="9176" width="46.140625" style="128" bestFit="1" customWidth="1"/>
    <col min="9177" max="9177" width="8.140625" style="128" bestFit="1" customWidth="1"/>
    <col min="9178" max="9178" width="33.85546875" style="128" bestFit="1" customWidth="1"/>
    <col min="9179" max="9179" width="53" style="128" bestFit="1" customWidth="1"/>
    <col min="9180" max="9180" width="46.140625" style="128" bestFit="1" customWidth="1"/>
    <col min="9181" max="9181" width="8.140625" style="128" bestFit="1" customWidth="1"/>
    <col min="9182" max="9182" width="33.85546875" style="128" bestFit="1" customWidth="1"/>
    <col min="9183" max="9183" width="53" style="128" bestFit="1" customWidth="1"/>
    <col min="9184" max="9184" width="46.140625" style="128" bestFit="1" customWidth="1"/>
    <col min="9185" max="9185" width="8.140625" style="128" bestFit="1" customWidth="1"/>
    <col min="9186" max="9186" width="33.85546875" style="128" bestFit="1" customWidth="1"/>
    <col min="9187" max="9187" width="53" style="128" bestFit="1" customWidth="1"/>
    <col min="9188" max="9188" width="46.140625" style="128" bestFit="1" customWidth="1"/>
    <col min="9189" max="9189" width="8.140625" style="128" bestFit="1" customWidth="1"/>
    <col min="9190" max="9190" width="33.85546875" style="128" bestFit="1" customWidth="1"/>
    <col min="9191" max="9191" width="53" style="128" bestFit="1" customWidth="1"/>
    <col min="9192" max="9192" width="46.140625" style="128" bestFit="1" customWidth="1"/>
    <col min="9193" max="9193" width="8.140625" style="128" bestFit="1" customWidth="1"/>
    <col min="9194" max="9194" width="33.85546875" style="128" bestFit="1" customWidth="1"/>
    <col min="9195" max="9195" width="53" style="128" bestFit="1" customWidth="1"/>
    <col min="9196" max="9196" width="46.140625" style="128" bestFit="1" customWidth="1"/>
    <col min="9197" max="9197" width="8.140625" style="128" bestFit="1" customWidth="1"/>
    <col min="9198" max="9198" width="33.85546875" style="128" bestFit="1" customWidth="1"/>
    <col min="9199" max="9199" width="53" style="128" bestFit="1" customWidth="1"/>
    <col min="9200" max="9200" width="46.140625" style="128" bestFit="1" customWidth="1"/>
    <col min="9201" max="9201" width="8.140625" style="128" bestFit="1" customWidth="1"/>
    <col min="9202" max="9202" width="33.85546875" style="128" bestFit="1" customWidth="1"/>
    <col min="9203" max="9203" width="53" style="128" bestFit="1" customWidth="1"/>
    <col min="9204" max="9204" width="46.140625" style="128" bestFit="1" customWidth="1"/>
    <col min="9205" max="9205" width="8.140625" style="128" bestFit="1" customWidth="1"/>
    <col min="9206" max="9206" width="33.85546875" style="128" bestFit="1" customWidth="1"/>
    <col min="9207" max="9207" width="53" style="128" bestFit="1" customWidth="1"/>
    <col min="9208" max="9208" width="46.140625" style="128" bestFit="1" customWidth="1"/>
    <col min="9209" max="9209" width="8.140625" style="128" bestFit="1" customWidth="1"/>
    <col min="9210" max="9210" width="33.85546875" style="128" bestFit="1" customWidth="1"/>
    <col min="9211" max="9211" width="53" style="128" bestFit="1" customWidth="1"/>
    <col min="9212" max="9212" width="46.140625" style="128" bestFit="1" customWidth="1"/>
    <col min="9213" max="9213" width="8.140625" style="128" bestFit="1" customWidth="1"/>
    <col min="9214" max="9214" width="33.85546875" style="128" bestFit="1" customWidth="1"/>
    <col min="9215" max="9215" width="53" style="128" bestFit="1" customWidth="1"/>
    <col min="9216" max="9216" width="46.140625" style="128" bestFit="1" customWidth="1"/>
    <col min="9217" max="9217" width="8.140625" style="128" bestFit="1" customWidth="1"/>
    <col min="9218" max="9218" width="33.85546875" style="128" bestFit="1" customWidth="1"/>
    <col min="9219" max="9219" width="53" style="128" bestFit="1" customWidth="1"/>
    <col min="9220" max="9220" width="46.140625" style="128" bestFit="1" customWidth="1"/>
    <col min="9221" max="9221" width="8.140625" style="128" bestFit="1" customWidth="1"/>
    <col min="9222" max="9222" width="33.85546875" style="128" bestFit="1" customWidth="1"/>
    <col min="9223" max="9223" width="53" style="128" bestFit="1" customWidth="1"/>
    <col min="9224" max="9224" width="46.140625" style="128" bestFit="1" customWidth="1"/>
    <col min="9225" max="9225" width="8.140625" style="128" bestFit="1" customWidth="1"/>
    <col min="9226" max="9226" width="33.85546875" style="128" bestFit="1" customWidth="1"/>
    <col min="9227" max="9227" width="53" style="128" bestFit="1" customWidth="1"/>
    <col min="9228" max="9228" width="46.140625" style="128" bestFit="1" customWidth="1"/>
    <col min="9229" max="9229" width="8.140625" style="128" bestFit="1" customWidth="1"/>
    <col min="9230" max="9230" width="33.85546875" style="128" bestFit="1" customWidth="1"/>
    <col min="9231" max="9231" width="53" style="128" bestFit="1" customWidth="1"/>
    <col min="9232" max="9232" width="46.140625" style="128" bestFit="1" customWidth="1"/>
    <col min="9233" max="9233" width="8.140625" style="128" bestFit="1" customWidth="1"/>
    <col min="9234" max="9234" width="33.85546875" style="128" bestFit="1" customWidth="1"/>
    <col min="9235" max="9235" width="53" style="128" bestFit="1" customWidth="1"/>
    <col min="9236" max="9236" width="46.140625" style="128" bestFit="1" customWidth="1"/>
    <col min="9237" max="9237" width="8.140625" style="128" bestFit="1" customWidth="1"/>
    <col min="9238" max="9238" width="33.85546875" style="128" bestFit="1" customWidth="1"/>
    <col min="9239" max="9239" width="53" style="128" bestFit="1" customWidth="1"/>
    <col min="9240" max="9240" width="46.140625" style="128" bestFit="1" customWidth="1"/>
    <col min="9241" max="9241" width="8.140625" style="128" bestFit="1" customWidth="1"/>
    <col min="9242" max="9242" width="33.85546875" style="128" bestFit="1" customWidth="1"/>
    <col min="9243" max="9243" width="53" style="128" bestFit="1" customWidth="1"/>
    <col min="9244" max="9244" width="46.140625" style="128" bestFit="1" customWidth="1"/>
    <col min="9245" max="9245" width="8.140625" style="128" bestFit="1" customWidth="1"/>
    <col min="9246" max="9246" width="33.85546875" style="128" bestFit="1" customWidth="1"/>
    <col min="9247" max="9247" width="53" style="128" bestFit="1" customWidth="1"/>
    <col min="9248" max="9248" width="46.140625" style="128" bestFit="1" customWidth="1"/>
    <col min="9249" max="9249" width="8.140625" style="128" bestFit="1" customWidth="1"/>
    <col min="9250" max="9250" width="33.85546875" style="128" bestFit="1" customWidth="1"/>
    <col min="9251" max="9251" width="53" style="128" bestFit="1" customWidth="1"/>
    <col min="9252" max="9252" width="46.140625" style="128" bestFit="1" customWidth="1"/>
    <col min="9253" max="9253" width="8.140625" style="128" bestFit="1" customWidth="1"/>
    <col min="9254" max="9254" width="33.85546875" style="128" bestFit="1" customWidth="1"/>
    <col min="9255" max="9255" width="53" style="128" bestFit="1" customWidth="1"/>
    <col min="9256" max="9256" width="46.140625" style="128" bestFit="1" customWidth="1"/>
    <col min="9257" max="9257" width="8.140625" style="128" bestFit="1" customWidth="1"/>
    <col min="9258" max="9258" width="33.85546875" style="128" bestFit="1" customWidth="1"/>
    <col min="9259" max="9259" width="53" style="128" bestFit="1" customWidth="1"/>
    <col min="9260" max="9260" width="46.140625" style="128" bestFit="1" customWidth="1"/>
    <col min="9261" max="9261" width="8.140625" style="128" bestFit="1" customWidth="1"/>
    <col min="9262" max="9262" width="33.85546875" style="128" bestFit="1" customWidth="1"/>
    <col min="9263" max="9263" width="53" style="128" bestFit="1" customWidth="1"/>
    <col min="9264" max="9264" width="46.140625" style="128" bestFit="1" customWidth="1"/>
    <col min="9265" max="9265" width="8.140625" style="128" bestFit="1" customWidth="1"/>
    <col min="9266" max="9266" width="33.85546875" style="128" bestFit="1" customWidth="1"/>
    <col min="9267" max="9267" width="53" style="128" bestFit="1" customWidth="1"/>
    <col min="9268" max="9268" width="46.140625" style="128" bestFit="1" customWidth="1"/>
    <col min="9269" max="9269" width="8.140625" style="128" bestFit="1" customWidth="1"/>
    <col min="9270" max="9270" width="33.85546875" style="128" bestFit="1" customWidth="1"/>
    <col min="9271" max="9271" width="53" style="128" bestFit="1" customWidth="1"/>
    <col min="9272" max="9272" width="46.140625" style="128" bestFit="1" customWidth="1"/>
    <col min="9273" max="9273" width="8.140625" style="128" bestFit="1" customWidth="1"/>
    <col min="9274" max="9274" width="33.85546875" style="128" bestFit="1" customWidth="1"/>
    <col min="9275" max="9275" width="53" style="128" bestFit="1" customWidth="1"/>
    <col min="9276" max="9276" width="46.140625" style="128" bestFit="1" customWidth="1"/>
    <col min="9277" max="9277" width="8.140625" style="128" bestFit="1" customWidth="1"/>
    <col min="9278" max="9278" width="33.85546875" style="128" bestFit="1" customWidth="1"/>
    <col min="9279" max="9279" width="53" style="128" bestFit="1" customWidth="1"/>
    <col min="9280" max="9280" width="46.140625" style="128" bestFit="1" customWidth="1"/>
    <col min="9281" max="9281" width="8.140625" style="128" bestFit="1" customWidth="1"/>
    <col min="9282" max="9282" width="33.85546875" style="128" bestFit="1" customWidth="1"/>
    <col min="9283" max="9283" width="53" style="128" bestFit="1" customWidth="1"/>
    <col min="9284" max="9284" width="46.140625" style="128" bestFit="1" customWidth="1"/>
    <col min="9285" max="9285" width="8.140625" style="128" bestFit="1" customWidth="1"/>
    <col min="9286" max="9286" width="33.85546875" style="128" bestFit="1" customWidth="1"/>
    <col min="9287" max="9287" width="53" style="128" bestFit="1" customWidth="1"/>
    <col min="9288" max="9288" width="46.140625" style="128" bestFit="1" customWidth="1"/>
    <col min="9289" max="9289" width="8.140625" style="128" bestFit="1" customWidth="1"/>
    <col min="9290" max="9290" width="33.85546875" style="128" bestFit="1" customWidth="1"/>
    <col min="9291" max="9291" width="53" style="128" bestFit="1" customWidth="1"/>
    <col min="9292" max="9292" width="46.140625" style="128" bestFit="1" customWidth="1"/>
    <col min="9293" max="9293" width="8.140625" style="128" bestFit="1" customWidth="1"/>
    <col min="9294" max="9294" width="33.85546875" style="128" bestFit="1" customWidth="1"/>
    <col min="9295" max="9295" width="53" style="128" bestFit="1" customWidth="1"/>
    <col min="9296" max="9296" width="46.140625" style="128" bestFit="1" customWidth="1"/>
    <col min="9297" max="9297" width="8.140625" style="128" bestFit="1" customWidth="1"/>
    <col min="9298" max="9298" width="33.85546875" style="128" bestFit="1" customWidth="1"/>
    <col min="9299" max="9299" width="53" style="128" bestFit="1" customWidth="1"/>
    <col min="9300" max="9300" width="46.140625" style="128" bestFit="1" customWidth="1"/>
    <col min="9301" max="9301" width="8.140625" style="128" bestFit="1" customWidth="1"/>
    <col min="9302" max="9302" width="33.85546875" style="128" bestFit="1" customWidth="1"/>
    <col min="9303" max="9303" width="53" style="128" bestFit="1" customWidth="1"/>
    <col min="9304" max="9304" width="46.140625" style="128" bestFit="1" customWidth="1"/>
    <col min="9305" max="9305" width="8.140625" style="128" bestFit="1" customWidth="1"/>
    <col min="9306" max="9306" width="33.85546875" style="128" bestFit="1" customWidth="1"/>
    <col min="9307" max="9307" width="53" style="128" bestFit="1" customWidth="1"/>
    <col min="9308" max="9308" width="46.140625" style="128" bestFit="1" customWidth="1"/>
    <col min="9309" max="9309" width="8.140625" style="128" bestFit="1" customWidth="1"/>
    <col min="9310" max="9310" width="33.85546875" style="128" bestFit="1" customWidth="1"/>
    <col min="9311" max="9311" width="53" style="128" bestFit="1" customWidth="1"/>
    <col min="9312" max="9312" width="46.140625" style="128" bestFit="1" customWidth="1"/>
    <col min="9313" max="9313" width="8.140625" style="128" bestFit="1" customWidth="1"/>
    <col min="9314" max="9314" width="33.85546875" style="128" bestFit="1" customWidth="1"/>
    <col min="9315" max="9315" width="53" style="128" bestFit="1" customWidth="1"/>
    <col min="9316" max="9316" width="46.140625" style="128" bestFit="1" customWidth="1"/>
    <col min="9317" max="9317" width="8.140625" style="128" bestFit="1" customWidth="1"/>
    <col min="9318" max="9318" width="33.85546875" style="128" bestFit="1" customWidth="1"/>
    <col min="9319" max="9319" width="53" style="128" bestFit="1" customWidth="1"/>
    <col min="9320" max="9320" width="46.140625" style="128" bestFit="1" customWidth="1"/>
    <col min="9321" max="9321" width="8.140625" style="128" bestFit="1" customWidth="1"/>
    <col min="9322" max="9322" width="33.85546875" style="128" bestFit="1" customWidth="1"/>
    <col min="9323" max="9323" width="53" style="128" bestFit="1" customWidth="1"/>
    <col min="9324" max="9324" width="46.140625" style="128" bestFit="1" customWidth="1"/>
    <col min="9325" max="9325" width="8.140625" style="128" bestFit="1" customWidth="1"/>
    <col min="9326" max="9326" width="33.85546875" style="128" bestFit="1" customWidth="1"/>
    <col min="9327" max="9327" width="53" style="128" bestFit="1" customWidth="1"/>
    <col min="9328" max="9328" width="46.140625" style="128" bestFit="1" customWidth="1"/>
    <col min="9329" max="9329" width="8.140625" style="128" bestFit="1" customWidth="1"/>
    <col min="9330" max="9330" width="33.85546875" style="128" bestFit="1" customWidth="1"/>
    <col min="9331" max="9331" width="53" style="128" bestFit="1" customWidth="1"/>
    <col min="9332" max="9332" width="46.140625" style="128" bestFit="1" customWidth="1"/>
    <col min="9333" max="9333" width="8.140625" style="128" bestFit="1" customWidth="1"/>
    <col min="9334" max="9334" width="33.85546875" style="128" bestFit="1" customWidth="1"/>
    <col min="9335" max="9335" width="53" style="128" bestFit="1" customWidth="1"/>
    <col min="9336" max="9336" width="46.140625" style="128" bestFit="1" customWidth="1"/>
    <col min="9337" max="9337" width="8.140625" style="128" bestFit="1" customWidth="1"/>
    <col min="9338" max="9338" width="33.85546875" style="128" bestFit="1" customWidth="1"/>
    <col min="9339" max="9339" width="53" style="128" bestFit="1" customWidth="1"/>
    <col min="9340" max="9340" width="46.140625" style="128" bestFit="1" customWidth="1"/>
    <col min="9341" max="9341" width="8.140625" style="128" bestFit="1" customWidth="1"/>
    <col min="9342" max="9342" width="33.85546875" style="128" bestFit="1" customWidth="1"/>
    <col min="9343" max="9343" width="53" style="128" bestFit="1" customWidth="1"/>
    <col min="9344" max="9344" width="46.140625" style="128" bestFit="1" customWidth="1"/>
    <col min="9345" max="9345" width="8.140625" style="128" bestFit="1" customWidth="1"/>
    <col min="9346" max="9346" width="33.85546875" style="128" bestFit="1" customWidth="1"/>
    <col min="9347" max="9347" width="53" style="128" bestFit="1" customWidth="1"/>
    <col min="9348" max="9348" width="46.140625" style="128" bestFit="1" customWidth="1"/>
    <col min="9349" max="9349" width="8.140625" style="128" bestFit="1" customWidth="1"/>
    <col min="9350" max="9350" width="33.85546875" style="128" bestFit="1" customWidth="1"/>
    <col min="9351" max="9351" width="53" style="128" bestFit="1" customWidth="1"/>
    <col min="9352" max="9352" width="46.140625" style="128" bestFit="1" customWidth="1"/>
    <col min="9353" max="9353" width="8.140625" style="128" bestFit="1" customWidth="1"/>
    <col min="9354" max="9354" width="33.85546875" style="128" bestFit="1" customWidth="1"/>
    <col min="9355" max="9355" width="53" style="128" bestFit="1" customWidth="1"/>
    <col min="9356" max="9356" width="46.140625" style="128" bestFit="1" customWidth="1"/>
    <col min="9357" max="9357" width="8.140625" style="128" bestFit="1" customWidth="1"/>
    <col min="9358" max="9358" width="33.85546875" style="128" bestFit="1" customWidth="1"/>
    <col min="9359" max="9359" width="53" style="128" bestFit="1" customWidth="1"/>
    <col min="9360" max="9360" width="46.140625" style="128" bestFit="1" customWidth="1"/>
    <col min="9361" max="9361" width="8.140625" style="128" bestFit="1" customWidth="1"/>
    <col min="9362" max="9362" width="33.85546875" style="128" bestFit="1" customWidth="1"/>
    <col min="9363" max="9363" width="53" style="128" bestFit="1" customWidth="1"/>
    <col min="9364" max="9364" width="46.140625" style="128" bestFit="1" customWidth="1"/>
    <col min="9365" max="9365" width="8.140625" style="128" bestFit="1" customWidth="1"/>
    <col min="9366" max="9366" width="33.85546875" style="128" bestFit="1" customWidth="1"/>
    <col min="9367" max="9367" width="53" style="128" bestFit="1" customWidth="1"/>
    <col min="9368" max="9368" width="46.140625" style="128" bestFit="1" customWidth="1"/>
    <col min="9369" max="9369" width="8.140625" style="128" bestFit="1" customWidth="1"/>
    <col min="9370" max="9370" width="33.85546875" style="128" bestFit="1" customWidth="1"/>
    <col min="9371" max="9371" width="53" style="128" bestFit="1" customWidth="1"/>
    <col min="9372" max="9372" width="46.140625" style="128" bestFit="1" customWidth="1"/>
    <col min="9373" max="9373" width="8.140625" style="128" bestFit="1" customWidth="1"/>
    <col min="9374" max="9374" width="33.85546875" style="128" bestFit="1" customWidth="1"/>
    <col min="9375" max="9375" width="53" style="128" bestFit="1" customWidth="1"/>
    <col min="9376" max="9376" width="46.140625" style="128" bestFit="1" customWidth="1"/>
    <col min="9377" max="9377" width="8.140625" style="128" bestFit="1" customWidth="1"/>
    <col min="9378" max="9378" width="33.85546875" style="128" bestFit="1" customWidth="1"/>
    <col min="9379" max="9379" width="53" style="128" bestFit="1" customWidth="1"/>
    <col min="9380" max="9380" width="46.140625" style="128" bestFit="1" customWidth="1"/>
    <col min="9381" max="9381" width="8.140625" style="128" bestFit="1" customWidth="1"/>
    <col min="9382" max="9382" width="33.85546875" style="128" bestFit="1" customWidth="1"/>
    <col min="9383" max="9383" width="53" style="128" bestFit="1" customWidth="1"/>
    <col min="9384" max="9384" width="46.140625" style="128" bestFit="1" customWidth="1"/>
    <col min="9385" max="9385" width="8.140625" style="128" bestFit="1" customWidth="1"/>
    <col min="9386" max="9386" width="33.85546875" style="128" bestFit="1" customWidth="1"/>
    <col min="9387" max="9387" width="53" style="128" bestFit="1" customWidth="1"/>
    <col min="9388" max="9388" width="46.140625" style="128" bestFit="1" customWidth="1"/>
    <col min="9389" max="9389" width="8.140625" style="128" bestFit="1" customWidth="1"/>
    <col min="9390" max="9390" width="33.85546875" style="128" bestFit="1" customWidth="1"/>
    <col min="9391" max="9391" width="53" style="128" bestFit="1" customWidth="1"/>
    <col min="9392" max="9392" width="46.140625" style="128" bestFit="1" customWidth="1"/>
    <col min="9393" max="9393" width="8.140625" style="128" bestFit="1" customWidth="1"/>
    <col min="9394" max="9394" width="33.85546875" style="128" bestFit="1" customWidth="1"/>
    <col min="9395" max="9395" width="53" style="128" bestFit="1" customWidth="1"/>
    <col min="9396" max="9396" width="46.140625" style="128" bestFit="1" customWidth="1"/>
    <col min="9397" max="9397" width="8.140625" style="128" bestFit="1" customWidth="1"/>
    <col min="9398" max="9398" width="33.85546875" style="128" bestFit="1" customWidth="1"/>
    <col min="9399" max="9399" width="53" style="128" bestFit="1" customWidth="1"/>
    <col min="9400" max="9400" width="46.140625" style="128" bestFit="1" customWidth="1"/>
    <col min="9401" max="9401" width="8.140625" style="128" bestFit="1" customWidth="1"/>
    <col min="9402" max="9402" width="33.85546875" style="128" bestFit="1" customWidth="1"/>
    <col min="9403" max="9403" width="53" style="128" bestFit="1" customWidth="1"/>
    <col min="9404" max="9404" width="46.140625" style="128" bestFit="1" customWidth="1"/>
    <col min="9405" max="9405" width="8.140625" style="128" bestFit="1" customWidth="1"/>
    <col min="9406" max="9406" width="33.85546875" style="128" bestFit="1" customWidth="1"/>
    <col min="9407" max="9407" width="53" style="128" bestFit="1" customWidth="1"/>
    <col min="9408" max="9408" width="46.140625" style="128" bestFit="1" customWidth="1"/>
    <col min="9409" max="9409" width="8.140625" style="128" bestFit="1" customWidth="1"/>
    <col min="9410" max="9410" width="33.85546875" style="128" bestFit="1" customWidth="1"/>
    <col min="9411" max="9411" width="53" style="128" bestFit="1" customWidth="1"/>
    <col min="9412" max="9412" width="46.140625" style="128" bestFit="1" customWidth="1"/>
    <col min="9413" max="9413" width="8.140625" style="128" bestFit="1" customWidth="1"/>
    <col min="9414" max="9414" width="33.85546875" style="128" bestFit="1" customWidth="1"/>
    <col min="9415" max="9415" width="53" style="128" bestFit="1" customWidth="1"/>
    <col min="9416" max="9416" width="46.140625" style="128" bestFit="1" customWidth="1"/>
    <col min="9417" max="9417" width="8.140625" style="128" bestFit="1" customWidth="1"/>
    <col min="9418" max="9418" width="33.85546875" style="128" bestFit="1" customWidth="1"/>
    <col min="9419" max="9419" width="53" style="128" bestFit="1" customWidth="1"/>
    <col min="9420" max="9420" width="46.140625" style="128" bestFit="1" customWidth="1"/>
    <col min="9421" max="9421" width="8.140625" style="128" bestFit="1" customWidth="1"/>
    <col min="9422" max="9422" width="33.85546875" style="128" bestFit="1" customWidth="1"/>
    <col min="9423" max="9423" width="53" style="128" bestFit="1" customWidth="1"/>
    <col min="9424" max="9424" width="46.140625" style="128" bestFit="1" customWidth="1"/>
    <col min="9425" max="9425" width="8.140625" style="128" bestFit="1" customWidth="1"/>
    <col min="9426" max="9426" width="33.85546875" style="128" bestFit="1" customWidth="1"/>
    <col min="9427" max="9427" width="53" style="128" bestFit="1" customWidth="1"/>
    <col min="9428" max="9428" width="46.140625" style="128" bestFit="1" customWidth="1"/>
    <col min="9429" max="9429" width="8.140625" style="128" bestFit="1" customWidth="1"/>
    <col min="9430" max="9430" width="33.85546875" style="128" bestFit="1" customWidth="1"/>
    <col min="9431" max="9431" width="53" style="128" bestFit="1" customWidth="1"/>
    <col min="9432" max="9432" width="46.140625" style="128" bestFit="1" customWidth="1"/>
    <col min="9433" max="9433" width="8.140625" style="128" bestFit="1" customWidth="1"/>
    <col min="9434" max="9434" width="33.85546875" style="128" bestFit="1" customWidth="1"/>
    <col min="9435" max="9435" width="53" style="128" bestFit="1" customWidth="1"/>
    <col min="9436" max="9436" width="46.140625" style="128" bestFit="1" customWidth="1"/>
    <col min="9437" max="9437" width="8.140625" style="128" bestFit="1" customWidth="1"/>
    <col min="9438" max="9438" width="33.85546875" style="128" bestFit="1" customWidth="1"/>
    <col min="9439" max="9439" width="53" style="128" bestFit="1" customWidth="1"/>
    <col min="9440" max="9440" width="46.140625" style="128" bestFit="1" customWidth="1"/>
    <col min="9441" max="9441" width="8.140625" style="128" bestFit="1" customWidth="1"/>
    <col min="9442" max="9442" width="33.85546875" style="128" bestFit="1" customWidth="1"/>
    <col min="9443" max="9443" width="53" style="128" bestFit="1" customWidth="1"/>
    <col min="9444" max="9444" width="46.140625" style="128" bestFit="1" customWidth="1"/>
    <col min="9445" max="9445" width="8.140625" style="128" bestFit="1" customWidth="1"/>
    <col min="9446" max="9446" width="33.85546875" style="128" bestFit="1" customWidth="1"/>
    <col min="9447" max="9447" width="53" style="128" bestFit="1" customWidth="1"/>
    <col min="9448" max="9448" width="46.140625" style="128" bestFit="1" customWidth="1"/>
    <col min="9449" max="9449" width="8.140625" style="128" bestFit="1" customWidth="1"/>
    <col min="9450" max="9450" width="33.85546875" style="128" bestFit="1" customWidth="1"/>
    <col min="9451" max="9451" width="53" style="128" bestFit="1" customWidth="1"/>
    <col min="9452" max="9452" width="46.140625" style="128" bestFit="1" customWidth="1"/>
    <col min="9453" max="9453" width="8.140625" style="128" bestFit="1" customWidth="1"/>
    <col min="9454" max="9454" width="33.85546875" style="128" bestFit="1" customWidth="1"/>
    <col min="9455" max="9455" width="53" style="128" bestFit="1" customWidth="1"/>
    <col min="9456" max="9456" width="46.140625" style="128" bestFit="1" customWidth="1"/>
    <col min="9457" max="9457" width="8.140625" style="128" bestFit="1" customWidth="1"/>
    <col min="9458" max="9458" width="33.85546875" style="128" bestFit="1" customWidth="1"/>
    <col min="9459" max="9459" width="53" style="128" bestFit="1" customWidth="1"/>
    <col min="9460" max="9460" width="46.140625" style="128" bestFit="1" customWidth="1"/>
    <col min="9461" max="9461" width="8.140625" style="128" bestFit="1" customWidth="1"/>
    <col min="9462" max="9462" width="33.85546875" style="128" bestFit="1" customWidth="1"/>
    <col min="9463" max="9463" width="53" style="128" bestFit="1" customWidth="1"/>
    <col min="9464" max="9464" width="46.140625" style="128" bestFit="1" customWidth="1"/>
    <col min="9465" max="9465" width="8.140625" style="128" bestFit="1" customWidth="1"/>
    <col min="9466" max="9466" width="33.85546875" style="128" bestFit="1" customWidth="1"/>
    <col min="9467" max="9467" width="53" style="128" bestFit="1" customWidth="1"/>
    <col min="9468" max="9468" width="46.140625" style="128" bestFit="1" customWidth="1"/>
    <col min="9469" max="9469" width="8.140625" style="128" bestFit="1" customWidth="1"/>
    <col min="9470" max="9470" width="33.85546875" style="128" bestFit="1" customWidth="1"/>
    <col min="9471" max="9471" width="53" style="128" bestFit="1" customWidth="1"/>
    <col min="9472" max="9472" width="46.140625" style="128" bestFit="1" customWidth="1"/>
    <col min="9473" max="9473" width="8.140625" style="128" bestFit="1" customWidth="1"/>
    <col min="9474" max="9474" width="33.85546875" style="128" bestFit="1" customWidth="1"/>
    <col min="9475" max="9475" width="53" style="128" bestFit="1" customWidth="1"/>
    <col min="9476" max="9476" width="46.140625" style="128" bestFit="1" customWidth="1"/>
    <col min="9477" max="9477" width="8.140625" style="128" bestFit="1" customWidth="1"/>
    <col min="9478" max="9478" width="33.85546875" style="128" bestFit="1" customWidth="1"/>
    <col min="9479" max="9479" width="53" style="128" bestFit="1" customWidth="1"/>
    <col min="9480" max="9480" width="46.140625" style="128" bestFit="1" customWidth="1"/>
    <col min="9481" max="9481" width="8.140625" style="128" bestFit="1" customWidth="1"/>
    <col min="9482" max="9482" width="33.85546875" style="128" bestFit="1" customWidth="1"/>
    <col min="9483" max="9483" width="53" style="128" bestFit="1" customWidth="1"/>
    <col min="9484" max="9484" width="46.140625" style="128" bestFit="1" customWidth="1"/>
    <col min="9485" max="9485" width="8.140625" style="128" bestFit="1" customWidth="1"/>
    <col min="9486" max="9486" width="33.85546875" style="128" bestFit="1" customWidth="1"/>
    <col min="9487" max="9487" width="53" style="128" bestFit="1" customWidth="1"/>
    <col min="9488" max="9488" width="46.140625" style="128" bestFit="1" customWidth="1"/>
    <col min="9489" max="9489" width="8.140625" style="128" bestFit="1" customWidth="1"/>
    <col min="9490" max="9490" width="33.85546875" style="128" bestFit="1" customWidth="1"/>
    <col min="9491" max="9491" width="53" style="128" bestFit="1" customWidth="1"/>
    <col min="9492" max="9492" width="46.140625" style="128" bestFit="1" customWidth="1"/>
    <col min="9493" max="9493" width="8.140625" style="128" bestFit="1" customWidth="1"/>
    <col min="9494" max="9494" width="33.85546875" style="128" bestFit="1" customWidth="1"/>
    <col min="9495" max="9495" width="53" style="128" bestFit="1" customWidth="1"/>
    <col min="9496" max="9496" width="46.140625" style="128" bestFit="1" customWidth="1"/>
    <col min="9497" max="9497" width="8.140625" style="128" bestFit="1" customWidth="1"/>
    <col min="9498" max="9498" width="33.85546875" style="128" bestFit="1" customWidth="1"/>
    <col min="9499" max="9499" width="53" style="128" bestFit="1" customWidth="1"/>
    <col min="9500" max="9500" width="46.140625" style="128" bestFit="1" customWidth="1"/>
    <col min="9501" max="9501" width="8.140625" style="128" bestFit="1" customWidth="1"/>
    <col min="9502" max="9502" width="33.85546875" style="128" bestFit="1" customWidth="1"/>
    <col min="9503" max="9503" width="53" style="128" bestFit="1" customWidth="1"/>
    <col min="9504" max="9504" width="46.140625" style="128" bestFit="1" customWidth="1"/>
    <col min="9505" max="9505" width="8.140625" style="128" bestFit="1" customWidth="1"/>
    <col min="9506" max="9506" width="33.85546875" style="128" bestFit="1" customWidth="1"/>
    <col min="9507" max="9507" width="53" style="128" bestFit="1" customWidth="1"/>
    <col min="9508" max="9508" width="46.140625" style="128" bestFit="1" customWidth="1"/>
    <col min="9509" max="9509" width="8.140625" style="128" bestFit="1" customWidth="1"/>
    <col min="9510" max="9510" width="33.85546875" style="128" bestFit="1" customWidth="1"/>
    <col min="9511" max="9511" width="53" style="128" bestFit="1" customWidth="1"/>
    <col min="9512" max="9512" width="46.140625" style="128" bestFit="1" customWidth="1"/>
    <col min="9513" max="9513" width="8.140625" style="128" bestFit="1" customWidth="1"/>
    <col min="9514" max="9514" width="33.85546875" style="128" bestFit="1" customWidth="1"/>
    <col min="9515" max="9515" width="53" style="128" bestFit="1" customWidth="1"/>
    <col min="9516" max="9516" width="46.140625" style="128" bestFit="1" customWidth="1"/>
    <col min="9517" max="9517" width="8.140625" style="128" bestFit="1" customWidth="1"/>
    <col min="9518" max="9518" width="33.85546875" style="128" bestFit="1" customWidth="1"/>
    <col min="9519" max="9519" width="53" style="128" bestFit="1" customWidth="1"/>
    <col min="9520" max="9520" width="46.140625" style="128" bestFit="1" customWidth="1"/>
    <col min="9521" max="9521" width="8.140625" style="128" bestFit="1" customWidth="1"/>
    <col min="9522" max="9522" width="33.85546875" style="128" bestFit="1" customWidth="1"/>
    <col min="9523" max="9523" width="53" style="128" bestFit="1" customWidth="1"/>
    <col min="9524" max="9524" width="46.140625" style="128" bestFit="1" customWidth="1"/>
    <col min="9525" max="9525" width="8.140625" style="128" bestFit="1" customWidth="1"/>
    <col min="9526" max="9526" width="33.85546875" style="128" bestFit="1" customWidth="1"/>
    <col min="9527" max="9527" width="53" style="128" bestFit="1" customWidth="1"/>
    <col min="9528" max="9528" width="46.140625" style="128" bestFit="1" customWidth="1"/>
    <col min="9529" max="9529" width="8.140625" style="128" bestFit="1" customWidth="1"/>
    <col min="9530" max="9530" width="33.85546875" style="128" bestFit="1" customWidth="1"/>
    <col min="9531" max="9531" width="53" style="128" bestFit="1" customWidth="1"/>
    <col min="9532" max="9532" width="46.140625" style="128" bestFit="1" customWidth="1"/>
    <col min="9533" max="9533" width="8.140625" style="128" bestFit="1" customWidth="1"/>
    <col min="9534" max="9534" width="33.85546875" style="128" bestFit="1" customWidth="1"/>
    <col min="9535" max="9535" width="53" style="128" bestFit="1" customWidth="1"/>
    <col min="9536" max="9536" width="46.140625" style="128" bestFit="1" customWidth="1"/>
    <col min="9537" max="9537" width="8.140625" style="128" bestFit="1" customWidth="1"/>
    <col min="9538" max="9538" width="33.85546875" style="128" bestFit="1" customWidth="1"/>
    <col min="9539" max="9539" width="53" style="128" bestFit="1" customWidth="1"/>
    <col min="9540" max="9540" width="46.140625" style="128" bestFit="1" customWidth="1"/>
    <col min="9541" max="9541" width="8.140625" style="128" bestFit="1" customWidth="1"/>
    <col min="9542" max="9542" width="33.85546875" style="128" bestFit="1" customWidth="1"/>
    <col min="9543" max="9543" width="53" style="128" bestFit="1" customWidth="1"/>
    <col min="9544" max="9544" width="46.140625" style="128" bestFit="1" customWidth="1"/>
    <col min="9545" max="9545" width="8.140625" style="128" bestFit="1" customWidth="1"/>
    <col min="9546" max="9546" width="33.85546875" style="128" bestFit="1" customWidth="1"/>
    <col min="9547" max="9547" width="53" style="128" bestFit="1" customWidth="1"/>
    <col min="9548" max="9548" width="46.140625" style="128" bestFit="1" customWidth="1"/>
    <col min="9549" max="9549" width="8.140625" style="128" bestFit="1" customWidth="1"/>
    <col min="9550" max="9550" width="33.85546875" style="128" bestFit="1" customWidth="1"/>
    <col min="9551" max="9551" width="53" style="128" bestFit="1" customWidth="1"/>
    <col min="9552" max="9552" width="46.140625" style="128" bestFit="1" customWidth="1"/>
    <col min="9553" max="9553" width="8.140625" style="128" bestFit="1" customWidth="1"/>
    <col min="9554" max="9554" width="33.85546875" style="128" bestFit="1" customWidth="1"/>
    <col min="9555" max="9555" width="53" style="128" bestFit="1" customWidth="1"/>
    <col min="9556" max="9556" width="46.140625" style="128" bestFit="1" customWidth="1"/>
    <col min="9557" max="9557" width="8.140625" style="128" bestFit="1" customWidth="1"/>
    <col min="9558" max="9558" width="33.85546875" style="128" bestFit="1" customWidth="1"/>
    <col min="9559" max="9559" width="53" style="128" bestFit="1" customWidth="1"/>
    <col min="9560" max="9560" width="46.140625" style="128" bestFit="1" customWidth="1"/>
    <col min="9561" max="9561" width="8.140625" style="128" bestFit="1" customWidth="1"/>
    <col min="9562" max="9562" width="33.85546875" style="128" bestFit="1" customWidth="1"/>
    <col min="9563" max="9563" width="53" style="128" bestFit="1" customWidth="1"/>
    <col min="9564" max="9564" width="46.140625" style="128" bestFit="1" customWidth="1"/>
    <col min="9565" max="9565" width="8.140625" style="128" bestFit="1" customWidth="1"/>
    <col min="9566" max="9566" width="33.85546875" style="128" bestFit="1" customWidth="1"/>
    <col min="9567" max="9567" width="53" style="128" bestFit="1" customWidth="1"/>
    <col min="9568" max="9568" width="46.140625" style="128" bestFit="1" customWidth="1"/>
    <col min="9569" max="9569" width="8.140625" style="128" bestFit="1" customWidth="1"/>
    <col min="9570" max="9570" width="33.85546875" style="128" bestFit="1" customWidth="1"/>
    <col min="9571" max="9571" width="53" style="128" bestFit="1" customWidth="1"/>
    <col min="9572" max="9572" width="46.140625" style="128" bestFit="1" customWidth="1"/>
    <col min="9573" max="9573" width="8.140625" style="128" bestFit="1" customWidth="1"/>
    <col min="9574" max="9574" width="33.85546875" style="128" bestFit="1" customWidth="1"/>
    <col min="9575" max="9575" width="53" style="128" bestFit="1" customWidth="1"/>
    <col min="9576" max="9576" width="46.140625" style="128" bestFit="1" customWidth="1"/>
    <col min="9577" max="9577" width="8.140625" style="128" bestFit="1" customWidth="1"/>
    <col min="9578" max="9578" width="33.85546875" style="128" bestFit="1" customWidth="1"/>
    <col min="9579" max="9579" width="53" style="128" bestFit="1" customWidth="1"/>
    <col min="9580" max="9580" width="46.140625" style="128" bestFit="1" customWidth="1"/>
    <col min="9581" max="9581" width="8.140625" style="128" bestFit="1" customWidth="1"/>
    <col min="9582" max="9582" width="33.85546875" style="128" bestFit="1" customWidth="1"/>
    <col min="9583" max="9583" width="53" style="128" bestFit="1" customWidth="1"/>
    <col min="9584" max="9584" width="46.140625" style="128" bestFit="1" customWidth="1"/>
    <col min="9585" max="9585" width="8.140625" style="128" bestFit="1" customWidth="1"/>
    <col min="9586" max="9586" width="33.85546875" style="128" bestFit="1" customWidth="1"/>
    <col min="9587" max="9587" width="53" style="128" bestFit="1" customWidth="1"/>
    <col min="9588" max="9588" width="46.140625" style="128" bestFit="1" customWidth="1"/>
    <col min="9589" max="9589" width="8.140625" style="128" bestFit="1" customWidth="1"/>
    <col min="9590" max="9590" width="33.85546875" style="128" bestFit="1" customWidth="1"/>
    <col min="9591" max="9591" width="53" style="128" bestFit="1" customWidth="1"/>
    <col min="9592" max="9592" width="46.140625" style="128" bestFit="1" customWidth="1"/>
    <col min="9593" max="9593" width="8.140625" style="128" bestFit="1" customWidth="1"/>
    <col min="9594" max="9594" width="33.85546875" style="128" bestFit="1" customWidth="1"/>
    <col min="9595" max="9595" width="53" style="128" bestFit="1" customWidth="1"/>
    <col min="9596" max="9596" width="46.140625" style="128" bestFit="1" customWidth="1"/>
    <col min="9597" max="9597" width="8.140625" style="128" bestFit="1" customWidth="1"/>
    <col min="9598" max="9598" width="33.85546875" style="128" bestFit="1" customWidth="1"/>
    <col min="9599" max="9599" width="53" style="128" bestFit="1" customWidth="1"/>
    <col min="9600" max="9600" width="46.140625" style="128" bestFit="1" customWidth="1"/>
    <col min="9601" max="9601" width="8.140625" style="128" bestFit="1" customWidth="1"/>
    <col min="9602" max="9602" width="33.85546875" style="128" bestFit="1" customWidth="1"/>
    <col min="9603" max="9603" width="53" style="128" bestFit="1" customWidth="1"/>
    <col min="9604" max="9604" width="46.140625" style="128" bestFit="1" customWidth="1"/>
    <col min="9605" max="9605" width="8.140625" style="128" bestFit="1" customWidth="1"/>
    <col min="9606" max="9606" width="33.85546875" style="128" bestFit="1" customWidth="1"/>
    <col min="9607" max="9607" width="53" style="128" bestFit="1" customWidth="1"/>
    <col min="9608" max="9608" width="46.140625" style="128" bestFit="1" customWidth="1"/>
    <col min="9609" max="9609" width="8.140625" style="128" bestFit="1" customWidth="1"/>
    <col min="9610" max="9610" width="33.85546875" style="128" bestFit="1" customWidth="1"/>
    <col min="9611" max="9611" width="53" style="128" bestFit="1" customWidth="1"/>
    <col min="9612" max="9612" width="46.140625" style="128" bestFit="1" customWidth="1"/>
    <col min="9613" max="9613" width="8.140625" style="128" bestFit="1" customWidth="1"/>
    <col min="9614" max="9614" width="33.85546875" style="128" bestFit="1" customWidth="1"/>
    <col min="9615" max="9615" width="53" style="128" bestFit="1" customWidth="1"/>
    <col min="9616" max="9616" width="46.140625" style="128" bestFit="1" customWidth="1"/>
    <col min="9617" max="9617" width="8.140625" style="128" bestFit="1" customWidth="1"/>
    <col min="9618" max="9618" width="33.85546875" style="128" bestFit="1" customWidth="1"/>
    <col min="9619" max="9619" width="53" style="128" bestFit="1" customWidth="1"/>
    <col min="9620" max="9620" width="46.140625" style="128" bestFit="1" customWidth="1"/>
    <col min="9621" max="9621" width="8.140625" style="128" bestFit="1" customWidth="1"/>
    <col min="9622" max="9622" width="33.85546875" style="128" bestFit="1" customWidth="1"/>
    <col min="9623" max="9623" width="53" style="128" bestFit="1" customWidth="1"/>
    <col min="9624" max="9624" width="46.140625" style="128" bestFit="1" customWidth="1"/>
    <col min="9625" max="9625" width="8.140625" style="128" bestFit="1" customWidth="1"/>
    <col min="9626" max="9626" width="33.85546875" style="128" bestFit="1" customWidth="1"/>
    <col min="9627" max="9627" width="53" style="128" bestFit="1" customWidth="1"/>
    <col min="9628" max="9628" width="46.140625" style="128" bestFit="1" customWidth="1"/>
    <col min="9629" max="9629" width="8.140625" style="128" bestFit="1" customWidth="1"/>
    <col min="9630" max="9630" width="33.85546875" style="128" bestFit="1" customWidth="1"/>
    <col min="9631" max="9631" width="53" style="128" bestFit="1" customWidth="1"/>
    <col min="9632" max="9632" width="46.140625" style="128" bestFit="1" customWidth="1"/>
    <col min="9633" max="9633" width="8.140625" style="128" bestFit="1" customWidth="1"/>
    <col min="9634" max="9634" width="33.85546875" style="128" bestFit="1" customWidth="1"/>
    <col min="9635" max="9635" width="53" style="128" bestFit="1" customWidth="1"/>
    <col min="9636" max="9636" width="46.140625" style="128" bestFit="1" customWidth="1"/>
    <col min="9637" max="9637" width="8.140625" style="128" bestFit="1" customWidth="1"/>
    <col min="9638" max="9638" width="33.85546875" style="128" bestFit="1" customWidth="1"/>
    <col min="9639" max="9639" width="53" style="128" bestFit="1" customWidth="1"/>
    <col min="9640" max="9640" width="46.140625" style="128" bestFit="1" customWidth="1"/>
    <col min="9641" max="9641" width="8.140625" style="128" bestFit="1" customWidth="1"/>
    <col min="9642" max="9642" width="33.85546875" style="128" bestFit="1" customWidth="1"/>
    <col min="9643" max="9643" width="53" style="128" bestFit="1" customWidth="1"/>
    <col min="9644" max="9644" width="46.140625" style="128" bestFit="1" customWidth="1"/>
    <col min="9645" max="9645" width="8.140625" style="128" bestFit="1" customWidth="1"/>
    <col min="9646" max="9646" width="33.85546875" style="128" bestFit="1" customWidth="1"/>
    <col min="9647" max="9647" width="53" style="128" bestFit="1" customWidth="1"/>
    <col min="9648" max="9648" width="46.140625" style="128" bestFit="1" customWidth="1"/>
    <col min="9649" max="9649" width="8.140625" style="128" bestFit="1" customWidth="1"/>
    <col min="9650" max="9650" width="33.85546875" style="128" bestFit="1" customWidth="1"/>
    <col min="9651" max="9651" width="53" style="128" bestFit="1" customWidth="1"/>
    <col min="9652" max="9652" width="46.140625" style="128" bestFit="1" customWidth="1"/>
    <col min="9653" max="9653" width="8.140625" style="128" bestFit="1" customWidth="1"/>
    <col min="9654" max="9654" width="33.85546875" style="128" bestFit="1" customWidth="1"/>
    <col min="9655" max="9655" width="53" style="128" bestFit="1" customWidth="1"/>
    <col min="9656" max="9656" width="46.140625" style="128" bestFit="1" customWidth="1"/>
    <col min="9657" max="9657" width="8.140625" style="128" bestFit="1" customWidth="1"/>
    <col min="9658" max="9658" width="33.85546875" style="128" bestFit="1" customWidth="1"/>
    <col min="9659" max="9659" width="53" style="128" bestFit="1" customWidth="1"/>
    <col min="9660" max="9660" width="46.140625" style="128" bestFit="1" customWidth="1"/>
    <col min="9661" max="9661" width="8.140625" style="128" bestFit="1" customWidth="1"/>
    <col min="9662" max="9662" width="33.85546875" style="128" bestFit="1" customWidth="1"/>
    <col min="9663" max="9663" width="53" style="128" bestFit="1" customWidth="1"/>
    <col min="9664" max="9664" width="46.140625" style="128" bestFit="1" customWidth="1"/>
    <col min="9665" max="9665" width="8.140625" style="128" bestFit="1" customWidth="1"/>
    <col min="9666" max="9666" width="33.85546875" style="128" bestFit="1" customWidth="1"/>
    <col min="9667" max="9667" width="53" style="128" bestFit="1" customWidth="1"/>
    <col min="9668" max="9668" width="46.140625" style="128" bestFit="1" customWidth="1"/>
    <col min="9669" max="9669" width="8.140625" style="128" bestFit="1" customWidth="1"/>
    <col min="9670" max="9670" width="33.85546875" style="128" bestFit="1" customWidth="1"/>
    <col min="9671" max="9671" width="53" style="128" bestFit="1" customWidth="1"/>
    <col min="9672" max="9672" width="46.140625" style="128" bestFit="1" customWidth="1"/>
    <col min="9673" max="9673" width="8.140625" style="128" bestFit="1" customWidth="1"/>
    <col min="9674" max="9674" width="33.85546875" style="128" bestFit="1" customWidth="1"/>
    <col min="9675" max="9675" width="53" style="128" bestFit="1" customWidth="1"/>
    <col min="9676" max="9676" width="46.140625" style="128" bestFit="1" customWidth="1"/>
    <col min="9677" max="9677" width="8.140625" style="128" bestFit="1" customWidth="1"/>
    <col min="9678" max="9678" width="33.85546875" style="128" bestFit="1" customWidth="1"/>
    <col min="9679" max="9679" width="53" style="128" bestFit="1" customWidth="1"/>
    <col min="9680" max="9680" width="46.140625" style="128" bestFit="1" customWidth="1"/>
    <col min="9681" max="9681" width="8.140625" style="128" bestFit="1" customWidth="1"/>
    <col min="9682" max="9682" width="33.85546875" style="128" bestFit="1" customWidth="1"/>
    <col min="9683" max="9683" width="53" style="128" bestFit="1" customWidth="1"/>
    <col min="9684" max="9684" width="46.140625" style="128" bestFit="1" customWidth="1"/>
    <col min="9685" max="9685" width="8.140625" style="128" bestFit="1" customWidth="1"/>
    <col min="9686" max="9686" width="33.85546875" style="128" bestFit="1" customWidth="1"/>
    <col min="9687" max="9687" width="53" style="128" bestFit="1" customWidth="1"/>
    <col min="9688" max="9688" width="46.140625" style="128" bestFit="1" customWidth="1"/>
    <col min="9689" max="9689" width="8.140625" style="128" bestFit="1" customWidth="1"/>
    <col min="9690" max="9690" width="33.85546875" style="128" bestFit="1" customWidth="1"/>
    <col min="9691" max="9691" width="53" style="128" bestFit="1" customWidth="1"/>
    <col min="9692" max="9692" width="46.140625" style="128" bestFit="1" customWidth="1"/>
    <col min="9693" max="9693" width="8.140625" style="128" bestFit="1" customWidth="1"/>
    <col min="9694" max="9694" width="33.85546875" style="128" bestFit="1" customWidth="1"/>
    <col min="9695" max="9695" width="53" style="128" bestFit="1" customWidth="1"/>
    <col min="9696" max="9696" width="46.140625" style="128" bestFit="1" customWidth="1"/>
    <col min="9697" max="9697" width="8.140625" style="128" bestFit="1" customWidth="1"/>
    <col min="9698" max="9698" width="33.85546875" style="128" bestFit="1" customWidth="1"/>
    <col min="9699" max="9699" width="53" style="128" bestFit="1" customWidth="1"/>
    <col min="9700" max="9700" width="46.140625" style="128" bestFit="1" customWidth="1"/>
    <col min="9701" max="9701" width="8.140625" style="128" bestFit="1" customWidth="1"/>
    <col min="9702" max="9702" width="33.85546875" style="128" bestFit="1" customWidth="1"/>
    <col min="9703" max="9703" width="53" style="128" bestFit="1" customWidth="1"/>
    <col min="9704" max="9704" width="46.140625" style="128" bestFit="1" customWidth="1"/>
    <col min="9705" max="9705" width="8.140625" style="128" bestFit="1" customWidth="1"/>
    <col min="9706" max="9706" width="33.85546875" style="128" bestFit="1" customWidth="1"/>
    <col min="9707" max="9707" width="53" style="128" bestFit="1" customWidth="1"/>
    <col min="9708" max="9708" width="46.140625" style="128" bestFit="1" customWidth="1"/>
    <col min="9709" max="9709" width="8.140625" style="128" bestFit="1" customWidth="1"/>
    <col min="9710" max="9710" width="33.85546875" style="128" bestFit="1" customWidth="1"/>
    <col min="9711" max="9711" width="53" style="128" bestFit="1" customWidth="1"/>
    <col min="9712" max="9712" width="46.140625" style="128" bestFit="1" customWidth="1"/>
    <col min="9713" max="9713" width="8.140625" style="128" bestFit="1" customWidth="1"/>
    <col min="9714" max="9714" width="33.85546875" style="128" bestFit="1" customWidth="1"/>
    <col min="9715" max="9715" width="53" style="128" bestFit="1" customWidth="1"/>
    <col min="9716" max="9716" width="46.140625" style="128" bestFit="1" customWidth="1"/>
    <col min="9717" max="9717" width="8.140625" style="128" bestFit="1" customWidth="1"/>
    <col min="9718" max="9718" width="33.85546875" style="128" bestFit="1" customWidth="1"/>
    <col min="9719" max="9719" width="53" style="128" bestFit="1" customWidth="1"/>
    <col min="9720" max="9720" width="46.140625" style="128" bestFit="1" customWidth="1"/>
    <col min="9721" max="9721" width="8.140625" style="128" bestFit="1" customWidth="1"/>
    <col min="9722" max="9722" width="33.85546875" style="128" bestFit="1" customWidth="1"/>
    <col min="9723" max="9723" width="53" style="128" bestFit="1" customWidth="1"/>
    <col min="9724" max="9724" width="46.140625" style="128" bestFit="1" customWidth="1"/>
    <col min="9725" max="9725" width="8.140625" style="128" bestFit="1" customWidth="1"/>
    <col min="9726" max="9726" width="33.85546875" style="128" bestFit="1" customWidth="1"/>
    <col min="9727" max="9727" width="53" style="128" bestFit="1" customWidth="1"/>
    <col min="9728" max="9728" width="46.140625" style="128" bestFit="1" customWidth="1"/>
    <col min="9729" max="9729" width="8.140625" style="128" bestFit="1" customWidth="1"/>
    <col min="9730" max="9730" width="33.85546875" style="128" bestFit="1" customWidth="1"/>
    <col min="9731" max="9731" width="53" style="128" bestFit="1" customWidth="1"/>
    <col min="9732" max="9732" width="46.140625" style="128" bestFit="1" customWidth="1"/>
    <col min="9733" max="9733" width="8.140625" style="128" bestFit="1" customWidth="1"/>
    <col min="9734" max="9734" width="33.85546875" style="128" bestFit="1" customWidth="1"/>
    <col min="9735" max="9735" width="53" style="128" bestFit="1" customWidth="1"/>
    <col min="9736" max="9736" width="46.140625" style="128" bestFit="1" customWidth="1"/>
    <col min="9737" max="9737" width="8.140625" style="128" bestFit="1" customWidth="1"/>
    <col min="9738" max="9738" width="33.85546875" style="128" bestFit="1" customWidth="1"/>
    <col min="9739" max="9739" width="53" style="128" bestFit="1" customWidth="1"/>
    <col min="9740" max="9740" width="46.140625" style="128" bestFit="1" customWidth="1"/>
    <col min="9741" max="9741" width="8.140625" style="128" bestFit="1" customWidth="1"/>
    <col min="9742" max="9742" width="33.85546875" style="128" bestFit="1" customWidth="1"/>
    <col min="9743" max="9743" width="53" style="128" bestFit="1" customWidth="1"/>
    <col min="9744" max="9744" width="46.140625" style="128" bestFit="1" customWidth="1"/>
    <col min="9745" max="9745" width="8.140625" style="128" bestFit="1" customWidth="1"/>
    <col min="9746" max="9746" width="33.85546875" style="128" bestFit="1" customWidth="1"/>
    <col min="9747" max="9747" width="53" style="128" bestFit="1" customWidth="1"/>
    <col min="9748" max="9748" width="46.140625" style="128" bestFit="1" customWidth="1"/>
    <col min="9749" max="9749" width="8.140625" style="128" bestFit="1" customWidth="1"/>
    <col min="9750" max="9750" width="33.85546875" style="128" bestFit="1" customWidth="1"/>
    <col min="9751" max="9751" width="53" style="128" bestFit="1" customWidth="1"/>
    <col min="9752" max="9752" width="46.140625" style="128" bestFit="1" customWidth="1"/>
    <col min="9753" max="9753" width="8.140625" style="128" bestFit="1" customWidth="1"/>
    <col min="9754" max="9754" width="33.85546875" style="128" bestFit="1" customWidth="1"/>
    <col min="9755" max="9755" width="53" style="128" bestFit="1" customWidth="1"/>
    <col min="9756" max="9756" width="46.140625" style="128" bestFit="1" customWidth="1"/>
    <col min="9757" max="9757" width="8.140625" style="128" bestFit="1" customWidth="1"/>
    <col min="9758" max="9758" width="33.85546875" style="128" bestFit="1" customWidth="1"/>
    <col min="9759" max="9759" width="53" style="128" bestFit="1" customWidth="1"/>
    <col min="9760" max="9760" width="46.140625" style="128" bestFit="1" customWidth="1"/>
    <col min="9761" max="9761" width="8.140625" style="128" bestFit="1" customWidth="1"/>
    <col min="9762" max="9762" width="33.85546875" style="128" bestFit="1" customWidth="1"/>
    <col min="9763" max="9763" width="53" style="128" bestFit="1" customWidth="1"/>
    <col min="9764" max="9764" width="46.140625" style="128" bestFit="1" customWidth="1"/>
    <col min="9765" max="9765" width="8.140625" style="128" bestFit="1" customWidth="1"/>
    <col min="9766" max="9766" width="33.85546875" style="128" bestFit="1" customWidth="1"/>
    <col min="9767" max="9767" width="53" style="128" bestFit="1" customWidth="1"/>
    <col min="9768" max="9768" width="46.140625" style="128" bestFit="1" customWidth="1"/>
    <col min="9769" max="9769" width="8.140625" style="128" bestFit="1" customWidth="1"/>
    <col min="9770" max="9770" width="33.85546875" style="128" bestFit="1" customWidth="1"/>
    <col min="9771" max="9771" width="53" style="128" bestFit="1" customWidth="1"/>
    <col min="9772" max="9772" width="46.140625" style="128" bestFit="1" customWidth="1"/>
    <col min="9773" max="9773" width="8.140625" style="128" bestFit="1" customWidth="1"/>
    <col min="9774" max="9774" width="33.85546875" style="128" bestFit="1" customWidth="1"/>
    <col min="9775" max="9775" width="53" style="128" bestFit="1" customWidth="1"/>
    <col min="9776" max="9776" width="46.140625" style="128" bestFit="1" customWidth="1"/>
    <col min="9777" max="9777" width="8.140625" style="128" bestFit="1" customWidth="1"/>
    <col min="9778" max="9778" width="33.85546875" style="128" bestFit="1" customWidth="1"/>
    <col min="9779" max="9779" width="53" style="128" bestFit="1" customWidth="1"/>
    <col min="9780" max="9780" width="46.140625" style="128" bestFit="1" customWidth="1"/>
    <col min="9781" max="9781" width="8.140625" style="128" bestFit="1" customWidth="1"/>
    <col min="9782" max="9782" width="33.85546875" style="128" bestFit="1" customWidth="1"/>
    <col min="9783" max="9783" width="53" style="128" bestFit="1" customWidth="1"/>
    <col min="9784" max="9784" width="46.140625" style="128" bestFit="1" customWidth="1"/>
    <col min="9785" max="9785" width="8.140625" style="128" bestFit="1" customWidth="1"/>
    <col min="9786" max="9786" width="33.85546875" style="128" bestFit="1" customWidth="1"/>
    <col min="9787" max="9787" width="53" style="128" bestFit="1" customWidth="1"/>
    <col min="9788" max="9788" width="46.140625" style="128" bestFit="1" customWidth="1"/>
    <col min="9789" max="9789" width="8.140625" style="128" bestFit="1" customWidth="1"/>
    <col min="9790" max="9790" width="33.85546875" style="128" bestFit="1" customWidth="1"/>
    <col min="9791" max="9791" width="53" style="128" bestFit="1" customWidth="1"/>
    <col min="9792" max="9792" width="46.140625" style="128" bestFit="1" customWidth="1"/>
    <col min="9793" max="9793" width="8.140625" style="128" bestFit="1" customWidth="1"/>
    <col min="9794" max="9794" width="33.85546875" style="128" bestFit="1" customWidth="1"/>
    <col min="9795" max="9795" width="53" style="128" bestFit="1" customWidth="1"/>
    <col min="9796" max="9796" width="46.140625" style="128" bestFit="1" customWidth="1"/>
    <col min="9797" max="9797" width="8.140625" style="128" bestFit="1" customWidth="1"/>
    <col min="9798" max="9798" width="33.85546875" style="128" bestFit="1" customWidth="1"/>
    <col min="9799" max="9799" width="53" style="128" bestFit="1" customWidth="1"/>
    <col min="9800" max="9800" width="46.140625" style="128" bestFit="1" customWidth="1"/>
    <col min="9801" max="9801" width="8.140625" style="128" bestFit="1" customWidth="1"/>
    <col min="9802" max="9802" width="33.85546875" style="128" bestFit="1" customWidth="1"/>
    <col min="9803" max="9803" width="53" style="128" bestFit="1" customWidth="1"/>
    <col min="9804" max="9804" width="46.140625" style="128" bestFit="1" customWidth="1"/>
    <col min="9805" max="9805" width="8.140625" style="128" bestFit="1" customWidth="1"/>
    <col min="9806" max="9806" width="33.85546875" style="128" bestFit="1" customWidth="1"/>
    <col min="9807" max="9807" width="53" style="128" bestFit="1" customWidth="1"/>
    <col min="9808" max="9808" width="46.140625" style="128" bestFit="1" customWidth="1"/>
    <col min="9809" max="9809" width="8.140625" style="128" bestFit="1" customWidth="1"/>
    <col min="9810" max="9810" width="33.85546875" style="128" bestFit="1" customWidth="1"/>
    <col min="9811" max="9811" width="53" style="128" bestFit="1" customWidth="1"/>
    <col min="9812" max="9812" width="46.140625" style="128" bestFit="1" customWidth="1"/>
    <col min="9813" max="9813" width="8.140625" style="128" bestFit="1" customWidth="1"/>
    <col min="9814" max="9814" width="33.85546875" style="128" bestFit="1" customWidth="1"/>
    <col min="9815" max="9815" width="53" style="128" bestFit="1" customWidth="1"/>
    <col min="9816" max="9816" width="46.140625" style="128" bestFit="1" customWidth="1"/>
    <col min="9817" max="9817" width="8.140625" style="128" bestFit="1" customWidth="1"/>
    <col min="9818" max="9818" width="33.85546875" style="128" bestFit="1" customWidth="1"/>
    <col min="9819" max="9819" width="53" style="128" bestFit="1" customWidth="1"/>
    <col min="9820" max="9820" width="46.140625" style="128" bestFit="1" customWidth="1"/>
    <col min="9821" max="9821" width="8.140625" style="128" bestFit="1" customWidth="1"/>
    <col min="9822" max="9822" width="33.85546875" style="128" bestFit="1" customWidth="1"/>
    <col min="9823" max="9823" width="53" style="128" bestFit="1" customWidth="1"/>
    <col min="9824" max="9824" width="46.140625" style="128" bestFit="1" customWidth="1"/>
    <col min="9825" max="9825" width="8.140625" style="128" bestFit="1" customWidth="1"/>
    <col min="9826" max="9826" width="33.85546875" style="128" bestFit="1" customWidth="1"/>
    <col min="9827" max="9827" width="53" style="128" bestFit="1" customWidth="1"/>
    <col min="9828" max="9828" width="46.140625" style="128" bestFit="1" customWidth="1"/>
    <col min="9829" max="9829" width="8.140625" style="128" bestFit="1" customWidth="1"/>
    <col min="9830" max="9830" width="33.85546875" style="128" bestFit="1" customWidth="1"/>
    <col min="9831" max="9831" width="53" style="128" bestFit="1" customWidth="1"/>
    <col min="9832" max="9832" width="46.140625" style="128" bestFit="1" customWidth="1"/>
    <col min="9833" max="9833" width="8.140625" style="128" bestFit="1" customWidth="1"/>
    <col min="9834" max="9834" width="33.85546875" style="128" bestFit="1" customWidth="1"/>
    <col min="9835" max="9835" width="53" style="128" bestFit="1" customWidth="1"/>
    <col min="9836" max="9836" width="46.140625" style="128" bestFit="1" customWidth="1"/>
    <col min="9837" max="9837" width="8.140625" style="128" bestFit="1" customWidth="1"/>
    <col min="9838" max="9838" width="33.85546875" style="128" bestFit="1" customWidth="1"/>
    <col min="9839" max="9839" width="53" style="128" bestFit="1" customWidth="1"/>
    <col min="9840" max="9840" width="46.140625" style="128" bestFit="1" customWidth="1"/>
    <col min="9841" max="9841" width="8.140625" style="128" bestFit="1" customWidth="1"/>
    <col min="9842" max="9842" width="33.85546875" style="128" bestFit="1" customWidth="1"/>
    <col min="9843" max="9843" width="53" style="128" bestFit="1" customWidth="1"/>
    <col min="9844" max="9844" width="46.140625" style="128" bestFit="1" customWidth="1"/>
    <col min="9845" max="9845" width="8.140625" style="128" bestFit="1" customWidth="1"/>
    <col min="9846" max="9846" width="33.85546875" style="128" bestFit="1" customWidth="1"/>
    <col min="9847" max="9847" width="53" style="128" bestFit="1" customWidth="1"/>
    <col min="9848" max="9848" width="46.140625" style="128" bestFit="1" customWidth="1"/>
    <col min="9849" max="9849" width="8.140625" style="128" bestFit="1" customWidth="1"/>
    <col min="9850" max="9850" width="33.85546875" style="128" bestFit="1" customWidth="1"/>
    <col min="9851" max="9851" width="53" style="128" bestFit="1" customWidth="1"/>
    <col min="9852" max="9852" width="46.140625" style="128" bestFit="1" customWidth="1"/>
    <col min="9853" max="9853" width="8.140625" style="128" bestFit="1" customWidth="1"/>
    <col min="9854" max="9854" width="33.85546875" style="128" bestFit="1" customWidth="1"/>
    <col min="9855" max="9855" width="53" style="128" bestFit="1" customWidth="1"/>
    <col min="9856" max="9856" width="46.140625" style="128" bestFit="1" customWidth="1"/>
    <col min="9857" max="9857" width="8.140625" style="128" bestFit="1" customWidth="1"/>
    <col min="9858" max="9858" width="33.85546875" style="128" bestFit="1" customWidth="1"/>
    <col min="9859" max="9859" width="53" style="128" bestFit="1" customWidth="1"/>
    <col min="9860" max="9860" width="46.140625" style="128" bestFit="1" customWidth="1"/>
    <col min="9861" max="9861" width="8.140625" style="128" bestFit="1" customWidth="1"/>
    <col min="9862" max="9862" width="33.85546875" style="128" bestFit="1" customWidth="1"/>
    <col min="9863" max="9863" width="53" style="128" bestFit="1" customWidth="1"/>
    <col min="9864" max="9864" width="46.140625" style="128" bestFit="1" customWidth="1"/>
    <col min="9865" max="9865" width="8.140625" style="128" bestFit="1" customWidth="1"/>
    <col min="9866" max="9866" width="33.85546875" style="128" bestFit="1" customWidth="1"/>
    <col min="9867" max="9867" width="53" style="128" bestFit="1" customWidth="1"/>
    <col min="9868" max="9868" width="46.140625" style="128" bestFit="1" customWidth="1"/>
    <col min="9869" max="9869" width="8.140625" style="128" bestFit="1" customWidth="1"/>
    <col min="9870" max="9870" width="33.85546875" style="128" bestFit="1" customWidth="1"/>
    <col min="9871" max="9871" width="53" style="128" bestFit="1" customWidth="1"/>
    <col min="9872" max="9872" width="46.140625" style="128" bestFit="1" customWidth="1"/>
    <col min="9873" max="9873" width="8.140625" style="128" bestFit="1" customWidth="1"/>
    <col min="9874" max="9874" width="33.85546875" style="128" bestFit="1" customWidth="1"/>
    <col min="9875" max="9875" width="53" style="128" bestFit="1" customWidth="1"/>
    <col min="9876" max="9876" width="46.140625" style="128" bestFit="1" customWidth="1"/>
    <col min="9877" max="9877" width="8.140625" style="128" bestFit="1" customWidth="1"/>
    <col min="9878" max="9878" width="33.85546875" style="128" bestFit="1" customWidth="1"/>
    <col min="9879" max="9879" width="53" style="128" bestFit="1" customWidth="1"/>
    <col min="9880" max="9880" width="46.140625" style="128" bestFit="1" customWidth="1"/>
    <col min="9881" max="9881" width="8.140625" style="128" bestFit="1" customWidth="1"/>
    <col min="9882" max="9882" width="33.85546875" style="128" bestFit="1" customWidth="1"/>
    <col min="9883" max="9883" width="53" style="128" bestFit="1" customWidth="1"/>
    <col min="9884" max="9884" width="46.140625" style="128" bestFit="1" customWidth="1"/>
    <col min="9885" max="9885" width="8.140625" style="128" bestFit="1" customWidth="1"/>
    <col min="9886" max="9886" width="33.85546875" style="128" bestFit="1" customWidth="1"/>
    <col min="9887" max="9887" width="53" style="128" bestFit="1" customWidth="1"/>
    <col min="9888" max="9888" width="46.140625" style="128" bestFit="1" customWidth="1"/>
    <col min="9889" max="9889" width="8.140625" style="128" bestFit="1" customWidth="1"/>
    <col min="9890" max="9890" width="33.85546875" style="128" bestFit="1" customWidth="1"/>
    <col min="9891" max="9891" width="53" style="128" bestFit="1" customWidth="1"/>
    <col min="9892" max="9892" width="46.140625" style="128" bestFit="1" customWidth="1"/>
    <col min="9893" max="9893" width="8.140625" style="128" bestFit="1" customWidth="1"/>
    <col min="9894" max="9894" width="33.85546875" style="128" bestFit="1" customWidth="1"/>
    <col min="9895" max="9895" width="53" style="128" bestFit="1" customWidth="1"/>
    <col min="9896" max="9896" width="46.140625" style="128" bestFit="1" customWidth="1"/>
    <col min="9897" max="9897" width="8.140625" style="128" bestFit="1" customWidth="1"/>
    <col min="9898" max="9898" width="33.85546875" style="128" bestFit="1" customWidth="1"/>
    <col min="9899" max="9899" width="53" style="128" bestFit="1" customWidth="1"/>
    <col min="9900" max="9900" width="46.140625" style="128" bestFit="1" customWidth="1"/>
    <col min="9901" max="9901" width="8.140625" style="128" bestFit="1" customWidth="1"/>
    <col min="9902" max="9902" width="33.85546875" style="128" bestFit="1" customWidth="1"/>
    <col min="9903" max="9903" width="53" style="128" bestFit="1" customWidth="1"/>
    <col min="9904" max="9904" width="46.140625" style="128" bestFit="1" customWidth="1"/>
    <col min="9905" max="9905" width="8.140625" style="128" bestFit="1" customWidth="1"/>
    <col min="9906" max="9906" width="33.85546875" style="128" bestFit="1" customWidth="1"/>
    <col min="9907" max="9907" width="53" style="128" bestFit="1" customWidth="1"/>
    <col min="9908" max="9908" width="46.140625" style="128" bestFit="1" customWidth="1"/>
    <col min="9909" max="9909" width="8.140625" style="128" bestFit="1" customWidth="1"/>
    <col min="9910" max="9910" width="33.85546875" style="128" bestFit="1" customWidth="1"/>
    <col min="9911" max="9911" width="53" style="128" bestFit="1" customWidth="1"/>
    <col min="9912" max="9912" width="46.140625" style="128" bestFit="1" customWidth="1"/>
    <col min="9913" max="9913" width="8.140625" style="128" bestFit="1" customWidth="1"/>
    <col min="9914" max="9914" width="33.85546875" style="128" bestFit="1" customWidth="1"/>
    <col min="9915" max="9915" width="53" style="128" bestFit="1" customWidth="1"/>
    <col min="9916" max="9916" width="46.140625" style="128" bestFit="1" customWidth="1"/>
    <col min="9917" max="9917" width="8.140625" style="128" bestFit="1" customWidth="1"/>
    <col min="9918" max="9918" width="33.85546875" style="128" bestFit="1" customWidth="1"/>
    <col min="9919" max="9919" width="53" style="128" bestFit="1" customWidth="1"/>
    <col min="9920" max="9920" width="46.140625" style="128" bestFit="1" customWidth="1"/>
    <col min="9921" max="9921" width="8.140625" style="128" bestFit="1" customWidth="1"/>
    <col min="9922" max="9922" width="33.85546875" style="128" bestFit="1" customWidth="1"/>
    <col min="9923" max="9923" width="53" style="128" bestFit="1" customWidth="1"/>
    <col min="9924" max="9924" width="46.140625" style="128" bestFit="1" customWidth="1"/>
    <col min="9925" max="9925" width="8.140625" style="128" bestFit="1" customWidth="1"/>
    <col min="9926" max="9926" width="33.85546875" style="128" bestFit="1" customWidth="1"/>
    <col min="9927" max="9927" width="53" style="128" bestFit="1" customWidth="1"/>
    <col min="9928" max="9928" width="46.140625" style="128" bestFit="1" customWidth="1"/>
    <col min="9929" max="9929" width="8.140625" style="128" bestFit="1" customWidth="1"/>
    <col min="9930" max="9930" width="33.85546875" style="128" bestFit="1" customWidth="1"/>
    <col min="9931" max="9931" width="53" style="128" bestFit="1" customWidth="1"/>
    <col min="9932" max="9932" width="46.140625" style="128" bestFit="1" customWidth="1"/>
    <col min="9933" max="9933" width="8.140625" style="128" bestFit="1" customWidth="1"/>
    <col min="9934" max="9934" width="33.85546875" style="128" bestFit="1" customWidth="1"/>
    <col min="9935" max="9935" width="53" style="128" bestFit="1" customWidth="1"/>
    <col min="9936" max="9936" width="46.140625" style="128" bestFit="1" customWidth="1"/>
    <col min="9937" max="9937" width="8.140625" style="128" bestFit="1" customWidth="1"/>
    <col min="9938" max="9938" width="33.85546875" style="128" bestFit="1" customWidth="1"/>
    <col min="9939" max="9939" width="53" style="128" bestFit="1" customWidth="1"/>
    <col min="9940" max="9940" width="46.140625" style="128" bestFit="1" customWidth="1"/>
    <col min="9941" max="9941" width="8.140625" style="128" bestFit="1" customWidth="1"/>
    <col min="9942" max="9942" width="33.85546875" style="128" bestFit="1" customWidth="1"/>
    <col min="9943" max="9943" width="53" style="128" bestFit="1" customWidth="1"/>
    <col min="9944" max="9944" width="46.140625" style="128" bestFit="1" customWidth="1"/>
    <col min="9945" max="9945" width="8.140625" style="128" bestFit="1" customWidth="1"/>
    <col min="9946" max="9946" width="33.85546875" style="128" bestFit="1" customWidth="1"/>
    <col min="9947" max="9947" width="53" style="128" bestFit="1" customWidth="1"/>
    <col min="9948" max="9948" width="46.140625" style="128" bestFit="1" customWidth="1"/>
    <col min="9949" max="9949" width="8.140625" style="128" bestFit="1" customWidth="1"/>
    <col min="9950" max="9950" width="33.85546875" style="128" bestFit="1" customWidth="1"/>
    <col min="9951" max="9951" width="53" style="128" bestFit="1" customWidth="1"/>
    <col min="9952" max="9952" width="46.140625" style="128" bestFit="1" customWidth="1"/>
    <col min="9953" max="9953" width="8.140625" style="128" bestFit="1" customWidth="1"/>
    <col min="9954" max="9954" width="33.85546875" style="128" bestFit="1" customWidth="1"/>
    <col min="9955" max="9955" width="53" style="128" bestFit="1" customWidth="1"/>
    <col min="9956" max="9956" width="46.140625" style="128" bestFit="1" customWidth="1"/>
    <col min="9957" max="9957" width="8.140625" style="128" bestFit="1" customWidth="1"/>
    <col min="9958" max="9958" width="33.85546875" style="128" bestFit="1" customWidth="1"/>
    <col min="9959" max="9959" width="53" style="128" bestFit="1" customWidth="1"/>
    <col min="9960" max="9960" width="46.140625" style="128" bestFit="1" customWidth="1"/>
    <col min="9961" max="9961" width="8.140625" style="128" bestFit="1" customWidth="1"/>
    <col min="9962" max="9962" width="33.85546875" style="128" bestFit="1" customWidth="1"/>
    <col min="9963" max="9963" width="53" style="128" bestFit="1" customWidth="1"/>
    <col min="9964" max="9964" width="46.140625" style="128" bestFit="1" customWidth="1"/>
    <col min="9965" max="9965" width="8.140625" style="128" bestFit="1" customWidth="1"/>
    <col min="9966" max="9966" width="33.85546875" style="128" bestFit="1" customWidth="1"/>
    <col min="9967" max="9967" width="53" style="128" bestFit="1" customWidth="1"/>
    <col min="9968" max="9968" width="46.140625" style="128" bestFit="1" customWidth="1"/>
    <col min="9969" max="9969" width="8.140625" style="128" bestFit="1" customWidth="1"/>
    <col min="9970" max="9970" width="33.85546875" style="128" bestFit="1" customWidth="1"/>
    <col min="9971" max="9971" width="53" style="128" bestFit="1" customWidth="1"/>
    <col min="9972" max="9972" width="46.140625" style="128" bestFit="1" customWidth="1"/>
    <col min="9973" max="9973" width="8.140625" style="128" bestFit="1" customWidth="1"/>
    <col min="9974" max="9974" width="33.85546875" style="128" bestFit="1" customWidth="1"/>
    <col min="9975" max="9975" width="53" style="128" bestFit="1" customWidth="1"/>
    <col min="9976" max="9976" width="46.140625" style="128" bestFit="1" customWidth="1"/>
    <col min="9977" max="9977" width="8.140625" style="128" bestFit="1" customWidth="1"/>
    <col min="9978" max="9978" width="33.85546875" style="128" bestFit="1" customWidth="1"/>
    <col min="9979" max="9979" width="53" style="128" bestFit="1" customWidth="1"/>
    <col min="9980" max="9980" width="46.140625" style="128" bestFit="1" customWidth="1"/>
    <col min="9981" max="9981" width="8.140625" style="128" bestFit="1" customWidth="1"/>
    <col min="9982" max="9982" width="33.85546875" style="128" bestFit="1" customWidth="1"/>
    <col min="9983" max="9983" width="53" style="128" bestFit="1" customWidth="1"/>
    <col min="9984" max="9984" width="46.140625" style="128" bestFit="1" customWidth="1"/>
    <col min="9985" max="9985" width="8.140625" style="128" bestFit="1" customWidth="1"/>
    <col min="9986" max="9986" width="33.85546875" style="128" bestFit="1" customWidth="1"/>
    <col min="9987" max="9987" width="53" style="128" bestFit="1" customWidth="1"/>
    <col min="9988" max="9988" width="46.140625" style="128" bestFit="1" customWidth="1"/>
    <col min="9989" max="9989" width="8.140625" style="128" bestFit="1" customWidth="1"/>
    <col min="9990" max="9990" width="33.85546875" style="128" bestFit="1" customWidth="1"/>
    <col min="9991" max="9991" width="53" style="128" bestFit="1" customWidth="1"/>
    <col min="9992" max="9992" width="46.140625" style="128" bestFit="1" customWidth="1"/>
    <col min="9993" max="9993" width="8.140625" style="128" bestFit="1" customWidth="1"/>
    <col min="9994" max="9994" width="33.85546875" style="128" bestFit="1" customWidth="1"/>
    <col min="9995" max="9995" width="53" style="128" bestFit="1" customWidth="1"/>
    <col min="9996" max="9996" width="46.140625" style="128" bestFit="1" customWidth="1"/>
    <col min="9997" max="9997" width="8.140625" style="128" bestFit="1" customWidth="1"/>
    <col min="9998" max="9998" width="33.85546875" style="128" bestFit="1" customWidth="1"/>
    <col min="9999" max="9999" width="53" style="128" bestFit="1" customWidth="1"/>
    <col min="10000" max="10000" width="46.140625" style="128" bestFit="1" customWidth="1"/>
    <col min="10001" max="10001" width="8.140625" style="128" bestFit="1" customWidth="1"/>
    <col min="10002" max="10002" width="33.85546875" style="128" bestFit="1" customWidth="1"/>
    <col min="10003" max="10003" width="53" style="128" bestFit="1" customWidth="1"/>
    <col min="10004" max="10004" width="46.140625" style="128" bestFit="1" customWidth="1"/>
    <col min="10005" max="10005" width="8.140625" style="128" bestFit="1" customWidth="1"/>
    <col min="10006" max="10006" width="33.85546875" style="128" bestFit="1" customWidth="1"/>
    <col min="10007" max="10007" width="53" style="128" bestFit="1" customWidth="1"/>
    <col min="10008" max="10008" width="46.140625" style="128" bestFit="1" customWidth="1"/>
    <col min="10009" max="10009" width="8.140625" style="128" bestFit="1" customWidth="1"/>
    <col min="10010" max="10010" width="33.85546875" style="128" bestFit="1" customWidth="1"/>
    <col min="10011" max="10011" width="53" style="128" bestFit="1" customWidth="1"/>
    <col min="10012" max="10012" width="46.140625" style="128" bestFit="1" customWidth="1"/>
    <col min="10013" max="10013" width="8.140625" style="128" bestFit="1" customWidth="1"/>
    <col min="10014" max="10014" width="33.85546875" style="128" bestFit="1" customWidth="1"/>
    <col min="10015" max="10015" width="53" style="128" bestFit="1" customWidth="1"/>
    <col min="10016" max="10016" width="46.140625" style="128" bestFit="1" customWidth="1"/>
    <col min="10017" max="10017" width="8.140625" style="128" bestFit="1" customWidth="1"/>
    <col min="10018" max="10018" width="33.85546875" style="128" bestFit="1" customWidth="1"/>
    <col min="10019" max="10019" width="53" style="128" bestFit="1" customWidth="1"/>
    <col min="10020" max="10020" width="46.140625" style="128" bestFit="1" customWidth="1"/>
    <col min="10021" max="10021" width="8.140625" style="128" bestFit="1" customWidth="1"/>
    <col min="10022" max="10022" width="33.85546875" style="128" bestFit="1" customWidth="1"/>
    <col min="10023" max="10023" width="53" style="128" bestFit="1" customWidth="1"/>
    <col min="10024" max="10024" width="46.140625" style="128" bestFit="1" customWidth="1"/>
    <col min="10025" max="10025" width="8.140625" style="128" bestFit="1" customWidth="1"/>
    <col min="10026" max="10026" width="33.85546875" style="128" bestFit="1" customWidth="1"/>
    <col min="10027" max="10027" width="53" style="128" bestFit="1" customWidth="1"/>
    <col min="10028" max="10028" width="46.140625" style="128" bestFit="1" customWidth="1"/>
    <col min="10029" max="10029" width="8.140625" style="128" bestFit="1" customWidth="1"/>
    <col min="10030" max="10030" width="33.85546875" style="128" bestFit="1" customWidth="1"/>
    <col min="10031" max="10031" width="53" style="128" bestFit="1" customWidth="1"/>
    <col min="10032" max="10032" width="46.140625" style="128" bestFit="1" customWidth="1"/>
    <col min="10033" max="10033" width="8.140625" style="128" bestFit="1" customWidth="1"/>
    <col min="10034" max="10034" width="33.85546875" style="128" bestFit="1" customWidth="1"/>
    <col min="10035" max="10035" width="53" style="128" bestFit="1" customWidth="1"/>
    <col min="10036" max="10036" width="46.140625" style="128" bestFit="1" customWidth="1"/>
    <col min="10037" max="10037" width="8.140625" style="128" bestFit="1" customWidth="1"/>
    <col min="10038" max="10038" width="33.85546875" style="128" bestFit="1" customWidth="1"/>
    <col min="10039" max="10039" width="53" style="128" bestFit="1" customWidth="1"/>
    <col min="10040" max="10040" width="46.140625" style="128" bestFit="1" customWidth="1"/>
    <col min="10041" max="10041" width="8.140625" style="128" bestFit="1" customWidth="1"/>
    <col min="10042" max="10042" width="33.85546875" style="128" bestFit="1" customWidth="1"/>
    <col min="10043" max="10043" width="53" style="128" bestFit="1" customWidth="1"/>
    <col min="10044" max="10044" width="46.140625" style="128" bestFit="1" customWidth="1"/>
    <col min="10045" max="10045" width="8.140625" style="128" bestFit="1" customWidth="1"/>
    <col min="10046" max="10046" width="33.85546875" style="128" bestFit="1" customWidth="1"/>
    <col min="10047" max="10047" width="53" style="128" bestFit="1" customWidth="1"/>
    <col min="10048" max="10048" width="46.140625" style="128" bestFit="1" customWidth="1"/>
    <col min="10049" max="10049" width="8.140625" style="128" bestFit="1" customWidth="1"/>
    <col min="10050" max="10050" width="33.85546875" style="128" bestFit="1" customWidth="1"/>
    <col min="10051" max="10051" width="53" style="128" bestFit="1" customWidth="1"/>
    <col min="10052" max="10052" width="46.140625" style="128" bestFit="1" customWidth="1"/>
    <col min="10053" max="10053" width="8.140625" style="128" bestFit="1" customWidth="1"/>
    <col min="10054" max="10054" width="33.85546875" style="128" bestFit="1" customWidth="1"/>
    <col min="10055" max="10055" width="53" style="128" bestFit="1" customWidth="1"/>
    <col min="10056" max="10056" width="46.140625" style="128" bestFit="1" customWidth="1"/>
    <col min="10057" max="10057" width="8.140625" style="128" bestFit="1" customWidth="1"/>
    <col min="10058" max="10058" width="33.85546875" style="128" bestFit="1" customWidth="1"/>
    <col min="10059" max="10059" width="53" style="128" bestFit="1" customWidth="1"/>
    <col min="10060" max="10060" width="46.140625" style="128" bestFit="1" customWidth="1"/>
    <col min="10061" max="10061" width="8.140625" style="128" bestFit="1" customWidth="1"/>
    <col min="10062" max="10062" width="33.85546875" style="128" bestFit="1" customWidth="1"/>
    <col min="10063" max="10063" width="53" style="128" bestFit="1" customWidth="1"/>
    <col min="10064" max="10064" width="46.140625" style="128" bestFit="1" customWidth="1"/>
    <col min="10065" max="10065" width="8.140625" style="128" bestFit="1" customWidth="1"/>
    <col min="10066" max="10066" width="33.85546875" style="128" bestFit="1" customWidth="1"/>
    <col min="10067" max="10067" width="53" style="128" bestFit="1" customWidth="1"/>
    <col min="10068" max="10068" width="46.140625" style="128" bestFit="1" customWidth="1"/>
    <col min="10069" max="10069" width="8.140625" style="128" bestFit="1" customWidth="1"/>
    <col min="10070" max="10070" width="33.85546875" style="128" bestFit="1" customWidth="1"/>
    <col min="10071" max="10071" width="53" style="128" bestFit="1" customWidth="1"/>
    <col min="10072" max="10072" width="46.140625" style="128" bestFit="1" customWidth="1"/>
    <col min="10073" max="10073" width="8.140625" style="128" bestFit="1" customWidth="1"/>
    <col min="10074" max="10074" width="33.85546875" style="128" bestFit="1" customWidth="1"/>
    <col min="10075" max="10075" width="53" style="128" bestFit="1" customWidth="1"/>
    <col min="10076" max="10076" width="46.140625" style="128" bestFit="1" customWidth="1"/>
    <col min="10077" max="10077" width="8.140625" style="128" bestFit="1" customWidth="1"/>
    <col min="10078" max="10078" width="33.85546875" style="128" bestFit="1" customWidth="1"/>
    <col min="10079" max="10079" width="53" style="128" bestFit="1" customWidth="1"/>
    <col min="10080" max="10080" width="46.140625" style="128" bestFit="1" customWidth="1"/>
    <col min="10081" max="10081" width="8.140625" style="128" bestFit="1" customWidth="1"/>
    <col min="10082" max="10082" width="33.85546875" style="128" bestFit="1" customWidth="1"/>
    <col min="10083" max="10083" width="53" style="128" bestFit="1" customWidth="1"/>
    <col min="10084" max="10084" width="46.140625" style="128" bestFit="1" customWidth="1"/>
    <col min="10085" max="10085" width="8.140625" style="128" bestFit="1" customWidth="1"/>
    <col min="10086" max="10086" width="33.85546875" style="128" bestFit="1" customWidth="1"/>
    <col min="10087" max="10087" width="53" style="128" bestFit="1" customWidth="1"/>
    <col min="10088" max="10088" width="46.140625" style="128" bestFit="1" customWidth="1"/>
    <col min="10089" max="10089" width="8.140625" style="128" bestFit="1" customWidth="1"/>
    <col min="10090" max="10090" width="33.85546875" style="128" bestFit="1" customWidth="1"/>
    <col min="10091" max="10091" width="53" style="128" bestFit="1" customWidth="1"/>
    <col min="10092" max="10092" width="46.140625" style="128" bestFit="1" customWidth="1"/>
    <col min="10093" max="10093" width="8.140625" style="128" bestFit="1" customWidth="1"/>
    <col min="10094" max="10094" width="33.85546875" style="128" bestFit="1" customWidth="1"/>
    <col min="10095" max="10095" width="53" style="128" bestFit="1" customWidth="1"/>
    <col min="10096" max="10096" width="46.140625" style="128" bestFit="1" customWidth="1"/>
    <col min="10097" max="10097" width="8.140625" style="128" bestFit="1" customWidth="1"/>
    <col min="10098" max="10098" width="33.85546875" style="128" bestFit="1" customWidth="1"/>
    <col min="10099" max="10099" width="53" style="128" bestFit="1" customWidth="1"/>
    <col min="10100" max="10100" width="46.140625" style="128" bestFit="1" customWidth="1"/>
    <col min="10101" max="10101" width="8.140625" style="128" bestFit="1" customWidth="1"/>
    <col min="10102" max="10102" width="33.85546875" style="128" bestFit="1" customWidth="1"/>
    <col min="10103" max="10103" width="53" style="128" bestFit="1" customWidth="1"/>
    <col min="10104" max="10104" width="46.140625" style="128" bestFit="1" customWidth="1"/>
    <col min="10105" max="10105" width="8.140625" style="128" bestFit="1" customWidth="1"/>
    <col min="10106" max="10106" width="33.85546875" style="128" bestFit="1" customWidth="1"/>
    <col min="10107" max="10107" width="53" style="128" bestFit="1" customWidth="1"/>
    <col min="10108" max="10108" width="46.140625" style="128" bestFit="1" customWidth="1"/>
    <col min="10109" max="10109" width="8.140625" style="128" bestFit="1" customWidth="1"/>
    <col min="10110" max="10110" width="33.85546875" style="128" bestFit="1" customWidth="1"/>
    <col min="10111" max="10111" width="53" style="128" bestFit="1" customWidth="1"/>
    <col min="10112" max="10112" width="46.140625" style="128" bestFit="1" customWidth="1"/>
    <col min="10113" max="10113" width="8.140625" style="128" bestFit="1" customWidth="1"/>
    <col min="10114" max="10114" width="33.85546875" style="128" bestFit="1" customWidth="1"/>
    <col min="10115" max="10115" width="53" style="128" bestFit="1" customWidth="1"/>
    <col min="10116" max="10116" width="46.140625" style="128" bestFit="1" customWidth="1"/>
    <col min="10117" max="10117" width="8.140625" style="128" bestFit="1" customWidth="1"/>
    <col min="10118" max="10118" width="33.85546875" style="128" bestFit="1" customWidth="1"/>
    <col min="10119" max="10119" width="53" style="128" bestFit="1" customWidth="1"/>
    <col min="10120" max="10120" width="46.140625" style="128" bestFit="1" customWidth="1"/>
    <col min="10121" max="10121" width="8.140625" style="128" bestFit="1" customWidth="1"/>
    <col min="10122" max="10122" width="33.85546875" style="128" bestFit="1" customWidth="1"/>
    <col min="10123" max="10123" width="53" style="128" bestFit="1" customWidth="1"/>
    <col min="10124" max="10124" width="46.140625" style="128" bestFit="1" customWidth="1"/>
    <col min="10125" max="10125" width="8.140625" style="128" bestFit="1" customWidth="1"/>
    <col min="10126" max="10126" width="33.85546875" style="128" bestFit="1" customWidth="1"/>
    <col min="10127" max="10127" width="53" style="128" bestFit="1" customWidth="1"/>
    <col min="10128" max="10128" width="46.140625" style="128" bestFit="1" customWidth="1"/>
    <col min="10129" max="10129" width="8.140625" style="128" bestFit="1" customWidth="1"/>
    <col min="10130" max="10130" width="33.85546875" style="128" bestFit="1" customWidth="1"/>
    <col min="10131" max="10131" width="53" style="128" bestFit="1" customWidth="1"/>
    <col min="10132" max="10132" width="46.140625" style="128" bestFit="1" customWidth="1"/>
    <col min="10133" max="10133" width="8.140625" style="128" bestFit="1" customWidth="1"/>
    <col min="10134" max="10134" width="33.85546875" style="128" bestFit="1" customWidth="1"/>
    <col min="10135" max="10135" width="53" style="128" bestFit="1" customWidth="1"/>
    <col min="10136" max="10136" width="46.140625" style="128" bestFit="1" customWidth="1"/>
    <col min="10137" max="10137" width="8.140625" style="128" bestFit="1" customWidth="1"/>
    <col min="10138" max="10138" width="33.85546875" style="128" bestFit="1" customWidth="1"/>
    <col min="10139" max="10139" width="53" style="128" bestFit="1" customWidth="1"/>
    <col min="10140" max="10140" width="46.140625" style="128" bestFit="1" customWidth="1"/>
    <col min="10141" max="10141" width="8.140625" style="128" bestFit="1" customWidth="1"/>
    <col min="10142" max="10142" width="33.85546875" style="128" bestFit="1" customWidth="1"/>
    <col min="10143" max="10143" width="53" style="128" bestFit="1" customWidth="1"/>
    <col min="10144" max="10144" width="46.140625" style="128" bestFit="1" customWidth="1"/>
    <col min="10145" max="10145" width="8.140625" style="128" bestFit="1" customWidth="1"/>
    <col min="10146" max="10146" width="33.85546875" style="128" bestFit="1" customWidth="1"/>
    <col min="10147" max="10147" width="53" style="128" bestFit="1" customWidth="1"/>
    <col min="10148" max="10148" width="46.140625" style="128" bestFit="1" customWidth="1"/>
    <col min="10149" max="10149" width="8.140625" style="128" bestFit="1" customWidth="1"/>
    <col min="10150" max="10150" width="33.85546875" style="128" bestFit="1" customWidth="1"/>
    <col min="10151" max="10151" width="53" style="128" bestFit="1" customWidth="1"/>
    <col min="10152" max="10152" width="46.140625" style="128" bestFit="1" customWidth="1"/>
    <col min="10153" max="10153" width="8.140625" style="128" bestFit="1" customWidth="1"/>
    <col min="10154" max="10154" width="33.85546875" style="128" bestFit="1" customWidth="1"/>
    <col min="10155" max="10155" width="53" style="128" bestFit="1" customWidth="1"/>
    <col min="10156" max="10156" width="46.140625" style="128" bestFit="1" customWidth="1"/>
    <col min="10157" max="10157" width="8.140625" style="128" bestFit="1" customWidth="1"/>
    <col min="10158" max="10158" width="33.85546875" style="128" bestFit="1" customWidth="1"/>
    <col min="10159" max="10159" width="53" style="128" bestFit="1" customWidth="1"/>
    <col min="10160" max="10160" width="46.140625" style="128" bestFit="1" customWidth="1"/>
    <col min="10161" max="10161" width="8.140625" style="128" bestFit="1" customWidth="1"/>
    <col min="10162" max="10162" width="33.85546875" style="128" bestFit="1" customWidth="1"/>
    <col min="10163" max="10163" width="53" style="128" bestFit="1" customWidth="1"/>
    <col min="10164" max="10164" width="46.140625" style="128" bestFit="1" customWidth="1"/>
    <col min="10165" max="10165" width="8.140625" style="128" bestFit="1" customWidth="1"/>
    <col min="10166" max="10166" width="33.85546875" style="128" bestFit="1" customWidth="1"/>
    <col min="10167" max="10167" width="53" style="128" bestFit="1" customWidth="1"/>
    <col min="10168" max="10168" width="46.140625" style="128" bestFit="1" customWidth="1"/>
    <col min="10169" max="10169" width="8.140625" style="128" bestFit="1" customWidth="1"/>
    <col min="10170" max="10170" width="33.85546875" style="128" bestFit="1" customWidth="1"/>
    <col min="10171" max="10171" width="53" style="128" bestFit="1" customWidth="1"/>
    <col min="10172" max="10172" width="46.140625" style="128" bestFit="1" customWidth="1"/>
    <col min="10173" max="10173" width="8.140625" style="128" bestFit="1" customWidth="1"/>
    <col min="10174" max="10174" width="33.85546875" style="128" bestFit="1" customWidth="1"/>
    <col min="10175" max="10175" width="53" style="128" bestFit="1" customWidth="1"/>
    <col min="10176" max="10176" width="46.140625" style="128" bestFit="1" customWidth="1"/>
    <col min="10177" max="10177" width="8.140625" style="128" bestFit="1" customWidth="1"/>
    <col min="10178" max="10178" width="33.85546875" style="128" bestFit="1" customWidth="1"/>
    <col min="10179" max="10179" width="53" style="128" bestFit="1" customWidth="1"/>
    <col min="10180" max="10180" width="46.140625" style="128" bestFit="1" customWidth="1"/>
    <col min="10181" max="10181" width="8.140625" style="128" bestFit="1" customWidth="1"/>
    <col min="10182" max="10182" width="33.85546875" style="128" bestFit="1" customWidth="1"/>
    <col min="10183" max="10183" width="53" style="128" bestFit="1" customWidth="1"/>
    <col min="10184" max="10184" width="46.140625" style="128" bestFit="1" customWidth="1"/>
    <col min="10185" max="10185" width="8.140625" style="128" bestFit="1" customWidth="1"/>
    <col min="10186" max="10186" width="33.85546875" style="128" bestFit="1" customWidth="1"/>
    <col min="10187" max="10187" width="53" style="128" bestFit="1" customWidth="1"/>
    <col min="10188" max="10188" width="46.140625" style="128" bestFit="1" customWidth="1"/>
    <col min="10189" max="10189" width="8.140625" style="128" bestFit="1" customWidth="1"/>
    <col min="10190" max="10190" width="33.85546875" style="128" bestFit="1" customWidth="1"/>
    <col min="10191" max="10191" width="53" style="128" bestFit="1" customWidth="1"/>
    <col min="10192" max="10192" width="46.140625" style="128" bestFit="1" customWidth="1"/>
    <col min="10193" max="10193" width="8.140625" style="128" bestFit="1" customWidth="1"/>
    <col min="10194" max="10194" width="33.85546875" style="128" bestFit="1" customWidth="1"/>
    <col min="10195" max="10195" width="53" style="128" bestFit="1" customWidth="1"/>
    <col min="10196" max="10196" width="46.140625" style="128" bestFit="1" customWidth="1"/>
    <col min="10197" max="10197" width="8.140625" style="128" bestFit="1" customWidth="1"/>
    <col min="10198" max="10198" width="33.85546875" style="128" bestFit="1" customWidth="1"/>
    <col min="10199" max="10199" width="53" style="128" bestFit="1" customWidth="1"/>
    <col min="10200" max="10200" width="46.140625" style="128" bestFit="1" customWidth="1"/>
    <col min="10201" max="10201" width="8.140625" style="128" bestFit="1" customWidth="1"/>
    <col min="10202" max="10202" width="33.85546875" style="128" bestFit="1" customWidth="1"/>
    <col min="10203" max="10203" width="53" style="128" bestFit="1" customWidth="1"/>
    <col min="10204" max="10204" width="46.140625" style="128" bestFit="1" customWidth="1"/>
    <col min="10205" max="10205" width="8.140625" style="128" bestFit="1" customWidth="1"/>
    <col min="10206" max="10206" width="33.85546875" style="128" bestFit="1" customWidth="1"/>
    <col min="10207" max="10207" width="53" style="128" bestFit="1" customWidth="1"/>
    <col min="10208" max="10208" width="46.140625" style="128" bestFit="1" customWidth="1"/>
    <col min="10209" max="10209" width="8.140625" style="128" bestFit="1" customWidth="1"/>
    <col min="10210" max="10210" width="33.85546875" style="128" bestFit="1" customWidth="1"/>
    <col min="10211" max="10211" width="53" style="128" bestFit="1" customWidth="1"/>
    <col min="10212" max="10212" width="46.140625" style="128" bestFit="1" customWidth="1"/>
    <col min="10213" max="10213" width="8.140625" style="128" bestFit="1" customWidth="1"/>
    <col min="10214" max="10214" width="33.85546875" style="128" bestFit="1" customWidth="1"/>
    <col min="10215" max="10215" width="53" style="128" bestFit="1" customWidth="1"/>
    <col min="10216" max="10216" width="46.140625" style="128" bestFit="1" customWidth="1"/>
    <col min="10217" max="10217" width="8.140625" style="128" bestFit="1" customWidth="1"/>
    <col min="10218" max="10218" width="33.85546875" style="128" bestFit="1" customWidth="1"/>
    <col min="10219" max="10219" width="53" style="128" bestFit="1" customWidth="1"/>
    <col min="10220" max="10220" width="46.140625" style="128" bestFit="1" customWidth="1"/>
    <col min="10221" max="10221" width="8.140625" style="128" bestFit="1" customWidth="1"/>
    <col min="10222" max="10222" width="33.85546875" style="128" bestFit="1" customWidth="1"/>
    <col min="10223" max="10223" width="53" style="128" bestFit="1" customWidth="1"/>
    <col min="10224" max="10224" width="46.140625" style="128" bestFit="1" customWidth="1"/>
    <col min="10225" max="10225" width="8.140625" style="128" bestFit="1" customWidth="1"/>
    <col min="10226" max="10226" width="33.85546875" style="128" bestFit="1" customWidth="1"/>
    <col min="10227" max="10227" width="53" style="128" bestFit="1" customWidth="1"/>
    <col min="10228" max="10228" width="46.140625" style="128" bestFit="1" customWidth="1"/>
    <col min="10229" max="10229" width="8.140625" style="128" bestFit="1" customWidth="1"/>
    <col min="10230" max="10230" width="33.85546875" style="128" bestFit="1" customWidth="1"/>
    <col min="10231" max="10231" width="53" style="128" bestFit="1" customWidth="1"/>
    <col min="10232" max="10232" width="46.140625" style="128" bestFit="1" customWidth="1"/>
    <col min="10233" max="10233" width="8.140625" style="128" bestFit="1" customWidth="1"/>
    <col min="10234" max="10234" width="33.85546875" style="128" bestFit="1" customWidth="1"/>
    <col min="10235" max="10235" width="53" style="128" bestFit="1" customWidth="1"/>
    <col min="10236" max="10236" width="46.140625" style="128" bestFit="1" customWidth="1"/>
    <col min="10237" max="10237" width="8.140625" style="128" bestFit="1" customWidth="1"/>
    <col min="10238" max="10238" width="33.85546875" style="128" bestFit="1" customWidth="1"/>
    <col min="10239" max="10239" width="53" style="128" bestFit="1" customWidth="1"/>
    <col min="10240" max="10240" width="46.140625" style="128" bestFit="1" customWidth="1"/>
    <col min="10241" max="10241" width="8.140625" style="128" bestFit="1" customWidth="1"/>
    <col min="10242" max="10242" width="33.85546875" style="128" bestFit="1" customWidth="1"/>
    <col min="10243" max="10243" width="53" style="128" bestFit="1" customWidth="1"/>
    <col min="10244" max="10244" width="46.140625" style="128" bestFit="1" customWidth="1"/>
    <col min="10245" max="10245" width="8.140625" style="128" bestFit="1" customWidth="1"/>
    <col min="10246" max="10246" width="33.85546875" style="128" bestFit="1" customWidth="1"/>
    <col min="10247" max="10247" width="53" style="128" bestFit="1" customWidth="1"/>
    <col min="10248" max="10248" width="46.140625" style="128" bestFit="1" customWidth="1"/>
    <col min="10249" max="10249" width="8.140625" style="128" bestFit="1" customWidth="1"/>
    <col min="10250" max="10250" width="33.85546875" style="128" bestFit="1" customWidth="1"/>
    <col min="10251" max="10251" width="53" style="128" bestFit="1" customWidth="1"/>
    <col min="10252" max="10252" width="46.140625" style="128" bestFit="1" customWidth="1"/>
    <col min="10253" max="10253" width="8.140625" style="128" bestFit="1" customWidth="1"/>
    <col min="10254" max="10254" width="33.85546875" style="128" bestFit="1" customWidth="1"/>
    <col min="10255" max="10255" width="53" style="128" bestFit="1" customWidth="1"/>
    <col min="10256" max="10256" width="46.140625" style="128" bestFit="1" customWidth="1"/>
    <col min="10257" max="10257" width="8.140625" style="128" bestFit="1" customWidth="1"/>
    <col min="10258" max="10258" width="33.85546875" style="128" bestFit="1" customWidth="1"/>
    <col min="10259" max="10259" width="53" style="128" bestFit="1" customWidth="1"/>
    <col min="10260" max="10260" width="46.140625" style="128" bestFit="1" customWidth="1"/>
    <col min="10261" max="10261" width="8.140625" style="128" bestFit="1" customWidth="1"/>
    <col min="10262" max="10262" width="33.85546875" style="128" bestFit="1" customWidth="1"/>
    <col min="10263" max="10263" width="53" style="128" bestFit="1" customWidth="1"/>
    <col min="10264" max="10264" width="46.140625" style="128" bestFit="1" customWidth="1"/>
    <col min="10265" max="10265" width="8.140625" style="128" bestFit="1" customWidth="1"/>
    <col min="10266" max="10266" width="33.85546875" style="128" bestFit="1" customWidth="1"/>
    <col min="10267" max="10267" width="53" style="128" bestFit="1" customWidth="1"/>
    <col min="10268" max="10268" width="46.140625" style="128" bestFit="1" customWidth="1"/>
    <col min="10269" max="10269" width="8.140625" style="128" bestFit="1" customWidth="1"/>
    <col min="10270" max="10270" width="33.85546875" style="128" bestFit="1" customWidth="1"/>
    <col min="10271" max="10271" width="53" style="128" bestFit="1" customWidth="1"/>
    <col min="10272" max="10272" width="46.140625" style="128" bestFit="1" customWidth="1"/>
    <col min="10273" max="10273" width="8.140625" style="128" bestFit="1" customWidth="1"/>
    <col min="10274" max="10274" width="33.85546875" style="128" bestFit="1" customWidth="1"/>
    <col min="10275" max="10275" width="53" style="128" bestFit="1" customWidth="1"/>
    <col min="10276" max="10276" width="46.140625" style="128" bestFit="1" customWidth="1"/>
    <col min="10277" max="10277" width="8.140625" style="128" bestFit="1" customWidth="1"/>
    <col min="10278" max="10278" width="33.85546875" style="128" bestFit="1" customWidth="1"/>
    <col min="10279" max="10279" width="53" style="128" bestFit="1" customWidth="1"/>
    <col min="10280" max="10280" width="46.140625" style="128" bestFit="1" customWidth="1"/>
    <col min="10281" max="10281" width="8.140625" style="128" bestFit="1" customWidth="1"/>
    <col min="10282" max="10282" width="33.85546875" style="128" bestFit="1" customWidth="1"/>
    <col min="10283" max="10283" width="53" style="128" bestFit="1" customWidth="1"/>
    <col min="10284" max="10284" width="46.140625" style="128" bestFit="1" customWidth="1"/>
    <col min="10285" max="10285" width="8.140625" style="128" bestFit="1" customWidth="1"/>
    <col min="10286" max="10286" width="33.85546875" style="128" bestFit="1" customWidth="1"/>
    <col min="10287" max="10287" width="53" style="128" bestFit="1" customWidth="1"/>
    <col min="10288" max="10288" width="46.140625" style="128" bestFit="1" customWidth="1"/>
    <col min="10289" max="10289" width="8.140625" style="128" bestFit="1" customWidth="1"/>
    <col min="10290" max="10290" width="33.85546875" style="128" bestFit="1" customWidth="1"/>
    <col min="10291" max="10291" width="53" style="128" bestFit="1" customWidth="1"/>
    <col min="10292" max="10292" width="46.140625" style="128" bestFit="1" customWidth="1"/>
    <col min="10293" max="10293" width="8.140625" style="128" bestFit="1" customWidth="1"/>
    <col min="10294" max="10294" width="33.85546875" style="128" bestFit="1" customWidth="1"/>
    <col min="10295" max="10295" width="53" style="128" bestFit="1" customWidth="1"/>
    <col min="10296" max="10296" width="46.140625" style="128" bestFit="1" customWidth="1"/>
    <col min="10297" max="10297" width="8.140625" style="128" bestFit="1" customWidth="1"/>
    <col min="10298" max="10298" width="33.85546875" style="128" bestFit="1" customWidth="1"/>
    <col min="10299" max="10299" width="53" style="128" bestFit="1" customWidth="1"/>
    <col min="10300" max="10300" width="46.140625" style="128" bestFit="1" customWidth="1"/>
    <col min="10301" max="10301" width="8.140625" style="128" bestFit="1" customWidth="1"/>
    <col min="10302" max="10302" width="33.85546875" style="128" bestFit="1" customWidth="1"/>
    <col min="10303" max="10303" width="53" style="128" bestFit="1" customWidth="1"/>
    <col min="10304" max="10304" width="46.140625" style="128" bestFit="1" customWidth="1"/>
    <col min="10305" max="10305" width="8.140625" style="128" bestFit="1" customWidth="1"/>
    <col min="10306" max="10306" width="33.85546875" style="128" bestFit="1" customWidth="1"/>
    <col min="10307" max="10307" width="53" style="128" bestFit="1" customWidth="1"/>
    <col min="10308" max="10308" width="46.140625" style="128" bestFit="1" customWidth="1"/>
    <col min="10309" max="10309" width="8.140625" style="128" bestFit="1" customWidth="1"/>
    <col min="10310" max="10310" width="33.85546875" style="128" bestFit="1" customWidth="1"/>
    <col min="10311" max="10311" width="53" style="128" bestFit="1" customWidth="1"/>
    <col min="10312" max="10312" width="46.140625" style="128" bestFit="1" customWidth="1"/>
    <col min="10313" max="10313" width="8.140625" style="128" bestFit="1" customWidth="1"/>
    <col min="10314" max="10314" width="33.85546875" style="128" bestFit="1" customWidth="1"/>
    <col min="10315" max="10315" width="53" style="128" bestFit="1" customWidth="1"/>
    <col min="10316" max="10316" width="46.140625" style="128" bestFit="1" customWidth="1"/>
    <col min="10317" max="10317" width="8.140625" style="128" bestFit="1" customWidth="1"/>
    <col min="10318" max="10318" width="33.85546875" style="128" bestFit="1" customWidth="1"/>
    <col min="10319" max="10319" width="53" style="128" bestFit="1" customWidth="1"/>
    <col min="10320" max="10320" width="46.140625" style="128" bestFit="1" customWidth="1"/>
    <col min="10321" max="10321" width="8.140625" style="128" bestFit="1" customWidth="1"/>
    <col min="10322" max="10322" width="33.85546875" style="128" bestFit="1" customWidth="1"/>
    <col min="10323" max="10323" width="53" style="128" bestFit="1" customWidth="1"/>
    <col min="10324" max="10324" width="46.140625" style="128" bestFit="1" customWidth="1"/>
    <col min="10325" max="10325" width="8.140625" style="128" bestFit="1" customWidth="1"/>
    <col min="10326" max="10326" width="33.85546875" style="128" bestFit="1" customWidth="1"/>
    <col min="10327" max="10327" width="53" style="128" bestFit="1" customWidth="1"/>
    <col min="10328" max="10328" width="46.140625" style="128" bestFit="1" customWidth="1"/>
    <col min="10329" max="10329" width="8.140625" style="128" bestFit="1" customWidth="1"/>
    <col min="10330" max="10330" width="33.85546875" style="128" bestFit="1" customWidth="1"/>
    <col min="10331" max="10331" width="53" style="128" bestFit="1" customWidth="1"/>
    <col min="10332" max="10332" width="46.140625" style="128" bestFit="1" customWidth="1"/>
    <col min="10333" max="10333" width="8.140625" style="128" bestFit="1" customWidth="1"/>
    <col min="10334" max="10334" width="33.85546875" style="128" bestFit="1" customWidth="1"/>
    <col min="10335" max="10335" width="53" style="128" bestFit="1" customWidth="1"/>
    <col min="10336" max="10336" width="46.140625" style="128" bestFit="1" customWidth="1"/>
    <col min="10337" max="10337" width="8.140625" style="128" bestFit="1" customWidth="1"/>
    <col min="10338" max="10338" width="33.85546875" style="128" bestFit="1" customWidth="1"/>
    <col min="10339" max="10339" width="53" style="128" bestFit="1" customWidth="1"/>
    <col min="10340" max="10340" width="46.140625" style="128" bestFit="1" customWidth="1"/>
    <col min="10341" max="10341" width="8.140625" style="128" bestFit="1" customWidth="1"/>
    <col min="10342" max="10342" width="33.85546875" style="128" bestFit="1" customWidth="1"/>
    <col min="10343" max="10343" width="53" style="128" bestFit="1" customWidth="1"/>
    <col min="10344" max="10344" width="46.140625" style="128" bestFit="1" customWidth="1"/>
    <col min="10345" max="10345" width="8.140625" style="128" bestFit="1" customWidth="1"/>
    <col min="10346" max="10346" width="33.85546875" style="128" bestFit="1" customWidth="1"/>
    <col min="10347" max="10347" width="53" style="128" bestFit="1" customWidth="1"/>
    <col min="10348" max="10348" width="46.140625" style="128" bestFit="1" customWidth="1"/>
    <col min="10349" max="10349" width="8.140625" style="128" bestFit="1" customWidth="1"/>
    <col min="10350" max="10350" width="33.85546875" style="128" bestFit="1" customWidth="1"/>
    <col min="10351" max="10351" width="53" style="128" bestFit="1" customWidth="1"/>
    <col min="10352" max="10352" width="46.140625" style="128" bestFit="1" customWidth="1"/>
    <col min="10353" max="10353" width="8.140625" style="128" bestFit="1" customWidth="1"/>
    <col min="10354" max="10354" width="33.85546875" style="128" bestFit="1" customWidth="1"/>
    <col min="10355" max="10355" width="53" style="128" bestFit="1" customWidth="1"/>
    <col min="10356" max="10356" width="46.140625" style="128" bestFit="1" customWidth="1"/>
    <col min="10357" max="10357" width="8.140625" style="128" bestFit="1" customWidth="1"/>
    <col min="10358" max="10358" width="33.85546875" style="128" bestFit="1" customWidth="1"/>
    <col min="10359" max="10359" width="53" style="128" bestFit="1" customWidth="1"/>
    <col min="10360" max="10360" width="46.140625" style="128" bestFit="1" customWidth="1"/>
    <col min="10361" max="10361" width="8.140625" style="128" bestFit="1" customWidth="1"/>
    <col min="10362" max="10362" width="33.85546875" style="128" bestFit="1" customWidth="1"/>
    <col min="10363" max="10363" width="53" style="128" bestFit="1" customWidth="1"/>
    <col min="10364" max="10364" width="46.140625" style="128" bestFit="1" customWidth="1"/>
    <col min="10365" max="10365" width="8.140625" style="128" bestFit="1" customWidth="1"/>
    <col min="10366" max="10366" width="33.85546875" style="128" bestFit="1" customWidth="1"/>
    <col min="10367" max="10367" width="53" style="128" bestFit="1" customWidth="1"/>
    <col min="10368" max="10368" width="46.140625" style="128" bestFit="1" customWidth="1"/>
    <col min="10369" max="10369" width="8.140625" style="128" bestFit="1" customWidth="1"/>
    <col min="10370" max="10370" width="33.85546875" style="128" bestFit="1" customWidth="1"/>
    <col min="10371" max="10371" width="53" style="128" bestFit="1" customWidth="1"/>
    <col min="10372" max="10372" width="46.140625" style="128" bestFit="1" customWidth="1"/>
    <col min="10373" max="10373" width="8.140625" style="128" bestFit="1" customWidth="1"/>
    <col min="10374" max="10374" width="33.85546875" style="128" bestFit="1" customWidth="1"/>
    <col min="10375" max="10375" width="53" style="128" bestFit="1" customWidth="1"/>
    <col min="10376" max="10376" width="46.140625" style="128" bestFit="1" customWidth="1"/>
    <col min="10377" max="10377" width="8.140625" style="128" bestFit="1" customWidth="1"/>
    <col min="10378" max="10378" width="33.85546875" style="128" bestFit="1" customWidth="1"/>
    <col min="10379" max="10379" width="53" style="128" bestFit="1" customWidth="1"/>
    <col min="10380" max="10380" width="46.140625" style="128" bestFit="1" customWidth="1"/>
    <col min="10381" max="10381" width="8.140625" style="128" bestFit="1" customWidth="1"/>
    <col min="10382" max="10382" width="33.85546875" style="128" bestFit="1" customWidth="1"/>
    <col min="10383" max="10383" width="53" style="128" bestFit="1" customWidth="1"/>
    <col min="10384" max="10384" width="46.140625" style="128" bestFit="1" customWidth="1"/>
    <col min="10385" max="10385" width="8.140625" style="128" bestFit="1" customWidth="1"/>
    <col min="10386" max="10386" width="33.85546875" style="128" bestFit="1" customWidth="1"/>
    <col min="10387" max="10387" width="53" style="128" bestFit="1" customWidth="1"/>
    <col min="10388" max="10388" width="46.140625" style="128" bestFit="1" customWidth="1"/>
    <col min="10389" max="10389" width="8.140625" style="128" bestFit="1" customWidth="1"/>
    <col min="10390" max="10390" width="33.85546875" style="128" bestFit="1" customWidth="1"/>
    <col min="10391" max="10391" width="53" style="128" bestFit="1" customWidth="1"/>
    <col min="10392" max="10392" width="46.140625" style="128" bestFit="1" customWidth="1"/>
    <col min="10393" max="10393" width="8.140625" style="128" bestFit="1" customWidth="1"/>
    <col min="10394" max="10394" width="33.85546875" style="128" bestFit="1" customWidth="1"/>
    <col min="10395" max="10395" width="53" style="128" bestFit="1" customWidth="1"/>
    <col min="10396" max="10396" width="46.140625" style="128" bestFit="1" customWidth="1"/>
    <col min="10397" max="10397" width="8.140625" style="128" bestFit="1" customWidth="1"/>
    <col min="10398" max="10398" width="33.85546875" style="128" bestFit="1" customWidth="1"/>
    <col min="10399" max="10399" width="53" style="128" bestFit="1" customWidth="1"/>
    <col min="10400" max="10400" width="46.140625" style="128" bestFit="1" customWidth="1"/>
    <col min="10401" max="10401" width="8.140625" style="128" bestFit="1" customWidth="1"/>
    <col min="10402" max="10402" width="33.85546875" style="128" bestFit="1" customWidth="1"/>
    <col min="10403" max="10403" width="53" style="128" bestFit="1" customWidth="1"/>
    <col min="10404" max="10404" width="46.140625" style="128" bestFit="1" customWidth="1"/>
    <col min="10405" max="10405" width="8.140625" style="128" bestFit="1" customWidth="1"/>
    <col min="10406" max="10406" width="33.85546875" style="128" bestFit="1" customWidth="1"/>
    <col min="10407" max="10407" width="53" style="128" bestFit="1" customWidth="1"/>
    <col min="10408" max="10408" width="46.140625" style="128" bestFit="1" customWidth="1"/>
    <col min="10409" max="10409" width="8.140625" style="128" bestFit="1" customWidth="1"/>
    <col min="10410" max="10410" width="33.85546875" style="128" bestFit="1" customWidth="1"/>
    <col min="10411" max="10411" width="53" style="128" bestFit="1" customWidth="1"/>
    <col min="10412" max="10412" width="46.140625" style="128" bestFit="1" customWidth="1"/>
    <col min="10413" max="10413" width="8.140625" style="128" bestFit="1" customWidth="1"/>
    <col min="10414" max="10414" width="33.85546875" style="128" bestFit="1" customWidth="1"/>
    <col min="10415" max="10415" width="53" style="128" bestFit="1" customWidth="1"/>
    <col min="10416" max="10416" width="46.140625" style="128" bestFit="1" customWidth="1"/>
    <col min="10417" max="10417" width="8.140625" style="128" bestFit="1" customWidth="1"/>
    <col min="10418" max="10418" width="33.85546875" style="128" bestFit="1" customWidth="1"/>
    <col min="10419" max="10419" width="53" style="128" bestFit="1" customWidth="1"/>
    <col min="10420" max="10420" width="46.140625" style="128" bestFit="1" customWidth="1"/>
    <col min="10421" max="10421" width="8.140625" style="128" bestFit="1" customWidth="1"/>
    <col min="10422" max="10422" width="33.85546875" style="128" bestFit="1" customWidth="1"/>
    <col min="10423" max="10423" width="53" style="128" bestFit="1" customWidth="1"/>
    <col min="10424" max="10424" width="46.140625" style="128" bestFit="1" customWidth="1"/>
    <col min="10425" max="10425" width="8.140625" style="128" bestFit="1" customWidth="1"/>
    <col min="10426" max="10426" width="33.85546875" style="128" bestFit="1" customWidth="1"/>
    <col min="10427" max="10427" width="53" style="128" bestFit="1" customWidth="1"/>
    <col min="10428" max="10428" width="46.140625" style="128" bestFit="1" customWidth="1"/>
    <col min="10429" max="10429" width="8.140625" style="128" bestFit="1" customWidth="1"/>
    <col min="10430" max="10430" width="33.85546875" style="128" bestFit="1" customWidth="1"/>
    <col min="10431" max="10431" width="53" style="128" bestFit="1" customWidth="1"/>
    <col min="10432" max="10432" width="46.140625" style="128" bestFit="1" customWidth="1"/>
    <col min="10433" max="10433" width="8.140625" style="128" bestFit="1" customWidth="1"/>
    <col min="10434" max="10434" width="33.85546875" style="128" bestFit="1" customWidth="1"/>
    <col min="10435" max="10435" width="53" style="128" bestFit="1" customWidth="1"/>
    <col min="10436" max="10436" width="46.140625" style="128" bestFit="1" customWidth="1"/>
    <col min="10437" max="10437" width="8.140625" style="128" bestFit="1" customWidth="1"/>
    <col min="10438" max="10438" width="33.85546875" style="128" bestFit="1" customWidth="1"/>
    <col min="10439" max="10439" width="53" style="128" bestFit="1" customWidth="1"/>
    <col min="10440" max="10440" width="46.140625" style="128" bestFit="1" customWidth="1"/>
    <col min="10441" max="10441" width="8.140625" style="128" bestFit="1" customWidth="1"/>
    <col min="10442" max="10442" width="33.85546875" style="128" bestFit="1" customWidth="1"/>
    <col min="10443" max="10443" width="53" style="128" bestFit="1" customWidth="1"/>
    <col min="10444" max="10444" width="46.140625" style="128" bestFit="1" customWidth="1"/>
    <col min="10445" max="10445" width="8.140625" style="128" bestFit="1" customWidth="1"/>
    <col min="10446" max="10446" width="33.85546875" style="128" bestFit="1" customWidth="1"/>
    <col min="10447" max="10447" width="53" style="128" bestFit="1" customWidth="1"/>
    <col min="10448" max="10448" width="46.140625" style="128" bestFit="1" customWidth="1"/>
    <col min="10449" max="10449" width="8.140625" style="128" bestFit="1" customWidth="1"/>
    <col min="10450" max="10450" width="33.85546875" style="128" bestFit="1" customWidth="1"/>
    <col min="10451" max="10451" width="53" style="128" bestFit="1" customWidth="1"/>
    <col min="10452" max="10452" width="46.140625" style="128" bestFit="1" customWidth="1"/>
    <col min="10453" max="10453" width="8.140625" style="128" bestFit="1" customWidth="1"/>
    <col min="10454" max="10454" width="33.85546875" style="128" bestFit="1" customWidth="1"/>
    <col min="10455" max="10455" width="53" style="128" bestFit="1" customWidth="1"/>
    <col min="10456" max="10456" width="46.140625" style="128" bestFit="1" customWidth="1"/>
    <col min="10457" max="10457" width="8.140625" style="128" bestFit="1" customWidth="1"/>
    <col min="10458" max="10458" width="33.85546875" style="128" bestFit="1" customWidth="1"/>
    <col min="10459" max="10459" width="53" style="128" bestFit="1" customWidth="1"/>
    <col min="10460" max="10460" width="46.140625" style="128" bestFit="1" customWidth="1"/>
    <col min="10461" max="10461" width="8.140625" style="128" bestFit="1" customWidth="1"/>
    <col min="10462" max="10462" width="33.85546875" style="128" bestFit="1" customWidth="1"/>
    <col min="10463" max="10463" width="53" style="128" bestFit="1" customWidth="1"/>
    <col min="10464" max="10464" width="46.140625" style="128" bestFit="1" customWidth="1"/>
    <col min="10465" max="10465" width="8.140625" style="128" bestFit="1" customWidth="1"/>
    <col min="10466" max="10466" width="33.85546875" style="128" bestFit="1" customWidth="1"/>
    <col min="10467" max="10467" width="53" style="128" bestFit="1" customWidth="1"/>
    <col min="10468" max="10468" width="46.140625" style="128" bestFit="1" customWidth="1"/>
    <col min="10469" max="10469" width="8.140625" style="128" bestFit="1" customWidth="1"/>
    <col min="10470" max="10470" width="33.85546875" style="128" bestFit="1" customWidth="1"/>
    <col min="10471" max="10471" width="53" style="128" bestFit="1" customWidth="1"/>
    <col min="10472" max="10472" width="46.140625" style="128" bestFit="1" customWidth="1"/>
    <col min="10473" max="10473" width="8.140625" style="128" bestFit="1" customWidth="1"/>
    <col min="10474" max="10474" width="33.85546875" style="128" bestFit="1" customWidth="1"/>
    <col min="10475" max="10475" width="53" style="128" bestFit="1" customWidth="1"/>
    <col min="10476" max="10476" width="46.140625" style="128" bestFit="1" customWidth="1"/>
    <col min="10477" max="10477" width="8.140625" style="128" bestFit="1" customWidth="1"/>
    <col min="10478" max="10478" width="33.85546875" style="128" bestFit="1" customWidth="1"/>
    <col min="10479" max="10479" width="53" style="128" bestFit="1" customWidth="1"/>
    <col min="10480" max="10480" width="46.140625" style="128" bestFit="1" customWidth="1"/>
    <col min="10481" max="10481" width="8.140625" style="128" bestFit="1" customWidth="1"/>
    <col min="10482" max="10482" width="33.85546875" style="128" bestFit="1" customWidth="1"/>
    <col min="10483" max="10483" width="53" style="128" bestFit="1" customWidth="1"/>
    <col min="10484" max="10484" width="46.140625" style="128" bestFit="1" customWidth="1"/>
    <col min="10485" max="10485" width="8.140625" style="128" bestFit="1" customWidth="1"/>
    <col min="10486" max="10486" width="33.85546875" style="128" bestFit="1" customWidth="1"/>
    <col min="10487" max="10487" width="53" style="128" bestFit="1" customWidth="1"/>
    <col min="10488" max="10488" width="46.140625" style="128" bestFit="1" customWidth="1"/>
    <col min="10489" max="10489" width="8.140625" style="128" bestFit="1" customWidth="1"/>
    <col min="10490" max="10490" width="33.85546875" style="128" bestFit="1" customWidth="1"/>
    <col min="10491" max="10491" width="53" style="128" bestFit="1" customWidth="1"/>
    <col min="10492" max="10492" width="46.140625" style="128" bestFit="1" customWidth="1"/>
    <col min="10493" max="10493" width="8.140625" style="128" bestFit="1" customWidth="1"/>
    <col min="10494" max="10494" width="33.85546875" style="128" bestFit="1" customWidth="1"/>
    <col min="10495" max="10495" width="53" style="128" bestFit="1" customWidth="1"/>
    <col min="10496" max="10496" width="46.140625" style="128" bestFit="1" customWidth="1"/>
    <col min="10497" max="10497" width="8.140625" style="128" bestFit="1" customWidth="1"/>
    <col min="10498" max="10498" width="33.85546875" style="128" bestFit="1" customWidth="1"/>
    <col min="10499" max="10499" width="53" style="128" bestFit="1" customWidth="1"/>
    <col min="10500" max="10500" width="46.140625" style="128" bestFit="1" customWidth="1"/>
    <col min="10501" max="10501" width="8.140625" style="128" bestFit="1" customWidth="1"/>
    <col min="10502" max="10502" width="33.85546875" style="128" bestFit="1" customWidth="1"/>
    <col min="10503" max="10503" width="53" style="128" bestFit="1" customWidth="1"/>
    <col min="10504" max="10504" width="46.140625" style="128" bestFit="1" customWidth="1"/>
    <col min="10505" max="10505" width="8.140625" style="128" bestFit="1" customWidth="1"/>
    <col min="10506" max="10506" width="33.85546875" style="128" bestFit="1" customWidth="1"/>
    <col min="10507" max="10507" width="53" style="128" bestFit="1" customWidth="1"/>
    <col min="10508" max="10508" width="46.140625" style="128" bestFit="1" customWidth="1"/>
    <col min="10509" max="10509" width="8.140625" style="128" bestFit="1" customWidth="1"/>
    <col min="10510" max="10510" width="33.85546875" style="128" bestFit="1" customWidth="1"/>
    <col min="10511" max="10511" width="53" style="128" bestFit="1" customWidth="1"/>
    <col min="10512" max="10512" width="46.140625" style="128" bestFit="1" customWidth="1"/>
    <col min="10513" max="10513" width="8.140625" style="128" bestFit="1" customWidth="1"/>
    <col min="10514" max="10514" width="33.85546875" style="128" bestFit="1" customWidth="1"/>
    <col min="10515" max="10515" width="53" style="128" bestFit="1" customWidth="1"/>
    <col min="10516" max="10516" width="46.140625" style="128" bestFit="1" customWidth="1"/>
    <col min="10517" max="10517" width="8.140625" style="128" bestFit="1" customWidth="1"/>
    <col min="10518" max="10518" width="33.85546875" style="128" bestFit="1" customWidth="1"/>
    <col min="10519" max="10519" width="53" style="128" bestFit="1" customWidth="1"/>
    <col min="10520" max="10520" width="46.140625" style="128" bestFit="1" customWidth="1"/>
    <col min="10521" max="10521" width="8.140625" style="128" bestFit="1" customWidth="1"/>
    <col min="10522" max="10522" width="33.85546875" style="128" bestFit="1" customWidth="1"/>
    <col min="10523" max="10523" width="53" style="128" bestFit="1" customWidth="1"/>
    <col min="10524" max="10524" width="46.140625" style="128" bestFit="1" customWidth="1"/>
    <col min="10525" max="10525" width="8.140625" style="128" bestFit="1" customWidth="1"/>
    <col min="10526" max="10526" width="33.85546875" style="128" bestFit="1" customWidth="1"/>
    <col min="10527" max="10527" width="53" style="128" bestFit="1" customWidth="1"/>
    <col min="10528" max="10528" width="46.140625" style="128" bestFit="1" customWidth="1"/>
    <col min="10529" max="10529" width="8.140625" style="128" bestFit="1" customWidth="1"/>
    <col min="10530" max="10530" width="33.85546875" style="128" bestFit="1" customWidth="1"/>
    <col min="10531" max="10531" width="53" style="128" bestFit="1" customWidth="1"/>
    <col min="10532" max="10532" width="46.140625" style="128" bestFit="1" customWidth="1"/>
    <col min="10533" max="10533" width="8.140625" style="128" bestFit="1" customWidth="1"/>
    <col min="10534" max="10534" width="33.85546875" style="128" bestFit="1" customWidth="1"/>
    <col min="10535" max="10535" width="53" style="128" bestFit="1" customWidth="1"/>
    <col min="10536" max="10536" width="46.140625" style="128" bestFit="1" customWidth="1"/>
    <col min="10537" max="10537" width="8.140625" style="128" bestFit="1" customWidth="1"/>
    <col min="10538" max="10538" width="33.85546875" style="128" bestFit="1" customWidth="1"/>
    <col min="10539" max="10539" width="53" style="128" bestFit="1" customWidth="1"/>
    <col min="10540" max="10540" width="46.140625" style="128" bestFit="1" customWidth="1"/>
    <col min="10541" max="10541" width="8.140625" style="128" bestFit="1" customWidth="1"/>
    <col min="10542" max="10542" width="33.85546875" style="128" bestFit="1" customWidth="1"/>
    <col min="10543" max="10543" width="53" style="128" bestFit="1" customWidth="1"/>
    <col min="10544" max="10544" width="46.140625" style="128" bestFit="1" customWidth="1"/>
    <col min="10545" max="10545" width="8.140625" style="128" bestFit="1" customWidth="1"/>
    <col min="10546" max="10546" width="33.85546875" style="128" bestFit="1" customWidth="1"/>
    <col min="10547" max="10547" width="53" style="128" bestFit="1" customWidth="1"/>
    <col min="10548" max="10548" width="46.140625" style="128" bestFit="1" customWidth="1"/>
    <col min="10549" max="10549" width="8.140625" style="128" bestFit="1" customWidth="1"/>
    <col min="10550" max="10550" width="33.85546875" style="128" bestFit="1" customWidth="1"/>
    <col min="10551" max="10551" width="53" style="128" bestFit="1" customWidth="1"/>
    <col min="10552" max="10552" width="46.140625" style="128" bestFit="1" customWidth="1"/>
    <col min="10553" max="10553" width="8.140625" style="128" bestFit="1" customWidth="1"/>
    <col min="10554" max="10554" width="33.85546875" style="128" bestFit="1" customWidth="1"/>
    <col min="10555" max="10555" width="53" style="128" bestFit="1" customWidth="1"/>
    <col min="10556" max="10556" width="46.140625" style="128" bestFit="1" customWidth="1"/>
    <col min="10557" max="10557" width="8.140625" style="128" bestFit="1" customWidth="1"/>
    <col min="10558" max="10558" width="33.85546875" style="128" bestFit="1" customWidth="1"/>
    <col min="10559" max="10559" width="53" style="128" bestFit="1" customWidth="1"/>
    <col min="10560" max="10560" width="46.140625" style="128" bestFit="1" customWidth="1"/>
    <col min="10561" max="10561" width="8.140625" style="128" bestFit="1" customWidth="1"/>
    <col min="10562" max="10562" width="33.85546875" style="128" bestFit="1" customWidth="1"/>
    <col min="10563" max="10563" width="53" style="128" bestFit="1" customWidth="1"/>
    <col min="10564" max="10564" width="46.140625" style="128" bestFit="1" customWidth="1"/>
    <col min="10565" max="10565" width="8.140625" style="128" bestFit="1" customWidth="1"/>
    <col min="10566" max="10566" width="33.85546875" style="128" bestFit="1" customWidth="1"/>
    <col min="10567" max="10567" width="53" style="128" bestFit="1" customWidth="1"/>
    <col min="10568" max="10568" width="46.140625" style="128" bestFit="1" customWidth="1"/>
    <col min="10569" max="10569" width="8.140625" style="128" bestFit="1" customWidth="1"/>
    <col min="10570" max="10570" width="33.85546875" style="128" bestFit="1" customWidth="1"/>
    <col min="10571" max="10571" width="53" style="128" bestFit="1" customWidth="1"/>
    <col min="10572" max="10572" width="46.140625" style="128" bestFit="1" customWidth="1"/>
    <col min="10573" max="10573" width="8.140625" style="128" bestFit="1" customWidth="1"/>
    <col min="10574" max="10574" width="33.85546875" style="128" bestFit="1" customWidth="1"/>
    <col min="10575" max="10575" width="53" style="128" bestFit="1" customWidth="1"/>
    <col min="10576" max="10576" width="46.140625" style="128" bestFit="1" customWidth="1"/>
    <col min="10577" max="10577" width="8.140625" style="128" bestFit="1" customWidth="1"/>
    <col min="10578" max="10578" width="33.85546875" style="128" bestFit="1" customWidth="1"/>
    <col min="10579" max="10579" width="53" style="128" bestFit="1" customWidth="1"/>
    <col min="10580" max="10580" width="46.140625" style="128" bestFit="1" customWidth="1"/>
    <col min="10581" max="10581" width="8.140625" style="128" bestFit="1" customWidth="1"/>
    <col min="10582" max="10582" width="33.85546875" style="128" bestFit="1" customWidth="1"/>
    <col min="10583" max="10583" width="53" style="128" bestFit="1" customWidth="1"/>
    <col min="10584" max="10584" width="46.140625" style="128" bestFit="1" customWidth="1"/>
    <col min="10585" max="10585" width="8.140625" style="128" bestFit="1" customWidth="1"/>
    <col min="10586" max="10586" width="33.85546875" style="128" bestFit="1" customWidth="1"/>
    <col min="10587" max="10587" width="53" style="128" bestFit="1" customWidth="1"/>
    <col min="10588" max="10588" width="46.140625" style="128" bestFit="1" customWidth="1"/>
    <col min="10589" max="10589" width="8.140625" style="128" bestFit="1" customWidth="1"/>
    <col min="10590" max="10590" width="33.85546875" style="128" bestFit="1" customWidth="1"/>
    <col min="10591" max="10591" width="53" style="128" bestFit="1" customWidth="1"/>
    <col min="10592" max="10592" width="46.140625" style="128" bestFit="1" customWidth="1"/>
    <col min="10593" max="10593" width="8.140625" style="128" bestFit="1" customWidth="1"/>
    <col min="10594" max="10594" width="33.85546875" style="128" bestFit="1" customWidth="1"/>
    <col min="10595" max="10595" width="53" style="128" bestFit="1" customWidth="1"/>
    <col min="10596" max="10596" width="46.140625" style="128" bestFit="1" customWidth="1"/>
    <col min="10597" max="10597" width="8.140625" style="128" bestFit="1" customWidth="1"/>
    <col min="10598" max="10598" width="33.85546875" style="128" bestFit="1" customWidth="1"/>
    <col min="10599" max="10599" width="53" style="128" bestFit="1" customWidth="1"/>
    <col min="10600" max="10600" width="46.140625" style="128" bestFit="1" customWidth="1"/>
    <col min="10601" max="10601" width="8.140625" style="128" bestFit="1" customWidth="1"/>
    <col min="10602" max="10602" width="33.85546875" style="128" bestFit="1" customWidth="1"/>
    <col min="10603" max="10603" width="53" style="128" bestFit="1" customWidth="1"/>
    <col min="10604" max="10604" width="46.140625" style="128" bestFit="1" customWidth="1"/>
    <col min="10605" max="10605" width="8.140625" style="128" bestFit="1" customWidth="1"/>
    <col min="10606" max="10606" width="33.85546875" style="128" bestFit="1" customWidth="1"/>
    <col min="10607" max="10607" width="53" style="128" bestFit="1" customWidth="1"/>
    <col min="10608" max="10608" width="46.140625" style="128" bestFit="1" customWidth="1"/>
    <col min="10609" max="10609" width="8.140625" style="128" bestFit="1" customWidth="1"/>
    <col min="10610" max="10610" width="33.85546875" style="128" bestFit="1" customWidth="1"/>
    <col min="10611" max="10611" width="53" style="128" bestFit="1" customWidth="1"/>
    <col min="10612" max="10612" width="46.140625" style="128" bestFit="1" customWidth="1"/>
    <col min="10613" max="10613" width="8.140625" style="128" bestFit="1" customWidth="1"/>
    <col min="10614" max="10614" width="33.85546875" style="128" bestFit="1" customWidth="1"/>
    <col min="10615" max="10615" width="53" style="128" bestFit="1" customWidth="1"/>
    <col min="10616" max="10616" width="46.140625" style="128" bestFit="1" customWidth="1"/>
    <col min="10617" max="10617" width="8.140625" style="128" bestFit="1" customWidth="1"/>
    <col min="10618" max="10618" width="33.85546875" style="128" bestFit="1" customWidth="1"/>
    <col min="10619" max="10619" width="53" style="128" bestFit="1" customWidth="1"/>
    <col min="10620" max="10620" width="46.140625" style="128" bestFit="1" customWidth="1"/>
    <col min="10621" max="10621" width="8.140625" style="128" bestFit="1" customWidth="1"/>
    <col min="10622" max="10622" width="33.85546875" style="128" bestFit="1" customWidth="1"/>
    <col min="10623" max="10623" width="53" style="128" bestFit="1" customWidth="1"/>
    <col min="10624" max="10624" width="46.140625" style="128" bestFit="1" customWidth="1"/>
    <col min="10625" max="10625" width="8.140625" style="128" bestFit="1" customWidth="1"/>
    <col min="10626" max="10626" width="33.85546875" style="128" bestFit="1" customWidth="1"/>
    <col min="10627" max="10627" width="53" style="128" bestFit="1" customWidth="1"/>
    <col min="10628" max="10628" width="46.140625" style="128" bestFit="1" customWidth="1"/>
    <col min="10629" max="10629" width="8.140625" style="128" bestFit="1" customWidth="1"/>
    <col min="10630" max="10630" width="33.85546875" style="128" bestFit="1" customWidth="1"/>
    <col min="10631" max="10631" width="53" style="128" bestFit="1" customWidth="1"/>
    <col min="10632" max="10632" width="46.140625" style="128" bestFit="1" customWidth="1"/>
    <col min="10633" max="10633" width="8.140625" style="128" bestFit="1" customWidth="1"/>
    <col min="10634" max="10634" width="33.85546875" style="128" bestFit="1" customWidth="1"/>
    <col min="10635" max="10635" width="53" style="128" bestFit="1" customWidth="1"/>
    <col min="10636" max="10636" width="46.140625" style="128" bestFit="1" customWidth="1"/>
    <col min="10637" max="10637" width="8.140625" style="128" bestFit="1" customWidth="1"/>
    <col min="10638" max="10638" width="33.85546875" style="128" bestFit="1" customWidth="1"/>
    <col min="10639" max="10639" width="53" style="128" bestFit="1" customWidth="1"/>
    <col min="10640" max="10640" width="46.140625" style="128" bestFit="1" customWidth="1"/>
    <col min="10641" max="10641" width="8.140625" style="128" bestFit="1" customWidth="1"/>
    <col min="10642" max="10642" width="33.85546875" style="128" bestFit="1" customWidth="1"/>
    <col min="10643" max="10643" width="53" style="128" bestFit="1" customWidth="1"/>
    <col min="10644" max="10644" width="46.140625" style="128" bestFit="1" customWidth="1"/>
    <col min="10645" max="10645" width="8.140625" style="128" bestFit="1" customWidth="1"/>
    <col min="10646" max="10646" width="33.85546875" style="128" bestFit="1" customWidth="1"/>
    <col min="10647" max="10647" width="53" style="128" bestFit="1" customWidth="1"/>
    <col min="10648" max="10648" width="46.140625" style="128" bestFit="1" customWidth="1"/>
    <col min="10649" max="10649" width="8.140625" style="128" bestFit="1" customWidth="1"/>
    <col min="10650" max="10650" width="33.85546875" style="128" bestFit="1" customWidth="1"/>
    <col min="10651" max="10651" width="53" style="128" bestFit="1" customWidth="1"/>
    <col min="10652" max="10652" width="46.140625" style="128" bestFit="1" customWidth="1"/>
    <col min="10653" max="10653" width="8.140625" style="128" bestFit="1" customWidth="1"/>
    <col min="10654" max="10654" width="33.85546875" style="128" bestFit="1" customWidth="1"/>
    <col min="10655" max="10655" width="53" style="128" bestFit="1" customWidth="1"/>
    <col min="10656" max="10656" width="46.140625" style="128" bestFit="1" customWidth="1"/>
    <col min="10657" max="10657" width="8.140625" style="128" bestFit="1" customWidth="1"/>
    <col min="10658" max="10658" width="33.85546875" style="128" bestFit="1" customWidth="1"/>
    <col min="10659" max="10659" width="53" style="128" bestFit="1" customWidth="1"/>
    <col min="10660" max="10660" width="46.140625" style="128" bestFit="1" customWidth="1"/>
    <col min="10661" max="10661" width="8.140625" style="128" bestFit="1" customWidth="1"/>
    <col min="10662" max="10662" width="33.85546875" style="128" bestFit="1" customWidth="1"/>
    <col min="10663" max="10663" width="53" style="128" bestFit="1" customWidth="1"/>
    <col min="10664" max="10664" width="46.140625" style="128" bestFit="1" customWidth="1"/>
    <col min="10665" max="10665" width="8.140625" style="128" bestFit="1" customWidth="1"/>
    <col min="10666" max="10666" width="33.85546875" style="128" bestFit="1" customWidth="1"/>
    <col min="10667" max="10667" width="53" style="128" bestFit="1" customWidth="1"/>
    <col min="10668" max="10668" width="46.140625" style="128" bestFit="1" customWidth="1"/>
    <col min="10669" max="10669" width="8.140625" style="128" bestFit="1" customWidth="1"/>
    <col min="10670" max="10670" width="33.85546875" style="128" bestFit="1" customWidth="1"/>
    <col min="10671" max="10671" width="53" style="128" bestFit="1" customWidth="1"/>
    <col min="10672" max="10672" width="46.140625" style="128" bestFit="1" customWidth="1"/>
    <col min="10673" max="10673" width="8.140625" style="128" bestFit="1" customWidth="1"/>
    <col min="10674" max="10674" width="33.85546875" style="128" bestFit="1" customWidth="1"/>
    <col min="10675" max="10675" width="53" style="128" bestFit="1" customWidth="1"/>
    <col min="10676" max="10676" width="46.140625" style="128" bestFit="1" customWidth="1"/>
    <col min="10677" max="10677" width="8.140625" style="128" bestFit="1" customWidth="1"/>
    <col min="10678" max="10678" width="33.85546875" style="128" bestFit="1" customWidth="1"/>
    <col min="10679" max="10679" width="53" style="128" bestFit="1" customWidth="1"/>
    <col min="10680" max="10680" width="46.140625" style="128" bestFit="1" customWidth="1"/>
    <col min="10681" max="10681" width="8.140625" style="128" bestFit="1" customWidth="1"/>
    <col min="10682" max="10682" width="33.85546875" style="128" bestFit="1" customWidth="1"/>
    <col min="10683" max="10683" width="53" style="128" bestFit="1" customWidth="1"/>
    <col min="10684" max="10684" width="46.140625" style="128" bestFit="1" customWidth="1"/>
    <col min="10685" max="10685" width="8.140625" style="128" bestFit="1" customWidth="1"/>
    <col min="10686" max="10686" width="33.85546875" style="128" bestFit="1" customWidth="1"/>
    <col min="10687" max="10687" width="53" style="128" bestFit="1" customWidth="1"/>
    <col min="10688" max="10688" width="46.140625" style="128" bestFit="1" customWidth="1"/>
    <col min="10689" max="10689" width="8.140625" style="128" bestFit="1" customWidth="1"/>
    <col min="10690" max="10690" width="33.85546875" style="128" bestFit="1" customWidth="1"/>
    <col min="10691" max="10691" width="53" style="128" bestFit="1" customWidth="1"/>
    <col min="10692" max="10692" width="46.140625" style="128" bestFit="1" customWidth="1"/>
    <col min="10693" max="10693" width="8.140625" style="128" bestFit="1" customWidth="1"/>
    <col min="10694" max="10694" width="33.85546875" style="128" bestFit="1" customWidth="1"/>
    <col min="10695" max="10695" width="53" style="128" bestFit="1" customWidth="1"/>
    <col min="10696" max="10696" width="46.140625" style="128" bestFit="1" customWidth="1"/>
    <col min="10697" max="10697" width="8.140625" style="128" bestFit="1" customWidth="1"/>
    <col min="10698" max="10698" width="33.85546875" style="128" bestFit="1" customWidth="1"/>
    <col min="10699" max="10699" width="53" style="128" bestFit="1" customWidth="1"/>
    <col min="10700" max="10700" width="46.140625" style="128" bestFit="1" customWidth="1"/>
    <col min="10701" max="10701" width="8.140625" style="128" bestFit="1" customWidth="1"/>
    <col min="10702" max="10702" width="33.85546875" style="128" bestFit="1" customWidth="1"/>
    <col min="10703" max="10703" width="53" style="128" bestFit="1" customWidth="1"/>
    <col min="10704" max="10704" width="46.140625" style="128" bestFit="1" customWidth="1"/>
    <col min="10705" max="10705" width="8.140625" style="128" bestFit="1" customWidth="1"/>
    <col min="10706" max="10706" width="33.85546875" style="128" bestFit="1" customWidth="1"/>
    <col min="10707" max="10707" width="53" style="128" bestFit="1" customWidth="1"/>
    <col min="10708" max="10708" width="46.140625" style="128" bestFit="1" customWidth="1"/>
    <col min="10709" max="10709" width="8.140625" style="128" bestFit="1" customWidth="1"/>
    <col min="10710" max="10710" width="33.85546875" style="128" bestFit="1" customWidth="1"/>
    <col min="10711" max="10711" width="53" style="128" bestFit="1" customWidth="1"/>
    <col min="10712" max="10712" width="46.140625" style="128" bestFit="1" customWidth="1"/>
    <col min="10713" max="10713" width="8.140625" style="128" bestFit="1" customWidth="1"/>
    <col min="10714" max="10714" width="33.85546875" style="128" bestFit="1" customWidth="1"/>
    <col min="10715" max="10715" width="53" style="128" bestFit="1" customWidth="1"/>
    <col min="10716" max="10716" width="46.140625" style="128" bestFit="1" customWidth="1"/>
    <col min="10717" max="10717" width="8.140625" style="128" bestFit="1" customWidth="1"/>
    <col min="10718" max="10718" width="33.85546875" style="128" bestFit="1" customWidth="1"/>
    <col min="10719" max="10719" width="53" style="128" bestFit="1" customWidth="1"/>
    <col min="10720" max="10720" width="46.140625" style="128" bestFit="1" customWidth="1"/>
    <col min="10721" max="10721" width="8.140625" style="128" bestFit="1" customWidth="1"/>
    <col min="10722" max="10722" width="33.85546875" style="128" bestFit="1" customWidth="1"/>
    <col min="10723" max="10723" width="53" style="128" bestFit="1" customWidth="1"/>
    <col min="10724" max="10724" width="46.140625" style="128" bestFit="1" customWidth="1"/>
    <col min="10725" max="10725" width="8.140625" style="128" bestFit="1" customWidth="1"/>
    <col min="10726" max="10726" width="33.85546875" style="128" bestFit="1" customWidth="1"/>
    <col min="10727" max="10727" width="53" style="128" bestFit="1" customWidth="1"/>
    <col min="10728" max="10728" width="46.140625" style="128" bestFit="1" customWidth="1"/>
    <col min="10729" max="10729" width="8.140625" style="128" bestFit="1" customWidth="1"/>
    <col min="10730" max="10730" width="33.85546875" style="128" bestFit="1" customWidth="1"/>
    <col min="10731" max="10731" width="53" style="128" bestFit="1" customWidth="1"/>
    <col min="10732" max="10732" width="46.140625" style="128" bestFit="1" customWidth="1"/>
    <col min="10733" max="10733" width="8.140625" style="128" bestFit="1" customWidth="1"/>
    <col min="10734" max="10734" width="33.85546875" style="128" bestFit="1" customWidth="1"/>
    <col min="10735" max="10735" width="53" style="128" bestFit="1" customWidth="1"/>
    <col min="10736" max="10736" width="46.140625" style="128" bestFit="1" customWidth="1"/>
    <col min="10737" max="10737" width="8.140625" style="128" bestFit="1" customWidth="1"/>
    <col min="10738" max="10738" width="33.85546875" style="128" bestFit="1" customWidth="1"/>
    <col min="10739" max="10739" width="53" style="128" bestFit="1" customWidth="1"/>
    <col min="10740" max="10740" width="46.140625" style="128" bestFit="1" customWidth="1"/>
    <col min="10741" max="10741" width="8.140625" style="128" bestFit="1" customWidth="1"/>
    <col min="10742" max="10742" width="33.85546875" style="128" bestFit="1" customWidth="1"/>
    <col min="10743" max="10743" width="53" style="128" bestFit="1" customWidth="1"/>
    <col min="10744" max="10744" width="46.140625" style="128" bestFit="1" customWidth="1"/>
    <col min="10745" max="10745" width="8.140625" style="128" bestFit="1" customWidth="1"/>
    <col min="10746" max="10746" width="33.85546875" style="128" bestFit="1" customWidth="1"/>
    <col min="10747" max="10747" width="53" style="128" bestFit="1" customWidth="1"/>
    <col min="10748" max="10748" width="46.140625" style="128" bestFit="1" customWidth="1"/>
    <col min="10749" max="10749" width="8.140625" style="128" bestFit="1" customWidth="1"/>
    <col min="10750" max="10750" width="33.85546875" style="128" bestFit="1" customWidth="1"/>
    <col min="10751" max="10751" width="53" style="128" bestFit="1" customWidth="1"/>
    <col min="10752" max="10752" width="46.140625" style="128" bestFit="1" customWidth="1"/>
    <col min="10753" max="10753" width="8.140625" style="128" bestFit="1" customWidth="1"/>
    <col min="10754" max="10754" width="33.85546875" style="128" bestFit="1" customWidth="1"/>
    <col min="10755" max="10755" width="53" style="128" bestFit="1" customWidth="1"/>
    <col min="10756" max="10756" width="46.140625" style="128" bestFit="1" customWidth="1"/>
    <col min="10757" max="10757" width="8.140625" style="128" bestFit="1" customWidth="1"/>
    <col min="10758" max="10758" width="33.85546875" style="128" bestFit="1" customWidth="1"/>
    <col min="10759" max="10759" width="53" style="128" bestFit="1" customWidth="1"/>
    <col min="10760" max="10760" width="46.140625" style="128" bestFit="1" customWidth="1"/>
    <col min="10761" max="10761" width="8.140625" style="128" bestFit="1" customWidth="1"/>
    <col min="10762" max="10762" width="33.85546875" style="128" bestFit="1" customWidth="1"/>
    <col min="10763" max="10763" width="53" style="128" bestFit="1" customWidth="1"/>
    <col min="10764" max="10764" width="46.140625" style="128" bestFit="1" customWidth="1"/>
    <col min="10765" max="10765" width="8.140625" style="128" bestFit="1" customWidth="1"/>
    <col min="10766" max="10766" width="33.85546875" style="128" bestFit="1" customWidth="1"/>
    <col min="10767" max="10767" width="53" style="128" bestFit="1" customWidth="1"/>
    <col min="10768" max="10768" width="46.140625" style="128" bestFit="1" customWidth="1"/>
    <col min="10769" max="10769" width="8.140625" style="128" bestFit="1" customWidth="1"/>
    <col min="10770" max="10770" width="33.85546875" style="128" bestFit="1" customWidth="1"/>
    <col min="10771" max="10771" width="53" style="128" bestFit="1" customWidth="1"/>
    <col min="10772" max="10772" width="46.140625" style="128" bestFit="1" customWidth="1"/>
    <col min="10773" max="10773" width="8.140625" style="128" bestFit="1" customWidth="1"/>
    <col min="10774" max="10774" width="33.85546875" style="128" bestFit="1" customWidth="1"/>
    <col min="10775" max="10775" width="53" style="128" bestFit="1" customWidth="1"/>
    <col min="10776" max="10776" width="46.140625" style="128" bestFit="1" customWidth="1"/>
    <col min="10777" max="10777" width="8.140625" style="128" bestFit="1" customWidth="1"/>
    <col min="10778" max="10778" width="33.85546875" style="128" bestFit="1" customWidth="1"/>
    <col min="10779" max="10779" width="53" style="128" bestFit="1" customWidth="1"/>
    <col min="10780" max="10780" width="46.140625" style="128" bestFit="1" customWidth="1"/>
    <col min="10781" max="10781" width="8.140625" style="128" bestFit="1" customWidth="1"/>
    <col min="10782" max="10782" width="33.85546875" style="128" bestFit="1" customWidth="1"/>
    <col min="10783" max="10783" width="53" style="128" bestFit="1" customWidth="1"/>
    <col min="10784" max="10784" width="46.140625" style="128" bestFit="1" customWidth="1"/>
    <col min="10785" max="10785" width="8.140625" style="128" bestFit="1" customWidth="1"/>
    <col min="10786" max="10786" width="33.85546875" style="128" bestFit="1" customWidth="1"/>
    <col min="10787" max="10787" width="53" style="128" bestFit="1" customWidth="1"/>
    <col min="10788" max="10788" width="46.140625" style="128" bestFit="1" customWidth="1"/>
    <col min="10789" max="10789" width="8.140625" style="128" bestFit="1" customWidth="1"/>
    <col min="10790" max="10790" width="33.85546875" style="128" bestFit="1" customWidth="1"/>
    <col min="10791" max="10791" width="53" style="128" bestFit="1" customWidth="1"/>
    <col min="10792" max="10792" width="46.140625" style="128" bestFit="1" customWidth="1"/>
    <col min="10793" max="10793" width="8.140625" style="128" bestFit="1" customWidth="1"/>
    <col min="10794" max="10794" width="33.85546875" style="128" bestFit="1" customWidth="1"/>
    <col min="10795" max="10795" width="53" style="128" bestFit="1" customWidth="1"/>
    <col min="10796" max="10796" width="46.140625" style="128" bestFit="1" customWidth="1"/>
    <col min="10797" max="10797" width="8.140625" style="128" bestFit="1" customWidth="1"/>
    <col min="10798" max="10798" width="33.85546875" style="128" bestFit="1" customWidth="1"/>
    <col min="10799" max="10799" width="53" style="128" bestFit="1" customWidth="1"/>
    <col min="10800" max="10800" width="46.140625" style="128" bestFit="1" customWidth="1"/>
    <col min="10801" max="10801" width="8.140625" style="128" bestFit="1" customWidth="1"/>
    <col min="10802" max="10802" width="33.85546875" style="128" bestFit="1" customWidth="1"/>
    <col min="10803" max="10803" width="53" style="128" bestFit="1" customWidth="1"/>
    <col min="10804" max="10804" width="46.140625" style="128" bestFit="1" customWidth="1"/>
    <col min="10805" max="10805" width="8.140625" style="128" bestFit="1" customWidth="1"/>
    <col min="10806" max="10806" width="33.85546875" style="128" bestFit="1" customWidth="1"/>
    <col min="10807" max="10807" width="53" style="128" bestFit="1" customWidth="1"/>
    <col min="10808" max="10808" width="46.140625" style="128" bestFit="1" customWidth="1"/>
    <col min="10809" max="10809" width="8.140625" style="128" bestFit="1" customWidth="1"/>
    <col min="10810" max="10810" width="33.85546875" style="128" bestFit="1" customWidth="1"/>
    <col min="10811" max="10811" width="53" style="128" bestFit="1" customWidth="1"/>
    <col min="10812" max="10812" width="46.140625" style="128" bestFit="1" customWidth="1"/>
    <col min="10813" max="10813" width="8.140625" style="128" bestFit="1" customWidth="1"/>
    <col min="10814" max="10814" width="33.85546875" style="128" bestFit="1" customWidth="1"/>
    <col min="10815" max="10815" width="53" style="128" bestFit="1" customWidth="1"/>
    <col min="10816" max="10816" width="46.140625" style="128" bestFit="1" customWidth="1"/>
    <col min="10817" max="10817" width="8.140625" style="128" bestFit="1" customWidth="1"/>
    <col min="10818" max="10818" width="33.85546875" style="128" bestFit="1" customWidth="1"/>
    <col min="10819" max="10819" width="53" style="128" bestFit="1" customWidth="1"/>
    <col min="10820" max="10820" width="46.140625" style="128" bestFit="1" customWidth="1"/>
    <col min="10821" max="10821" width="8.140625" style="128" bestFit="1" customWidth="1"/>
    <col min="10822" max="10822" width="33.85546875" style="128" bestFit="1" customWidth="1"/>
    <col min="10823" max="10823" width="53" style="128" bestFit="1" customWidth="1"/>
    <col min="10824" max="10824" width="46.140625" style="128" bestFit="1" customWidth="1"/>
    <col min="10825" max="10825" width="8.140625" style="128" bestFit="1" customWidth="1"/>
    <col min="10826" max="10826" width="33.85546875" style="128" bestFit="1" customWidth="1"/>
    <col min="10827" max="10827" width="53" style="128" bestFit="1" customWidth="1"/>
    <col min="10828" max="10828" width="46.140625" style="128" bestFit="1" customWidth="1"/>
    <col min="10829" max="10829" width="8.140625" style="128" bestFit="1" customWidth="1"/>
    <col min="10830" max="10830" width="33.85546875" style="128" bestFit="1" customWidth="1"/>
    <col min="10831" max="10831" width="53" style="128" bestFit="1" customWidth="1"/>
    <col min="10832" max="10832" width="46.140625" style="128" bestFit="1" customWidth="1"/>
    <col min="10833" max="10833" width="8.140625" style="128" bestFit="1" customWidth="1"/>
    <col min="10834" max="10834" width="33.85546875" style="128" bestFit="1" customWidth="1"/>
    <col min="10835" max="10835" width="53" style="128" bestFit="1" customWidth="1"/>
    <col min="10836" max="10836" width="46.140625" style="128" bestFit="1" customWidth="1"/>
    <col min="10837" max="10837" width="8.140625" style="128" bestFit="1" customWidth="1"/>
    <col min="10838" max="10838" width="33.85546875" style="128" bestFit="1" customWidth="1"/>
    <col min="10839" max="10839" width="53" style="128" bestFit="1" customWidth="1"/>
    <col min="10840" max="10840" width="46.140625" style="128" bestFit="1" customWidth="1"/>
    <col min="10841" max="10841" width="8.140625" style="128" bestFit="1" customWidth="1"/>
    <col min="10842" max="10842" width="33.85546875" style="128" bestFit="1" customWidth="1"/>
    <col min="10843" max="10843" width="53" style="128" bestFit="1" customWidth="1"/>
    <col min="10844" max="10844" width="46.140625" style="128" bestFit="1" customWidth="1"/>
    <col min="10845" max="10845" width="8.140625" style="128" bestFit="1" customWidth="1"/>
    <col min="10846" max="10846" width="33.85546875" style="128" bestFit="1" customWidth="1"/>
    <col min="10847" max="10847" width="53" style="128" bestFit="1" customWidth="1"/>
    <col min="10848" max="10848" width="46.140625" style="128" bestFit="1" customWidth="1"/>
    <col min="10849" max="10849" width="8.140625" style="128" bestFit="1" customWidth="1"/>
    <col min="10850" max="10850" width="33.85546875" style="128" bestFit="1" customWidth="1"/>
    <col min="10851" max="10851" width="53" style="128" bestFit="1" customWidth="1"/>
    <col min="10852" max="10852" width="46.140625" style="128" bestFit="1" customWidth="1"/>
    <col min="10853" max="10853" width="8.140625" style="128" bestFit="1" customWidth="1"/>
    <col min="10854" max="10854" width="33.85546875" style="128" bestFit="1" customWidth="1"/>
    <col min="10855" max="10855" width="53" style="128" bestFit="1" customWidth="1"/>
    <col min="10856" max="10856" width="46.140625" style="128" bestFit="1" customWidth="1"/>
    <col min="10857" max="10857" width="8.140625" style="128" bestFit="1" customWidth="1"/>
    <col min="10858" max="10858" width="33.85546875" style="128" bestFit="1" customWidth="1"/>
    <col min="10859" max="10859" width="53" style="128" bestFit="1" customWidth="1"/>
    <col min="10860" max="10860" width="46.140625" style="128" bestFit="1" customWidth="1"/>
    <col min="10861" max="10861" width="8.140625" style="128" bestFit="1" customWidth="1"/>
    <col min="10862" max="10862" width="33.85546875" style="128" bestFit="1" customWidth="1"/>
    <col min="10863" max="10863" width="53" style="128" bestFit="1" customWidth="1"/>
    <col min="10864" max="10864" width="46.140625" style="128" bestFit="1" customWidth="1"/>
    <col min="10865" max="10865" width="8.140625" style="128" bestFit="1" customWidth="1"/>
    <col min="10866" max="10866" width="33.85546875" style="128" bestFit="1" customWidth="1"/>
    <col min="10867" max="10867" width="53" style="128" bestFit="1" customWidth="1"/>
    <col min="10868" max="10868" width="46.140625" style="128" bestFit="1" customWidth="1"/>
    <col min="10869" max="10869" width="8.140625" style="128" bestFit="1" customWidth="1"/>
    <col min="10870" max="10870" width="33.85546875" style="128" bestFit="1" customWidth="1"/>
    <col min="10871" max="10871" width="53" style="128" bestFit="1" customWidth="1"/>
    <col min="10872" max="10872" width="46.140625" style="128" bestFit="1" customWidth="1"/>
    <col min="10873" max="10873" width="8.140625" style="128" bestFit="1" customWidth="1"/>
    <col min="10874" max="10874" width="33.85546875" style="128" bestFit="1" customWidth="1"/>
    <col min="10875" max="10875" width="53" style="128" bestFit="1" customWidth="1"/>
    <col min="10876" max="10876" width="46.140625" style="128" bestFit="1" customWidth="1"/>
    <col min="10877" max="10877" width="8.140625" style="128" bestFit="1" customWidth="1"/>
    <col min="10878" max="10878" width="33.85546875" style="128" bestFit="1" customWidth="1"/>
    <col min="10879" max="10879" width="53" style="128" bestFit="1" customWidth="1"/>
    <col min="10880" max="10880" width="46.140625" style="128" bestFit="1" customWidth="1"/>
    <col min="10881" max="10881" width="8.140625" style="128" bestFit="1" customWidth="1"/>
    <col min="10882" max="10882" width="33.85546875" style="128" bestFit="1" customWidth="1"/>
    <col min="10883" max="10883" width="53" style="128" bestFit="1" customWidth="1"/>
    <col min="10884" max="10884" width="46.140625" style="128" bestFit="1" customWidth="1"/>
    <col min="10885" max="10885" width="8.140625" style="128" bestFit="1" customWidth="1"/>
    <col min="10886" max="10886" width="33.85546875" style="128" bestFit="1" customWidth="1"/>
    <col min="10887" max="10887" width="53" style="128" bestFit="1" customWidth="1"/>
    <col min="10888" max="10888" width="46.140625" style="128" bestFit="1" customWidth="1"/>
    <col min="10889" max="10889" width="8.140625" style="128" bestFit="1" customWidth="1"/>
    <col min="10890" max="10890" width="33.85546875" style="128" bestFit="1" customWidth="1"/>
    <col min="10891" max="10891" width="53" style="128" bestFit="1" customWidth="1"/>
    <col min="10892" max="10892" width="46.140625" style="128" bestFit="1" customWidth="1"/>
    <col min="10893" max="10893" width="8.140625" style="128" bestFit="1" customWidth="1"/>
    <col min="10894" max="10894" width="33.85546875" style="128" bestFit="1" customWidth="1"/>
    <col min="10895" max="10895" width="53" style="128" bestFit="1" customWidth="1"/>
    <col min="10896" max="10896" width="46.140625" style="128" bestFit="1" customWidth="1"/>
    <col min="10897" max="10897" width="8.140625" style="128" bestFit="1" customWidth="1"/>
    <col min="10898" max="10898" width="33.85546875" style="128" bestFit="1" customWidth="1"/>
    <col min="10899" max="10899" width="53" style="128" bestFit="1" customWidth="1"/>
    <col min="10900" max="10900" width="46.140625" style="128" bestFit="1" customWidth="1"/>
    <col min="10901" max="10901" width="8.140625" style="128" bestFit="1" customWidth="1"/>
    <col min="10902" max="10902" width="33.85546875" style="128" bestFit="1" customWidth="1"/>
    <col min="10903" max="10903" width="53" style="128" bestFit="1" customWidth="1"/>
    <col min="10904" max="10904" width="46.140625" style="128" bestFit="1" customWidth="1"/>
    <col min="10905" max="10905" width="8.140625" style="128" bestFit="1" customWidth="1"/>
    <col min="10906" max="10906" width="33.85546875" style="128" bestFit="1" customWidth="1"/>
    <col min="10907" max="10907" width="53" style="128" bestFit="1" customWidth="1"/>
    <col min="10908" max="10908" width="46.140625" style="128" bestFit="1" customWidth="1"/>
    <col min="10909" max="10909" width="8.140625" style="128" bestFit="1" customWidth="1"/>
    <col min="10910" max="10910" width="33.85546875" style="128" bestFit="1" customWidth="1"/>
    <col min="10911" max="10911" width="53" style="128" bestFit="1" customWidth="1"/>
    <col min="10912" max="10912" width="46.140625" style="128" bestFit="1" customWidth="1"/>
    <col min="10913" max="10913" width="8.140625" style="128" bestFit="1" customWidth="1"/>
    <col min="10914" max="10914" width="33.85546875" style="128" bestFit="1" customWidth="1"/>
    <col min="10915" max="10915" width="53" style="128" bestFit="1" customWidth="1"/>
    <col min="10916" max="10916" width="46.140625" style="128" bestFit="1" customWidth="1"/>
    <col min="10917" max="10917" width="8.140625" style="128" bestFit="1" customWidth="1"/>
    <col min="10918" max="10918" width="33.85546875" style="128" bestFit="1" customWidth="1"/>
    <col min="10919" max="10919" width="53" style="128" bestFit="1" customWidth="1"/>
    <col min="10920" max="10920" width="46.140625" style="128" bestFit="1" customWidth="1"/>
    <col min="10921" max="10921" width="8.140625" style="128" bestFit="1" customWidth="1"/>
    <col min="10922" max="10922" width="33.85546875" style="128" bestFit="1" customWidth="1"/>
    <col min="10923" max="10923" width="53" style="128" bestFit="1" customWidth="1"/>
    <col min="10924" max="10924" width="46.140625" style="128" bestFit="1" customWidth="1"/>
    <col min="10925" max="10925" width="8.140625" style="128" bestFit="1" customWidth="1"/>
    <col min="10926" max="10926" width="33.85546875" style="128" bestFit="1" customWidth="1"/>
    <col min="10927" max="10927" width="53" style="128" bestFit="1" customWidth="1"/>
    <col min="10928" max="10928" width="46.140625" style="128" bestFit="1" customWidth="1"/>
    <col min="10929" max="10929" width="8.140625" style="128" bestFit="1" customWidth="1"/>
    <col min="10930" max="10930" width="33.85546875" style="128" bestFit="1" customWidth="1"/>
    <col min="10931" max="10931" width="53" style="128" bestFit="1" customWidth="1"/>
    <col min="10932" max="10932" width="46.140625" style="128" bestFit="1" customWidth="1"/>
    <col min="10933" max="10933" width="8.140625" style="128" bestFit="1" customWidth="1"/>
    <col min="10934" max="10934" width="33.85546875" style="128" bestFit="1" customWidth="1"/>
    <col min="10935" max="10935" width="53" style="128" bestFit="1" customWidth="1"/>
    <col min="10936" max="10936" width="46.140625" style="128" bestFit="1" customWidth="1"/>
    <col min="10937" max="10937" width="8.140625" style="128" bestFit="1" customWidth="1"/>
    <col min="10938" max="10938" width="33.85546875" style="128" bestFit="1" customWidth="1"/>
    <col min="10939" max="10939" width="53" style="128" bestFit="1" customWidth="1"/>
    <col min="10940" max="10940" width="46.140625" style="128" bestFit="1" customWidth="1"/>
    <col min="10941" max="10941" width="8.140625" style="128" bestFit="1" customWidth="1"/>
    <col min="10942" max="10942" width="33.85546875" style="128" bestFit="1" customWidth="1"/>
    <col min="10943" max="10943" width="53" style="128" bestFit="1" customWidth="1"/>
    <col min="10944" max="10944" width="46.140625" style="128" bestFit="1" customWidth="1"/>
    <col min="10945" max="10945" width="8.140625" style="128" bestFit="1" customWidth="1"/>
    <col min="10946" max="10946" width="33.85546875" style="128" bestFit="1" customWidth="1"/>
    <col min="10947" max="10947" width="53" style="128" bestFit="1" customWidth="1"/>
    <col min="10948" max="10948" width="46.140625" style="128" bestFit="1" customWidth="1"/>
    <col min="10949" max="10949" width="8.140625" style="128" bestFit="1" customWidth="1"/>
    <col min="10950" max="10950" width="33.85546875" style="128" bestFit="1" customWidth="1"/>
    <col min="10951" max="10951" width="53" style="128" bestFit="1" customWidth="1"/>
    <col min="10952" max="10952" width="46.140625" style="128" bestFit="1" customWidth="1"/>
    <col min="10953" max="10953" width="8.140625" style="128" bestFit="1" customWidth="1"/>
    <col min="10954" max="10954" width="33.85546875" style="128" bestFit="1" customWidth="1"/>
    <col min="10955" max="10955" width="53" style="128" bestFit="1" customWidth="1"/>
    <col min="10956" max="10956" width="46.140625" style="128" bestFit="1" customWidth="1"/>
    <col min="10957" max="10957" width="8.140625" style="128" bestFit="1" customWidth="1"/>
    <col min="10958" max="10958" width="33.85546875" style="128" bestFit="1" customWidth="1"/>
    <col min="10959" max="10959" width="53" style="128" bestFit="1" customWidth="1"/>
    <col min="10960" max="10960" width="46.140625" style="128" bestFit="1" customWidth="1"/>
    <col min="10961" max="10961" width="8.140625" style="128" bestFit="1" customWidth="1"/>
    <col min="10962" max="10962" width="33.85546875" style="128" bestFit="1" customWidth="1"/>
    <col min="10963" max="10963" width="53" style="128" bestFit="1" customWidth="1"/>
    <col min="10964" max="10964" width="46.140625" style="128" bestFit="1" customWidth="1"/>
    <col min="10965" max="10965" width="8.140625" style="128" bestFit="1" customWidth="1"/>
    <col min="10966" max="10966" width="33.85546875" style="128" bestFit="1" customWidth="1"/>
    <col min="10967" max="10967" width="53" style="128" bestFit="1" customWidth="1"/>
    <col min="10968" max="10968" width="46.140625" style="128" bestFit="1" customWidth="1"/>
    <col min="10969" max="10969" width="8.140625" style="128" bestFit="1" customWidth="1"/>
    <col min="10970" max="10970" width="33.85546875" style="128" bestFit="1" customWidth="1"/>
    <col min="10971" max="10971" width="53" style="128" bestFit="1" customWidth="1"/>
    <col min="10972" max="10972" width="46.140625" style="128" bestFit="1" customWidth="1"/>
    <col min="10973" max="10973" width="8.140625" style="128" bestFit="1" customWidth="1"/>
    <col min="10974" max="10974" width="33.85546875" style="128" bestFit="1" customWidth="1"/>
    <col min="10975" max="10975" width="53" style="128" bestFit="1" customWidth="1"/>
    <col min="10976" max="10976" width="46.140625" style="128" bestFit="1" customWidth="1"/>
    <col min="10977" max="10977" width="8.140625" style="128" bestFit="1" customWidth="1"/>
    <col min="10978" max="10978" width="33.85546875" style="128" bestFit="1" customWidth="1"/>
    <col min="10979" max="10979" width="53" style="128" bestFit="1" customWidth="1"/>
    <col min="10980" max="10980" width="46.140625" style="128" bestFit="1" customWidth="1"/>
    <col min="10981" max="10981" width="8.140625" style="128" bestFit="1" customWidth="1"/>
    <col min="10982" max="10982" width="33.85546875" style="128" bestFit="1" customWidth="1"/>
    <col min="10983" max="10983" width="53" style="128" bestFit="1" customWidth="1"/>
    <col min="10984" max="10984" width="46.140625" style="128" bestFit="1" customWidth="1"/>
    <col min="10985" max="10985" width="8.140625" style="128" bestFit="1" customWidth="1"/>
    <col min="10986" max="10986" width="33.85546875" style="128" bestFit="1" customWidth="1"/>
    <col min="10987" max="10987" width="53" style="128" bestFit="1" customWidth="1"/>
    <col min="10988" max="10988" width="46.140625" style="128" bestFit="1" customWidth="1"/>
    <col min="10989" max="10989" width="8.140625" style="128" bestFit="1" customWidth="1"/>
    <col min="10990" max="10990" width="33.85546875" style="128" bestFit="1" customWidth="1"/>
    <col min="10991" max="10991" width="53" style="128" bestFit="1" customWidth="1"/>
    <col min="10992" max="10992" width="46.140625" style="128" bestFit="1" customWidth="1"/>
    <col min="10993" max="10993" width="8.140625" style="128" bestFit="1" customWidth="1"/>
    <col min="10994" max="10994" width="33.85546875" style="128" bestFit="1" customWidth="1"/>
    <col min="10995" max="10995" width="53" style="128" bestFit="1" customWidth="1"/>
    <col min="10996" max="10996" width="46.140625" style="128" bestFit="1" customWidth="1"/>
    <col min="10997" max="10997" width="8.140625" style="128" bestFit="1" customWidth="1"/>
    <col min="10998" max="10998" width="33.85546875" style="128" bestFit="1" customWidth="1"/>
    <col min="10999" max="10999" width="53" style="128" bestFit="1" customWidth="1"/>
    <col min="11000" max="11000" width="46.140625" style="128" bestFit="1" customWidth="1"/>
    <col min="11001" max="11001" width="8.140625" style="128" bestFit="1" customWidth="1"/>
    <col min="11002" max="11002" width="33.85546875" style="128" bestFit="1" customWidth="1"/>
    <col min="11003" max="11003" width="53" style="128" bestFit="1" customWidth="1"/>
    <col min="11004" max="11004" width="46.140625" style="128" bestFit="1" customWidth="1"/>
    <col min="11005" max="11005" width="8.140625" style="128" bestFit="1" customWidth="1"/>
    <col min="11006" max="11006" width="33.85546875" style="128" bestFit="1" customWidth="1"/>
    <col min="11007" max="11007" width="53" style="128" bestFit="1" customWidth="1"/>
    <col min="11008" max="11008" width="46.140625" style="128" bestFit="1" customWidth="1"/>
    <col min="11009" max="11009" width="8.140625" style="128" bestFit="1" customWidth="1"/>
    <col min="11010" max="11010" width="33.85546875" style="128" bestFit="1" customWidth="1"/>
    <col min="11011" max="11011" width="53" style="128" bestFit="1" customWidth="1"/>
    <col min="11012" max="11012" width="46.140625" style="128" bestFit="1" customWidth="1"/>
    <col min="11013" max="11013" width="8.140625" style="128" bestFit="1" customWidth="1"/>
    <col min="11014" max="11014" width="33.85546875" style="128" bestFit="1" customWidth="1"/>
    <col min="11015" max="11015" width="53" style="128" bestFit="1" customWidth="1"/>
    <col min="11016" max="11016" width="46.140625" style="128" bestFit="1" customWidth="1"/>
    <col min="11017" max="11017" width="8.140625" style="128" bestFit="1" customWidth="1"/>
    <col min="11018" max="11018" width="33.85546875" style="128" bestFit="1" customWidth="1"/>
    <col min="11019" max="11019" width="53" style="128" bestFit="1" customWidth="1"/>
    <col min="11020" max="11020" width="46.140625" style="128" bestFit="1" customWidth="1"/>
    <col min="11021" max="11021" width="8.140625" style="128" bestFit="1" customWidth="1"/>
    <col min="11022" max="11022" width="33.85546875" style="128" bestFit="1" customWidth="1"/>
    <col min="11023" max="11023" width="53" style="128" bestFit="1" customWidth="1"/>
    <col min="11024" max="11024" width="46.140625" style="128" bestFit="1" customWidth="1"/>
    <col min="11025" max="11025" width="8.140625" style="128" bestFit="1" customWidth="1"/>
    <col min="11026" max="11026" width="33.85546875" style="128" bestFit="1" customWidth="1"/>
    <col min="11027" max="11027" width="53" style="128" bestFit="1" customWidth="1"/>
    <col min="11028" max="11028" width="46.140625" style="128" bestFit="1" customWidth="1"/>
    <col min="11029" max="11029" width="8.140625" style="128" bestFit="1" customWidth="1"/>
    <col min="11030" max="11030" width="33.85546875" style="128" bestFit="1" customWidth="1"/>
    <col min="11031" max="11031" width="53" style="128" bestFit="1" customWidth="1"/>
    <col min="11032" max="11032" width="46.140625" style="128" bestFit="1" customWidth="1"/>
    <col min="11033" max="11033" width="8.140625" style="128" bestFit="1" customWidth="1"/>
    <col min="11034" max="11034" width="33.85546875" style="128" bestFit="1" customWidth="1"/>
    <col min="11035" max="11035" width="53" style="128" bestFit="1" customWidth="1"/>
    <col min="11036" max="11036" width="46.140625" style="128" bestFit="1" customWidth="1"/>
    <col min="11037" max="11037" width="8.140625" style="128" bestFit="1" customWidth="1"/>
    <col min="11038" max="11038" width="33.85546875" style="128" bestFit="1" customWidth="1"/>
    <col min="11039" max="11039" width="53" style="128" bestFit="1" customWidth="1"/>
    <col min="11040" max="11040" width="46.140625" style="128" bestFit="1" customWidth="1"/>
    <col min="11041" max="11041" width="8.140625" style="128" bestFit="1" customWidth="1"/>
    <col min="11042" max="11042" width="33.85546875" style="128" bestFit="1" customWidth="1"/>
    <col min="11043" max="11043" width="53" style="128" bestFit="1" customWidth="1"/>
    <col min="11044" max="11044" width="46.140625" style="128" bestFit="1" customWidth="1"/>
    <col min="11045" max="11045" width="8.140625" style="128" bestFit="1" customWidth="1"/>
    <col min="11046" max="11046" width="33.85546875" style="128" bestFit="1" customWidth="1"/>
    <col min="11047" max="11047" width="53" style="128" bestFit="1" customWidth="1"/>
    <col min="11048" max="11048" width="46.140625" style="128" bestFit="1" customWidth="1"/>
    <col min="11049" max="11049" width="8.140625" style="128" bestFit="1" customWidth="1"/>
    <col min="11050" max="11050" width="33.85546875" style="128" bestFit="1" customWidth="1"/>
    <col min="11051" max="11051" width="53" style="128" bestFit="1" customWidth="1"/>
    <col min="11052" max="11052" width="46.140625" style="128" bestFit="1" customWidth="1"/>
    <col min="11053" max="11053" width="8.140625" style="128" bestFit="1" customWidth="1"/>
    <col min="11054" max="11054" width="33.85546875" style="128" bestFit="1" customWidth="1"/>
    <col min="11055" max="11055" width="53" style="128" bestFit="1" customWidth="1"/>
    <col min="11056" max="11056" width="46.140625" style="128" bestFit="1" customWidth="1"/>
    <col min="11057" max="11057" width="8.140625" style="128" bestFit="1" customWidth="1"/>
    <col min="11058" max="11058" width="33.85546875" style="128" bestFit="1" customWidth="1"/>
    <col min="11059" max="11059" width="53" style="128" bestFit="1" customWidth="1"/>
    <col min="11060" max="11060" width="46.140625" style="128" bestFit="1" customWidth="1"/>
    <col min="11061" max="11061" width="8.140625" style="128" bestFit="1" customWidth="1"/>
    <col min="11062" max="11062" width="33.85546875" style="128" bestFit="1" customWidth="1"/>
    <col min="11063" max="11063" width="53" style="128" bestFit="1" customWidth="1"/>
    <col min="11064" max="11064" width="46.140625" style="128" bestFit="1" customWidth="1"/>
    <col min="11065" max="11065" width="8.140625" style="128" bestFit="1" customWidth="1"/>
    <col min="11066" max="11066" width="33.85546875" style="128" bestFit="1" customWidth="1"/>
    <col min="11067" max="11067" width="53" style="128" bestFit="1" customWidth="1"/>
    <col min="11068" max="11068" width="46.140625" style="128" bestFit="1" customWidth="1"/>
    <col min="11069" max="11069" width="8.140625" style="128" bestFit="1" customWidth="1"/>
    <col min="11070" max="11070" width="33.85546875" style="128" bestFit="1" customWidth="1"/>
    <col min="11071" max="11071" width="53" style="128" bestFit="1" customWidth="1"/>
    <col min="11072" max="11072" width="46.140625" style="128" bestFit="1" customWidth="1"/>
    <col min="11073" max="11073" width="8.140625" style="128" bestFit="1" customWidth="1"/>
    <col min="11074" max="11074" width="33.85546875" style="128" bestFit="1" customWidth="1"/>
    <col min="11075" max="11075" width="53" style="128" bestFit="1" customWidth="1"/>
    <col min="11076" max="11076" width="46.140625" style="128" bestFit="1" customWidth="1"/>
    <col min="11077" max="11077" width="8.140625" style="128" bestFit="1" customWidth="1"/>
    <col min="11078" max="11078" width="33.85546875" style="128" bestFit="1" customWidth="1"/>
    <col min="11079" max="11079" width="53" style="128" bestFit="1" customWidth="1"/>
    <col min="11080" max="11080" width="46.140625" style="128" bestFit="1" customWidth="1"/>
    <col min="11081" max="11081" width="8.140625" style="128" bestFit="1" customWidth="1"/>
    <col min="11082" max="11082" width="33.85546875" style="128" bestFit="1" customWidth="1"/>
    <col min="11083" max="11083" width="53" style="128" bestFit="1" customWidth="1"/>
    <col min="11084" max="11084" width="46.140625" style="128" bestFit="1" customWidth="1"/>
    <col min="11085" max="11085" width="8.140625" style="128" bestFit="1" customWidth="1"/>
    <col min="11086" max="11086" width="33.85546875" style="128" bestFit="1" customWidth="1"/>
    <col min="11087" max="11087" width="53" style="128" bestFit="1" customWidth="1"/>
    <col min="11088" max="11088" width="46.140625" style="128" bestFit="1" customWidth="1"/>
    <col min="11089" max="11089" width="8.140625" style="128" bestFit="1" customWidth="1"/>
    <col min="11090" max="11090" width="33.85546875" style="128" bestFit="1" customWidth="1"/>
    <col min="11091" max="11091" width="53" style="128" bestFit="1" customWidth="1"/>
    <col min="11092" max="11092" width="46.140625" style="128" bestFit="1" customWidth="1"/>
    <col min="11093" max="11093" width="8.140625" style="128" bestFit="1" customWidth="1"/>
    <col min="11094" max="11094" width="33.85546875" style="128" bestFit="1" customWidth="1"/>
    <col min="11095" max="11095" width="53" style="128" bestFit="1" customWidth="1"/>
    <col min="11096" max="11096" width="46.140625" style="128" bestFit="1" customWidth="1"/>
    <col min="11097" max="11097" width="8.140625" style="128" bestFit="1" customWidth="1"/>
    <col min="11098" max="11098" width="33.85546875" style="128" bestFit="1" customWidth="1"/>
    <col min="11099" max="11099" width="53" style="128" bestFit="1" customWidth="1"/>
    <col min="11100" max="11100" width="46.140625" style="128" bestFit="1" customWidth="1"/>
    <col min="11101" max="11101" width="8.140625" style="128" bestFit="1" customWidth="1"/>
    <col min="11102" max="11102" width="33.85546875" style="128" bestFit="1" customWidth="1"/>
    <col min="11103" max="11103" width="53" style="128" bestFit="1" customWidth="1"/>
    <col min="11104" max="11104" width="46.140625" style="128" bestFit="1" customWidth="1"/>
    <col min="11105" max="11105" width="8.140625" style="128" bestFit="1" customWidth="1"/>
    <col min="11106" max="11106" width="33.85546875" style="128" bestFit="1" customWidth="1"/>
    <col min="11107" max="11107" width="53" style="128" bestFit="1" customWidth="1"/>
    <col min="11108" max="11108" width="46.140625" style="128" bestFit="1" customWidth="1"/>
    <col min="11109" max="11109" width="8.140625" style="128" bestFit="1" customWidth="1"/>
    <col min="11110" max="11110" width="33.85546875" style="128" bestFit="1" customWidth="1"/>
    <col min="11111" max="11111" width="53" style="128" bestFit="1" customWidth="1"/>
    <col min="11112" max="11112" width="46.140625" style="128" bestFit="1" customWidth="1"/>
    <col min="11113" max="11113" width="8.140625" style="128" bestFit="1" customWidth="1"/>
    <col min="11114" max="11114" width="33.85546875" style="128" bestFit="1" customWidth="1"/>
    <col min="11115" max="11115" width="53" style="128" bestFit="1" customWidth="1"/>
    <col min="11116" max="11116" width="46.140625" style="128" bestFit="1" customWidth="1"/>
    <col min="11117" max="11117" width="8.140625" style="128" bestFit="1" customWidth="1"/>
    <col min="11118" max="11118" width="33.85546875" style="128" bestFit="1" customWidth="1"/>
    <col min="11119" max="11119" width="53" style="128" bestFit="1" customWidth="1"/>
    <col min="11120" max="11120" width="46.140625" style="128" bestFit="1" customWidth="1"/>
    <col min="11121" max="11121" width="8.140625" style="128" bestFit="1" customWidth="1"/>
    <col min="11122" max="11122" width="33.85546875" style="128" bestFit="1" customWidth="1"/>
    <col min="11123" max="11123" width="53" style="128" bestFit="1" customWidth="1"/>
    <col min="11124" max="11124" width="46.140625" style="128" bestFit="1" customWidth="1"/>
    <col min="11125" max="11125" width="8.140625" style="128" bestFit="1" customWidth="1"/>
    <col min="11126" max="11126" width="33.85546875" style="128" bestFit="1" customWidth="1"/>
    <col min="11127" max="11127" width="53" style="128" bestFit="1" customWidth="1"/>
    <col min="11128" max="11128" width="46.140625" style="128" bestFit="1" customWidth="1"/>
    <col min="11129" max="11129" width="8.140625" style="128" bestFit="1" customWidth="1"/>
    <col min="11130" max="11130" width="33.85546875" style="128" bestFit="1" customWidth="1"/>
    <col min="11131" max="11131" width="53" style="128" bestFit="1" customWidth="1"/>
    <col min="11132" max="11132" width="46.140625" style="128" bestFit="1" customWidth="1"/>
    <col min="11133" max="11133" width="8.140625" style="128" bestFit="1" customWidth="1"/>
    <col min="11134" max="11134" width="33.85546875" style="128" bestFit="1" customWidth="1"/>
    <col min="11135" max="11135" width="53" style="128" bestFit="1" customWidth="1"/>
    <col min="11136" max="11136" width="46.140625" style="128" bestFit="1" customWidth="1"/>
    <col min="11137" max="11137" width="8.140625" style="128" bestFit="1" customWidth="1"/>
    <col min="11138" max="11138" width="33.85546875" style="128" bestFit="1" customWidth="1"/>
    <col min="11139" max="11139" width="53" style="128" bestFit="1" customWidth="1"/>
    <col min="11140" max="11140" width="46.140625" style="128" bestFit="1" customWidth="1"/>
    <col min="11141" max="11141" width="8.140625" style="128" bestFit="1" customWidth="1"/>
    <col min="11142" max="11142" width="33.85546875" style="128" bestFit="1" customWidth="1"/>
    <col min="11143" max="11143" width="53" style="128" bestFit="1" customWidth="1"/>
    <col min="11144" max="11144" width="46.140625" style="128" bestFit="1" customWidth="1"/>
    <col min="11145" max="11145" width="8.140625" style="128" bestFit="1" customWidth="1"/>
    <col min="11146" max="11146" width="33.85546875" style="128" bestFit="1" customWidth="1"/>
    <col min="11147" max="11147" width="53" style="128" bestFit="1" customWidth="1"/>
    <col min="11148" max="11148" width="46.140625" style="128" bestFit="1" customWidth="1"/>
    <col min="11149" max="11149" width="8.140625" style="128" bestFit="1" customWidth="1"/>
    <col min="11150" max="11150" width="33.85546875" style="128" bestFit="1" customWidth="1"/>
    <col min="11151" max="11151" width="53" style="128" bestFit="1" customWidth="1"/>
    <col min="11152" max="11152" width="46.140625" style="128" bestFit="1" customWidth="1"/>
    <col min="11153" max="11153" width="8.140625" style="128" bestFit="1" customWidth="1"/>
    <col min="11154" max="11154" width="33.85546875" style="128" bestFit="1" customWidth="1"/>
    <col min="11155" max="11155" width="53" style="128" bestFit="1" customWidth="1"/>
    <col min="11156" max="11156" width="46.140625" style="128" bestFit="1" customWidth="1"/>
    <col min="11157" max="11157" width="8.140625" style="128" bestFit="1" customWidth="1"/>
    <col min="11158" max="11158" width="33.85546875" style="128" bestFit="1" customWidth="1"/>
    <col min="11159" max="11159" width="53" style="128" bestFit="1" customWidth="1"/>
    <col min="11160" max="11160" width="46.140625" style="128" bestFit="1" customWidth="1"/>
    <col min="11161" max="11161" width="8.140625" style="128" bestFit="1" customWidth="1"/>
    <col min="11162" max="11162" width="33.85546875" style="128" bestFit="1" customWidth="1"/>
    <col min="11163" max="11163" width="53" style="128" bestFit="1" customWidth="1"/>
    <col min="11164" max="11164" width="46.140625" style="128" bestFit="1" customWidth="1"/>
    <col min="11165" max="11165" width="8.140625" style="128" bestFit="1" customWidth="1"/>
    <col min="11166" max="11166" width="33.85546875" style="128" bestFit="1" customWidth="1"/>
    <col min="11167" max="11167" width="53" style="128" bestFit="1" customWidth="1"/>
    <col min="11168" max="11168" width="46.140625" style="128" bestFit="1" customWidth="1"/>
    <col min="11169" max="11169" width="8.140625" style="128" bestFit="1" customWidth="1"/>
    <col min="11170" max="11170" width="33.85546875" style="128" bestFit="1" customWidth="1"/>
    <col min="11171" max="11171" width="53" style="128" bestFit="1" customWidth="1"/>
    <col min="11172" max="11172" width="46.140625" style="128" bestFit="1" customWidth="1"/>
    <col min="11173" max="11173" width="8.140625" style="128" bestFit="1" customWidth="1"/>
    <col min="11174" max="11174" width="33.85546875" style="128" bestFit="1" customWidth="1"/>
    <col min="11175" max="11175" width="53" style="128" bestFit="1" customWidth="1"/>
    <col min="11176" max="11176" width="46.140625" style="128" bestFit="1" customWidth="1"/>
    <col min="11177" max="11177" width="8.140625" style="128" bestFit="1" customWidth="1"/>
    <col min="11178" max="11178" width="33.85546875" style="128" bestFit="1" customWidth="1"/>
    <col min="11179" max="11179" width="53" style="128" bestFit="1" customWidth="1"/>
    <col min="11180" max="11180" width="46.140625" style="128" bestFit="1" customWidth="1"/>
    <col min="11181" max="11181" width="8.140625" style="128" bestFit="1" customWidth="1"/>
    <col min="11182" max="11182" width="33.85546875" style="128" bestFit="1" customWidth="1"/>
    <col min="11183" max="11183" width="53" style="128" bestFit="1" customWidth="1"/>
    <col min="11184" max="11184" width="46.140625" style="128" bestFit="1" customWidth="1"/>
    <col min="11185" max="11185" width="8.140625" style="128" bestFit="1" customWidth="1"/>
    <col min="11186" max="11186" width="33.85546875" style="128" bestFit="1" customWidth="1"/>
    <col min="11187" max="11187" width="53" style="128" bestFit="1" customWidth="1"/>
    <col min="11188" max="11188" width="46.140625" style="128" bestFit="1" customWidth="1"/>
    <col min="11189" max="11189" width="8.140625" style="128" bestFit="1" customWidth="1"/>
    <col min="11190" max="11190" width="33.85546875" style="128" bestFit="1" customWidth="1"/>
    <col min="11191" max="11191" width="53" style="128" bestFit="1" customWidth="1"/>
    <col min="11192" max="11192" width="46.140625" style="128" bestFit="1" customWidth="1"/>
    <col min="11193" max="11193" width="8.140625" style="128" bestFit="1" customWidth="1"/>
    <col min="11194" max="11194" width="33.85546875" style="128" bestFit="1" customWidth="1"/>
    <col min="11195" max="11195" width="53" style="128" bestFit="1" customWidth="1"/>
    <col min="11196" max="11196" width="46.140625" style="128" bestFit="1" customWidth="1"/>
    <col min="11197" max="11197" width="8.140625" style="128" bestFit="1" customWidth="1"/>
    <col min="11198" max="11198" width="33.85546875" style="128" bestFit="1" customWidth="1"/>
    <col min="11199" max="11199" width="53" style="128" bestFit="1" customWidth="1"/>
    <col min="11200" max="11200" width="46.140625" style="128" bestFit="1" customWidth="1"/>
    <col min="11201" max="11201" width="8.140625" style="128" bestFit="1" customWidth="1"/>
    <col min="11202" max="11202" width="33.85546875" style="128" bestFit="1" customWidth="1"/>
    <col min="11203" max="11203" width="53" style="128" bestFit="1" customWidth="1"/>
    <col min="11204" max="11204" width="46.140625" style="128" bestFit="1" customWidth="1"/>
    <col min="11205" max="11205" width="8.140625" style="128" bestFit="1" customWidth="1"/>
    <col min="11206" max="11206" width="33.85546875" style="128" bestFit="1" customWidth="1"/>
    <col min="11207" max="11207" width="53" style="128" bestFit="1" customWidth="1"/>
    <col min="11208" max="11208" width="46.140625" style="128" bestFit="1" customWidth="1"/>
    <col min="11209" max="11209" width="8.140625" style="128" bestFit="1" customWidth="1"/>
    <col min="11210" max="11210" width="33.85546875" style="128" bestFit="1" customWidth="1"/>
    <col min="11211" max="11211" width="53" style="128" bestFit="1" customWidth="1"/>
    <col min="11212" max="11212" width="46.140625" style="128" bestFit="1" customWidth="1"/>
    <col min="11213" max="11213" width="8.140625" style="128" bestFit="1" customWidth="1"/>
    <col min="11214" max="11214" width="33.85546875" style="128" bestFit="1" customWidth="1"/>
    <col min="11215" max="11215" width="53" style="128" bestFit="1" customWidth="1"/>
    <col min="11216" max="11216" width="46.140625" style="128" bestFit="1" customWidth="1"/>
    <col min="11217" max="11217" width="8.140625" style="128" bestFit="1" customWidth="1"/>
    <col min="11218" max="11218" width="33.85546875" style="128" bestFit="1" customWidth="1"/>
    <col min="11219" max="11219" width="53" style="128" bestFit="1" customWidth="1"/>
    <col min="11220" max="11220" width="46.140625" style="128" bestFit="1" customWidth="1"/>
    <col min="11221" max="11221" width="8.140625" style="128" bestFit="1" customWidth="1"/>
    <col min="11222" max="11222" width="33.85546875" style="128" bestFit="1" customWidth="1"/>
    <col min="11223" max="11223" width="53" style="128" bestFit="1" customWidth="1"/>
    <col min="11224" max="11224" width="46.140625" style="128" bestFit="1" customWidth="1"/>
    <col min="11225" max="11225" width="8.140625" style="128" bestFit="1" customWidth="1"/>
    <col min="11226" max="11226" width="33.85546875" style="128" bestFit="1" customWidth="1"/>
    <col min="11227" max="11227" width="53" style="128" bestFit="1" customWidth="1"/>
    <col min="11228" max="11228" width="46.140625" style="128" bestFit="1" customWidth="1"/>
    <col min="11229" max="11229" width="8.140625" style="128" bestFit="1" customWidth="1"/>
    <col min="11230" max="11230" width="33.85546875" style="128" bestFit="1" customWidth="1"/>
    <col min="11231" max="11231" width="53" style="128" bestFit="1" customWidth="1"/>
    <col min="11232" max="11232" width="46.140625" style="128" bestFit="1" customWidth="1"/>
    <col min="11233" max="11233" width="8.140625" style="128" bestFit="1" customWidth="1"/>
    <col min="11234" max="11234" width="33.85546875" style="128" bestFit="1" customWidth="1"/>
    <col min="11235" max="11235" width="53" style="128" bestFit="1" customWidth="1"/>
    <col min="11236" max="11236" width="46.140625" style="128" bestFit="1" customWidth="1"/>
    <col min="11237" max="11237" width="8.140625" style="128" bestFit="1" customWidth="1"/>
    <col min="11238" max="11238" width="33.85546875" style="128" bestFit="1" customWidth="1"/>
    <col min="11239" max="11239" width="53" style="128" bestFit="1" customWidth="1"/>
    <col min="11240" max="11240" width="46.140625" style="128" bestFit="1" customWidth="1"/>
    <col min="11241" max="11241" width="8.140625" style="128" bestFit="1" customWidth="1"/>
    <col min="11242" max="11242" width="33.85546875" style="128" bestFit="1" customWidth="1"/>
    <col min="11243" max="11243" width="53" style="128" bestFit="1" customWidth="1"/>
    <col min="11244" max="11244" width="46.140625" style="128" bestFit="1" customWidth="1"/>
    <col min="11245" max="11245" width="8.140625" style="128" bestFit="1" customWidth="1"/>
    <col min="11246" max="11246" width="33.85546875" style="128" bestFit="1" customWidth="1"/>
    <col min="11247" max="11247" width="53" style="128" bestFit="1" customWidth="1"/>
    <col min="11248" max="11248" width="46.140625" style="128" bestFit="1" customWidth="1"/>
    <col min="11249" max="11249" width="8.140625" style="128" bestFit="1" customWidth="1"/>
    <col min="11250" max="11250" width="33.85546875" style="128" bestFit="1" customWidth="1"/>
    <col min="11251" max="11251" width="53" style="128" bestFit="1" customWidth="1"/>
    <col min="11252" max="11252" width="46.140625" style="128" bestFit="1" customWidth="1"/>
    <col min="11253" max="11253" width="8.140625" style="128" bestFit="1" customWidth="1"/>
    <col min="11254" max="11254" width="33.85546875" style="128" bestFit="1" customWidth="1"/>
    <col min="11255" max="11255" width="53" style="128" bestFit="1" customWidth="1"/>
    <col min="11256" max="11256" width="46.140625" style="128" bestFit="1" customWidth="1"/>
    <col min="11257" max="11257" width="8.140625" style="128" bestFit="1" customWidth="1"/>
    <col min="11258" max="11258" width="33.85546875" style="128" bestFit="1" customWidth="1"/>
    <col min="11259" max="11259" width="53" style="128" bestFit="1" customWidth="1"/>
    <col min="11260" max="11260" width="46.140625" style="128" bestFit="1" customWidth="1"/>
    <col min="11261" max="11261" width="8.140625" style="128" bestFit="1" customWidth="1"/>
    <col min="11262" max="11262" width="33.85546875" style="128" bestFit="1" customWidth="1"/>
    <col min="11263" max="11263" width="53" style="128" bestFit="1" customWidth="1"/>
    <col min="11264" max="11264" width="46.140625" style="128" bestFit="1" customWidth="1"/>
    <col min="11265" max="11265" width="8.140625" style="128" bestFit="1" customWidth="1"/>
    <col min="11266" max="11266" width="33.85546875" style="128" bestFit="1" customWidth="1"/>
    <col min="11267" max="11267" width="53" style="128" bestFit="1" customWidth="1"/>
    <col min="11268" max="11268" width="46.140625" style="128" bestFit="1" customWidth="1"/>
    <col min="11269" max="11269" width="8.140625" style="128" bestFit="1" customWidth="1"/>
    <col min="11270" max="11270" width="33.85546875" style="128" bestFit="1" customWidth="1"/>
    <col min="11271" max="11271" width="53" style="128" bestFit="1" customWidth="1"/>
    <col min="11272" max="11272" width="46.140625" style="128" bestFit="1" customWidth="1"/>
    <col min="11273" max="11273" width="8.140625" style="128" bestFit="1" customWidth="1"/>
    <col min="11274" max="11274" width="33.85546875" style="128" bestFit="1" customWidth="1"/>
    <col min="11275" max="11275" width="53" style="128" bestFit="1" customWidth="1"/>
    <col min="11276" max="11276" width="46.140625" style="128" bestFit="1" customWidth="1"/>
    <col min="11277" max="11277" width="8.140625" style="128" bestFit="1" customWidth="1"/>
    <col min="11278" max="11278" width="33.85546875" style="128" bestFit="1" customWidth="1"/>
    <col min="11279" max="11279" width="53" style="128" bestFit="1" customWidth="1"/>
    <col min="11280" max="11280" width="46.140625" style="128" bestFit="1" customWidth="1"/>
    <col min="11281" max="11281" width="8.140625" style="128" bestFit="1" customWidth="1"/>
    <col min="11282" max="11282" width="33.85546875" style="128" bestFit="1" customWidth="1"/>
    <col min="11283" max="11283" width="53" style="128" bestFit="1" customWidth="1"/>
    <col min="11284" max="11284" width="46.140625" style="128" bestFit="1" customWidth="1"/>
    <col min="11285" max="11285" width="8.140625" style="128" bestFit="1" customWidth="1"/>
    <col min="11286" max="11286" width="33.85546875" style="128" bestFit="1" customWidth="1"/>
    <col min="11287" max="11287" width="53" style="128" bestFit="1" customWidth="1"/>
    <col min="11288" max="11288" width="46.140625" style="128" bestFit="1" customWidth="1"/>
    <col min="11289" max="11289" width="8.140625" style="128" bestFit="1" customWidth="1"/>
    <col min="11290" max="11290" width="33.85546875" style="128" bestFit="1" customWidth="1"/>
    <col min="11291" max="11291" width="53" style="128" bestFit="1" customWidth="1"/>
    <col min="11292" max="11292" width="46.140625" style="128" bestFit="1" customWidth="1"/>
    <col min="11293" max="11293" width="8.140625" style="128" bestFit="1" customWidth="1"/>
    <col min="11294" max="11294" width="33.85546875" style="128" bestFit="1" customWidth="1"/>
    <col min="11295" max="11295" width="53" style="128" bestFit="1" customWidth="1"/>
    <col min="11296" max="11296" width="46.140625" style="128" bestFit="1" customWidth="1"/>
    <col min="11297" max="11297" width="8.140625" style="128" bestFit="1" customWidth="1"/>
    <col min="11298" max="11298" width="33.85546875" style="128" bestFit="1" customWidth="1"/>
    <col min="11299" max="11299" width="53" style="128" bestFit="1" customWidth="1"/>
    <col min="11300" max="11300" width="46.140625" style="128" bestFit="1" customWidth="1"/>
    <col min="11301" max="11301" width="8.140625" style="128" bestFit="1" customWidth="1"/>
    <col min="11302" max="11302" width="33.85546875" style="128" bestFit="1" customWidth="1"/>
    <col min="11303" max="11303" width="53" style="128" bestFit="1" customWidth="1"/>
    <col min="11304" max="11304" width="46.140625" style="128" bestFit="1" customWidth="1"/>
    <col min="11305" max="11305" width="8.140625" style="128" bestFit="1" customWidth="1"/>
    <col min="11306" max="11306" width="33.85546875" style="128" bestFit="1" customWidth="1"/>
    <col min="11307" max="11307" width="53" style="128" bestFit="1" customWidth="1"/>
    <col min="11308" max="11308" width="46.140625" style="128" bestFit="1" customWidth="1"/>
    <col min="11309" max="11309" width="8.140625" style="128" bestFit="1" customWidth="1"/>
    <col min="11310" max="11310" width="33.85546875" style="128" bestFit="1" customWidth="1"/>
    <col min="11311" max="11311" width="53" style="128" bestFit="1" customWidth="1"/>
    <col min="11312" max="11312" width="46.140625" style="128" bestFit="1" customWidth="1"/>
    <col min="11313" max="11313" width="8.140625" style="128" bestFit="1" customWidth="1"/>
    <col min="11314" max="11314" width="33.85546875" style="128" bestFit="1" customWidth="1"/>
    <col min="11315" max="11315" width="53" style="128" bestFit="1" customWidth="1"/>
    <col min="11316" max="11316" width="46.140625" style="128" bestFit="1" customWidth="1"/>
    <col min="11317" max="11317" width="8.140625" style="128" bestFit="1" customWidth="1"/>
    <col min="11318" max="11318" width="33.85546875" style="128" bestFit="1" customWidth="1"/>
    <col min="11319" max="11319" width="53" style="128" bestFit="1" customWidth="1"/>
    <col min="11320" max="11320" width="46.140625" style="128" bestFit="1" customWidth="1"/>
    <col min="11321" max="11321" width="8.140625" style="128" bestFit="1" customWidth="1"/>
    <col min="11322" max="11322" width="33.85546875" style="128" bestFit="1" customWidth="1"/>
    <col min="11323" max="11323" width="53" style="128" bestFit="1" customWidth="1"/>
    <col min="11324" max="11324" width="46.140625" style="128" bestFit="1" customWidth="1"/>
    <col min="11325" max="11325" width="8.140625" style="128" bestFit="1" customWidth="1"/>
    <col min="11326" max="11326" width="33.85546875" style="128" bestFit="1" customWidth="1"/>
    <col min="11327" max="11327" width="53" style="128" bestFit="1" customWidth="1"/>
    <col min="11328" max="11328" width="46.140625" style="128" bestFit="1" customWidth="1"/>
    <col min="11329" max="11329" width="8.140625" style="128" bestFit="1" customWidth="1"/>
    <col min="11330" max="11330" width="33.85546875" style="128" bestFit="1" customWidth="1"/>
    <col min="11331" max="11331" width="53" style="128" bestFit="1" customWidth="1"/>
    <col min="11332" max="11332" width="46.140625" style="128" bestFit="1" customWidth="1"/>
    <col min="11333" max="11333" width="8.140625" style="128" bestFit="1" customWidth="1"/>
    <col min="11334" max="11334" width="33.85546875" style="128" bestFit="1" customWidth="1"/>
    <col min="11335" max="11335" width="53" style="128" bestFit="1" customWidth="1"/>
    <col min="11336" max="11336" width="46.140625" style="128" bestFit="1" customWidth="1"/>
    <col min="11337" max="11337" width="8.140625" style="128" bestFit="1" customWidth="1"/>
    <col min="11338" max="11338" width="33.85546875" style="128" bestFit="1" customWidth="1"/>
    <col min="11339" max="11339" width="53" style="128" bestFit="1" customWidth="1"/>
    <col min="11340" max="11340" width="46.140625" style="128" bestFit="1" customWidth="1"/>
    <col min="11341" max="11341" width="8.140625" style="128" bestFit="1" customWidth="1"/>
    <col min="11342" max="11342" width="33.85546875" style="128" bestFit="1" customWidth="1"/>
    <col min="11343" max="11343" width="53" style="128" bestFit="1" customWidth="1"/>
    <col min="11344" max="11344" width="46.140625" style="128" bestFit="1" customWidth="1"/>
    <col min="11345" max="11345" width="8.140625" style="128" bestFit="1" customWidth="1"/>
    <col min="11346" max="11346" width="33.85546875" style="128" bestFit="1" customWidth="1"/>
    <col min="11347" max="11347" width="53" style="128" bestFit="1" customWidth="1"/>
    <col min="11348" max="11348" width="46.140625" style="128" bestFit="1" customWidth="1"/>
    <col min="11349" max="11349" width="8.140625" style="128" bestFit="1" customWidth="1"/>
    <col min="11350" max="11350" width="33.85546875" style="128" bestFit="1" customWidth="1"/>
    <col min="11351" max="11351" width="53" style="128" bestFit="1" customWidth="1"/>
    <col min="11352" max="11352" width="46.140625" style="128" bestFit="1" customWidth="1"/>
    <col min="11353" max="11353" width="8.140625" style="128" bestFit="1" customWidth="1"/>
    <col min="11354" max="11354" width="33.85546875" style="128" bestFit="1" customWidth="1"/>
    <col min="11355" max="11355" width="53" style="128" bestFit="1" customWidth="1"/>
    <col min="11356" max="11356" width="46.140625" style="128" bestFit="1" customWidth="1"/>
    <col min="11357" max="11357" width="8.140625" style="128" bestFit="1" customWidth="1"/>
    <col min="11358" max="11358" width="33.85546875" style="128" bestFit="1" customWidth="1"/>
    <col min="11359" max="11359" width="53" style="128" bestFit="1" customWidth="1"/>
    <col min="11360" max="11360" width="46.140625" style="128" bestFit="1" customWidth="1"/>
    <col min="11361" max="11361" width="8.140625" style="128" bestFit="1" customWidth="1"/>
    <col min="11362" max="11362" width="33.85546875" style="128" bestFit="1" customWidth="1"/>
    <col min="11363" max="11363" width="53" style="128" bestFit="1" customWidth="1"/>
    <col min="11364" max="11364" width="46.140625" style="128" bestFit="1" customWidth="1"/>
    <col min="11365" max="11365" width="8.140625" style="128" bestFit="1" customWidth="1"/>
    <col min="11366" max="11366" width="33.85546875" style="128" bestFit="1" customWidth="1"/>
    <col min="11367" max="11367" width="53" style="128" bestFit="1" customWidth="1"/>
    <col min="11368" max="11368" width="46.140625" style="128" bestFit="1" customWidth="1"/>
    <col min="11369" max="11369" width="8.140625" style="128" bestFit="1" customWidth="1"/>
    <col min="11370" max="11370" width="33.85546875" style="128" bestFit="1" customWidth="1"/>
    <col min="11371" max="11371" width="53" style="128" bestFit="1" customWidth="1"/>
    <col min="11372" max="11372" width="46.140625" style="128" bestFit="1" customWidth="1"/>
    <col min="11373" max="11373" width="8.140625" style="128" bestFit="1" customWidth="1"/>
    <col min="11374" max="11374" width="33.85546875" style="128" bestFit="1" customWidth="1"/>
    <col min="11375" max="11375" width="53" style="128" bestFit="1" customWidth="1"/>
    <col min="11376" max="11376" width="46.140625" style="128" bestFit="1" customWidth="1"/>
    <col min="11377" max="11377" width="8.140625" style="128" bestFit="1" customWidth="1"/>
    <col min="11378" max="11378" width="33.85546875" style="128" bestFit="1" customWidth="1"/>
    <col min="11379" max="11379" width="53" style="128" bestFit="1" customWidth="1"/>
    <col min="11380" max="11380" width="46.140625" style="128" bestFit="1" customWidth="1"/>
    <col min="11381" max="11381" width="8.140625" style="128" bestFit="1" customWidth="1"/>
    <col min="11382" max="11382" width="33.85546875" style="128" bestFit="1" customWidth="1"/>
    <col min="11383" max="11383" width="53" style="128" bestFit="1" customWidth="1"/>
    <col min="11384" max="11384" width="46.140625" style="128" bestFit="1" customWidth="1"/>
    <col min="11385" max="11385" width="8.140625" style="128" bestFit="1" customWidth="1"/>
    <col min="11386" max="11386" width="33.85546875" style="128" bestFit="1" customWidth="1"/>
    <col min="11387" max="11387" width="53" style="128" bestFit="1" customWidth="1"/>
    <col min="11388" max="11388" width="46.140625" style="128" bestFit="1" customWidth="1"/>
    <col min="11389" max="11389" width="8.140625" style="128" bestFit="1" customWidth="1"/>
    <col min="11390" max="11390" width="33.85546875" style="128" bestFit="1" customWidth="1"/>
    <col min="11391" max="11391" width="53" style="128" bestFit="1" customWidth="1"/>
    <col min="11392" max="11392" width="46.140625" style="128" bestFit="1" customWidth="1"/>
    <col min="11393" max="11393" width="8.140625" style="128" bestFit="1" customWidth="1"/>
    <col min="11394" max="11394" width="33.85546875" style="128" bestFit="1" customWidth="1"/>
    <col min="11395" max="11395" width="53" style="128" bestFit="1" customWidth="1"/>
    <col min="11396" max="11396" width="46.140625" style="128" bestFit="1" customWidth="1"/>
    <col min="11397" max="11397" width="8.140625" style="128" bestFit="1" customWidth="1"/>
    <col min="11398" max="11398" width="33.85546875" style="128" bestFit="1" customWidth="1"/>
    <col min="11399" max="11399" width="53" style="128" bestFit="1" customWidth="1"/>
    <col min="11400" max="11400" width="46.140625" style="128" bestFit="1" customWidth="1"/>
    <col min="11401" max="11401" width="8.140625" style="128" bestFit="1" customWidth="1"/>
    <col min="11402" max="11402" width="33.85546875" style="128" bestFit="1" customWidth="1"/>
    <col min="11403" max="11403" width="53" style="128" bestFit="1" customWidth="1"/>
    <col min="11404" max="11404" width="46.140625" style="128" bestFit="1" customWidth="1"/>
    <col min="11405" max="11405" width="8.140625" style="128" bestFit="1" customWidth="1"/>
    <col min="11406" max="11406" width="33.85546875" style="128" bestFit="1" customWidth="1"/>
    <col min="11407" max="11407" width="53" style="128" bestFit="1" customWidth="1"/>
    <col min="11408" max="11408" width="46.140625" style="128" bestFit="1" customWidth="1"/>
    <col min="11409" max="11409" width="8.140625" style="128" bestFit="1" customWidth="1"/>
    <col min="11410" max="11410" width="33.85546875" style="128" bestFit="1" customWidth="1"/>
    <col min="11411" max="11411" width="53" style="128" bestFit="1" customWidth="1"/>
    <col min="11412" max="11412" width="46.140625" style="128" bestFit="1" customWidth="1"/>
    <col min="11413" max="11413" width="8.140625" style="128" bestFit="1" customWidth="1"/>
    <col min="11414" max="11414" width="33.85546875" style="128" bestFit="1" customWidth="1"/>
    <col min="11415" max="11415" width="53" style="128" bestFit="1" customWidth="1"/>
    <col min="11416" max="11416" width="46.140625" style="128" bestFit="1" customWidth="1"/>
    <col min="11417" max="11417" width="8.140625" style="128" bestFit="1" customWidth="1"/>
    <col min="11418" max="11418" width="33.85546875" style="128" bestFit="1" customWidth="1"/>
    <col min="11419" max="11419" width="53" style="128" bestFit="1" customWidth="1"/>
    <col min="11420" max="11420" width="46.140625" style="128" bestFit="1" customWidth="1"/>
    <col min="11421" max="11421" width="8.140625" style="128" bestFit="1" customWidth="1"/>
    <col min="11422" max="11422" width="33.85546875" style="128" bestFit="1" customWidth="1"/>
    <col min="11423" max="11423" width="53" style="128" bestFit="1" customWidth="1"/>
    <col min="11424" max="11424" width="46.140625" style="128" bestFit="1" customWidth="1"/>
    <col min="11425" max="11425" width="8.140625" style="128" bestFit="1" customWidth="1"/>
    <col min="11426" max="11426" width="33.85546875" style="128" bestFit="1" customWidth="1"/>
    <col min="11427" max="11427" width="53" style="128" bestFit="1" customWidth="1"/>
    <col min="11428" max="11428" width="46.140625" style="128" bestFit="1" customWidth="1"/>
    <col min="11429" max="11429" width="8.140625" style="128" bestFit="1" customWidth="1"/>
    <col min="11430" max="11430" width="33.85546875" style="128" bestFit="1" customWidth="1"/>
    <col min="11431" max="11431" width="53" style="128" bestFit="1" customWidth="1"/>
    <col min="11432" max="11432" width="46.140625" style="128" bestFit="1" customWidth="1"/>
    <col min="11433" max="11433" width="8.140625" style="128" bestFit="1" customWidth="1"/>
    <col min="11434" max="11434" width="33.85546875" style="128" bestFit="1" customWidth="1"/>
    <col min="11435" max="11435" width="53" style="128" bestFit="1" customWidth="1"/>
    <col min="11436" max="11436" width="46.140625" style="128" bestFit="1" customWidth="1"/>
    <col min="11437" max="11437" width="8.140625" style="128" bestFit="1" customWidth="1"/>
    <col min="11438" max="11438" width="33.85546875" style="128" bestFit="1" customWidth="1"/>
    <col min="11439" max="11439" width="53" style="128" bestFit="1" customWidth="1"/>
    <col min="11440" max="11440" width="46.140625" style="128" bestFit="1" customWidth="1"/>
    <col min="11441" max="11441" width="8.140625" style="128" bestFit="1" customWidth="1"/>
    <col min="11442" max="11442" width="33.85546875" style="128" bestFit="1" customWidth="1"/>
    <col min="11443" max="11443" width="53" style="128" bestFit="1" customWidth="1"/>
    <col min="11444" max="11444" width="46.140625" style="128" bestFit="1" customWidth="1"/>
    <col min="11445" max="11445" width="8.140625" style="128" bestFit="1" customWidth="1"/>
    <col min="11446" max="11446" width="33.85546875" style="128" bestFit="1" customWidth="1"/>
    <col min="11447" max="11447" width="53" style="128" bestFit="1" customWidth="1"/>
    <col min="11448" max="11448" width="46.140625" style="128" bestFit="1" customWidth="1"/>
    <col min="11449" max="11449" width="8.140625" style="128" bestFit="1" customWidth="1"/>
    <col min="11450" max="11450" width="33.85546875" style="128" bestFit="1" customWidth="1"/>
    <col min="11451" max="11451" width="53" style="128" bestFit="1" customWidth="1"/>
    <col min="11452" max="11452" width="46.140625" style="128" bestFit="1" customWidth="1"/>
    <col min="11453" max="11453" width="8.140625" style="128" bestFit="1" customWidth="1"/>
    <col min="11454" max="11454" width="33.85546875" style="128" bestFit="1" customWidth="1"/>
    <col min="11455" max="11455" width="53" style="128" bestFit="1" customWidth="1"/>
    <col min="11456" max="11456" width="46.140625" style="128" bestFit="1" customWidth="1"/>
    <col min="11457" max="11457" width="8.140625" style="128" bestFit="1" customWidth="1"/>
    <col min="11458" max="11458" width="33.85546875" style="128" bestFit="1" customWidth="1"/>
    <col min="11459" max="11459" width="53" style="128" bestFit="1" customWidth="1"/>
    <col min="11460" max="11460" width="46.140625" style="128" bestFit="1" customWidth="1"/>
    <col min="11461" max="11461" width="8.140625" style="128" bestFit="1" customWidth="1"/>
    <col min="11462" max="11462" width="33.85546875" style="128" bestFit="1" customWidth="1"/>
    <col min="11463" max="11463" width="53" style="128" bestFit="1" customWidth="1"/>
    <col min="11464" max="11464" width="46.140625" style="128" bestFit="1" customWidth="1"/>
    <col min="11465" max="11465" width="8.140625" style="128" bestFit="1" customWidth="1"/>
    <col min="11466" max="11466" width="33.85546875" style="128" bestFit="1" customWidth="1"/>
    <col min="11467" max="11467" width="53" style="128" bestFit="1" customWidth="1"/>
    <col min="11468" max="11468" width="46.140625" style="128" bestFit="1" customWidth="1"/>
    <col min="11469" max="11469" width="8.140625" style="128" bestFit="1" customWidth="1"/>
    <col min="11470" max="11470" width="33.85546875" style="128" bestFit="1" customWidth="1"/>
    <col min="11471" max="11471" width="53" style="128" bestFit="1" customWidth="1"/>
    <col min="11472" max="11472" width="46.140625" style="128" bestFit="1" customWidth="1"/>
    <col min="11473" max="11473" width="8.140625" style="128" bestFit="1" customWidth="1"/>
    <col min="11474" max="11474" width="33.85546875" style="128" bestFit="1" customWidth="1"/>
    <col min="11475" max="11475" width="53" style="128" bestFit="1" customWidth="1"/>
    <col min="11476" max="11476" width="46.140625" style="128" bestFit="1" customWidth="1"/>
    <col min="11477" max="11477" width="8.140625" style="128" bestFit="1" customWidth="1"/>
    <col min="11478" max="11478" width="33.85546875" style="128" bestFit="1" customWidth="1"/>
    <col min="11479" max="11479" width="53" style="128" bestFit="1" customWidth="1"/>
    <col min="11480" max="11480" width="46.140625" style="128" bestFit="1" customWidth="1"/>
    <col min="11481" max="11481" width="8.140625" style="128" bestFit="1" customWidth="1"/>
    <col min="11482" max="11482" width="33.85546875" style="128" bestFit="1" customWidth="1"/>
    <col min="11483" max="11483" width="53" style="128" bestFit="1" customWidth="1"/>
    <col min="11484" max="11484" width="46.140625" style="128" bestFit="1" customWidth="1"/>
    <col min="11485" max="11485" width="8.140625" style="128" bestFit="1" customWidth="1"/>
    <col min="11486" max="11486" width="33.85546875" style="128" bestFit="1" customWidth="1"/>
    <col min="11487" max="11487" width="53" style="128" bestFit="1" customWidth="1"/>
    <col min="11488" max="11488" width="46.140625" style="128" bestFit="1" customWidth="1"/>
    <col min="11489" max="11489" width="8.140625" style="128" bestFit="1" customWidth="1"/>
    <col min="11490" max="11490" width="33.85546875" style="128" bestFit="1" customWidth="1"/>
    <col min="11491" max="11491" width="53" style="128" bestFit="1" customWidth="1"/>
    <col min="11492" max="11492" width="46.140625" style="128" bestFit="1" customWidth="1"/>
    <col min="11493" max="11493" width="8.140625" style="128" bestFit="1" customWidth="1"/>
    <col min="11494" max="11494" width="33.85546875" style="128" bestFit="1" customWidth="1"/>
    <col min="11495" max="11495" width="53" style="128" bestFit="1" customWidth="1"/>
    <col min="11496" max="11496" width="46.140625" style="128" bestFit="1" customWidth="1"/>
    <col min="11497" max="11497" width="8.140625" style="128" bestFit="1" customWidth="1"/>
    <col min="11498" max="11498" width="33.85546875" style="128" bestFit="1" customWidth="1"/>
    <col min="11499" max="11499" width="53" style="128" bestFit="1" customWidth="1"/>
    <col min="11500" max="11500" width="46.140625" style="128" bestFit="1" customWidth="1"/>
    <col min="11501" max="11501" width="8.140625" style="128" bestFit="1" customWidth="1"/>
    <col min="11502" max="11502" width="33.85546875" style="128" bestFit="1" customWidth="1"/>
    <col min="11503" max="11503" width="53" style="128" bestFit="1" customWidth="1"/>
    <col min="11504" max="11504" width="46.140625" style="128" bestFit="1" customWidth="1"/>
    <col min="11505" max="11505" width="8.140625" style="128" bestFit="1" customWidth="1"/>
    <col min="11506" max="11506" width="33.85546875" style="128" bestFit="1" customWidth="1"/>
    <col min="11507" max="11507" width="53" style="128" bestFit="1" customWidth="1"/>
    <col min="11508" max="11508" width="46.140625" style="128" bestFit="1" customWidth="1"/>
    <col min="11509" max="11509" width="8.140625" style="128" bestFit="1" customWidth="1"/>
    <col min="11510" max="11510" width="33.85546875" style="128" bestFit="1" customWidth="1"/>
    <col min="11511" max="11511" width="53" style="128" bestFit="1" customWidth="1"/>
    <col min="11512" max="11512" width="46.140625" style="128" bestFit="1" customWidth="1"/>
    <col min="11513" max="11513" width="8.140625" style="128" bestFit="1" customWidth="1"/>
    <col min="11514" max="11514" width="33.85546875" style="128" bestFit="1" customWidth="1"/>
    <col min="11515" max="11515" width="53" style="128" bestFit="1" customWidth="1"/>
    <col min="11516" max="11516" width="46.140625" style="128" bestFit="1" customWidth="1"/>
    <col min="11517" max="11517" width="8.140625" style="128" bestFit="1" customWidth="1"/>
    <col min="11518" max="11518" width="33.85546875" style="128" bestFit="1" customWidth="1"/>
    <col min="11519" max="11519" width="53" style="128" bestFit="1" customWidth="1"/>
    <col min="11520" max="11520" width="46.140625" style="128" bestFit="1" customWidth="1"/>
    <col min="11521" max="11521" width="8.140625" style="128" bestFit="1" customWidth="1"/>
    <col min="11522" max="11522" width="33.85546875" style="128" bestFit="1" customWidth="1"/>
    <col min="11523" max="11523" width="53" style="128" bestFit="1" customWidth="1"/>
    <col min="11524" max="11524" width="46.140625" style="128" bestFit="1" customWidth="1"/>
    <col min="11525" max="11525" width="8.140625" style="128" bestFit="1" customWidth="1"/>
    <col min="11526" max="11526" width="33.85546875" style="128" bestFit="1" customWidth="1"/>
    <col min="11527" max="11527" width="53" style="128" bestFit="1" customWidth="1"/>
    <col min="11528" max="11528" width="46.140625" style="128" bestFit="1" customWidth="1"/>
    <col min="11529" max="11529" width="8.140625" style="128" bestFit="1" customWidth="1"/>
    <col min="11530" max="11530" width="33.85546875" style="128" bestFit="1" customWidth="1"/>
    <col min="11531" max="11531" width="53" style="128" bestFit="1" customWidth="1"/>
    <col min="11532" max="11532" width="46.140625" style="128" bestFit="1" customWidth="1"/>
    <col min="11533" max="11533" width="8.140625" style="128" bestFit="1" customWidth="1"/>
    <col min="11534" max="11534" width="33.85546875" style="128" bestFit="1" customWidth="1"/>
    <col min="11535" max="11535" width="53" style="128" bestFit="1" customWidth="1"/>
    <col min="11536" max="11536" width="46.140625" style="128" bestFit="1" customWidth="1"/>
    <col min="11537" max="11537" width="8.140625" style="128" bestFit="1" customWidth="1"/>
    <col min="11538" max="11538" width="33.85546875" style="128" bestFit="1" customWidth="1"/>
    <col min="11539" max="11539" width="53" style="128" bestFit="1" customWidth="1"/>
    <col min="11540" max="11540" width="46.140625" style="128" bestFit="1" customWidth="1"/>
    <col min="11541" max="11541" width="8.140625" style="128" bestFit="1" customWidth="1"/>
    <col min="11542" max="11542" width="33.85546875" style="128" bestFit="1" customWidth="1"/>
    <col min="11543" max="11543" width="53" style="128" bestFit="1" customWidth="1"/>
    <col min="11544" max="11544" width="46.140625" style="128" bestFit="1" customWidth="1"/>
    <col min="11545" max="11545" width="8.140625" style="128" bestFit="1" customWidth="1"/>
    <col min="11546" max="11546" width="33.85546875" style="128" bestFit="1" customWidth="1"/>
    <col min="11547" max="11547" width="53" style="128" bestFit="1" customWidth="1"/>
    <col min="11548" max="11548" width="46.140625" style="128" bestFit="1" customWidth="1"/>
    <col min="11549" max="11549" width="8.140625" style="128" bestFit="1" customWidth="1"/>
    <col min="11550" max="11550" width="33.85546875" style="128" bestFit="1" customWidth="1"/>
    <col min="11551" max="11551" width="53" style="128" bestFit="1" customWidth="1"/>
    <col min="11552" max="11552" width="46.140625" style="128" bestFit="1" customWidth="1"/>
    <col min="11553" max="11553" width="8.140625" style="128" bestFit="1" customWidth="1"/>
    <col min="11554" max="11554" width="33.85546875" style="128" bestFit="1" customWidth="1"/>
    <col min="11555" max="11555" width="53" style="128" bestFit="1" customWidth="1"/>
    <col min="11556" max="11556" width="46.140625" style="128" bestFit="1" customWidth="1"/>
    <col min="11557" max="11557" width="8.140625" style="128" bestFit="1" customWidth="1"/>
    <col min="11558" max="11558" width="33.85546875" style="128" bestFit="1" customWidth="1"/>
    <col min="11559" max="11559" width="53" style="128" bestFit="1" customWidth="1"/>
    <col min="11560" max="11560" width="46.140625" style="128" bestFit="1" customWidth="1"/>
    <col min="11561" max="11561" width="8.140625" style="128" bestFit="1" customWidth="1"/>
    <col min="11562" max="11562" width="33.85546875" style="128" bestFit="1" customWidth="1"/>
    <col min="11563" max="11563" width="53" style="128" bestFit="1" customWidth="1"/>
    <col min="11564" max="11564" width="46.140625" style="128" bestFit="1" customWidth="1"/>
    <col min="11565" max="11565" width="8.140625" style="128" bestFit="1" customWidth="1"/>
    <col min="11566" max="11566" width="33.85546875" style="128" bestFit="1" customWidth="1"/>
    <col min="11567" max="11567" width="53" style="128" bestFit="1" customWidth="1"/>
    <col min="11568" max="11568" width="46.140625" style="128" bestFit="1" customWidth="1"/>
    <col min="11569" max="11569" width="8.140625" style="128" bestFit="1" customWidth="1"/>
    <col min="11570" max="11570" width="33.85546875" style="128" bestFit="1" customWidth="1"/>
    <col min="11571" max="11571" width="53" style="128" bestFit="1" customWidth="1"/>
    <col min="11572" max="11572" width="46.140625" style="128" bestFit="1" customWidth="1"/>
    <col min="11573" max="11573" width="8.140625" style="128" bestFit="1" customWidth="1"/>
    <col min="11574" max="11574" width="33.85546875" style="128" bestFit="1" customWidth="1"/>
    <col min="11575" max="11575" width="53" style="128" bestFit="1" customWidth="1"/>
    <col min="11576" max="11576" width="46.140625" style="128" bestFit="1" customWidth="1"/>
    <col min="11577" max="11577" width="8.140625" style="128" bestFit="1" customWidth="1"/>
    <col min="11578" max="11578" width="33.85546875" style="128" bestFit="1" customWidth="1"/>
    <col min="11579" max="11579" width="53" style="128" bestFit="1" customWidth="1"/>
    <col min="11580" max="11580" width="46.140625" style="128" bestFit="1" customWidth="1"/>
    <col min="11581" max="11581" width="8.140625" style="128" bestFit="1" customWidth="1"/>
    <col min="11582" max="11582" width="33.85546875" style="128" bestFit="1" customWidth="1"/>
    <col min="11583" max="11583" width="53" style="128" bestFit="1" customWidth="1"/>
    <col min="11584" max="11584" width="46.140625" style="128" bestFit="1" customWidth="1"/>
    <col min="11585" max="11585" width="8.140625" style="128" bestFit="1" customWidth="1"/>
    <col min="11586" max="11586" width="33.85546875" style="128" bestFit="1" customWidth="1"/>
    <col min="11587" max="11587" width="53" style="128" bestFit="1" customWidth="1"/>
    <col min="11588" max="11588" width="46.140625" style="128" bestFit="1" customWidth="1"/>
    <col min="11589" max="11589" width="8.140625" style="128" bestFit="1" customWidth="1"/>
    <col min="11590" max="11590" width="33.85546875" style="128" bestFit="1" customWidth="1"/>
    <col min="11591" max="11591" width="53" style="128" bestFit="1" customWidth="1"/>
    <col min="11592" max="11592" width="46.140625" style="128" bestFit="1" customWidth="1"/>
    <col min="11593" max="11593" width="8.140625" style="128" bestFit="1" customWidth="1"/>
    <col min="11594" max="11594" width="33.85546875" style="128" bestFit="1" customWidth="1"/>
    <col min="11595" max="11595" width="53" style="128" bestFit="1" customWidth="1"/>
    <col min="11596" max="11596" width="46.140625" style="128" bestFit="1" customWidth="1"/>
    <col min="11597" max="11597" width="8.140625" style="128" bestFit="1" customWidth="1"/>
    <col min="11598" max="11598" width="33.85546875" style="128" bestFit="1" customWidth="1"/>
    <col min="11599" max="11599" width="53" style="128" bestFit="1" customWidth="1"/>
    <col min="11600" max="11600" width="46.140625" style="128" bestFit="1" customWidth="1"/>
    <col min="11601" max="11601" width="8.140625" style="128" bestFit="1" customWidth="1"/>
    <col min="11602" max="11602" width="33.85546875" style="128" bestFit="1" customWidth="1"/>
    <col min="11603" max="11603" width="53" style="128" bestFit="1" customWidth="1"/>
    <col min="11604" max="11604" width="46.140625" style="128" bestFit="1" customWidth="1"/>
    <col min="11605" max="11605" width="8.140625" style="128" bestFit="1" customWidth="1"/>
    <col min="11606" max="11606" width="33.85546875" style="128" bestFit="1" customWidth="1"/>
    <col min="11607" max="11607" width="53" style="128" bestFit="1" customWidth="1"/>
    <col min="11608" max="11608" width="46.140625" style="128" bestFit="1" customWidth="1"/>
    <col min="11609" max="11609" width="8.140625" style="128" bestFit="1" customWidth="1"/>
    <col min="11610" max="11610" width="33.85546875" style="128" bestFit="1" customWidth="1"/>
    <col min="11611" max="11611" width="53" style="128" bestFit="1" customWidth="1"/>
    <col min="11612" max="11612" width="46.140625" style="128" bestFit="1" customWidth="1"/>
    <col min="11613" max="11613" width="8.140625" style="128" bestFit="1" customWidth="1"/>
    <col min="11614" max="11614" width="33.85546875" style="128" bestFit="1" customWidth="1"/>
    <col min="11615" max="11615" width="53" style="128" bestFit="1" customWidth="1"/>
    <col min="11616" max="11616" width="46.140625" style="128" bestFit="1" customWidth="1"/>
    <col min="11617" max="11617" width="8.140625" style="128" bestFit="1" customWidth="1"/>
    <col min="11618" max="11618" width="33.85546875" style="128" bestFit="1" customWidth="1"/>
    <col min="11619" max="11619" width="53" style="128" bestFit="1" customWidth="1"/>
    <col min="11620" max="11620" width="46.140625" style="128" bestFit="1" customWidth="1"/>
    <col min="11621" max="11621" width="8.140625" style="128" bestFit="1" customWidth="1"/>
    <col min="11622" max="11622" width="33.85546875" style="128" bestFit="1" customWidth="1"/>
    <col min="11623" max="11623" width="53" style="128" bestFit="1" customWidth="1"/>
    <col min="11624" max="11624" width="46.140625" style="128" bestFit="1" customWidth="1"/>
    <col min="11625" max="11625" width="8.140625" style="128" bestFit="1" customWidth="1"/>
    <col min="11626" max="11626" width="33.85546875" style="128" bestFit="1" customWidth="1"/>
    <col min="11627" max="11627" width="53" style="128" bestFit="1" customWidth="1"/>
    <col min="11628" max="11628" width="46.140625" style="128" bestFit="1" customWidth="1"/>
    <col min="11629" max="11629" width="8.140625" style="128" bestFit="1" customWidth="1"/>
    <col min="11630" max="11630" width="33.85546875" style="128" bestFit="1" customWidth="1"/>
    <col min="11631" max="11631" width="53" style="128" bestFit="1" customWidth="1"/>
    <col min="11632" max="11632" width="46.140625" style="128" bestFit="1" customWidth="1"/>
    <col min="11633" max="11633" width="8.140625" style="128" bestFit="1" customWidth="1"/>
    <col min="11634" max="11634" width="33.85546875" style="128" bestFit="1" customWidth="1"/>
    <col min="11635" max="11635" width="53" style="128" bestFit="1" customWidth="1"/>
    <col min="11636" max="11636" width="46.140625" style="128" bestFit="1" customWidth="1"/>
    <col min="11637" max="11637" width="8.140625" style="128" bestFit="1" customWidth="1"/>
    <col min="11638" max="11638" width="33.85546875" style="128" bestFit="1" customWidth="1"/>
    <col min="11639" max="11639" width="53" style="128" bestFit="1" customWidth="1"/>
    <col min="11640" max="11640" width="46.140625" style="128" bestFit="1" customWidth="1"/>
    <col min="11641" max="11641" width="8.140625" style="128" bestFit="1" customWidth="1"/>
    <col min="11642" max="11642" width="33.85546875" style="128" bestFit="1" customWidth="1"/>
    <col min="11643" max="11643" width="53" style="128" bestFit="1" customWidth="1"/>
    <col min="11644" max="11644" width="46.140625" style="128" bestFit="1" customWidth="1"/>
    <col min="11645" max="11645" width="8.140625" style="128" bestFit="1" customWidth="1"/>
    <col min="11646" max="11646" width="33.85546875" style="128" bestFit="1" customWidth="1"/>
    <col min="11647" max="11647" width="53" style="128" bestFit="1" customWidth="1"/>
    <col min="11648" max="11648" width="46.140625" style="128" bestFit="1" customWidth="1"/>
    <col min="11649" max="11649" width="8.140625" style="128" bestFit="1" customWidth="1"/>
    <col min="11650" max="11650" width="33.85546875" style="128" bestFit="1" customWidth="1"/>
    <col min="11651" max="11651" width="53" style="128" bestFit="1" customWidth="1"/>
    <col min="11652" max="11652" width="46.140625" style="128" bestFit="1" customWidth="1"/>
    <col min="11653" max="11653" width="8.140625" style="128" bestFit="1" customWidth="1"/>
    <col min="11654" max="11654" width="33.85546875" style="128" bestFit="1" customWidth="1"/>
    <col min="11655" max="11655" width="53" style="128" bestFit="1" customWidth="1"/>
    <col min="11656" max="11656" width="46.140625" style="128" bestFit="1" customWidth="1"/>
    <col min="11657" max="11657" width="8.140625" style="128" bestFit="1" customWidth="1"/>
    <col min="11658" max="11658" width="33.85546875" style="128" bestFit="1" customWidth="1"/>
    <col min="11659" max="11659" width="53" style="128" bestFit="1" customWidth="1"/>
    <col min="11660" max="11660" width="46.140625" style="128" bestFit="1" customWidth="1"/>
    <col min="11661" max="11661" width="8.140625" style="128" bestFit="1" customWidth="1"/>
    <col min="11662" max="11662" width="33.85546875" style="128" bestFit="1" customWidth="1"/>
    <col min="11663" max="11663" width="53" style="128" bestFit="1" customWidth="1"/>
    <col min="11664" max="11664" width="46.140625" style="128" bestFit="1" customWidth="1"/>
    <col min="11665" max="11665" width="8.140625" style="128" bestFit="1" customWidth="1"/>
    <col min="11666" max="11666" width="33.85546875" style="128" bestFit="1" customWidth="1"/>
    <col min="11667" max="11667" width="53" style="128" bestFit="1" customWidth="1"/>
    <col min="11668" max="11668" width="46.140625" style="128" bestFit="1" customWidth="1"/>
    <col min="11669" max="11669" width="8.140625" style="128" bestFit="1" customWidth="1"/>
    <col min="11670" max="11670" width="33.85546875" style="128" bestFit="1" customWidth="1"/>
    <col min="11671" max="11671" width="53" style="128" bestFit="1" customWidth="1"/>
    <col min="11672" max="11672" width="46.140625" style="128" bestFit="1" customWidth="1"/>
    <col min="11673" max="11673" width="8.140625" style="128" bestFit="1" customWidth="1"/>
    <col min="11674" max="11674" width="33.85546875" style="128" bestFit="1" customWidth="1"/>
    <col min="11675" max="11675" width="53" style="128" bestFit="1" customWidth="1"/>
    <col min="11676" max="11676" width="46.140625" style="128" bestFit="1" customWidth="1"/>
    <col min="11677" max="11677" width="8.140625" style="128" bestFit="1" customWidth="1"/>
    <col min="11678" max="11678" width="33.85546875" style="128" bestFit="1" customWidth="1"/>
    <col min="11679" max="11679" width="53" style="128" bestFit="1" customWidth="1"/>
    <col min="11680" max="11680" width="46.140625" style="128" bestFit="1" customWidth="1"/>
    <col min="11681" max="11681" width="8.140625" style="128" bestFit="1" customWidth="1"/>
    <col min="11682" max="11682" width="33.85546875" style="128" bestFit="1" customWidth="1"/>
    <col min="11683" max="11683" width="53" style="128" bestFit="1" customWidth="1"/>
    <col min="11684" max="11684" width="46.140625" style="128" bestFit="1" customWidth="1"/>
    <col min="11685" max="11685" width="8.140625" style="128" bestFit="1" customWidth="1"/>
    <col min="11686" max="11686" width="33.85546875" style="128" bestFit="1" customWidth="1"/>
    <col min="11687" max="11687" width="53" style="128" bestFit="1" customWidth="1"/>
    <col min="11688" max="11688" width="46.140625" style="128" bestFit="1" customWidth="1"/>
    <col min="11689" max="11689" width="8.140625" style="128" bestFit="1" customWidth="1"/>
    <col min="11690" max="11690" width="33.85546875" style="128" bestFit="1" customWidth="1"/>
    <col min="11691" max="11691" width="53" style="128" bestFit="1" customWidth="1"/>
    <col min="11692" max="11692" width="46.140625" style="128" bestFit="1" customWidth="1"/>
    <col min="11693" max="11693" width="8.140625" style="128" bestFit="1" customWidth="1"/>
    <col min="11694" max="11694" width="33.85546875" style="128" bestFit="1" customWidth="1"/>
    <col min="11695" max="11695" width="53" style="128" bestFit="1" customWidth="1"/>
    <col min="11696" max="11696" width="46.140625" style="128" bestFit="1" customWidth="1"/>
    <col min="11697" max="11697" width="8.140625" style="128" bestFit="1" customWidth="1"/>
    <col min="11698" max="11698" width="33.85546875" style="128" bestFit="1" customWidth="1"/>
    <col min="11699" max="11699" width="53" style="128" bestFit="1" customWidth="1"/>
    <col min="11700" max="11700" width="46.140625" style="128" bestFit="1" customWidth="1"/>
    <col min="11701" max="11701" width="8.140625" style="128" bestFit="1" customWidth="1"/>
    <col min="11702" max="11702" width="33.85546875" style="128" bestFit="1" customWidth="1"/>
    <col min="11703" max="11703" width="53" style="128" bestFit="1" customWidth="1"/>
    <col min="11704" max="11704" width="46.140625" style="128" bestFit="1" customWidth="1"/>
    <col min="11705" max="11705" width="8.140625" style="128" bestFit="1" customWidth="1"/>
    <col min="11706" max="11706" width="33.85546875" style="128" bestFit="1" customWidth="1"/>
    <col min="11707" max="11707" width="53" style="128" bestFit="1" customWidth="1"/>
    <col min="11708" max="11708" width="46.140625" style="128" bestFit="1" customWidth="1"/>
    <col min="11709" max="11709" width="8.140625" style="128" bestFit="1" customWidth="1"/>
    <col min="11710" max="11710" width="33.85546875" style="128" bestFit="1" customWidth="1"/>
    <col min="11711" max="11711" width="53" style="128" bestFit="1" customWidth="1"/>
    <col min="11712" max="11712" width="46.140625" style="128" bestFit="1" customWidth="1"/>
    <col min="11713" max="11713" width="8.140625" style="128" bestFit="1" customWidth="1"/>
    <col min="11714" max="11714" width="33.85546875" style="128" bestFit="1" customWidth="1"/>
    <col min="11715" max="11715" width="53" style="128" bestFit="1" customWidth="1"/>
    <col min="11716" max="11716" width="46.140625" style="128" bestFit="1" customWidth="1"/>
    <col min="11717" max="11717" width="8.140625" style="128" bestFit="1" customWidth="1"/>
    <col min="11718" max="11718" width="33.85546875" style="128" bestFit="1" customWidth="1"/>
    <col min="11719" max="11719" width="53" style="128" bestFit="1" customWidth="1"/>
    <col min="11720" max="11720" width="46.140625" style="128" bestFit="1" customWidth="1"/>
    <col min="11721" max="11721" width="8.140625" style="128" bestFit="1" customWidth="1"/>
    <col min="11722" max="11722" width="33.85546875" style="128" bestFit="1" customWidth="1"/>
    <col min="11723" max="11723" width="53" style="128" bestFit="1" customWidth="1"/>
    <col min="11724" max="11724" width="46.140625" style="128" bestFit="1" customWidth="1"/>
    <col min="11725" max="11725" width="8.140625" style="128" bestFit="1" customWidth="1"/>
    <col min="11726" max="11726" width="33.85546875" style="128" bestFit="1" customWidth="1"/>
    <col min="11727" max="11727" width="53" style="128" bestFit="1" customWidth="1"/>
    <col min="11728" max="11728" width="46.140625" style="128" bestFit="1" customWidth="1"/>
    <col min="11729" max="11729" width="8.140625" style="128" bestFit="1" customWidth="1"/>
    <col min="11730" max="11730" width="33.85546875" style="128" bestFit="1" customWidth="1"/>
    <col min="11731" max="11731" width="53" style="128" bestFit="1" customWidth="1"/>
    <col min="11732" max="11732" width="46.140625" style="128" bestFit="1" customWidth="1"/>
    <col min="11733" max="11733" width="8.140625" style="128" bestFit="1" customWidth="1"/>
    <col min="11734" max="11734" width="33.85546875" style="128" bestFit="1" customWidth="1"/>
    <col min="11735" max="11735" width="53" style="128" bestFit="1" customWidth="1"/>
    <col min="11736" max="11736" width="46.140625" style="128" bestFit="1" customWidth="1"/>
    <col min="11737" max="11737" width="8.140625" style="128" bestFit="1" customWidth="1"/>
    <col min="11738" max="11738" width="33.85546875" style="128" bestFit="1" customWidth="1"/>
    <col min="11739" max="11739" width="53" style="128" bestFit="1" customWidth="1"/>
    <col min="11740" max="11740" width="46.140625" style="128" bestFit="1" customWidth="1"/>
    <col min="11741" max="11741" width="8.140625" style="128" bestFit="1" customWidth="1"/>
    <col min="11742" max="11742" width="33.85546875" style="128" bestFit="1" customWidth="1"/>
    <col min="11743" max="11743" width="53" style="128" bestFit="1" customWidth="1"/>
    <col min="11744" max="11744" width="46.140625" style="128" bestFit="1" customWidth="1"/>
    <col min="11745" max="11745" width="8.140625" style="128" bestFit="1" customWidth="1"/>
    <col min="11746" max="11746" width="33.85546875" style="128" bestFit="1" customWidth="1"/>
    <col min="11747" max="11747" width="53" style="128" bestFit="1" customWidth="1"/>
    <col min="11748" max="11748" width="46.140625" style="128" bestFit="1" customWidth="1"/>
    <col min="11749" max="11749" width="8.140625" style="128" bestFit="1" customWidth="1"/>
    <col min="11750" max="11750" width="33.85546875" style="128" bestFit="1" customWidth="1"/>
    <col min="11751" max="11751" width="53" style="128" bestFit="1" customWidth="1"/>
    <col min="11752" max="11752" width="46.140625" style="128" bestFit="1" customWidth="1"/>
    <col min="11753" max="11753" width="8.140625" style="128" bestFit="1" customWidth="1"/>
    <col min="11754" max="11754" width="33.85546875" style="128" bestFit="1" customWidth="1"/>
    <col min="11755" max="11755" width="53" style="128" bestFit="1" customWidth="1"/>
    <col min="11756" max="11756" width="46.140625" style="128" bestFit="1" customWidth="1"/>
    <col min="11757" max="11757" width="8.140625" style="128" bestFit="1" customWidth="1"/>
    <col min="11758" max="11758" width="33.85546875" style="128" bestFit="1" customWidth="1"/>
    <col min="11759" max="11759" width="53" style="128" bestFit="1" customWidth="1"/>
    <col min="11760" max="11760" width="46.140625" style="128" bestFit="1" customWidth="1"/>
    <col min="11761" max="11761" width="8.140625" style="128" bestFit="1" customWidth="1"/>
    <col min="11762" max="11762" width="33.85546875" style="128" bestFit="1" customWidth="1"/>
    <col min="11763" max="11763" width="53" style="128" bestFit="1" customWidth="1"/>
    <col min="11764" max="11764" width="46.140625" style="128" bestFit="1" customWidth="1"/>
    <col min="11765" max="11765" width="8.140625" style="128" bestFit="1" customWidth="1"/>
    <col min="11766" max="11766" width="33.85546875" style="128" bestFit="1" customWidth="1"/>
    <col min="11767" max="11767" width="53" style="128" bestFit="1" customWidth="1"/>
    <col min="11768" max="11768" width="46.140625" style="128" bestFit="1" customWidth="1"/>
    <col min="11769" max="11769" width="8.140625" style="128" bestFit="1" customWidth="1"/>
    <col min="11770" max="11770" width="33.85546875" style="128" bestFit="1" customWidth="1"/>
    <col min="11771" max="11771" width="53" style="128" bestFit="1" customWidth="1"/>
    <col min="11772" max="11772" width="46.140625" style="128" bestFit="1" customWidth="1"/>
    <col min="11773" max="11773" width="8.140625" style="128" bestFit="1" customWidth="1"/>
    <col min="11774" max="11774" width="33.85546875" style="128" bestFit="1" customWidth="1"/>
    <col min="11775" max="11775" width="53" style="128" bestFit="1" customWidth="1"/>
    <col min="11776" max="11776" width="46.140625" style="128" bestFit="1" customWidth="1"/>
    <col min="11777" max="11777" width="8.140625" style="128" bestFit="1" customWidth="1"/>
    <col min="11778" max="11778" width="33.85546875" style="128" bestFit="1" customWidth="1"/>
    <col min="11779" max="11779" width="53" style="128" bestFit="1" customWidth="1"/>
    <col min="11780" max="11780" width="46.140625" style="128" bestFit="1" customWidth="1"/>
    <col min="11781" max="11781" width="8.140625" style="128" bestFit="1" customWidth="1"/>
    <col min="11782" max="11782" width="33.85546875" style="128" bestFit="1" customWidth="1"/>
    <col min="11783" max="11783" width="53" style="128" bestFit="1" customWidth="1"/>
    <col min="11784" max="11784" width="46.140625" style="128" bestFit="1" customWidth="1"/>
    <col min="11785" max="11785" width="8.140625" style="128" bestFit="1" customWidth="1"/>
    <col min="11786" max="11786" width="33.85546875" style="128" bestFit="1" customWidth="1"/>
    <col min="11787" max="11787" width="53" style="128" bestFit="1" customWidth="1"/>
    <col min="11788" max="11788" width="46.140625" style="128" bestFit="1" customWidth="1"/>
    <col min="11789" max="11789" width="8.140625" style="128" bestFit="1" customWidth="1"/>
    <col min="11790" max="11790" width="33.85546875" style="128" bestFit="1" customWidth="1"/>
    <col min="11791" max="11791" width="53" style="128" bestFit="1" customWidth="1"/>
    <col min="11792" max="11792" width="46.140625" style="128" bestFit="1" customWidth="1"/>
    <col min="11793" max="11793" width="8.140625" style="128" bestFit="1" customWidth="1"/>
    <col min="11794" max="11794" width="33.85546875" style="128" bestFit="1" customWidth="1"/>
    <col min="11795" max="11795" width="53" style="128" bestFit="1" customWidth="1"/>
    <col min="11796" max="11796" width="46.140625" style="128" bestFit="1" customWidth="1"/>
    <col min="11797" max="11797" width="8.140625" style="128" bestFit="1" customWidth="1"/>
    <col min="11798" max="11798" width="33.85546875" style="128" bestFit="1" customWidth="1"/>
    <col min="11799" max="11799" width="53" style="128" bestFit="1" customWidth="1"/>
    <col min="11800" max="11800" width="46.140625" style="128" bestFit="1" customWidth="1"/>
    <col min="11801" max="11801" width="8.140625" style="128" bestFit="1" customWidth="1"/>
    <col min="11802" max="11802" width="33.85546875" style="128" bestFit="1" customWidth="1"/>
    <col min="11803" max="11803" width="53" style="128" bestFit="1" customWidth="1"/>
    <col min="11804" max="11804" width="46.140625" style="128" bestFit="1" customWidth="1"/>
    <col min="11805" max="11805" width="8.140625" style="128" bestFit="1" customWidth="1"/>
    <col min="11806" max="11806" width="33.85546875" style="128" bestFit="1" customWidth="1"/>
    <col min="11807" max="11807" width="53" style="128" bestFit="1" customWidth="1"/>
    <col min="11808" max="11808" width="46.140625" style="128" bestFit="1" customWidth="1"/>
    <col min="11809" max="11809" width="8.140625" style="128" bestFit="1" customWidth="1"/>
    <col min="11810" max="11810" width="33.85546875" style="128" bestFit="1" customWidth="1"/>
    <col min="11811" max="11811" width="53" style="128" bestFit="1" customWidth="1"/>
    <col min="11812" max="11812" width="46.140625" style="128" bestFit="1" customWidth="1"/>
    <col min="11813" max="11813" width="8.140625" style="128" bestFit="1" customWidth="1"/>
    <col min="11814" max="11814" width="33.85546875" style="128" bestFit="1" customWidth="1"/>
    <col min="11815" max="11815" width="53" style="128" bestFit="1" customWidth="1"/>
    <col min="11816" max="11816" width="46.140625" style="128" bestFit="1" customWidth="1"/>
    <col min="11817" max="11817" width="8.140625" style="128" bestFit="1" customWidth="1"/>
    <col min="11818" max="11818" width="33.85546875" style="128" bestFit="1" customWidth="1"/>
    <col min="11819" max="11819" width="53" style="128" bestFit="1" customWidth="1"/>
    <col min="11820" max="11820" width="46.140625" style="128" bestFit="1" customWidth="1"/>
    <col min="11821" max="11821" width="8.140625" style="128" bestFit="1" customWidth="1"/>
    <col min="11822" max="11822" width="33.85546875" style="128" bestFit="1" customWidth="1"/>
    <col min="11823" max="11823" width="53" style="128" bestFit="1" customWidth="1"/>
    <col min="11824" max="11824" width="46.140625" style="128" bestFit="1" customWidth="1"/>
    <col min="11825" max="11825" width="8.140625" style="128" bestFit="1" customWidth="1"/>
    <col min="11826" max="11826" width="33.85546875" style="128" bestFit="1" customWidth="1"/>
    <col min="11827" max="11827" width="53" style="128" bestFit="1" customWidth="1"/>
    <col min="11828" max="11828" width="46.140625" style="128" bestFit="1" customWidth="1"/>
    <col min="11829" max="11829" width="8.140625" style="128" bestFit="1" customWidth="1"/>
    <col min="11830" max="11830" width="33.85546875" style="128" bestFit="1" customWidth="1"/>
    <col min="11831" max="11831" width="53" style="128" bestFit="1" customWidth="1"/>
    <col min="11832" max="11832" width="46.140625" style="128" bestFit="1" customWidth="1"/>
    <col min="11833" max="11833" width="8.140625" style="128" bestFit="1" customWidth="1"/>
    <col min="11834" max="11834" width="33.85546875" style="128" bestFit="1" customWidth="1"/>
    <col min="11835" max="11835" width="53" style="128" bestFit="1" customWidth="1"/>
    <col min="11836" max="11836" width="46.140625" style="128" bestFit="1" customWidth="1"/>
    <col min="11837" max="11837" width="8.140625" style="128" bestFit="1" customWidth="1"/>
    <col min="11838" max="11838" width="33.85546875" style="128" bestFit="1" customWidth="1"/>
    <col min="11839" max="11839" width="53" style="128" bestFit="1" customWidth="1"/>
    <col min="11840" max="11840" width="46.140625" style="128" bestFit="1" customWidth="1"/>
    <col min="11841" max="11841" width="8.140625" style="128" bestFit="1" customWidth="1"/>
    <col min="11842" max="11842" width="33.85546875" style="128" bestFit="1" customWidth="1"/>
    <col min="11843" max="11843" width="53" style="128" bestFit="1" customWidth="1"/>
    <col min="11844" max="11844" width="46.140625" style="128" bestFit="1" customWidth="1"/>
    <col min="11845" max="11845" width="8.140625" style="128" bestFit="1" customWidth="1"/>
    <col min="11846" max="11846" width="33.85546875" style="128" bestFit="1" customWidth="1"/>
    <col min="11847" max="11847" width="53" style="128" bestFit="1" customWidth="1"/>
    <col min="11848" max="11848" width="46.140625" style="128" bestFit="1" customWidth="1"/>
    <col min="11849" max="11849" width="8.140625" style="128" bestFit="1" customWidth="1"/>
    <col min="11850" max="11850" width="33.85546875" style="128" bestFit="1" customWidth="1"/>
    <col min="11851" max="11851" width="53" style="128" bestFit="1" customWidth="1"/>
    <col min="11852" max="11852" width="46.140625" style="128" bestFit="1" customWidth="1"/>
    <col min="11853" max="11853" width="8.140625" style="128" bestFit="1" customWidth="1"/>
    <col min="11854" max="11854" width="33.85546875" style="128" bestFit="1" customWidth="1"/>
    <col min="11855" max="11855" width="53" style="128" bestFit="1" customWidth="1"/>
    <col min="11856" max="11856" width="46.140625" style="128" bestFit="1" customWidth="1"/>
    <col min="11857" max="11857" width="8.140625" style="128" bestFit="1" customWidth="1"/>
    <col min="11858" max="11858" width="33.85546875" style="128" bestFit="1" customWidth="1"/>
    <col min="11859" max="11859" width="53" style="128" bestFit="1" customWidth="1"/>
    <col min="11860" max="11860" width="46.140625" style="128" bestFit="1" customWidth="1"/>
    <col min="11861" max="11861" width="8.140625" style="128" bestFit="1" customWidth="1"/>
    <col min="11862" max="11862" width="33.85546875" style="128" bestFit="1" customWidth="1"/>
    <col min="11863" max="11863" width="53" style="128" bestFit="1" customWidth="1"/>
    <col min="11864" max="11864" width="46.140625" style="128" bestFit="1" customWidth="1"/>
    <col min="11865" max="11865" width="8.140625" style="128" bestFit="1" customWidth="1"/>
    <col min="11866" max="11866" width="33.85546875" style="128" bestFit="1" customWidth="1"/>
    <col min="11867" max="11867" width="53" style="128" bestFit="1" customWidth="1"/>
    <col min="11868" max="11868" width="46.140625" style="128" bestFit="1" customWidth="1"/>
    <col min="11869" max="11869" width="8.140625" style="128" bestFit="1" customWidth="1"/>
    <col min="11870" max="11870" width="33.85546875" style="128" bestFit="1" customWidth="1"/>
    <col min="11871" max="11871" width="53" style="128" bestFit="1" customWidth="1"/>
    <col min="11872" max="11872" width="46.140625" style="128" bestFit="1" customWidth="1"/>
    <col min="11873" max="11873" width="8.140625" style="128" bestFit="1" customWidth="1"/>
    <col min="11874" max="11874" width="33.85546875" style="128" bestFit="1" customWidth="1"/>
    <col min="11875" max="11875" width="53" style="128" bestFit="1" customWidth="1"/>
    <col min="11876" max="11876" width="46.140625" style="128" bestFit="1" customWidth="1"/>
    <col min="11877" max="11877" width="8.140625" style="128" bestFit="1" customWidth="1"/>
    <col min="11878" max="11878" width="33.85546875" style="128" bestFit="1" customWidth="1"/>
    <col min="11879" max="11879" width="53" style="128" bestFit="1" customWidth="1"/>
    <col min="11880" max="11880" width="46.140625" style="128" bestFit="1" customWidth="1"/>
    <col min="11881" max="11881" width="8.140625" style="128" bestFit="1" customWidth="1"/>
    <col min="11882" max="11882" width="33.85546875" style="128" bestFit="1" customWidth="1"/>
    <col min="11883" max="11883" width="53" style="128" bestFit="1" customWidth="1"/>
    <col min="11884" max="11884" width="46.140625" style="128" bestFit="1" customWidth="1"/>
    <col min="11885" max="11885" width="8.140625" style="128" bestFit="1" customWidth="1"/>
    <col min="11886" max="11886" width="33.85546875" style="128" bestFit="1" customWidth="1"/>
    <col min="11887" max="11887" width="53" style="128" bestFit="1" customWidth="1"/>
    <col min="11888" max="11888" width="46.140625" style="128" bestFit="1" customWidth="1"/>
    <col min="11889" max="11889" width="8.140625" style="128" bestFit="1" customWidth="1"/>
    <col min="11890" max="11890" width="33.85546875" style="128" bestFit="1" customWidth="1"/>
    <col min="11891" max="11891" width="53" style="128" bestFit="1" customWidth="1"/>
    <col min="11892" max="11892" width="46.140625" style="128" bestFit="1" customWidth="1"/>
    <col min="11893" max="11893" width="8.140625" style="128" bestFit="1" customWidth="1"/>
    <col min="11894" max="11894" width="33.85546875" style="128" bestFit="1" customWidth="1"/>
    <col min="11895" max="11895" width="53" style="128" bestFit="1" customWidth="1"/>
    <col min="11896" max="11896" width="46.140625" style="128" bestFit="1" customWidth="1"/>
    <col min="11897" max="11897" width="8.140625" style="128" bestFit="1" customWidth="1"/>
    <col min="11898" max="11898" width="33.85546875" style="128" bestFit="1" customWidth="1"/>
    <col min="11899" max="11899" width="53" style="128" bestFit="1" customWidth="1"/>
    <col min="11900" max="11900" width="46.140625" style="128" bestFit="1" customWidth="1"/>
    <col min="11901" max="11901" width="8.140625" style="128" bestFit="1" customWidth="1"/>
    <col min="11902" max="11902" width="33.85546875" style="128" bestFit="1" customWidth="1"/>
    <col min="11903" max="11903" width="53" style="128" bestFit="1" customWidth="1"/>
    <col min="11904" max="11904" width="46.140625" style="128" bestFit="1" customWidth="1"/>
    <col min="11905" max="11905" width="8.140625" style="128" bestFit="1" customWidth="1"/>
    <col min="11906" max="11906" width="33.85546875" style="128" bestFit="1" customWidth="1"/>
    <col min="11907" max="11907" width="53" style="128" bestFit="1" customWidth="1"/>
    <col min="11908" max="11908" width="46.140625" style="128" bestFit="1" customWidth="1"/>
    <col min="11909" max="11909" width="8.140625" style="128" bestFit="1" customWidth="1"/>
    <col min="11910" max="11910" width="33.85546875" style="128" bestFit="1" customWidth="1"/>
    <col min="11911" max="11911" width="53" style="128" bestFit="1" customWidth="1"/>
    <col min="11912" max="11912" width="46.140625" style="128" bestFit="1" customWidth="1"/>
    <col min="11913" max="11913" width="8.140625" style="128" bestFit="1" customWidth="1"/>
    <col min="11914" max="11914" width="33.85546875" style="128" bestFit="1" customWidth="1"/>
    <col min="11915" max="11915" width="53" style="128" bestFit="1" customWidth="1"/>
    <col min="11916" max="11916" width="46.140625" style="128" bestFit="1" customWidth="1"/>
    <col min="11917" max="11917" width="8.140625" style="128" bestFit="1" customWidth="1"/>
    <col min="11918" max="11918" width="33.85546875" style="128" bestFit="1" customWidth="1"/>
    <col min="11919" max="11919" width="53" style="128" bestFit="1" customWidth="1"/>
    <col min="11920" max="11920" width="46.140625" style="128" bestFit="1" customWidth="1"/>
    <col min="11921" max="11921" width="8.140625" style="128" bestFit="1" customWidth="1"/>
    <col min="11922" max="11922" width="33.85546875" style="128" bestFit="1" customWidth="1"/>
    <col min="11923" max="11923" width="53" style="128" bestFit="1" customWidth="1"/>
    <col min="11924" max="11924" width="46.140625" style="128" bestFit="1" customWidth="1"/>
    <col min="11925" max="11925" width="8.140625" style="128" bestFit="1" customWidth="1"/>
    <col min="11926" max="11926" width="33.85546875" style="128" bestFit="1" customWidth="1"/>
    <col min="11927" max="11927" width="53" style="128" bestFit="1" customWidth="1"/>
    <col min="11928" max="11928" width="46.140625" style="128" bestFit="1" customWidth="1"/>
    <col min="11929" max="11929" width="8.140625" style="128" bestFit="1" customWidth="1"/>
    <col min="11930" max="11930" width="33.85546875" style="128" bestFit="1" customWidth="1"/>
    <col min="11931" max="11931" width="53" style="128" bestFit="1" customWidth="1"/>
    <col min="11932" max="11932" width="46.140625" style="128" bestFit="1" customWidth="1"/>
    <col min="11933" max="11933" width="8.140625" style="128" bestFit="1" customWidth="1"/>
    <col min="11934" max="11934" width="33.85546875" style="128" bestFit="1" customWidth="1"/>
    <col min="11935" max="11935" width="53" style="128" bestFit="1" customWidth="1"/>
    <col min="11936" max="11936" width="46.140625" style="128" bestFit="1" customWidth="1"/>
    <col min="11937" max="11937" width="8.140625" style="128" bestFit="1" customWidth="1"/>
    <col min="11938" max="11938" width="33.85546875" style="128" bestFit="1" customWidth="1"/>
    <col min="11939" max="11939" width="53" style="128" bestFit="1" customWidth="1"/>
    <col min="11940" max="11940" width="46.140625" style="128" bestFit="1" customWidth="1"/>
    <col min="11941" max="11941" width="8.140625" style="128" bestFit="1" customWidth="1"/>
    <col min="11942" max="11942" width="33.85546875" style="128" bestFit="1" customWidth="1"/>
    <col min="11943" max="11943" width="53" style="128" bestFit="1" customWidth="1"/>
    <col min="11944" max="11944" width="46.140625" style="128" bestFit="1" customWidth="1"/>
    <col min="11945" max="11945" width="8.140625" style="128" bestFit="1" customWidth="1"/>
    <col min="11946" max="11946" width="33.85546875" style="128" bestFit="1" customWidth="1"/>
    <col min="11947" max="11947" width="53" style="128" bestFit="1" customWidth="1"/>
    <col min="11948" max="11948" width="46.140625" style="128" bestFit="1" customWidth="1"/>
    <col min="11949" max="11949" width="8.140625" style="128" bestFit="1" customWidth="1"/>
    <col min="11950" max="11950" width="33.85546875" style="128" bestFit="1" customWidth="1"/>
    <col min="11951" max="11951" width="53" style="128" bestFit="1" customWidth="1"/>
    <col min="11952" max="11952" width="46.140625" style="128" bestFit="1" customWidth="1"/>
    <col min="11953" max="11953" width="8.140625" style="128" bestFit="1" customWidth="1"/>
    <col min="11954" max="11954" width="33.85546875" style="128" bestFit="1" customWidth="1"/>
    <col min="11955" max="11955" width="53" style="128" bestFit="1" customWidth="1"/>
    <col min="11956" max="11956" width="46.140625" style="128" bestFit="1" customWidth="1"/>
    <col min="11957" max="11957" width="8.140625" style="128" bestFit="1" customWidth="1"/>
    <col min="11958" max="11958" width="33.85546875" style="128" bestFit="1" customWidth="1"/>
    <col min="11959" max="11959" width="53" style="128" bestFit="1" customWidth="1"/>
    <col min="11960" max="11960" width="46.140625" style="128" bestFit="1" customWidth="1"/>
    <col min="11961" max="11961" width="8.140625" style="128" bestFit="1" customWidth="1"/>
    <col min="11962" max="11962" width="33.85546875" style="128" bestFit="1" customWidth="1"/>
    <col min="11963" max="11963" width="53" style="128" bestFit="1" customWidth="1"/>
    <col min="11964" max="11964" width="46.140625" style="128" bestFit="1" customWidth="1"/>
    <col min="11965" max="11965" width="8.140625" style="128" bestFit="1" customWidth="1"/>
    <col min="11966" max="11966" width="33.85546875" style="128" bestFit="1" customWidth="1"/>
    <col min="11967" max="11967" width="53" style="128" bestFit="1" customWidth="1"/>
    <col min="11968" max="11968" width="46.140625" style="128" bestFit="1" customWidth="1"/>
    <col min="11969" max="11969" width="8.140625" style="128" bestFit="1" customWidth="1"/>
    <col min="11970" max="11970" width="33.85546875" style="128" bestFit="1" customWidth="1"/>
    <col min="11971" max="11971" width="53" style="128" bestFit="1" customWidth="1"/>
    <col min="11972" max="11972" width="46.140625" style="128" bestFit="1" customWidth="1"/>
    <col min="11973" max="11973" width="8.140625" style="128" bestFit="1" customWidth="1"/>
    <col min="11974" max="11974" width="33.85546875" style="128" bestFit="1" customWidth="1"/>
    <col min="11975" max="11975" width="53" style="128" bestFit="1" customWidth="1"/>
    <col min="11976" max="11976" width="46.140625" style="128" bestFit="1" customWidth="1"/>
    <col min="11977" max="11977" width="8.140625" style="128" bestFit="1" customWidth="1"/>
    <col min="11978" max="11978" width="33.85546875" style="128" bestFit="1" customWidth="1"/>
    <col min="11979" max="11979" width="53" style="128" bestFit="1" customWidth="1"/>
    <col min="11980" max="11980" width="46.140625" style="128" bestFit="1" customWidth="1"/>
    <col min="11981" max="11981" width="8.140625" style="128" bestFit="1" customWidth="1"/>
    <col min="11982" max="11982" width="33.85546875" style="128" bestFit="1" customWidth="1"/>
    <col min="11983" max="11983" width="53" style="128" bestFit="1" customWidth="1"/>
    <col min="11984" max="11984" width="46.140625" style="128" bestFit="1" customWidth="1"/>
    <col min="11985" max="11985" width="8.140625" style="128" bestFit="1" customWidth="1"/>
    <col min="11986" max="11986" width="33.85546875" style="128" bestFit="1" customWidth="1"/>
    <col min="11987" max="11987" width="53" style="128" bestFit="1" customWidth="1"/>
    <col min="11988" max="11988" width="46.140625" style="128" bestFit="1" customWidth="1"/>
    <col min="11989" max="11989" width="8.140625" style="128" bestFit="1" customWidth="1"/>
    <col min="11990" max="11990" width="33.85546875" style="128" bestFit="1" customWidth="1"/>
    <col min="11991" max="11991" width="53" style="128" bestFit="1" customWidth="1"/>
    <col min="11992" max="11992" width="46.140625" style="128" bestFit="1" customWidth="1"/>
    <col min="11993" max="11993" width="8.140625" style="128" bestFit="1" customWidth="1"/>
    <col min="11994" max="11994" width="33.85546875" style="128" bestFit="1" customWidth="1"/>
    <col min="11995" max="11995" width="53" style="128" bestFit="1" customWidth="1"/>
    <col min="11996" max="11996" width="46.140625" style="128" bestFit="1" customWidth="1"/>
    <col min="11997" max="11997" width="8.140625" style="128" bestFit="1" customWidth="1"/>
    <col min="11998" max="11998" width="33.85546875" style="128" bestFit="1" customWidth="1"/>
    <col min="11999" max="11999" width="53" style="128" bestFit="1" customWidth="1"/>
    <col min="12000" max="12000" width="46.140625" style="128" bestFit="1" customWidth="1"/>
    <col min="12001" max="12001" width="8.140625" style="128" bestFit="1" customWidth="1"/>
    <col min="12002" max="12002" width="33.85546875" style="128" bestFit="1" customWidth="1"/>
    <col min="12003" max="12003" width="53" style="128" bestFit="1" customWidth="1"/>
    <col min="12004" max="12004" width="46.140625" style="128" bestFit="1" customWidth="1"/>
    <col min="12005" max="12005" width="8.140625" style="128" bestFit="1" customWidth="1"/>
    <col min="12006" max="12006" width="33.85546875" style="128" bestFit="1" customWidth="1"/>
    <col min="12007" max="12007" width="53" style="128" bestFit="1" customWidth="1"/>
    <col min="12008" max="12008" width="46.140625" style="128" bestFit="1" customWidth="1"/>
    <col min="12009" max="12009" width="8.140625" style="128" bestFit="1" customWidth="1"/>
    <col min="12010" max="12010" width="33.85546875" style="128" bestFit="1" customWidth="1"/>
    <col min="12011" max="12011" width="53" style="128" bestFit="1" customWidth="1"/>
    <col min="12012" max="12012" width="46.140625" style="128" bestFit="1" customWidth="1"/>
    <col min="12013" max="12013" width="8.140625" style="128" bestFit="1" customWidth="1"/>
    <col min="12014" max="12014" width="33.85546875" style="128" bestFit="1" customWidth="1"/>
    <col min="12015" max="12015" width="53" style="128" bestFit="1" customWidth="1"/>
    <col min="12016" max="12016" width="46.140625" style="128" bestFit="1" customWidth="1"/>
    <col min="12017" max="12017" width="8.140625" style="128" bestFit="1" customWidth="1"/>
    <col min="12018" max="12018" width="33.85546875" style="128" bestFit="1" customWidth="1"/>
    <col min="12019" max="12019" width="53" style="128" bestFit="1" customWidth="1"/>
    <col min="12020" max="12020" width="46.140625" style="128" bestFit="1" customWidth="1"/>
    <col min="12021" max="12021" width="8.140625" style="128" bestFit="1" customWidth="1"/>
    <col min="12022" max="12022" width="33.85546875" style="128" bestFit="1" customWidth="1"/>
    <col min="12023" max="12023" width="53" style="128" bestFit="1" customWidth="1"/>
    <col min="12024" max="12024" width="46.140625" style="128" bestFit="1" customWidth="1"/>
    <col min="12025" max="12025" width="8.140625" style="128" bestFit="1" customWidth="1"/>
    <col min="12026" max="12026" width="33.85546875" style="128" bestFit="1" customWidth="1"/>
    <col min="12027" max="12027" width="53" style="128" bestFit="1" customWidth="1"/>
    <col min="12028" max="12028" width="46.140625" style="128" bestFit="1" customWidth="1"/>
    <col min="12029" max="12029" width="8.140625" style="128" bestFit="1" customWidth="1"/>
    <col min="12030" max="12030" width="33.85546875" style="128" bestFit="1" customWidth="1"/>
    <col min="12031" max="12031" width="53" style="128" bestFit="1" customWidth="1"/>
    <col min="12032" max="12032" width="46.140625" style="128" bestFit="1" customWidth="1"/>
    <col min="12033" max="12033" width="8.140625" style="128" bestFit="1" customWidth="1"/>
    <col min="12034" max="12034" width="33.85546875" style="128" bestFit="1" customWidth="1"/>
    <col min="12035" max="12035" width="53" style="128" bestFit="1" customWidth="1"/>
    <col min="12036" max="12036" width="46.140625" style="128" bestFit="1" customWidth="1"/>
    <col min="12037" max="12037" width="8.140625" style="128" bestFit="1" customWidth="1"/>
    <col min="12038" max="12038" width="33.85546875" style="128" bestFit="1" customWidth="1"/>
    <col min="12039" max="12039" width="53" style="128" bestFit="1" customWidth="1"/>
    <col min="12040" max="12040" width="46.140625" style="128" bestFit="1" customWidth="1"/>
    <col min="12041" max="12041" width="8.140625" style="128" bestFit="1" customWidth="1"/>
    <col min="12042" max="12042" width="33.85546875" style="128" bestFit="1" customWidth="1"/>
    <col min="12043" max="12043" width="53" style="128" bestFit="1" customWidth="1"/>
    <col min="12044" max="12044" width="46.140625" style="128" bestFit="1" customWidth="1"/>
    <col min="12045" max="12045" width="8.140625" style="128" bestFit="1" customWidth="1"/>
    <col min="12046" max="12046" width="33.85546875" style="128" bestFit="1" customWidth="1"/>
    <col min="12047" max="12047" width="53" style="128" bestFit="1" customWidth="1"/>
    <col min="12048" max="12048" width="46.140625" style="128" bestFit="1" customWidth="1"/>
    <col min="12049" max="12049" width="8.140625" style="128" bestFit="1" customWidth="1"/>
    <col min="12050" max="12050" width="33.85546875" style="128" bestFit="1" customWidth="1"/>
    <col min="12051" max="12051" width="53" style="128" bestFit="1" customWidth="1"/>
    <col min="12052" max="12052" width="46.140625" style="128" bestFit="1" customWidth="1"/>
    <col min="12053" max="12053" width="8.140625" style="128" bestFit="1" customWidth="1"/>
    <col min="12054" max="12054" width="33.85546875" style="128" bestFit="1" customWidth="1"/>
    <col min="12055" max="12055" width="53" style="128" bestFit="1" customWidth="1"/>
    <col min="12056" max="12056" width="46.140625" style="128" bestFit="1" customWidth="1"/>
    <col min="12057" max="12057" width="8.140625" style="128" bestFit="1" customWidth="1"/>
    <col min="12058" max="12058" width="33.85546875" style="128" bestFit="1" customWidth="1"/>
    <col min="12059" max="12059" width="53" style="128" bestFit="1" customWidth="1"/>
    <col min="12060" max="12060" width="46.140625" style="128" bestFit="1" customWidth="1"/>
    <col min="12061" max="12061" width="8.140625" style="128" bestFit="1" customWidth="1"/>
    <col min="12062" max="12062" width="33.85546875" style="128" bestFit="1" customWidth="1"/>
    <col min="12063" max="12063" width="53" style="128" bestFit="1" customWidth="1"/>
    <col min="12064" max="12064" width="46.140625" style="128" bestFit="1" customWidth="1"/>
    <col min="12065" max="12065" width="8.140625" style="128" bestFit="1" customWidth="1"/>
    <col min="12066" max="12066" width="33.85546875" style="128" bestFit="1" customWidth="1"/>
    <col min="12067" max="12067" width="53" style="128" bestFit="1" customWidth="1"/>
    <col min="12068" max="12068" width="46.140625" style="128" bestFit="1" customWidth="1"/>
    <col min="12069" max="12069" width="8.140625" style="128" bestFit="1" customWidth="1"/>
    <col min="12070" max="12070" width="33.85546875" style="128" bestFit="1" customWidth="1"/>
    <col min="12071" max="12071" width="53" style="128" bestFit="1" customWidth="1"/>
    <col min="12072" max="12072" width="46.140625" style="128" bestFit="1" customWidth="1"/>
    <col min="12073" max="12073" width="8.140625" style="128" bestFit="1" customWidth="1"/>
    <col min="12074" max="12074" width="33.85546875" style="128" bestFit="1" customWidth="1"/>
    <col min="12075" max="12075" width="53" style="128" bestFit="1" customWidth="1"/>
    <col min="12076" max="12076" width="46.140625" style="128" bestFit="1" customWidth="1"/>
    <col min="12077" max="12077" width="8.140625" style="128" bestFit="1" customWidth="1"/>
    <col min="12078" max="12078" width="33.85546875" style="128" bestFit="1" customWidth="1"/>
    <col min="12079" max="12079" width="53" style="128" bestFit="1" customWidth="1"/>
    <col min="12080" max="12080" width="46.140625" style="128" bestFit="1" customWidth="1"/>
    <col min="12081" max="12081" width="8.140625" style="128" bestFit="1" customWidth="1"/>
    <col min="12082" max="12082" width="33.85546875" style="128" bestFit="1" customWidth="1"/>
    <col min="12083" max="12083" width="53" style="128" bestFit="1" customWidth="1"/>
    <col min="12084" max="12084" width="46.140625" style="128" bestFit="1" customWidth="1"/>
    <col min="12085" max="12085" width="8.140625" style="128" bestFit="1" customWidth="1"/>
    <col min="12086" max="12086" width="33.85546875" style="128" bestFit="1" customWidth="1"/>
    <col min="12087" max="12087" width="53" style="128" bestFit="1" customWidth="1"/>
    <col min="12088" max="12088" width="46.140625" style="128" bestFit="1" customWidth="1"/>
    <col min="12089" max="12089" width="8.140625" style="128" bestFit="1" customWidth="1"/>
    <col min="12090" max="12090" width="33.85546875" style="128" bestFit="1" customWidth="1"/>
    <col min="12091" max="12091" width="53" style="128" bestFit="1" customWidth="1"/>
    <col min="12092" max="12092" width="46.140625" style="128" bestFit="1" customWidth="1"/>
    <col min="12093" max="12093" width="8.140625" style="128" bestFit="1" customWidth="1"/>
    <col min="12094" max="12094" width="33.85546875" style="128" bestFit="1" customWidth="1"/>
    <col min="12095" max="12095" width="53" style="128" bestFit="1" customWidth="1"/>
    <col min="12096" max="12096" width="46.140625" style="128" bestFit="1" customWidth="1"/>
    <col min="12097" max="12097" width="8.140625" style="128" bestFit="1" customWidth="1"/>
    <col min="12098" max="12098" width="33.85546875" style="128" bestFit="1" customWidth="1"/>
    <col min="12099" max="12099" width="53" style="128" bestFit="1" customWidth="1"/>
    <col min="12100" max="12100" width="46.140625" style="128" bestFit="1" customWidth="1"/>
    <col min="12101" max="12101" width="8.140625" style="128" bestFit="1" customWidth="1"/>
    <col min="12102" max="12102" width="33.85546875" style="128" bestFit="1" customWidth="1"/>
    <col min="12103" max="12103" width="53" style="128" bestFit="1" customWidth="1"/>
    <col min="12104" max="12104" width="46.140625" style="128" bestFit="1" customWidth="1"/>
    <col min="12105" max="12105" width="8.140625" style="128" bestFit="1" customWidth="1"/>
    <col min="12106" max="12106" width="33.85546875" style="128" bestFit="1" customWidth="1"/>
    <col min="12107" max="12107" width="53" style="128" bestFit="1" customWidth="1"/>
    <col min="12108" max="12108" width="46.140625" style="128" bestFit="1" customWidth="1"/>
    <col min="12109" max="12109" width="8.140625" style="128" bestFit="1" customWidth="1"/>
    <col min="12110" max="12110" width="33.85546875" style="128" bestFit="1" customWidth="1"/>
    <col min="12111" max="12111" width="53" style="128" bestFit="1" customWidth="1"/>
    <col min="12112" max="12112" width="46.140625" style="128" bestFit="1" customWidth="1"/>
    <col min="12113" max="12113" width="8.140625" style="128" bestFit="1" customWidth="1"/>
    <col min="12114" max="12114" width="33.85546875" style="128" bestFit="1" customWidth="1"/>
    <col min="12115" max="12115" width="53" style="128" bestFit="1" customWidth="1"/>
    <col min="12116" max="12116" width="46.140625" style="128" bestFit="1" customWidth="1"/>
    <col min="12117" max="12117" width="8.140625" style="128" bestFit="1" customWidth="1"/>
    <col min="12118" max="12118" width="33.85546875" style="128" bestFit="1" customWidth="1"/>
    <col min="12119" max="12119" width="53" style="128" bestFit="1" customWidth="1"/>
    <col min="12120" max="12120" width="46.140625" style="128" bestFit="1" customWidth="1"/>
    <col min="12121" max="12121" width="8.140625" style="128" bestFit="1" customWidth="1"/>
    <col min="12122" max="12122" width="33.85546875" style="128" bestFit="1" customWidth="1"/>
    <col min="12123" max="12123" width="53" style="128" bestFit="1" customWidth="1"/>
    <col min="12124" max="12124" width="46.140625" style="128" bestFit="1" customWidth="1"/>
    <col min="12125" max="12125" width="8.140625" style="128" bestFit="1" customWidth="1"/>
    <col min="12126" max="12126" width="33.85546875" style="128" bestFit="1" customWidth="1"/>
    <col min="12127" max="12127" width="53" style="128" bestFit="1" customWidth="1"/>
    <col min="12128" max="12128" width="46.140625" style="128" bestFit="1" customWidth="1"/>
    <col min="12129" max="12129" width="8.140625" style="128" bestFit="1" customWidth="1"/>
    <col min="12130" max="12130" width="33.85546875" style="128" bestFit="1" customWidth="1"/>
    <col min="12131" max="12131" width="53" style="128" bestFit="1" customWidth="1"/>
    <col min="12132" max="12132" width="46.140625" style="128" bestFit="1" customWidth="1"/>
    <col min="12133" max="12133" width="8.140625" style="128" bestFit="1" customWidth="1"/>
    <col min="12134" max="12134" width="33.85546875" style="128" bestFit="1" customWidth="1"/>
    <col min="12135" max="12135" width="53" style="128" bestFit="1" customWidth="1"/>
    <col min="12136" max="12136" width="46.140625" style="128" bestFit="1" customWidth="1"/>
    <col min="12137" max="12137" width="8.140625" style="128" bestFit="1" customWidth="1"/>
    <col min="12138" max="12138" width="33.85546875" style="128" bestFit="1" customWidth="1"/>
    <col min="12139" max="12139" width="53" style="128" bestFit="1" customWidth="1"/>
    <col min="12140" max="12140" width="46.140625" style="128" bestFit="1" customWidth="1"/>
    <col min="12141" max="12141" width="8.140625" style="128" bestFit="1" customWidth="1"/>
    <col min="12142" max="12142" width="33.85546875" style="128" bestFit="1" customWidth="1"/>
    <col min="12143" max="12143" width="53" style="128" bestFit="1" customWidth="1"/>
    <col min="12144" max="12144" width="46.140625" style="128" bestFit="1" customWidth="1"/>
    <col min="12145" max="12145" width="8.140625" style="128" bestFit="1" customWidth="1"/>
    <col min="12146" max="12146" width="33.85546875" style="128" bestFit="1" customWidth="1"/>
    <col min="12147" max="12147" width="53" style="128" bestFit="1" customWidth="1"/>
    <col min="12148" max="12148" width="46.140625" style="128" bestFit="1" customWidth="1"/>
    <col min="12149" max="12149" width="8.140625" style="128" bestFit="1" customWidth="1"/>
    <col min="12150" max="12150" width="33.85546875" style="128" bestFit="1" customWidth="1"/>
    <col min="12151" max="12151" width="53" style="128" bestFit="1" customWidth="1"/>
    <col min="12152" max="12152" width="46.140625" style="128" bestFit="1" customWidth="1"/>
    <col min="12153" max="12153" width="8.140625" style="128" bestFit="1" customWidth="1"/>
    <col min="12154" max="12154" width="33.85546875" style="128" bestFit="1" customWidth="1"/>
    <col min="12155" max="12155" width="53" style="128" bestFit="1" customWidth="1"/>
    <col min="12156" max="12156" width="46.140625" style="128" bestFit="1" customWidth="1"/>
    <col min="12157" max="12157" width="8.140625" style="128" bestFit="1" customWidth="1"/>
    <col min="12158" max="12158" width="33.85546875" style="128" bestFit="1" customWidth="1"/>
    <col min="12159" max="12159" width="53" style="128" bestFit="1" customWidth="1"/>
    <col min="12160" max="12160" width="46.140625" style="128" bestFit="1" customWidth="1"/>
    <col min="12161" max="12161" width="8.140625" style="128" bestFit="1" customWidth="1"/>
    <col min="12162" max="12162" width="33.85546875" style="128" bestFit="1" customWidth="1"/>
    <col min="12163" max="12163" width="53" style="128" bestFit="1" customWidth="1"/>
    <col min="12164" max="12164" width="46.140625" style="128" bestFit="1" customWidth="1"/>
    <col min="12165" max="12165" width="8.140625" style="128" bestFit="1" customWidth="1"/>
    <col min="12166" max="12166" width="33.85546875" style="128" bestFit="1" customWidth="1"/>
    <col min="12167" max="12167" width="53" style="128" bestFit="1" customWidth="1"/>
    <col min="12168" max="12168" width="46.140625" style="128" bestFit="1" customWidth="1"/>
    <col min="12169" max="12169" width="8.140625" style="128" bestFit="1" customWidth="1"/>
    <col min="12170" max="12170" width="33.85546875" style="128" bestFit="1" customWidth="1"/>
    <col min="12171" max="12171" width="53" style="128" bestFit="1" customWidth="1"/>
    <col min="12172" max="12172" width="46.140625" style="128" bestFit="1" customWidth="1"/>
    <col min="12173" max="12173" width="8.140625" style="128" bestFit="1" customWidth="1"/>
    <col min="12174" max="12174" width="33.85546875" style="128" bestFit="1" customWidth="1"/>
    <col min="12175" max="12175" width="53" style="128" bestFit="1" customWidth="1"/>
    <col min="12176" max="12176" width="46.140625" style="128" bestFit="1" customWidth="1"/>
    <col min="12177" max="12177" width="8.140625" style="128" bestFit="1" customWidth="1"/>
    <col min="12178" max="12178" width="33.85546875" style="128" bestFit="1" customWidth="1"/>
    <col min="12179" max="12179" width="53" style="128" bestFit="1" customWidth="1"/>
    <col min="12180" max="12180" width="46.140625" style="128" bestFit="1" customWidth="1"/>
    <col min="12181" max="12181" width="8.140625" style="128" bestFit="1" customWidth="1"/>
    <col min="12182" max="12182" width="33.85546875" style="128" bestFit="1" customWidth="1"/>
    <col min="12183" max="12183" width="53" style="128" bestFit="1" customWidth="1"/>
    <col min="12184" max="12184" width="46.140625" style="128" bestFit="1" customWidth="1"/>
    <col min="12185" max="12185" width="8.140625" style="128" bestFit="1" customWidth="1"/>
    <col min="12186" max="12186" width="33.85546875" style="128" bestFit="1" customWidth="1"/>
    <col min="12187" max="12187" width="53" style="128" bestFit="1" customWidth="1"/>
    <col min="12188" max="12188" width="46.140625" style="128" bestFit="1" customWidth="1"/>
    <col min="12189" max="12189" width="8.140625" style="128" bestFit="1" customWidth="1"/>
    <col min="12190" max="12190" width="33.85546875" style="128" bestFit="1" customWidth="1"/>
    <col min="12191" max="12191" width="53" style="128" bestFit="1" customWidth="1"/>
    <col min="12192" max="12192" width="46.140625" style="128" bestFit="1" customWidth="1"/>
    <col min="12193" max="12193" width="8.140625" style="128" bestFit="1" customWidth="1"/>
    <col min="12194" max="12194" width="33.85546875" style="128" bestFit="1" customWidth="1"/>
    <col min="12195" max="12195" width="53" style="128" bestFit="1" customWidth="1"/>
    <col min="12196" max="12196" width="46.140625" style="128" bestFit="1" customWidth="1"/>
    <col min="12197" max="12197" width="8.140625" style="128" bestFit="1" customWidth="1"/>
    <col min="12198" max="12198" width="33.85546875" style="128" bestFit="1" customWidth="1"/>
    <col min="12199" max="12199" width="53" style="128" bestFit="1" customWidth="1"/>
    <col min="12200" max="12200" width="46.140625" style="128" bestFit="1" customWidth="1"/>
    <col min="12201" max="12201" width="8.140625" style="128" bestFit="1" customWidth="1"/>
    <col min="12202" max="12202" width="33.85546875" style="128" bestFit="1" customWidth="1"/>
    <col min="12203" max="12203" width="53" style="128" bestFit="1" customWidth="1"/>
    <col min="12204" max="12204" width="46.140625" style="128" bestFit="1" customWidth="1"/>
    <col min="12205" max="12205" width="8.140625" style="128" bestFit="1" customWidth="1"/>
    <col min="12206" max="12206" width="33.85546875" style="128" bestFit="1" customWidth="1"/>
    <col min="12207" max="12207" width="53" style="128" bestFit="1" customWidth="1"/>
    <col min="12208" max="12208" width="46.140625" style="128" bestFit="1" customWidth="1"/>
    <col min="12209" max="12209" width="8.140625" style="128" bestFit="1" customWidth="1"/>
    <col min="12210" max="12210" width="33.85546875" style="128" bestFit="1" customWidth="1"/>
    <col min="12211" max="12211" width="53" style="128" bestFit="1" customWidth="1"/>
    <col min="12212" max="12212" width="46.140625" style="128" bestFit="1" customWidth="1"/>
    <col min="12213" max="12213" width="8.140625" style="128" bestFit="1" customWidth="1"/>
    <col min="12214" max="12214" width="33.85546875" style="128" bestFit="1" customWidth="1"/>
    <col min="12215" max="12215" width="53" style="128" bestFit="1" customWidth="1"/>
    <col min="12216" max="12216" width="46.140625" style="128" bestFit="1" customWidth="1"/>
    <col min="12217" max="12217" width="8.140625" style="128" bestFit="1" customWidth="1"/>
    <col min="12218" max="12218" width="33.85546875" style="128" bestFit="1" customWidth="1"/>
    <col min="12219" max="12219" width="53" style="128" bestFit="1" customWidth="1"/>
    <col min="12220" max="12220" width="46.140625" style="128" bestFit="1" customWidth="1"/>
    <col min="12221" max="12221" width="8.140625" style="128" bestFit="1" customWidth="1"/>
    <col min="12222" max="12222" width="33.85546875" style="128" bestFit="1" customWidth="1"/>
    <col min="12223" max="12223" width="53" style="128" bestFit="1" customWidth="1"/>
    <col min="12224" max="12224" width="46.140625" style="128" bestFit="1" customWidth="1"/>
    <col min="12225" max="12225" width="8.140625" style="128" bestFit="1" customWidth="1"/>
    <col min="12226" max="12226" width="33.85546875" style="128" bestFit="1" customWidth="1"/>
    <col min="12227" max="12227" width="53" style="128" bestFit="1" customWidth="1"/>
    <col min="12228" max="12228" width="46.140625" style="128" bestFit="1" customWidth="1"/>
    <col min="12229" max="12229" width="8.140625" style="128" bestFit="1" customWidth="1"/>
    <col min="12230" max="12230" width="33.85546875" style="128" bestFit="1" customWidth="1"/>
    <col min="12231" max="12231" width="53" style="128" bestFit="1" customWidth="1"/>
    <col min="12232" max="12232" width="46.140625" style="128" bestFit="1" customWidth="1"/>
    <col min="12233" max="12233" width="8.140625" style="128" bestFit="1" customWidth="1"/>
    <col min="12234" max="12234" width="33.85546875" style="128" bestFit="1" customWidth="1"/>
    <col min="12235" max="12235" width="53" style="128" bestFit="1" customWidth="1"/>
    <col min="12236" max="12236" width="46.140625" style="128" bestFit="1" customWidth="1"/>
    <col min="12237" max="12237" width="8.140625" style="128" bestFit="1" customWidth="1"/>
    <col min="12238" max="12238" width="33.85546875" style="128" bestFit="1" customWidth="1"/>
    <col min="12239" max="12239" width="53" style="128" bestFit="1" customWidth="1"/>
    <col min="12240" max="12240" width="46.140625" style="128" bestFit="1" customWidth="1"/>
    <col min="12241" max="12241" width="8.140625" style="128" bestFit="1" customWidth="1"/>
    <col min="12242" max="12242" width="33.85546875" style="128" bestFit="1" customWidth="1"/>
    <col min="12243" max="12243" width="53" style="128" bestFit="1" customWidth="1"/>
    <col min="12244" max="12244" width="46.140625" style="128" bestFit="1" customWidth="1"/>
    <col min="12245" max="12245" width="8.140625" style="128" bestFit="1" customWidth="1"/>
    <col min="12246" max="12246" width="33.85546875" style="128" bestFit="1" customWidth="1"/>
    <col min="12247" max="12247" width="53" style="128" bestFit="1" customWidth="1"/>
    <col min="12248" max="12248" width="46.140625" style="128" bestFit="1" customWidth="1"/>
    <col min="12249" max="12249" width="8.140625" style="128" bestFit="1" customWidth="1"/>
    <col min="12250" max="12250" width="33.85546875" style="128" bestFit="1" customWidth="1"/>
    <col min="12251" max="12251" width="53" style="128" bestFit="1" customWidth="1"/>
    <col min="12252" max="12252" width="46.140625" style="128" bestFit="1" customWidth="1"/>
    <col min="12253" max="12253" width="8.140625" style="128" bestFit="1" customWidth="1"/>
    <col min="12254" max="12254" width="33.85546875" style="128" bestFit="1" customWidth="1"/>
    <col min="12255" max="12255" width="53" style="128" bestFit="1" customWidth="1"/>
    <col min="12256" max="12256" width="46.140625" style="128" bestFit="1" customWidth="1"/>
    <col min="12257" max="12257" width="8.140625" style="128" bestFit="1" customWidth="1"/>
    <col min="12258" max="12258" width="33.85546875" style="128" bestFit="1" customWidth="1"/>
    <col min="12259" max="12259" width="53" style="128" bestFit="1" customWidth="1"/>
    <col min="12260" max="12260" width="46.140625" style="128" bestFit="1" customWidth="1"/>
    <col min="12261" max="12261" width="8.140625" style="128" bestFit="1" customWidth="1"/>
    <col min="12262" max="12262" width="33.85546875" style="128" bestFit="1" customWidth="1"/>
    <col min="12263" max="12263" width="53" style="128" bestFit="1" customWidth="1"/>
    <col min="12264" max="12264" width="46.140625" style="128" bestFit="1" customWidth="1"/>
    <col min="12265" max="12265" width="8.140625" style="128" bestFit="1" customWidth="1"/>
    <col min="12266" max="12266" width="33.85546875" style="128" bestFit="1" customWidth="1"/>
    <col min="12267" max="12267" width="53" style="128" bestFit="1" customWidth="1"/>
    <col min="12268" max="12268" width="46.140625" style="128" bestFit="1" customWidth="1"/>
    <col min="12269" max="12269" width="8.140625" style="128" bestFit="1" customWidth="1"/>
    <col min="12270" max="12270" width="33.85546875" style="128" bestFit="1" customWidth="1"/>
    <col min="12271" max="12271" width="53" style="128" bestFit="1" customWidth="1"/>
    <col min="12272" max="12272" width="46.140625" style="128" bestFit="1" customWidth="1"/>
    <col min="12273" max="12273" width="8.140625" style="128" bestFit="1" customWidth="1"/>
    <col min="12274" max="12274" width="33.85546875" style="128" bestFit="1" customWidth="1"/>
    <col min="12275" max="12275" width="53" style="128" bestFit="1" customWidth="1"/>
    <col min="12276" max="12276" width="46.140625" style="128" bestFit="1" customWidth="1"/>
    <col min="12277" max="12277" width="8.140625" style="128" bestFit="1" customWidth="1"/>
    <col min="12278" max="12278" width="33.85546875" style="128" bestFit="1" customWidth="1"/>
    <col min="12279" max="12279" width="53" style="128" bestFit="1" customWidth="1"/>
    <col min="12280" max="12280" width="46.140625" style="128" bestFit="1" customWidth="1"/>
    <col min="12281" max="12281" width="8.140625" style="128" bestFit="1" customWidth="1"/>
    <col min="12282" max="12282" width="33.85546875" style="128" bestFit="1" customWidth="1"/>
    <col min="12283" max="12283" width="53" style="128" bestFit="1" customWidth="1"/>
    <col min="12284" max="12284" width="46.140625" style="128" bestFit="1" customWidth="1"/>
    <col min="12285" max="12285" width="8.140625" style="128" bestFit="1" customWidth="1"/>
    <col min="12286" max="12286" width="33.85546875" style="128" bestFit="1" customWidth="1"/>
    <col min="12287" max="12287" width="53" style="128" bestFit="1" customWidth="1"/>
    <col min="12288" max="12288" width="46.140625" style="128" bestFit="1" customWidth="1"/>
    <col min="12289" max="12289" width="8.140625" style="128" bestFit="1" customWidth="1"/>
    <col min="12290" max="12290" width="33.85546875" style="128" bestFit="1" customWidth="1"/>
    <col min="12291" max="12291" width="53" style="128" bestFit="1" customWidth="1"/>
    <col min="12292" max="12292" width="46.140625" style="128" bestFit="1" customWidth="1"/>
    <col min="12293" max="12293" width="8.140625" style="128" bestFit="1" customWidth="1"/>
    <col min="12294" max="12294" width="33.85546875" style="128" bestFit="1" customWidth="1"/>
    <col min="12295" max="12295" width="53" style="128" bestFit="1" customWidth="1"/>
    <col min="12296" max="12296" width="46.140625" style="128" bestFit="1" customWidth="1"/>
    <col min="12297" max="12297" width="8.140625" style="128" bestFit="1" customWidth="1"/>
    <col min="12298" max="12298" width="33.85546875" style="128" bestFit="1" customWidth="1"/>
    <col min="12299" max="12299" width="53" style="128" bestFit="1" customWidth="1"/>
    <col min="12300" max="12300" width="46.140625" style="128" bestFit="1" customWidth="1"/>
    <col min="12301" max="12301" width="8.140625" style="128" bestFit="1" customWidth="1"/>
    <col min="12302" max="12302" width="33.85546875" style="128" bestFit="1" customWidth="1"/>
    <col min="12303" max="12303" width="53" style="128" bestFit="1" customWidth="1"/>
    <col min="12304" max="12304" width="46.140625" style="128" bestFit="1" customWidth="1"/>
    <col min="12305" max="12305" width="8.140625" style="128" bestFit="1" customWidth="1"/>
    <col min="12306" max="12306" width="33.85546875" style="128" bestFit="1" customWidth="1"/>
    <col min="12307" max="12307" width="53" style="128" bestFit="1" customWidth="1"/>
    <col min="12308" max="12308" width="46.140625" style="128" bestFit="1" customWidth="1"/>
    <col min="12309" max="12309" width="8.140625" style="128" bestFit="1" customWidth="1"/>
    <col min="12310" max="12310" width="33.85546875" style="128" bestFit="1" customWidth="1"/>
    <col min="12311" max="12311" width="53" style="128" bestFit="1" customWidth="1"/>
    <col min="12312" max="12312" width="46.140625" style="128" bestFit="1" customWidth="1"/>
    <col min="12313" max="12313" width="8.140625" style="128" bestFit="1" customWidth="1"/>
    <col min="12314" max="12314" width="33.85546875" style="128" bestFit="1" customWidth="1"/>
    <col min="12315" max="12315" width="53" style="128" bestFit="1" customWidth="1"/>
    <col min="12316" max="12316" width="46.140625" style="128" bestFit="1" customWidth="1"/>
    <col min="12317" max="12317" width="8.140625" style="128" bestFit="1" customWidth="1"/>
    <col min="12318" max="12318" width="33.85546875" style="128" bestFit="1" customWidth="1"/>
    <col min="12319" max="12319" width="53" style="128" bestFit="1" customWidth="1"/>
    <col min="12320" max="12320" width="46.140625" style="128" bestFit="1" customWidth="1"/>
    <col min="12321" max="12321" width="8.140625" style="128" bestFit="1" customWidth="1"/>
    <col min="12322" max="12322" width="33.85546875" style="128" bestFit="1" customWidth="1"/>
    <col min="12323" max="12323" width="53" style="128" bestFit="1" customWidth="1"/>
    <col min="12324" max="12324" width="46.140625" style="128" bestFit="1" customWidth="1"/>
    <col min="12325" max="12325" width="8.140625" style="128" bestFit="1" customWidth="1"/>
    <col min="12326" max="12326" width="33.85546875" style="128" bestFit="1" customWidth="1"/>
    <col min="12327" max="12327" width="53" style="128" bestFit="1" customWidth="1"/>
    <col min="12328" max="12328" width="46.140625" style="128" bestFit="1" customWidth="1"/>
    <col min="12329" max="12329" width="8.140625" style="128" bestFit="1" customWidth="1"/>
    <col min="12330" max="12330" width="33.85546875" style="128" bestFit="1" customWidth="1"/>
    <col min="12331" max="12331" width="53" style="128" bestFit="1" customWidth="1"/>
    <col min="12332" max="12332" width="46.140625" style="128" bestFit="1" customWidth="1"/>
    <col min="12333" max="12333" width="8.140625" style="128" bestFit="1" customWidth="1"/>
    <col min="12334" max="12334" width="33.85546875" style="128" bestFit="1" customWidth="1"/>
    <col min="12335" max="12335" width="53" style="128" bestFit="1" customWidth="1"/>
    <col min="12336" max="12336" width="46.140625" style="128" bestFit="1" customWidth="1"/>
    <col min="12337" max="12337" width="8.140625" style="128" bestFit="1" customWidth="1"/>
    <col min="12338" max="12338" width="33.85546875" style="128" bestFit="1" customWidth="1"/>
    <col min="12339" max="12339" width="53" style="128" bestFit="1" customWidth="1"/>
    <col min="12340" max="12340" width="46.140625" style="128" bestFit="1" customWidth="1"/>
    <col min="12341" max="12341" width="8.140625" style="128" bestFit="1" customWidth="1"/>
    <col min="12342" max="12342" width="33.85546875" style="128" bestFit="1" customWidth="1"/>
    <col min="12343" max="12343" width="53" style="128" bestFit="1" customWidth="1"/>
    <col min="12344" max="12344" width="46.140625" style="128" bestFit="1" customWidth="1"/>
    <col min="12345" max="12345" width="8.140625" style="128" bestFit="1" customWidth="1"/>
    <col min="12346" max="12346" width="33.85546875" style="128" bestFit="1" customWidth="1"/>
    <col min="12347" max="12347" width="53" style="128" bestFit="1" customWidth="1"/>
    <col min="12348" max="12348" width="46.140625" style="128" bestFit="1" customWidth="1"/>
    <col min="12349" max="12349" width="8.140625" style="128" bestFit="1" customWidth="1"/>
    <col min="12350" max="12350" width="33.85546875" style="128" bestFit="1" customWidth="1"/>
    <col min="12351" max="12351" width="53" style="128" bestFit="1" customWidth="1"/>
    <col min="12352" max="12352" width="46.140625" style="128" bestFit="1" customWidth="1"/>
    <col min="12353" max="12353" width="8.140625" style="128" bestFit="1" customWidth="1"/>
    <col min="12354" max="12354" width="33.85546875" style="128" bestFit="1" customWidth="1"/>
    <col min="12355" max="12355" width="53" style="128" bestFit="1" customWidth="1"/>
    <col min="12356" max="12356" width="46.140625" style="128" bestFit="1" customWidth="1"/>
    <col min="12357" max="12357" width="8.140625" style="128" bestFit="1" customWidth="1"/>
    <col min="12358" max="12358" width="33.85546875" style="128" bestFit="1" customWidth="1"/>
    <col min="12359" max="12359" width="53" style="128" bestFit="1" customWidth="1"/>
    <col min="12360" max="12360" width="46.140625" style="128" bestFit="1" customWidth="1"/>
    <col min="12361" max="12361" width="8.140625" style="128" bestFit="1" customWidth="1"/>
    <col min="12362" max="12362" width="33.85546875" style="128" bestFit="1" customWidth="1"/>
    <col min="12363" max="12363" width="53" style="128" bestFit="1" customWidth="1"/>
    <col min="12364" max="12364" width="46.140625" style="128" bestFit="1" customWidth="1"/>
    <col min="12365" max="12365" width="8.140625" style="128" bestFit="1" customWidth="1"/>
    <col min="12366" max="12366" width="33.85546875" style="128" bestFit="1" customWidth="1"/>
    <col min="12367" max="12367" width="53" style="128" bestFit="1" customWidth="1"/>
    <col min="12368" max="12368" width="46.140625" style="128" bestFit="1" customWidth="1"/>
    <col min="12369" max="12369" width="8.140625" style="128" bestFit="1" customWidth="1"/>
    <col min="12370" max="12370" width="33.85546875" style="128" bestFit="1" customWidth="1"/>
    <col min="12371" max="12371" width="53" style="128" bestFit="1" customWidth="1"/>
    <col min="12372" max="12372" width="46.140625" style="128" bestFit="1" customWidth="1"/>
    <col min="12373" max="12373" width="8.140625" style="128" bestFit="1" customWidth="1"/>
    <col min="12374" max="12374" width="33.85546875" style="128" bestFit="1" customWidth="1"/>
    <col min="12375" max="12375" width="53" style="128" bestFit="1" customWidth="1"/>
    <col min="12376" max="12376" width="46.140625" style="128" bestFit="1" customWidth="1"/>
    <col min="12377" max="12377" width="8.140625" style="128" bestFit="1" customWidth="1"/>
    <col min="12378" max="12378" width="33.85546875" style="128" bestFit="1" customWidth="1"/>
    <col min="12379" max="12379" width="53" style="128" bestFit="1" customWidth="1"/>
    <col min="12380" max="12380" width="46.140625" style="128" bestFit="1" customWidth="1"/>
    <col min="12381" max="12381" width="8.140625" style="128" bestFit="1" customWidth="1"/>
    <col min="12382" max="12382" width="33.85546875" style="128" bestFit="1" customWidth="1"/>
    <col min="12383" max="12383" width="53" style="128" bestFit="1" customWidth="1"/>
    <col min="12384" max="12384" width="46.140625" style="128" bestFit="1" customWidth="1"/>
    <col min="12385" max="12385" width="8.140625" style="128" bestFit="1" customWidth="1"/>
    <col min="12386" max="12386" width="33.85546875" style="128" bestFit="1" customWidth="1"/>
    <col min="12387" max="12387" width="53" style="128" bestFit="1" customWidth="1"/>
    <col min="12388" max="12388" width="46.140625" style="128" bestFit="1" customWidth="1"/>
    <col min="12389" max="12389" width="8.140625" style="128" bestFit="1" customWidth="1"/>
    <col min="12390" max="12390" width="33.85546875" style="128" bestFit="1" customWidth="1"/>
    <col min="12391" max="12391" width="53" style="128" bestFit="1" customWidth="1"/>
    <col min="12392" max="12392" width="46.140625" style="128" bestFit="1" customWidth="1"/>
    <col min="12393" max="12393" width="8.140625" style="128" bestFit="1" customWidth="1"/>
    <col min="12394" max="12394" width="33.85546875" style="128" bestFit="1" customWidth="1"/>
    <col min="12395" max="12395" width="53" style="128" bestFit="1" customWidth="1"/>
    <col min="12396" max="12396" width="46.140625" style="128" bestFit="1" customWidth="1"/>
    <col min="12397" max="12397" width="8.140625" style="128" bestFit="1" customWidth="1"/>
    <col min="12398" max="12398" width="33.85546875" style="128" bestFit="1" customWidth="1"/>
    <col min="12399" max="12399" width="53" style="128" bestFit="1" customWidth="1"/>
    <col min="12400" max="12400" width="46.140625" style="128" bestFit="1" customWidth="1"/>
    <col min="12401" max="12401" width="8.140625" style="128" bestFit="1" customWidth="1"/>
    <col min="12402" max="12402" width="33.85546875" style="128" bestFit="1" customWidth="1"/>
    <col min="12403" max="12403" width="53" style="128" bestFit="1" customWidth="1"/>
    <col min="12404" max="12404" width="46.140625" style="128" bestFit="1" customWidth="1"/>
    <col min="12405" max="12405" width="8.140625" style="128" bestFit="1" customWidth="1"/>
    <col min="12406" max="12406" width="33.85546875" style="128" bestFit="1" customWidth="1"/>
    <col min="12407" max="12407" width="53" style="128" bestFit="1" customWidth="1"/>
    <col min="12408" max="12408" width="46.140625" style="128" bestFit="1" customWidth="1"/>
    <col min="12409" max="12409" width="8.140625" style="128" bestFit="1" customWidth="1"/>
    <col min="12410" max="12410" width="33.85546875" style="128" bestFit="1" customWidth="1"/>
    <col min="12411" max="12411" width="53" style="128" bestFit="1" customWidth="1"/>
    <col min="12412" max="12412" width="46.140625" style="128" bestFit="1" customWidth="1"/>
    <col min="12413" max="12413" width="8.140625" style="128" bestFit="1" customWidth="1"/>
    <col min="12414" max="12414" width="33.85546875" style="128" bestFit="1" customWidth="1"/>
    <col min="12415" max="12415" width="53" style="128" bestFit="1" customWidth="1"/>
    <col min="12416" max="12416" width="46.140625" style="128" bestFit="1" customWidth="1"/>
    <col min="12417" max="12417" width="8.140625" style="128" bestFit="1" customWidth="1"/>
    <col min="12418" max="12418" width="33.85546875" style="128" bestFit="1" customWidth="1"/>
    <col min="12419" max="12419" width="53" style="128" bestFit="1" customWidth="1"/>
    <col min="12420" max="12420" width="46.140625" style="128" bestFit="1" customWidth="1"/>
    <col min="12421" max="12421" width="8.140625" style="128" bestFit="1" customWidth="1"/>
    <col min="12422" max="12422" width="33.85546875" style="128" bestFit="1" customWidth="1"/>
    <col min="12423" max="12423" width="53" style="128" bestFit="1" customWidth="1"/>
    <col min="12424" max="12424" width="46.140625" style="128" bestFit="1" customWidth="1"/>
    <col min="12425" max="12425" width="8.140625" style="128" bestFit="1" customWidth="1"/>
    <col min="12426" max="12426" width="33.85546875" style="128" bestFit="1" customWidth="1"/>
    <col min="12427" max="12427" width="53" style="128" bestFit="1" customWidth="1"/>
    <col min="12428" max="12428" width="46.140625" style="128" bestFit="1" customWidth="1"/>
    <col min="12429" max="12429" width="8.140625" style="128" bestFit="1" customWidth="1"/>
    <col min="12430" max="12430" width="33.85546875" style="128" bestFit="1" customWidth="1"/>
    <col min="12431" max="12431" width="53" style="128" bestFit="1" customWidth="1"/>
    <col min="12432" max="12432" width="46.140625" style="128" bestFit="1" customWidth="1"/>
    <col min="12433" max="12433" width="8.140625" style="128" bestFit="1" customWidth="1"/>
    <col min="12434" max="12434" width="33.85546875" style="128" bestFit="1" customWidth="1"/>
    <col min="12435" max="12435" width="53" style="128" bestFit="1" customWidth="1"/>
    <col min="12436" max="12436" width="46.140625" style="128" bestFit="1" customWidth="1"/>
    <col min="12437" max="12437" width="8.140625" style="128" bestFit="1" customWidth="1"/>
    <col min="12438" max="12438" width="33.85546875" style="128" bestFit="1" customWidth="1"/>
    <col min="12439" max="12439" width="53" style="128" bestFit="1" customWidth="1"/>
    <col min="12440" max="12440" width="46.140625" style="128" bestFit="1" customWidth="1"/>
    <col min="12441" max="12441" width="8.140625" style="128" bestFit="1" customWidth="1"/>
    <col min="12442" max="12442" width="33.85546875" style="128" bestFit="1" customWidth="1"/>
    <col min="12443" max="12443" width="53" style="128" bestFit="1" customWidth="1"/>
    <col min="12444" max="12444" width="46.140625" style="128" bestFit="1" customWidth="1"/>
    <col min="12445" max="12445" width="8.140625" style="128" bestFit="1" customWidth="1"/>
    <col min="12446" max="12446" width="33.85546875" style="128" bestFit="1" customWidth="1"/>
    <col min="12447" max="12447" width="53" style="128" bestFit="1" customWidth="1"/>
    <col min="12448" max="12448" width="46.140625" style="128" bestFit="1" customWidth="1"/>
    <col min="12449" max="12449" width="8.140625" style="128" bestFit="1" customWidth="1"/>
    <col min="12450" max="12450" width="33.85546875" style="128" bestFit="1" customWidth="1"/>
    <col min="12451" max="12451" width="53" style="128" bestFit="1" customWidth="1"/>
    <col min="12452" max="12452" width="46.140625" style="128" bestFit="1" customWidth="1"/>
    <col min="12453" max="12453" width="8.140625" style="128" bestFit="1" customWidth="1"/>
    <col min="12454" max="12454" width="33.85546875" style="128" bestFit="1" customWidth="1"/>
    <col min="12455" max="12455" width="53" style="128" bestFit="1" customWidth="1"/>
    <col min="12456" max="12456" width="46.140625" style="128" bestFit="1" customWidth="1"/>
    <col min="12457" max="12457" width="8.140625" style="128" bestFit="1" customWidth="1"/>
    <col min="12458" max="12458" width="33.85546875" style="128" bestFit="1" customWidth="1"/>
    <col min="12459" max="12459" width="53" style="128" bestFit="1" customWidth="1"/>
    <col min="12460" max="12460" width="46.140625" style="128" bestFit="1" customWidth="1"/>
    <col min="12461" max="12461" width="8.140625" style="128" bestFit="1" customWidth="1"/>
    <col min="12462" max="12462" width="33.85546875" style="128" bestFit="1" customWidth="1"/>
    <col min="12463" max="12463" width="53" style="128" bestFit="1" customWidth="1"/>
    <col min="12464" max="12464" width="46.140625" style="128" bestFit="1" customWidth="1"/>
    <col min="12465" max="12465" width="8.140625" style="128" bestFit="1" customWidth="1"/>
    <col min="12466" max="12466" width="33.85546875" style="128" bestFit="1" customWidth="1"/>
    <col min="12467" max="12467" width="53" style="128" bestFit="1" customWidth="1"/>
    <col min="12468" max="12468" width="46.140625" style="128" bestFit="1" customWidth="1"/>
    <col min="12469" max="12469" width="8.140625" style="128" bestFit="1" customWidth="1"/>
    <col min="12470" max="12470" width="33.85546875" style="128" bestFit="1" customWidth="1"/>
    <col min="12471" max="12471" width="53" style="128" bestFit="1" customWidth="1"/>
    <col min="12472" max="12472" width="46.140625" style="128" bestFit="1" customWidth="1"/>
    <col min="12473" max="12473" width="8.140625" style="128" bestFit="1" customWidth="1"/>
    <col min="12474" max="12474" width="33.85546875" style="128" bestFit="1" customWidth="1"/>
    <col min="12475" max="12475" width="53" style="128" bestFit="1" customWidth="1"/>
    <col min="12476" max="12476" width="46.140625" style="128" bestFit="1" customWidth="1"/>
    <col min="12477" max="12477" width="8.140625" style="128" bestFit="1" customWidth="1"/>
    <col min="12478" max="12478" width="33.85546875" style="128" bestFit="1" customWidth="1"/>
    <col min="12479" max="12479" width="53" style="128" bestFit="1" customWidth="1"/>
    <col min="12480" max="12480" width="46.140625" style="128" bestFit="1" customWidth="1"/>
    <col min="12481" max="12481" width="8.140625" style="128" bestFit="1" customWidth="1"/>
    <col min="12482" max="12482" width="33.85546875" style="128" bestFit="1" customWidth="1"/>
    <col min="12483" max="12483" width="53" style="128" bestFit="1" customWidth="1"/>
    <col min="12484" max="12484" width="46.140625" style="128" bestFit="1" customWidth="1"/>
    <col min="12485" max="12485" width="8.140625" style="128" bestFit="1" customWidth="1"/>
    <col min="12486" max="12486" width="33.85546875" style="128" bestFit="1" customWidth="1"/>
    <col min="12487" max="12487" width="53" style="128" bestFit="1" customWidth="1"/>
    <col min="12488" max="12488" width="46.140625" style="128" bestFit="1" customWidth="1"/>
    <col min="12489" max="12489" width="8.140625" style="128" bestFit="1" customWidth="1"/>
    <col min="12490" max="12490" width="33.85546875" style="128" bestFit="1" customWidth="1"/>
    <col min="12491" max="12491" width="53" style="128" bestFit="1" customWidth="1"/>
    <col min="12492" max="12492" width="46.140625" style="128" bestFit="1" customWidth="1"/>
    <col min="12493" max="12493" width="8.140625" style="128" bestFit="1" customWidth="1"/>
    <col min="12494" max="12494" width="33.85546875" style="128" bestFit="1" customWidth="1"/>
    <col min="12495" max="12495" width="53" style="128" bestFit="1" customWidth="1"/>
    <col min="12496" max="12496" width="46.140625" style="128" bestFit="1" customWidth="1"/>
    <col min="12497" max="12497" width="8.140625" style="128" bestFit="1" customWidth="1"/>
    <col min="12498" max="12498" width="33.85546875" style="128" bestFit="1" customWidth="1"/>
    <col min="12499" max="12499" width="53" style="128" bestFit="1" customWidth="1"/>
    <col min="12500" max="12500" width="46.140625" style="128" bestFit="1" customWidth="1"/>
    <col min="12501" max="12501" width="8.140625" style="128" bestFit="1" customWidth="1"/>
    <col min="12502" max="12502" width="33.85546875" style="128" bestFit="1" customWidth="1"/>
    <col min="12503" max="12503" width="53" style="128" bestFit="1" customWidth="1"/>
    <col min="12504" max="12504" width="46.140625" style="128" bestFit="1" customWidth="1"/>
    <col min="12505" max="12505" width="8.140625" style="128" bestFit="1" customWidth="1"/>
    <col min="12506" max="12506" width="33.85546875" style="128" bestFit="1" customWidth="1"/>
    <col min="12507" max="12507" width="53" style="128" bestFit="1" customWidth="1"/>
    <col min="12508" max="12508" width="46.140625" style="128" bestFit="1" customWidth="1"/>
    <col min="12509" max="12509" width="8.140625" style="128" bestFit="1" customWidth="1"/>
    <col min="12510" max="12510" width="33.85546875" style="128" bestFit="1" customWidth="1"/>
    <col min="12511" max="12511" width="53" style="128" bestFit="1" customWidth="1"/>
    <col min="12512" max="12512" width="46.140625" style="128" bestFit="1" customWidth="1"/>
    <col min="12513" max="12513" width="8.140625" style="128" bestFit="1" customWidth="1"/>
    <col min="12514" max="12514" width="33.85546875" style="128" bestFit="1" customWidth="1"/>
    <col min="12515" max="12515" width="53" style="128" bestFit="1" customWidth="1"/>
    <col min="12516" max="12516" width="46.140625" style="128" bestFit="1" customWidth="1"/>
    <col min="12517" max="12517" width="8.140625" style="128" bestFit="1" customWidth="1"/>
    <col min="12518" max="12518" width="33.85546875" style="128" bestFit="1" customWidth="1"/>
    <col min="12519" max="12519" width="53" style="128" bestFit="1" customWidth="1"/>
    <col min="12520" max="12520" width="46.140625" style="128" bestFit="1" customWidth="1"/>
    <col min="12521" max="12521" width="8.140625" style="128" bestFit="1" customWidth="1"/>
    <col min="12522" max="12522" width="33.85546875" style="128" bestFit="1" customWidth="1"/>
    <col min="12523" max="12523" width="53" style="128" bestFit="1" customWidth="1"/>
    <col min="12524" max="12524" width="46.140625" style="128" bestFit="1" customWidth="1"/>
    <col min="12525" max="12525" width="8.140625" style="128" bestFit="1" customWidth="1"/>
    <col min="12526" max="12526" width="33.85546875" style="128" bestFit="1" customWidth="1"/>
    <col min="12527" max="12527" width="53" style="128" bestFit="1" customWidth="1"/>
    <col min="12528" max="12528" width="46.140625" style="128" bestFit="1" customWidth="1"/>
    <col min="12529" max="12529" width="8.140625" style="128" bestFit="1" customWidth="1"/>
    <col min="12530" max="12530" width="33.85546875" style="128" bestFit="1" customWidth="1"/>
    <col min="12531" max="12531" width="53" style="128" bestFit="1" customWidth="1"/>
    <col min="12532" max="12532" width="46.140625" style="128" bestFit="1" customWidth="1"/>
    <col min="12533" max="12533" width="8.140625" style="128" bestFit="1" customWidth="1"/>
    <col min="12534" max="12534" width="33.85546875" style="128" bestFit="1" customWidth="1"/>
    <col min="12535" max="12535" width="53" style="128" bestFit="1" customWidth="1"/>
    <col min="12536" max="12536" width="46.140625" style="128" bestFit="1" customWidth="1"/>
    <col min="12537" max="12537" width="8.140625" style="128" bestFit="1" customWidth="1"/>
    <col min="12538" max="12538" width="33.85546875" style="128" bestFit="1" customWidth="1"/>
    <col min="12539" max="12539" width="53" style="128" bestFit="1" customWidth="1"/>
    <col min="12540" max="12540" width="46.140625" style="128" bestFit="1" customWidth="1"/>
    <col min="12541" max="12541" width="8.140625" style="128" bestFit="1" customWidth="1"/>
    <col min="12542" max="12542" width="33.85546875" style="128" bestFit="1" customWidth="1"/>
    <col min="12543" max="12543" width="53" style="128" bestFit="1" customWidth="1"/>
    <col min="12544" max="12544" width="46.140625" style="128" bestFit="1" customWidth="1"/>
    <col min="12545" max="12545" width="8.140625" style="128" bestFit="1" customWidth="1"/>
    <col min="12546" max="12546" width="33.85546875" style="128" bestFit="1" customWidth="1"/>
    <col min="12547" max="12547" width="53" style="128" bestFit="1" customWidth="1"/>
    <col min="12548" max="12548" width="46.140625" style="128" bestFit="1" customWidth="1"/>
    <col min="12549" max="12549" width="8.140625" style="128" bestFit="1" customWidth="1"/>
    <col min="12550" max="12550" width="33.85546875" style="128" bestFit="1" customWidth="1"/>
    <col min="12551" max="12551" width="53" style="128" bestFit="1" customWidth="1"/>
    <col min="12552" max="12552" width="46.140625" style="128" bestFit="1" customWidth="1"/>
    <col min="12553" max="12553" width="8.140625" style="128" bestFit="1" customWidth="1"/>
    <col min="12554" max="12554" width="33.85546875" style="128" bestFit="1" customWidth="1"/>
    <col min="12555" max="12555" width="53" style="128" bestFit="1" customWidth="1"/>
    <col min="12556" max="12556" width="46.140625" style="128" bestFit="1" customWidth="1"/>
    <col min="12557" max="12557" width="8.140625" style="128" bestFit="1" customWidth="1"/>
    <col min="12558" max="12558" width="33.85546875" style="128" bestFit="1" customWidth="1"/>
    <col min="12559" max="12559" width="53" style="128" bestFit="1" customWidth="1"/>
    <col min="12560" max="12560" width="46.140625" style="128" bestFit="1" customWidth="1"/>
    <col min="12561" max="12561" width="8.140625" style="128" bestFit="1" customWidth="1"/>
    <col min="12562" max="12562" width="33.85546875" style="128" bestFit="1" customWidth="1"/>
    <col min="12563" max="12563" width="53" style="128" bestFit="1" customWidth="1"/>
    <col min="12564" max="12564" width="46.140625" style="128" bestFit="1" customWidth="1"/>
    <col min="12565" max="12565" width="8.140625" style="128" bestFit="1" customWidth="1"/>
    <col min="12566" max="12566" width="33.85546875" style="128" bestFit="1" customWidth="1"/>
    <col min="12567" max="12567" width="53" style="128" bestFit="1" customWidth="1"/>
    <col min="12568" max="12568" width="46.140625" style="128" bestFit="1" customWidth="1"/>
    <col min="12569" max="12569" width="8.140625" style="128" bestFit="1" customWidth="1"/>
    <col min="12570" max="12570" width="33.85546875" style="128" bestFit="1" customWidth="1"/>
    <col min="12571" max="12571" width="53" style="128" bestFit="1" customWidth="1"/>
    <col min="12572" max="12572" width="46.140625" style="128" bestFit="1" customWidth="1"/>
    <col min="12573" max="12573" width="8.140625" style="128" bestFit="1" customWidth="1"/>
    <col min="12574" max="12574" width="33.85546875" style="128" bestFit="1" customWidth="1"/>
    <col min="12575" max="12575" width="53" style="128" bestFit="1" customWidth="1"/>
    <col min="12576" max="12576" width="46.140625" style="128" bestFit="1" customWidth="1"/>
    <col min="12577" max="12577" width="8.140625" style="128" bestFit="1" customWidth="1"/>
    <col min="12578" max="12578" width="33.85546875" style="128" bestFit="1" customWidth="1"/>
    <col min="12579" max="12579" width="53" style="128" bestFit="1" customWidth="1"/>
    <col min="12580" max="12580" width="46.140625" style="128" bestFit="1" customWidth="1"/>
    <col min="12581" max="12581" width="8.140625" style="128" bestFit="1" customWidth="1"/>
    <col min="12582" max="12582" width="33.85546875" style="128" bestFit="1" customWidth="1"/>
    <col min="12583" max="12583" width="53" style="128" bestFit="1" customWidth="1"/>
    <col min="12584" max="12584" width="46.140625" style="128" bestFit="1" customWidth="1"/>
    <col min="12585" max="12585" width="8.140625" style="128" bestFit="1" customWidth="1"/>
    <col min="12586" max="12586" width="33.85546875" style="128" bestFit="1" customWidth="1"/>
    <col min="12587" max="12587" width="53" style="128" bestFit="1" customWidth="1"/>
    <col min="12588" max="12588" width="46.140625" style="128" bestFit="1" customWidth="1"/>
    <col min="12589" max="12589" width="8.140625" style="128" bestFit="1" customWidth="1"/>
    <col min="12590" max="12590" width="33.85546875" style="128" bestFit="1" customWidth="1"/>
    <col min="12591" max="12591" width="53" style="128" bestFit="1" customWidth="1"/>
    <col min="12592" max="12592" width="46.140625" style="128" bestFit="1" customWidth="1"/>
    <col min="12593" max="12593" width="8.140625" style="128" bestFit="1" customWidth="1"/>
    <col min="12594" max="12594" width="33.85546875" style="128" bestFit="1" customWidth="1"/>
    <col min="12595" max="12595" width="53" style="128" bestFit="1" customWidth="1"/>
    <col min="12596" max="12596" width="46.140625" style="128" bestFit="1" customWidth="1"/>
    <col min="12597" max="12597" width="8.140625" style="128" bestFit="1" customWidth="1"/>
    <col min="12598" max="12598" width="33.85546875" style="128" bestFit="1" customWidth="1"/>
    <col min="12599" max="12599" width="53" style="128" bestFit="1" customWidth="1"/>
    <col min="12600" max="12600" width="46.140625" style="128" bestFit="1" customWidth="1"/>
    <col min="12601" max="12601" width="8.140625" style="128" bestFit="1" customWidth="1"/>
    <col min="12602" max="12602" width="33.85546875" style="128" bestFit="1" customWidth="1"/>
    <col min="12603" max="12603" width="53" style="128" bestFit="1" customWidth="1"/>
    <col min="12604" max="12604" width="46.140625" style="128" bestFit="1" customWidth="1"/>
    <col min="12605" max="12605" width="8.140625" style="128" bestFit="1" customWidth="1"/>
    <col min="12606" max="12606" width="33.85546875" style="128" bestFit="1" customWidth="1"/>
    <col min="12607" max="12607" width="53" style="128" bestFit="1" customWidth="1"/>
    <col min="12608" max="12608" width="46.140625" style="128" bestFit="1" customWidth="1"/>
    <col min="12609" max="12609" width="8.140625" style="128" bestFit="1" customWidth="1"/>
    <col min="12610" max="12610" width="33.85546875" style="128" bestFit="1" customWidth="1"/>
    <col min="12611" max="12611" width="53" style="128" bestFit="1" customWidth="1"/>
    <col min="12612" max="12612" width="46.140625" style="128" bestFit="1" customWidth="1"/>
    <col min="12613" max="12613" width="8.140625" style="128" bestFit="1" customWidth="1"/>
    <col min="12614" max="12614" width="33.85546875" style="128" bestFit="1" customWidth="1"/>
    <col min="12615" max="12615" width="53" style="128" bestFit="1" customWidth="1"/>
    <col min="12616" max="12616" width="46.140625" style="128" bestFit="1" customWidth="1"/>
    <col min="12617" max="12617" width="8.140625" style="128" bestFit="1" customWidth="1"/>
    <col min="12618" max="12618" width="33.85546875" style="128" bestFit="1" customWidth="1"/>
    <col min="12619" max="12619" width="53" style="128" bestFit="1" customWidth="1"/>
    <col min="12620" max="12620" width="46.140625" style="128" bestFit="1" customWidth="1"/>
    <col min="12621" max="12621" width="8.140625" style="128" bestFit="1" customWidth="1"/>
    <col min="12622" max="12622" width="33.85546875" style="128" bestFit="1" customWidth="1"/>
    <col min="12623" max="12623" width="53" style="128" bestFit="1" customWidth="1"/>
    <col min="12624" max="12624" width="46.140625" style="128" bestFit="1" customWidth="1"/>
    <col min="12625" max="12625" width="8.140625" style="128" bestFit="1" customWidth="1"/>
    <col min="12626" max="12626" width="33.85546875" style="128" bestFit="1" customWidth="1"/>
    <col min="12627" max="12627" width="53" style="128" bestFit="1" customWidth="1"/>
    <col min="12628" max="12628" width="46.140625" style="128" bestFit="1" customWidth="1"/>
    <col min="12629" max="12629" width="8.140625" style="128" bestFit="1" customWidth="1"/>
    <col min="12630" max="12630" width="33.85546875" style="128" bestFit="1" customWidth="1"/>
    <col min="12631" max="12631" width="53" style="128" bestFit="1" customWidth="1"/>
    <col min="12632" max="12632" width="46.140625" style="128" bestFit="1" customWidth="1"/>
    <col min="12633" max="12633" width="8.140625" style="128" bestFit="1" customWidth="1"/>
    <col min="12634" max="12634" width="33.85546875" style="128" bestFit="1" customWidth="1"/>
    <col min="12635" max="12635" width="53" style="128" bestFit="1" customWidth="1"/>
    <col min="12636" max="12636" width="46.140625" style="128" bestFit="1" customWidth="1"/>
    <col min="12637" max="12637" width="8.140625" style="128" bestFit="1" customWidth="1"/>
    <col min="12638" max="12638" width="33.85546875" style="128" bestFit="1" customWidth="1"/>
    <col min="12639" max="12639" width="53" style="128" bestFit="1" customWidth="1"/>
    <col min="12640" max="12640" width="46.140625" style="128" bestFit="1" customWidth="1"/>
    <col min="12641" max="12641" width="8.140625" style="128" bestFit="1" customWidth="1"/>
    <col min="12642" max="12642" width="33.85546875" style="128" bestFit="1" customWidth="1"/>
    <col min="12643" max="12643" width="53" style="128" bestFit="1" customWidth="1"/>
    <col min="12644" max="12644" width="46.140625" style="128" bestFit="1" customWidth="1"/>
    <col min="12645" max="12645" width="8.140625" style="128" bestFit="1" customWidth="1"/>
    <col min="12646" max="12646" width="33.85546875" style="128" bestFit="1" customWidth="1"/>
    <col min="12647" max="12647" width="53" style="128" bestFit="1" customWidth="1"/>
    <col min="12648" max="12648" width="46.140625" style="128" bestFit="1" customWidth="1"/>
    <col min="12649" max="12649" width="8.140625" style="128" bestFit="1" customWidth="1"/>
    <col min="12650" max="12650" width="33.85546875" style="128" bestFit="1" customWidth="1"/>
    <col min="12651" max="12651" width="53" style="128" bestFit="1" customWidth="1"/>
    <col min="12652" max="12652" width="46.140625" style="128" bestFit="1" customWidth="1"/>
    <col min="12653" max="12653" width="8.140625" style="128" bestFit="1" customWidth="1"/>
    <col min="12654" max="12654" width="33.85546875" style="128" bestFit="1" customWidth="1"/>
    <col min="12655" max="12655" width="53" style="128" bestFit="1" customWidth="1"/>
    <col min="12656" max="12656" width="46.140625" style="128" bestFit="1" customWidth="1"/>
    <col min="12657" max="12657" width="8.140625" style="128" bestFit="1" customWidth="1"/>
    <col min="12658" max="12658" width="33.85546875" style="128" bestFit="1" customWidth="1"/>
    <col min="12659" max="12659" width="53" style="128" bestFit="1" customWidth="1"/>
    <col min="12660" max="12660" width="46.140625" style="128" bestFit="1" customWidth="1"/>
    <col min="12661" max="12661" width="8.140625" style="128" bestFit="1" customWidth="1"/>
    <col min="12662" max="12662" width="33.85546875" style="128" bestFit="1" customWidth="1"/>
    <col min="12663" max="12663" width="53" style="128" bestFit="1" customWidth="1"/>
    <col min="12664" max="12664" width="46.140625" style="128" bestFit="1" customWidth="1"/>
    <col min="12665" max="12665" width="8.140625" style="128" bestFit="1" customWidth="1"/>
    <col min="12666" max="12666" width="33.85546875" style="128" bestFit="1" customWidth="1"/>
    <col min="12667" max="12667" width="53" style="128" bestFit="1" customWidth="1"/>
    <col min="12668" max="12668" width="46.140625" style="128" bestFit="1" customWidth="1"/>
    <col min="12669" max="12669" width="8.140625" style="128" bestFit="1" customWidth="1"/>
    <col min="12670" max="12670" width="33.85546875" style="128" bestFit="1" customWidth="1"/>
    <col min="12671" max="12671" width="53" style="128" bestFit="1" customWidth="1"/>
    <col min="12672" max="12672" width="46.140625" style="128" bestFit="1" customWidth="1"/>
    <col min="12673" max="12673" width="8.140625" style="128" bestFit="1" customWidth="1"/>
    <col min="12674" max="12674" width="33.85546875" style="128" bestFit="1" customWidth="1"/>
    <col min="12675" max="12675" width="53" style="128" bestFit="1" customWidth="1"/>
    <col min="12676" max="12676" width="46.140625" style="128" bestFit="1" customWidth="1"/>
    <col min="12677" max="12677" width="8.140625" style="128" bestFit="1" customWidth="1"/>
    <col min="12678" max="12678" width="33.85546875" style="128" bestFit="1" customWidth="1"/>
    <col min="12679" max="12679" width="53" style="128" bestFit="1" customWidth="1"/>
    <col min="12680" max="12680" width="46.140625" style="128" bestFit="1" customWidth="1"/>
    <col min="12681" max="12681" width="8.140625" style="128" bestFit="1" customWidth="1"/>
    <col min="12682" max="12682" width="33.85546875" style="128" bestFit="1" customWidth="1"/>
    <col min="12683" max="12683" width="53" style="128" bestFit="1" customWidth="1"/>
    <col min="12684" max="12684" width="46.140625" style="128" bestFit="1" customWidth="1"/>
    <col min="12685" max="12685" width="8.140625" style="128" bestFit="1" customWidth="1"/>
    <col min="12686" max="12686" width="33.85546875" style="128" bestFit="1" customWidth="1"/>
    <col min="12687" max="12687" width="53" style="128" bestFit="1" customWidth="1"/>
    <col min="12688" max="12688" width="46.140625" style="128" bestFit="1" customWidth="1"/>
    <col min="12689" max="12689" width="8.140625" style="128" bestFit="1" customWidth="1"/>
    <col min="12690" max="12690" width="33.85546875" style="128" bestFit="1" customWidth="1"/>
    <col min="12691" max="12691" width="53" style="128" bestFit="1" customWidth="1"/>
    <col min="12692" max="12692" width="46.140625" style="128" bestFit="1" customWidth="1"/>
    <col min="12693" max="12693" width="8.140625" style="128" bestFit="1" customWidth="1"/>
    <col min="12694" max="12694" width="33.85546875" style="128" bestFit="1" customWidth="1"/>
    <col min="12695" max="12695" width="53" style="128" bestFit="1" customWidth="1"/>
    <col min="12696" max="12696" width="46.140625" style="128" bestFit="1" customWidth="1"/>
    <col min="12697" max="12697" width="8.140625" style="128" bestFit="1" customWidth="1"/>
    <col min="12698" max="12698" width="33.85546875" style="128" bestFit="1" customWidth="1"/>
    <col min="12699" max="12699" width="53" style="128" bestFit="1" customWidth="1"/>
    <col min="12700" max="12700" width="46.140625" style="128" bestFit="1" customWidth="1"/>
    <col min="12701" max="12701" width="8.140625" style="128" bestFit="1" customWidth="1"/>
    <col min="12702" max="12702" width="33.85546875" style="128" bestFit="1" customWidth="1"/>
    <col min="12703" max="12703" width="53" style="128" bestFit="1" customWidth="1"/>
    <col min="12704" max="12704" width="46.140625" style="128" bestFit="1" customWidth="1"/>
    <col min="12705" max="12705" width="8.140625" style="128" bestFit="1" customWidth="1"/>
    <col min="12706" max="12706" width="33.85546875" style="128" bestFit="1" customWidth="1"/>
    <col min="12707" max="12707" width="53" style="128" bestFit="1" customWidth="1"/>
    <col min="12708" max="12708" width="46.140625" style="128" bestFit="1" customWidth="1"/>
    <col min="12709" max="12709" width="8.140625" style="128" bestFit="1" customWidth="1"/>
    <col min="12710" max="12710" width="33.85546875" style="128" bestFit="1" customWidth="1"/>
    <col min="12711" max="12711" width="53" style="128" bestFit="1" customWidth="1"/>
    <col min="12712" max="12712" width="46.140625" style="128" bestFit="1" customWidth="1"/>
    <col min="12713" max="12713" width="8.140625" style="128" bestFit="1" customWidth="1"/>
    <col min="12714" max="12714" width="33.85546875" style="128" bestFit="1" customWidth="1"/>
    <col min="12715" max="12715" width="53" style="128" bestFit="1" customWidth="1"/>
    <col min="12716" max="12716" width="46.140625" style="128" bestFit="1" customWidth="1"/>
    <col min="12717" max="12717" width="8.140625" style="128" bestFit="1" customWidth="1"/>
    <col min="12718" max="12718" width="33.85546875" style="128" bestFit="1" customWidth="1"/>
    <col min="12719" max="12719" width="53" style="128" bestFit="1" customWidth="1"/>
    <col min="12720" max="12720" width="46.140625" style="128" bestFit="1" customWidth="1"/>
    <col min="12721" max="12721" width="8.140625" style="128" bestFit="1" customWidth="1"/>
    <col min="12722" max="12722" width="33.85546875" style="128" bestFit="1" customWidth="1"/>
    <col min="12723" max="12723" width="53" style="128" bestFit="1" customWidth="1"/>
    <col min="12724" max="12724" width="46.140625" style="128" bestFit="1" customWidth="1"/>
    <col min="12725" max="12725" width="8.140625" style="128" bestFit="1" customWidth="1"/>
    <col min="12726" max="12726" width="33.85546875" style="128" bestFit="1" customWidth="1"/>
    <col min="12727" max="12727" width="53" style="128" bestFit="1" customWidth="1"/>
    <col min="12728" max="12728" width="46.140625" style="128" bestFit="1" customWidth="1"/>
    <col min="12729" max="12729" width="8.140625" style="128" bestFit="1" customWidth="1"/>
    <col min="12730" max="12730" width="33.85546875" style="128" bestFit="1" customWidth="1"/>
    <col min="12731" max="12731" width="53" style="128" bestFit="1" customWidth="1"/>
    <col min="12732" max="12732" width="46.140625" style="128" bestFit="1" customWidth="1"/>
    <col min="12733" max="12733" width="8.140625" style="128" bestFit="1" customWidth="1"/>
    <col min="12734" max="12734" width="33.85546875" style="128" bestFit="1" customWidth="1"/>
    <col min="12735" max="12735" width="53" style="128" bestFit="1" customWidth="1"/>
    <col min="12736" max="12736" width="46.140625" style="128" bestFit="1" customWidth="1"/>
    <col min="12737" max="12737" width="8.140625" style="128" bestFit="1" customWidth="1"/>
    <col min="12738" max="12738" width="33.85546875" style="128" bestFit="1" customWidth="1"/>
    <col min="12739" max="12739" width="53" style="128" bestFit="1" customWidth="1"/>
    <col min="12740" max="12740" width="46.140625" style="128" bestFit="1" customWidth="1"/>
    <col min="12741" max="12741" width="8.140625" style="128" bestFit="1" customWidth="1"/>
    <col min="12742" max="12742" width="33.85546875" style="128" bestFit="1" customWidth="1"/>
    <col min="12743" max="12743" width="53" style="128" bestFit="1" customWidth="1"/>
    <col min="12744" max="12744" width="46.140625" style="128" bestFit="1" customWidth="1"/>
    <col min="12745" max="12745" width="8.140625" style="128" bestFit="1" customWidth="1"/>
    <col min="12746" max="12746" width="33.85546875" style="128" bestFit="1" customWidth="1"/>
    <col min="12747" max="12747" width="53" style="128" bestFit="1" customWidth="1"/>
    <col min="12748" max="12748" width="46.140625" style="128" bestFit="1" customWidth="1"/>
    <col min="12749" max="12749" width="8.140625" style="128" bestFit="1" customWidth="1"/>
    <col min="12750" max="12750" width="33.85546875" style="128" bestFit="1" customWidth="1"/>
    <col min="12751" max="12751" width="53" style="128" bestFit="1" customWidth="1"/>
    <col min="12752" max="12752" width="46.140625" style="128" bestFit="1" customWidth="1"/>
    <col min="12753" max="12753" width="8.140625" style="128" bestFit="1" customWidth="1"/>
    <col min="12754" max="12754" width="33.85546875" style="128" bestFit="1" customWidth="1"/>
    <col min="12755" max="12755" width="53" style="128" bestFit="1" customWidth="1"/>
    <col min="12756" max="12756" width="46.140625" style="128" bestFit="1" customWidth="1"/>
    <col min="12757" max="12757" width="8.140625" style="128" bestFit="1" customWidth="1"/>
    <col min="12758" max="12758" width="33.85546875" style="128" bestFit="1" customWidth="1"/>
    <col min="12759" max="12759" width="53" style="128" bestFit="1" customWidth="1"/>
    <col min="12760" max="12760" width="46.140625" style="128" bestFit="1" customWidth="1"/>
    <col min="12761" max="12761" width="8.140625" style="128" bestFit="1" customWidth="1"/>
    <col min="12762" max="12762" width="33.85546875" style="128" bestFit="1" customWidth="1"/>
    <col min="12763" max="12763" width="53" style="128" bestFit="1" customWidth="1"/>
    <col min="12764" max="12764" width="46.140625" style="128" bestFit="1" customWidth="1"/>
    <col min="12765" max="12765" width="8.140625" style="128" bestFit="1" customWidth="1"/>
    <col min="12766" max="12766" width="33.85546875" style="128" bestFit="1" customWidth="1"/>
    <col min="12767" max="12767" width="53" style="128" bestFit="1" customWidth="1"/>
    <col min="12768" max="12768" width="46.140625" style="128" bestFit="1" customWidth="1"/>
    <col min="12769" max="12769" width="8.140625" style="128" bestFit="1" customWidth="1"/>
    <col min="12770" max="12770" width="33.85546875" style="128" bestFit="1" customWidth="1"/>
    <col min="12771" max="12771" width="53" style="128" bestFit="1" customWidth="1"/>
    <col min="12772" max="12772" width="46.140625" style="128" bestFit="1" customWidth="1"/>
    <col min="12773" max="12773" width="8.140625" style="128" bestFit="1" customWidth="1"/>
    <col min="12774" max="12774" width="33.85546875" style="128" bestFit="1" customWidth="1"/>
    <col min="12775" max="12775" width="53" style="128" bestFit="1" customWidth="1"/>
    <col min="12776" max="12776" width="46.140625" style="128" bestFit="1" customWidth="1"/>
    <col min="12777" max="12777" width="8.140625" style="128" bestFit="1" customWidth="1"/>
    <col min="12778" max="12778" width="33.85546875" style="128" bestFit="1" customWidth="1"/>
    <col min="12779" max="12779" width="53" style="128" bestFit="1" customWidth="1"/>
    <col min="12780" max="12780" width="46.140625" style="128" bestFit="1" customWidth="1"/>
    <col min="12781" max="12781" width="8.140625" style="128" bestFit="1" customWidth="1"/>
    <col min="12782" max="12782" width="33.85546875" style="128" bestFit="1" customWidth="1"/>
    <col min="12783" max="12783" width="53" style="128" bestFit="1" customWidth="1"/>
    <col min="12784" max="12784" width="46.140625" style="128" bestFit="1" customWidth="1"/>
    <col min="12785" max="12785" width="8.140625" style="128" bestFit="1" customWidth="1"/>
    <col min="12786" max="12786" width="33.85546875" style="128" bestFit="1" customWidth="1"/>
    <col min="12787" max="12787" width="53" style="128" bestFit="1" customWidth="1"/>
    <col min="12788" max="12788" width="46.140625" style="128" bestFit="1" customWidth="1"/>
    <col min="12789" max="12789" width="8.140625" style="128" bestFit="1" customWidth="1"/>
    <col min="12790" max="12790" width="33.85546875" style="128" bestFit="1" customWidth="1"/>
    <col min="12791" max="12791" width="53" style="128" bestFit="1" customWidth="1"/>
    <col min="12792" max="12792" width="46.140625" style="128" bestFit="1" customWidth="1"/>
    <col min="12793" max="12793" width="8.140625" style="128" bestFit="1" customWidth="1"/>
    <col min="12794" max="12794" width="33.85546875" style="128" bestFit="1" customWidth="1"/>
    <col min="12795" max="12795" width="53" style="128" bestFit="1" customWidth="1"/>
    <col min="12796" max="12796" width="46.140625" style="128" bestFit="1" customWidth="1"/>
    <col min="12797" max="12797" width="8.140625" style="128" bestFit="1" customWidth="1"/>
    <col min="12798" max="12798" width="33.85546875" style="128" bestFit="1" customWidth="1"/>
    <col min="12799" max="12799" width="53" style="128" bestFit="1" customWidth="1"/>
    <col min="12800" max="12800" width="46.140625" style="128" bestFit="1" customWidth="1"/>
    <col min="12801" max="12801" width="8.140625" style="128" bestFit="1" customWidth="1"/>
    <col min="12802" max="12802" width="33.85546875" style="128" bestFit="1" customWidth="1"/>
    <col min="12803" max="12803" width="53" style="128" bestFit="1" customWidth="1"/>
    <col min="12804" max="12804" width="46.140625" style="128" bestFit="1" customWidth="1"/>
    <col min="12805" max="12805" width="8.140625" style="128" bestFit="1" customWidth="1"/>
    <col min="12806" max="12806" width="33.85546875" style="128" bestFit="1" customWidth="1"/>
    <col min="12807" max="12807" width="53" style="128" bestFit="1" customWidth="1"/>
    <col min="12808" max="12808" width="46.140625" style="128" bestFit="1" customWidth="1"/>
    <col min="12809" max="12809" width="8.140625" style="128" bestFit="1" customWidth="1"/>
    <col min="12810" max="12810" width="33.85546875" style="128" bestFit="1" customWidth="1"/>
    <col min="12811" max="12811" width="53" style="128" bestFit="1" customWidth="1"/>
    <col min="12812" max="12812" width="46.140625" style="128" bestFit="1" customWidth="1"/>
    <col min="12813" max="12813" width="8.140625" style="128" bestFit="1" customWidth="1"/>
    <col min="12814" max="12814" width="33.85546875" style="128" bestFit="1" customWidth="1"/>
    <col min="12815" max="12815" width="53" style="128" bestFit="1" customWidth="1"/>
    <col min="12816" max="12816" width="46.140625" style="128" bestFit="1" customWidth="1"/>
    <col min="12817" max="12817" width="8.140625" style="128" bestFit="1" customWidth="1"/>
    <col min="12818" max="12818" width="33.85546875" style="128" bestFit="1" customWidth="1"/>
    <col min="12819" max="12819" width="53" style="128" bestFit="1" customWidth="1"/>
    <col min="12820" max="12820" width="46.140625" style="128" bestFit="1" customWidth="1"/>
    <col min="12821" max="12821" width="8.140625" style="128" bestFit="1" customWidth="1"/>
    <col min="12822" max="12822" width="33.85546875" style="128" bestFit="1" customWidth="1"/>
    <col min="12823" max="12823" width="53" style="128" bestFit="1" customWidth="1"/>
    <col min="12824" max="12824" width="46.140625" style="128" bestFit="1" customWidth="1"/>
    <col min="12825" max="12825" width="8.140625" style="128" bestFit="1" customWidth="1"/>
    <col min="12826" max="12826" width="33.85546875" style="128" bestFit="1" customWidth="1"/>
    <col min="12827" max="12827" width="53" style="128" bestFit="1" customWidth="1"/>
    <col min="12828" max="12828" width="46.140625" style="128" bestFit="1" customWidth="1"/>
    <col min="12829" max="12829" width="8.140625" style="128" bestFit="1" customWidth="1"/>
    <col min="12830" max="12830" width="33.85546875" style="128" bestFit="1" customWidth="1"/>
    <col min="12831" max="12831" width="53" style="128" bestFit="1" customWidth="1"/>
    <col min="12832" max="12832" width="46.140625" style="128" bestFit="1" customWidth="1"/>
    <col min="12833" max="12833" width="8.140625" style="128" bestFit="1" customWidth="1"/>
    <col min="12834" max="12834" width="33.85546875" style="128" bestFit="1" customWidth="1"/>
    <col min="12835" max="12835" width="53" style="128" bestFit="1" customWidth="1"/>
    <col min="12836" max="12836" width="46.140625" style="128" bestFit="1" customWidth="1"/>
    <col min="12837" max="12837" width="8.140625" style="128" bestFit="1" customWidth="1"/>
    <col min="12838" max="12838" width="33.85546875" style="128" bestFit="1" customWidth="1"/>
    <col min="12839" max="12839" width="53" style="128" bestFit="1" customWidth="1"/>
    <col min="12840" max="12840" width="46.140625" style="128" bestFit="1" customWidth="1"/>
    <col min="12841" max="12841" width="8.140625" style="128" bestFit="1" customWidth="1"/>
    <col min="12842" max="12842" width="33.85546875" style="128" bestFit="1" customWidth="1"/>
    <col min="12843" max="12843" width="53" style="128" bestFit="1" customWidth="1"/>
    <col min="12844" max="12844" width="46.140625" style="128" bestFit="1" customWidth="1"/>
    <col min="12845" max="12845" width="8.140625" style="128" bestFit="1" customWidth="1"/>
    <col min="12846" max="12846" width="33.85546875" style="128" bestFit="1" customWidth="1"/>
    <col min="12847" max="12847" width="53" style="128" bestFit="1" customWidth="1"/>
    <col min="12848" max="12848" width="46.140625" style="128" bestFit="1" customWidth="1"/>
    <col min="12849" max="12849" width="8.140625" style="128" bestFit="1" customWidth="1"/>
    <col min="12850" max="12850" width="33.85546875" style="128" bestFit="1" customWidth="1"/>
    <col min="12851" max="12851" width="53" style="128" bestFit="1" customWidth="1"/>
    <col min="12852" max="12852" width="46.140625" style="128" bestFit="1" customWidth="1"/>
    <col min="12853" max="12853" width="8.140625" style="128" bestFit="1" customWidth="1"/>
    <col min="12854" max="12854" width="33.85546875" style="128" bestFit="1" customWidth="1"/>
    <col min="12855" max="12855" width="53" style="128" bestFit="1" customWidth="1"/>
    <col min="12856" max="12856" width="46.140625" style="128" bestFit="1" customWidth="1"/>
    <col min="12857" max="12857" width="8.140625" style="128" bestFit="1" customWidth="1"/>
    <col min="12858" max="12858" width="33.85546875" style="128" bestFit="1" customWidth="1"/>
    <col min="12859" max="12859" width="53" style="128" bestFit="1" customWidth="1"/>
    <col min="12860" max="12860" width="46.140625" style="128" bestFit="1" customWidth="1"/>
    <col min="12861" max="12861" width="8.140625" style="128" bestFit="1" customWidth="1"/>
    <col min="12862" max="12862" width="33.85546875" style="128" bestFit="1" customWidth="1"/>
    <col min="12863" max="12863" width="53" style="128" bestFit="1" customWidth="1"/>
    <col min="12864" max="12864" width="46.140625" style="128" bestFit="1" customWidth="1"/>
    <col min="12865" max="12865" width="8.140625" style="128" bestFit="1" customWidth="1"/>
    <col min="12866" max="12866" width="33.85546875" style="128" bestFit="1" customWidth="1"/>
    <col min="12867" max="12867" width="53" style="128" bestFit="1" customWidth="1"/>
    <col min="12868" max="12868" width="46.140625" style="128" bestFit="1" customWidth="1"/>
    <col min="12869" max="12869" width="8.140625" style="128" bestFit="1" customWidth="1"/>
    <col min="12870" max="12870" width="33.85546875" style="128" bestFit="1" customWidth="1"/>
    <col min="12871" max="12871" width="53" style="128" bestFit="1" customWidth="1"/>
    <col min="12872" max="12872" width="46.140625" style="128" bestFit="1" customWidth="1"/>
    <col min="12873" max="12873" width="8.140625" style="128" bestFit="1" customWidth="1"/>
    <col min="12874" max="12874" width="33.85546875" style="128" bestFit="1" customWidth="1"/>
    <col min="12875" max="12875" width="53" style="128" bestFit="1" customWidth="1"/>
    <col min="12876" max="12876" width="46.140625" style="128" bestFit="1" customWidth="1"/>
    <col min="12877" max="12877" width="8.140625" style="128" bestFit="1" customWidth="1"/>
    <col min="12878" max="12878" width="33.85546875" style="128" bestFit="1" customWidth="1"/>
    <col min="12879" max="12879" width="53" style="128" bestFit="1" customWidth="1"/>
    <col min="12880" max="12880" width="46.140625" style="128" bestFit="1" customWidth="1"/>
    <col min="12881" max="12881" width="8.140625" style="128" bestFit="1" customWidth="1"/>
    <col min="12882" max="12882" width="33.85546875" style="128" bestFit="1" customWidth="1"/>
    <col min="12883" max="12883" width="53" style="128" bestFit="1" customWidth="1"/>
    <col min="12884" max="12884" width="46.140625" style="128" bestFit="1" customWidth="1"/>
    <col min="12885" max="12885" width="8.140625" style="128" bestFit="1" customWidth="1"/>
    <col min="12886" max="12886" width="33.85546875" style="128" bestFit="1" customWidth="1"/>
    <col min="12887" max="12887" width="53" style="128" bestFit="1" customWidth="1"/>
    <col min="12888" max="12888" width="46.140625" style="128" bestFit="1" customWidth="1"/>
    <col min="12889" max="12889" width="8.140625" style="128" bestFit="1" customWidth="1"/>
    <col min="12890" max="12890" width="33.85546875" style="128" bestFit="1" customWidth="1"/>
    <col min="12891" max="12891" width="53" style="128" bestFit="1" customWidth="1"/>
    <col min="12892" max="12892" width="46.140625" style="128" bestFit="1" customWidth="1"/>
    <col min="12893" max="12893" width="8.140625" style="128" bestFit="1" customWidth="1"/>
    <col min="12894" max="12894" width="33.85546875" style="128" bestFit="1" customWidth="1"/>
    <col min="12895" max="12895" width="53" style="128" bestFit="1" customWidth="1"/>
    <col min="12896" max="12896" width="46.140625" style="128" bestFit="1" customWidth="1"/>
    <col min="12897" max="12897" width="8.140625" style="128" bestFit="1" customWidth="1"/>
    <col min="12898" max="12898" width="33.85546875" style="128" bestFit="1" customWidth="1"/>
    <col min="12899" max="12899" width="53" style="128" bestFit="1" customWidth="1"/>
    <col min="12900" max="12900" width="46.140625" style="128" bestFit="1" customWidth="1"/>
    <col min="12901" max="12901" width="8.140625" style="128" bestFit="1" customWidth="1"/>
    <col min="12902" max="12902" width="33.85546875" style="128" bestFit="1" customWidth="1"/>
    <col min="12903" max="12903" width="53" style="128" bestFit="1" customWidth="1"/>
    <col min="12904" max="12904" width="46.140625" style="128" bestFit="1" customWidth="1"/>
    <col min="12905" max="12905" width="8.140625" style="128" bestFit="1" customWidth="1"/>
    <col min="12906" max="12906" width="33.85546875" style="128" bestFit="1" customWidth="1"/>
    <col min="12907" max="12907" width="53" style="128" bestFit="1" customWidth="1"/>
    <col min="12908" max="12908" width="46.140625" style="128" bestFit="1" customWidth="1"/>
    <col min="12909" max="12909" width="8.140625" style="128" bestFit="1" customWidth="1"/>
    <col min="12910" max="12910" width="33.85546875" style="128" bestFit="1" customWidth="1"/>
    <col min="12911" max="12911" width="53" style="128" bestFit="1" customWidth="1"/>
    <col min="12912" max="12912" width="46.140625" style="128" bestFit="1" customWidth="1"/>
    <col min="12913" max="12913" width="8.140625" style="128" bestFit="1" customWidth="1"/>
    <col min="12914" max="12914" width="33.85546875" style="128" bestFit="1" customWidth="1"/>
    <col min="12915" max="12915" width="53" style="128" bestFit="1" customWidth="1"/>
    <col min="12916" max="12916" width="46.140625" style="128" bestFit="1" customWidth="1"/>
    <col min="12917" max="12917" width="8.140625" style="128" bestFit="1" customWidth="1"/>
    <col min="12918" max="12918" width="33.85546875" style="128" bestFit="1" customWidth="1"/>
    <col min="12919" max="12919" width="53" style="128" bestFit="1" customWidth="1"/>
    <col min="12920" max="12920" width="46.140625" style="128" bestFit="1" customWidth="1"/>
    <col min="12921" max="12921" width="8.140625" style="128" bestFit="1" customWidth="1"/>
    <col min="12922" max="12922" width="33.85546875" style="128" bestFit="1" customWidth="1"/>
    <col min="12923" max="12923" width="53" style="128" bestFit="1" customWidth="1"/>
    <col min="12924" max="12924" width="46.140625" style="128" bestFit="1" customWidth="1"/>
    <col min="12925" max="12925" width="8.140625" style="128" bestFit="1" customWidth="1"/>
    <col min="12926" max="12926" width="33.85546875" style="128" bestFit="1" customWidth="1"/>
    <col min="12927" max="12927" width="53" style="128" bestFit="1" customWidth="1"/>
    <col min="12928" max="12928" width="46.140625" style="128" bestFit="1" customWidth="1"/>
    <col min="12929" max="12929" width="8.140625" style="128" bestFit="1" customWidth="1"/>
    <col min="12930" max="12930" width="33.85546875" style="128" bestFit="1" customWidth="1"/>
    <col min="12931" max="12931" width="53" style="128" bestFit="1" customWidth="1"/>
    <col min="12932" max="12932" width="46.140625" style="128" bestFit="1" customWidth="1"/>
    <col min="12933" max="12933" width="8.140625" style="128" bestFit="1" customWidth="1"/>
    <col min="12934" max="12934" width="33.85546875" style="128" bestFit="1" customWidth="1"/>
    <col min="12935" max="12935" width="53" style="128" bestFit="1" customWidth="1"/>
    <col min="12936" max="12936" width="46.140625" style="128" bestFit="1" customWidth="1"/>
    <col min="12937" max="12937" width="8.140625" style="128" bestFit="1" customWidth="1"/>
    <col min="12938" max="12938" width="33.85546875" style="128" bestFit="1" customWidth="1"/>
    <col min="12939" max="12939" width="53" style="128" bestFit="1" customWidth="1"/>
    <col min="12940" max="12940" width="46.140625" style="128" bestFit="1" customWidth="1"/>
    <col min="12941" max="12941" width="8.140625" style="128" bestFit="1" customWidth="1"/>
    <col min="12942" max="12942" width="33.85546875" style="128" bestFit="1" customWidth="1"/>
    <col min="12943" max="12943" width="53" style="128" bestFit="1" customWidth="1"/>
    <col min="12944" max="12944" width="46.140625" style="128" bestFit="1" customWidth="1"/>
    <col min="12945" max="12945" width="8.140625" style="128" bestFit="1" customWidth="1"/>
    <col min="12946" max="12946" width="33.85546875" style="128" bestFit="1" customWidth="1"/>
    <col min="12947" max="12947" width="53" style="128" bestFit="1" customWidth="1"/>
    <col min="12948" max="12948" width="46.140625" style="128" bestFit="1" customWidth="1"/>
    <col min="12949" max="12949" width="8.140625" style="128" bestFit="1" customWidth="1"/>
    <col min="12950" max="12950" width="33.85546875" style="128" bestFit="1" customWidth="1"/>
    <col min="12951" max="12951" width="53" style="128" bestFit="1" customWidth="1"/>
    <col min="12952" max="12952" width="46.140625" style="128" bestFit="1" customWidth="1"/>
    <col min="12953" max="12953" width="8.140625" style="128" bestFit="1" customWidth="1"/>
    <col min="12954" max="12954" width="33.85546875" style="128" bestFit="1" customWidth="1"/>
    <col min="12955" max="12955" width="53" style="128" bestFit="1" customWidth="1"/>
    <col min="12956" max="12956" width="46.140625" style="128" bestFit="1" customWidth="1"/>
    <col min="12957" max="12957" width="8.140625" style="128" bestFit="1" customWidth="1"/>
    <col min="12958" max="12958" width="33.85546875" style="128" bestFit="1" customWidth="1"/>
    <col min="12959" max="12959" width="53" style="128" bestFit="1" customWidth="1"/>
    <col min="12960" max="12960" width="46.140625" style="128" bestFit="1" customWidth="1"/>
    <col min="12961" max="12961" width="8.140625" style="128" bestFit="1" customWidth="1"/>
    <col min="12962" max="12962" width="33.85546875" style="128" bestFit="1" customWidth="1"/>
    <col min="12963" max="12963" width="53" style="128" bestFit="1" customWidth="1"/>
    <col min="12964" max="12964" width="46.140625" style="128" bestFit="1" customWidth="1"/>
    <col min="12965" max="12965" width="8.140625" style="128" bestFit="1" customWidth="1"/>
    <col min="12966" max="12966" width="33.85546875" style="128" bestFit="1" customWidth="1"/>
    <col min="12967" max="12967" width="53" style="128" bestFit="1" customWidth="1"/>
    <col min="12968" max="12968" width="46.140625" style="128" bestFit="1" customWidth="1"/>
    <col min="12969" max="12969" width="8.140625" style="128" bestFit="1" customWidth="1"/>
    <col min="12970" max="12970" width="33.85546875" style="128" bestFit="1" customWidth="1"/>
    <col min="12971" max="12971" width="53" style="128" bestFit="1" customWidth="1"/>
    <col min="12972" max="12972" width="46.140625" style="128" bestFit="1" customWidth="1"/>
    <col min="12973" max="12973" width="8.140625" style="128" bestFit="1" customWidth="1"/>
    <col min="12974" max="12974" width="33.85546875" style="128" bestFit="1" customWidth="1"/>
    <col min="12975" max="12975" width="53" style="128" bestFit="1" customWidth="1"/>
    <col min="12976" max="12976" width="46.140625" style="128" bestFit="1" customWidth="1"/>
    <col min="12977" max="12977" width="8.140625" style="128" bestFit="1" customWidth="1"/>
    <col min="12978" max="12978" width="33.85546875" style="128" bestFit="1" customWidth="1"/>
    <col min="12979" max="12979" width="53" style="128" bestFit="1" customWidth="1"/>
    <col min="12980" max="12980" width="46.140625" style="128" bestFit="1" customWidth="1"/>
    <col min="12981" max="12981" width="8.140625" style="128" bestFit="1" customWidth="1"/>
    <col min="12982" max="12982" width="33.85546875" style="128" bestFit="1" customWidth="1"/>
    <col min="12983" max="12983" width="53" style="128" bestFit="1" customWidth="1"/>
    <col min="12984" max="12984" width="46.140625" style="128" bestFit="1" customWidth="1"/>
    <col min="12985" max="12985" width="8.140625" style="128" bestFit="1" customWidth="1"/>
    <col min="12986" max="12986" width="33.85546875" style="128" bestFit="1" customWidth="1"/>
    <col min="12987" max="12987" width="53" style="128" bestFit="1" customWidth="1"/>
    <col min="12988" max="12988" width="46.140625" style="128" bestFit="1" customWidth="1"/>
    <col min="12989" max="12989" width="8.140625" style="128" bestFit="1" customWidth="1"/>
    <col min="12990" max="12990" width="33.85546875" style="128" bestFit="1" customWidth="1"/>
    <col min="12991" max="12991" width="53" style="128" bestFit="1" customWidth="1"/>
    <col min="12992" max="12992" width="46.140625" style="128" bestFit="1" customWidth="1"/>
    <col min="12993" max="12993" width="8.140625" style="128" bestFit="1" customWidth="1"/>
    <col min="12994" max="12994" width="33.85546875" style="128" bestFit="1" customWidth="1"/>
    <col min="12995" max="12995" width="53" style="128" bestFit="1" customWidth="1"/>
    <col min="12996" max="12996" width="46.140625" style="128" bestFit="1" customWidth="1"/>
    <col min="12997" max="12997" width="8.140625" style="128" bestFit="1" customWidth="1"/>
    <col min="12998" max="12998" width="33.85546875" style="128" bestFit="1" customWidth="1"/>
    <col min="12999" max="12999" width="53" style="128" bestFit="1" customWidth="1"/>
    <col min="13000" max="13000" width="46.140625" style="128" bestFit="1" customWidth="1"/>
    <col min="13001" max="13001" width="8.140625" style="128" bestFit="1" customWidth="1"/>
    <col min="13002" max="13002" width="33.85546875" style="128" bestFit="1" customWidth="1"/>
    <col min="13003" max="13003" width="53" style="128" bestFit="1" customWidth="1"/>
    <col min="13004" max="13004" width="46.140625" style="128" bestFit="1" customWidth="1"/>
    <col min="13005" max="13005" width="8.140625" style="128" bestFit="1" customWidth="1"/>
    <col min="13006" max="13006" width="33.85546875" style="128" bestFit="1" customWidth="1"/>
    <col min="13007" max="13007" width="53" style="128" bestFit="1" customWidth="1"/>
    <col min="13008" max="13008" width="46.140625" style="128" bestFit="1" customWidth="1"/>
    <col min="13009" max="13009" width="8.140625" style="128" bestFit="1" customWidth="1"/>
    <col min="13010" max="13010" width="33.85546875" style="128" bestFit="1" customWidth="1"/>
    <col min="13011" max="13011" width="53" style="128" bestFit="1" customWidth="1"/>
    <col min="13012" max="13012" width="46.140625" style="128" bestFit="1" customWidth="1"/>
    <col min="13013" max="13013" width="8.140625" style="128" bestFit="1" customWidth="1"/>
    <col min="13014" max="13014" width="33.85546875" style="128" bestFit="1" customWidth="1"/>
    <col min="13015" max="13015" width="53" style="128" bestFit="1" customWidth="1"/>
    <col min="13016" max="13016" width="46.140625" style="128" bestFit="1" customWidth="1"/>
    <col min="13017" max="13017" width="8.140625" style="128" bestFit="1" customWidth="1"/>
    <col min="13018" max="13018" width="33.85546875" style="128" bestFit="1" customWidth="1"/>
    <col min="13019" max="13019" width="53" style="128" bestFit="1" customWidth="1"/>
    <col min="13020" max="13020" width="46.140625" style="128" bestFit="1" customWidth="1"/>
    <col min="13021" max="13021" width="8.140625" style="128" bestFit="1" customWidth="1"/>
    <col min="13022" max="13022" width="33.85546875" style="128" bestFit="1" customWidth="1"/>
    <col min="13023" max="13023" width="53" style="128" bestFit="1" customWidth="1"/>
    <col min="13024" max="13024" width="46.140625" style="128" bestFit="1" customWidth="1"/>
    <col min="13025" max="13025" width="8.140625" style="128" bestFit="1" customWidth="1"/>
    <col min="13026" max="13026" width="33.85546875" style="128" bestFit="1" customWidth="1"/>
    <col min="13027" max="13027" width="53" style="128" bestFit="1" customWidth="1"/>
    <col min="13028" max="13028" width="46.140625" style="128" bestFit="1" customWidth="1"/>
    <col min="13029" max="13029" width="8.140625" style="128" bestFit="1" customWidth="1"/>
    <col min="13030" max="13030" width="33.85546875" style="128" bestFit="1" customWidth="1"/>
    <col min="13031" max="13031" width="53" style="128" bestFit="1" customWidth="1"/>
    <col min="13032" max="13032" width="46.140625" style="128" bestFit="1" customWidth="1"/>
    <col min="13033" max="13033" width="8.140625" style="128" bestFit="1" customWidth="1"/>
    <col min="13034" max="13034" width="33.85546875" style="128" bestFit="1" customWidth="1"/>
    <col min="13035" max="13035" width="53" style="128" bestFit="1" customWidth="1"/>
    <col min="13036" max="13036" width="46.140625" style="128" bestFit="1" customWidth="1"/>
    <col min="13037" max="13037" width="8.140625" style="128" bestFit="1" customWidth="1"/>
    <col min="13038" max="13038" width="33.85546875" style="128" bestFit="1" customWidth="1"/>
    <col min="13039" max="13039" width="53" style="128" bestFit="1" customWidth="1"/>
    <col min="13040" max="13040" width="46.140625" style="128" bestFit="1" customWidth="1"/>
    <col min="13041" max="13041" width="8.140625" style="128" bestFit="1" customWidth="1"/>
    <col min="13042" max="13042" width="33.85546875" style="128" bestFit="1" customWidth="1"/>
    <col min="13043" max="13043" width="53" style="128" bestFit="1" customWidth="1"/>
    <col min="13044" max="13044" width="46.140625" style="128" bestFit="1" customWidth="1"/>
    <col min="13045" max="13045" width="8.140625" style="128" bestFit="1" customWidth="1"/>
    <col min="13046" max="13046" width="33.85546875" style="128" bestFit="1" customWidth="1"/>
    <col min="13047" max="13047" width="53" style="128" bestFit="1" customWidth="1"/>
    <col min="13048" max="13048" width="46.140625" style="128" bestFit="1" customWidth="1"/>
    <col min="13049" max="13049" width="8.140625" style="128" bestFit="1" customWidth="1"/>
    <col min="13050" max="13050" width="33.85546875" style="128" bestFit="1" customWidth="1"/>
    <col min="13051" max="13051" width="53" style="128" bestFit="1" customWidth="1"/>
    <col min="13052" max="13052" width="46.140625" style="128" bestFit="1" customWidth="1"/>
    <col min="13053" max="13053" width="8.140625" style="128" bestFit="1" customWidth="1"/>
    <col min="13054" max="13054" width="33.85546875" style="128" bestFit="1" customWidth="1"/>
    <col min="13055" max="13055" width="53" style="128" bestFit="1" customWidth="1"/>
    <col min="13056" max="13056" width="46.140625" style="128" bestFit="1" customWidth="1"/>
    <col min="13057" max="13057" width="8.140625" style="128" bestFit="1" customWidth="1"/>
    <col min="13058" max="13058" width="33.85546875" style="128" bestFit="1" customWidth="1"/>
    <col min="13059" max="13059" width="53" style="128" bestFit="1" customWidth="1"/>
    <col min="13060" max="13060" width="46.140625" style="128" bestFit="1" customWidth="1"/>
    <col min="13061" max="13061" width="8.140625" style="128" bestFit="1" customWidth="1"/>
    <col min="13062" max="13062" width="33.85546875" style="128" bestFit="1" customWidth="1"/>
    <col min="13063" max="13063" width="53" style="128" bestFit="1" customWidth="1"/>
    <col min="13064" max="13064" width="46.140625" style="128" bestFit="1" customWidth="1"/>
    <col min="13065" max="13065" width="8.140625" style="128" bestFit="1" customWidth="1"/>
    <col min="13066" max="13066" width="33.85546875" style="128" bestFit="1" customWidth="1"/>
    <col min="13067" max="13067" width="53" style="128" bestFit="1" customWidth="1"/>
    <col min="13068" max="13068" width="46.140625" style="128" bestFit="1" customWidth="1"/>
    <col min="13069" max="13069" width="8.140625" style="128" bestFit="1" customWidth="1"/>
    <col min="13070" max="13070" width="33.85546875" style="128" bestFit="1" customWidth="1"/>
    <col min="13071" max="13071" width="53" style="128" bestFit="1" customWidth="1"/>
    <col min="13072" max="13072" width="46.140625" style="128" bestFit="1" customWidth="1"/>
    <col min="13073" max="13073" width="8.140625" style="128" bestFit="1" customWidth="1"/>
    <col min="13074" max="13074" width="33.85546875" style="128" bestFit="1" customWidth="1"/>
    <col min="13075" max="13075" width="53" style="128" bestFit="1" customWidth="1"/>
    <col min="13076" max="13076" width="46.140625" style="128" bestFit="1" customWidth="1"/>
    <col min="13077" max="13077" width="8.140625" style="128" bestFit="1" customWidth="1"/>
    <col min="13078" max="13078" width="33.85546875" style="128" bestFit="1" customWidth="1"/>
    <col min="13079" max="13079" width="53" style="128" bestFit="1" customWidth="1"/>
    <col min="13080" max="13080" width="46.140625" style="128" bestFit="1" customWidth="1"/>
    <col min="13081" max="13081" width="8.140625" style="128" bestFit="1" customWidth="1"/>
    <col min="13082" max="13082" width="33.85546875" style="128" bestFit="1" customWidth="1"/>
    <col min="13083" max="13083" width="53" style="128" bestFit="1" customWidth="1"/>
    <col min="13084" max="13084" width="46.140625" style="128" bestFit="1" customWidth="1"/>
    <col min="13085" max="13085" width="8.140625" style="128" bestFit="1" customWidth="1"/>
    <col min="13086" max="13086" width="33.85546875" style="128" bestFit="1" customWidth="1"/>
    <col min="13087" max="13087" width="53" style="128" bestFit="1" customWidth="1"/>
    <col min="13088" max="13088" width="46.140625" style="128" bestFit="1" customWidth="1"/>
    <col min="13089" max="13089" width="8.140625" style="128" bestFit="1" customWidth="1"/>
    <col min="13090" max="13090" width="33.85546875" style="128" bestFit="1" customWidth="1"/>
    <col min="13091" max="13091" width="53" style="128" bestFit="1" customWidth="1"/>
    <col min="13092" max="13092" width="46.140625" style="128" bestFit="1" customWidth="1"/>
    <col min="13093" max="13093" width="8.140625" style="128" bestFit="1" customWidth="1"/>
    <col min="13094" max="13094" width="33.85546875" style="128" bestFit="1" customWidth="1"/>
    <col min="13095" max="13095" width="53" style="128" bestFit="1" customWidth="1"/>
    <col min="13096" max="13096" width="46.140625" style="128" bestFit="1" customWidth="1"/>
    <col min="13097" max="13097" width="8.140625" style="128" bestFit="1" customWidth="1"/>
    <col min="13098" max="13098" width="33.85546875" style="128" bestFit="1" customWidth="1"/>
    <col min="13099" max="13099" width="53" style="128" bestFit="1" customWidth="1"/>
    <col min="13100" max="13100" width="46.140625" style="128" bestFit="1" customWidth="1"/>
    <col min="13101" max="13101" width="8.140625" style="128" bestFit="1" customWidth="1"/>
    <col min="13102" max="13102" width="33.85546875" style="128" bestFit="1" customWidth="1"/>
    <col min="13103" max="13103" width="53" style="128" bestFit="1" customWidth="1"/>
    <col min="13104" max="13104" width="46.140625" style="128" bestFit="1" customWidth="1"/>
    <col min="13105" max="13105" width="8.140625" style="128" bestFit="1" customWidth="1"/>
    <col min="13106" max="13106" width="33.85546875" style="128" bestFit="1" customWidth="1"/>
    <col min="13107" max="13107" width="53" style="128" bestFit="1" customWidth="1"/>
    <col min="13108" max="13108" width="46.140625" style="128" bestFit="1" customWidth="1"/>
    <col min="13109" max="13109" width="8.140625" style="128" bestFit="1" customWidth="1"/>
    <col min="13110" max="13110" width="33.85546875" style="128" bestFit="1" customWidth="1"/>
    <col min="13111" max="13111" width="53" style="128" bestFit="1" customWidth="1"/>
    <col min="13112" max="13112" width="46.140625" style="128" bestFit="1" customWidth="1"/>
    <col min="13113" max="13113" width="8.140625" style="128" bestFit="1" customWidth="1"/>
    <col min="13114" max="13114" width="33.85546875" style="128" bestFit="1" customWidth="1"/>
    <col min="13115" max="13115" width="53" style="128" bestFit="1" customWidth="1"/>
    <col min="13116" max="13116" width="46.140625" style="128" bestFit="1" customWidth="1"/>
    <col min="13117" max="13117" width="8.140625" style="128" bestFit="1" customWidth="1"/>
    <col min="13118" max="13118" width="33.85546875" style="128" bestFit="1" customWidth="1"/>
    <col min="13119" max="13119" width="53" style="128" bestFit="1" customWidth="1"/>
    <col min="13120" max="13120" width="46.140625" style="128" bestFit="1" customWidth="1"/>
    <col min="13121" max="13121" width="8.140625" style="128" bestFit="1" customWidth="1"/>
    <col min="13122" max="13122" width="33.85546875" style="128" bestFit="1" customWidth="1"/>
    <col min="13123" max="13123" width="53" style="128" bestFit="1" customWidth="1"/>
    <col min="13124" max="13124" width="46.140625" style="128" bestFit="1" customWidth="1"/>
    <col min="13125" max="13125" width="8.140625" style="128" bestFit="1" customWidth="1"/>
    <col min="13126" max="13126" width="33.85546875" style="128" bestFit="1" customWidth="1"/>
    <col min="13127" max="13127" width="53" style="128" bestFit="1" customWidth="1"/>
    <col min="13128" max="13128" width="46.140625" style="128" bestFit="1" customWidth="1"/>
    <col min="13129" max="13129" width="8.140625" style="128" bestFit="1" customWidth="1"/>
    <col min="13130" max="13130" width="33.85546875" style="128" bestFit="1" customWidth="1"/>
    <col min="13131" max="13131" width="53" style="128" bestFit="1" customWidth="1"/>
    <col min="13132" max="13132" width="46.140625" style="128" bestFit="1" customWidth="1"/>
    <col min="13133" max="13133" width="8.140625" style="128" bestFit="1" customWidth="1"/>
    <col min="13134" max="13134" width="33.85546875" style="128" bestFit="1" customWidth="1"/>
    <col min="13135" max="13135" width="53" style="128" bestFit="1" customWidth="1"/>
    <col min="13136" max="13136" width="46.140625" style="128" bestFit="1" customWidth="1"/>
    <col min="13137" max="13137" width="8.140625" style="128" bestFit="1" customWidth="1"/>
    <col min="13138" max="13138" width="33.85546875" style="128" bestFit="1" customWidth="1"/>
    <col min="13139" max="13139" width="53" style="128" bestFit="1" customWidth="1"/>
    <col min="13140" max="13140" width="46.140625" style="128" bestFit="1" customWidth="1"/>
    <col min="13141" max="13141" width="8.140625" style="128" bestFit="1" customWidth="1"/>
    <col min="13142" max="13142" width="33.85546875" style="128" bestFit="1" customWidth="1"/>
    <col min="13143" max="13143" width="53" style="128" bestFit="1" customWidth="1"/>
    <col min="13144" max="13144" width="46.140625" style="128" bestFit="1" customWidth="1"/>
    <col min="13145" max="13145" width="8.140625" style="128" bestFit="1" customWidth="1"/>
    <col min="13146" max="13146" width="33.85546875" style="128" bestFit="1" customWidth="1"/>
    <col min="13147" max="13147" width="53" style="128" bestFit="1" customWidth="1"/>
    <col min="13148" max="13148" width="46.140625" style="128" bestFit="1" customWidth="1"/>
    <col min="13149" max="13149" width="8.140625" style="128" bestFit="1" customWidth="1"/>
    <col min="13150" max="13150" width="33.85546875" style="128" bestFit="1" customWidth="1"/>
    <col min="13151" max="13151" width="53" style="128" bestFit="1" customWidth="1"/>
    <col min="13152" max="13152" width="46.140625" style="128" bestFit="1" customWidth="1"/>
    <col min="13153" max="13153" width="8.140625" style="128" bestFit="1" customWidth="1"/>
    <col min="13154" max="13154" width="33.85546875" style="128" bestFit="1" customWidth="1"/>
    <col min="13155" max="13155" width="53" style="128" bestFit="1" customWidth="1"/>
    <col min="13156" max="13156" width="46.140625" style="128" bestFit="1" customWidth="1"/>
    <col min="13157" max="13157" width="8.140625" style="128" bestFit="1" customWidth="1"/>
    <col min="13158" max="13158" width="33.85546875" style="128" bestFit="1" customWidth="1"/>
    <col min="13159" max="13159" width="53" style="128" bestFit="1" customWidth="1"/>
    <col min="13160" max="13160" width="46.140625" style="128" bestFit="1" customWidth="1"/>
    <col min="13161" max="13161" width="8.140625" style="128" bestFit="1" customWidth="1"/>
    <col min="13162" max="13162" width="33.85546875" style="128" bestFit="1" customWidth="1"/>
    <col min="13163" max="13163" width="53" style="128" bestFit="1" customWidth="1"/>
    <col min="13164" max="13164" width="46.140625" style="128" bestFit="1" customWidth="1"/>
    <col min="13165" max="13165" width="8.140625" style="128" bestFit="1" customWidth="1"/>
    <col min="13166" max="13166" width="33.85546875" style="128" bestFit="1" customWidth="1"/>
    <col min="13167" max="13167" width="53" style="128" bestFit="1" customWidth="1"/>
    <col min="13168" max="13168" width="46.140625" style="128" bestFit="1" customWidth="1"/>
    <col min="13169" max="13169" width="8.140625" style="128" bestFit="1" customWidth="1"/>
    <col min="13170" max="13170" width="33.85546875" style="128" bestFit="1" customWidth="1"/>
    <col min="13171" max="13171" width="53" style="128" bestFit="1" customWidth="1"/>
    <col min="13172" max="13172" width="46.140625" style="128" bestFit="1" customWidth="1"/>
    <col min="13173" max="13173" width="8.140625" style="128" bestFit="1" customWidth="1"/>
    <col min="13174" max="13174" width="33.85546875" style="128" bestFit="1" customWidth="1"/>
    <col min="13175" max="13175" width="53" style="128" bestFit="1" customWidth="1"/>
    <col min="13176" max="13176" width="46.140625" style="128" bestFit="1" customWidth="1"/>
    <col min="13177" max="13177" width="8.140625" style="128" bestFit="1" customWidth="1"/>
    <col min="13178" max="13178" width="33.85546875" style="128" bestFit="1" customWidth="1"/>
    <col min="13179" max="13179" width="53" style="128" bestFit="1" customWidth="1"/>
    <col min="13180" max="13180" width="46.140625" style="128" bestFit="1" customWidth="1"/>
    <col min="13181" max="13181" width="8.140625" style="128" bestFit="1" customWidth="1"/>
    <col min="13182" max="13182" width="33.85546875" style="128" bestFit="1" customWidth="1"/>
    <col min="13183" max="13183" width="53" style="128" bestFit="1" customWidth="1"/>
    <col min="13184" max="13184" width="46.140625" style="128" bestFit="1" customWidth="1"/>
    <col min="13185" max="13185" width="8.140625" style="128" bestFit="1" customWidth="1"/>
    <col min="13186" max="13186" width="33.85546875" style="128" bestFit="1" customWidth="1"/>
    <col min="13187" max="13187" width="53" style="128" bestFit="1" customWidth="1"/>
    <col min="13188" max="13188" width="46.140625" style="128" bestFit="1" customWidth="1"/>
    <col min="13189" max="13189" width="8.140625" style="128" bestFit="1" customWidth="1"/>
    <col min="13190" max="13190" width="33.85546875" style="128" bestFit="1" customWidth="1"/>
    <col min="13191" max="13191" width="53" style="128" bestFit="1" customWidth="1"/>
    <col min="13192" max="13192" width="46.140625" style="128" bestFit="1" customWidth="1"/>
    <col min="13193" max="13193" width="8.140625" style="128" bestFit="1" customWidth="1"/>
    <col min="13194" max="13194" width="33.85546875" style="128" bestFit="1" customWidth="1"/>
    <col min="13195" max="13195" width="53" style="128" bestFit="1" customWidth="1"/>
    <col min="13196" max="13196" width="46.140625" style="128" bestFit="1" customWidth="1"/>
    <col min="13197" max="13197" width="8.140625" style="128" bestFit="1" customWidth="1"/>
    <col min="13198" max="13198" width="33.85546875" style="128" bestFit="1" customWidth="1"/>
    <col min="13199" max="13199" width="53" style="128" bestFit="1" customWidth="1"/>
    <col min="13200" max="13200" width="46.140625" style="128" bestFit="1" customWidth="1"/>
    <col min="13201" max="13201" width="8.140625" style="128" bestFit="1" customWidth="1"/>
    <col min="13202" max="13202" width="33.85546875" style="128" bestFit="1" customWidth="1"/>
    <col min="13203" max="13203" width="53" style="128" bestFit="1" customWidth="1"/>
    <col min="13204" max="13204" width="46.140625" style="128" bestFit="1" customWidth="1"/>
    <col min="13205" max="13205" width="8.140625" style="128" bestFit="1" customWidth="1"/>
    <col min="13206" max="13206" width="33.85546875" style="128" bestFit="1" customWidth="1"/>
    <col min="13207" max="13207" width="53" style="128" bestFit="1" customWidth="1"/>
    <col min="13208" max="13208" width="46.140625" style="128" bestFit="1" customWidth="1"/>
    <col min="13209" max="13209" width="8.140625" style="128" bestFit="1" customWidth="1"/>
    <col min="13210" max="13210" width="33.85546875" style="128" bestFit="1" customWidth="1"/>
    <col min="13211" max="13211" width="53" style="128" bestFit="1" customWidth="1"/>
    <col min="13212" max="13212" width="46.140625" style="128" bestFit="1" customWidth="1"/>
    <col min="13213" max="13213" width="8.140625" style="128" bestFit="1" customWidth="1"/>
    <col min="13214" max="13214" width="33.85546875" style="128" bestFit="1" customWidth="1"/>
    <col min="13215" max="13215" width="53" style="128" bestFit="1" customWidth="1"/>
    <col min="13216" max="13216" width="46.140625" style="128" bestFit="1" customWidth="1"/>
    <col min="13217" max="13217" width="8.140625" style="128" bestFit="1" customWidth="1"/>
    <col min="13218" max="13218" width="33.85546875" style="128" bestFit="1" customWidth="1"/>
    <col min="13219" max="13219" width="53" style="128" bestFit="1" customWidth="1"/>
    <col min="13220" max="13220" width="46.140625" style="128" bestFit="1" customWidth="1"/>
    <col min="13221" max="13221" width="8.140625" style="128" bestFit="1" customWidth="1"/>
    <col min="13222" max="13222" width="33.85546875" style="128" bestFit="1" customWidth="1"/>
    <col min="13223" max="13223" width="53" style="128" bestFit="1" customWidth="1"/>
    <col min="13224" max="13224" width="46.140625" style="128" bestFit="1" customWidth="1"/>
    <col min="13225" max="13225" width="8.140625" style="128" bestFit="1" customWidth="1"/>
    <col min="13226" max="13226" width="33.85546875" style="128" bestFit="1" customWidth="1"/>
    <col min="13227" max="13227" width="53" style="128" bestFit="1" customWidth="1"/>
    <col min="13228" max="13228" width="46.140625" style="128" bestFit="1" customWidth="1"/>
    <col min="13229" max="13229" width="8.140625" style="128" bestFit="1" customWidth="1"/>
    <col min="13230" max="13230" width="33.85546875" style="128" bestFit="1" customWidth="1"/>
    <col min="13231" max="13231" width="53" style="128" bestFit="1" customWidth="1"/>
    <col min="13232" max="13232" width="46.140625" style="128" bestFit="1" customWidth="1"/>
    <col min="13233" max="13233" width="8.140625" style="128" bestFit="1" customWidth="1"/>
    <col min="13234" max="13234" width="33.85546875" style="128" bestFit="1" customWidth="1"/>
    <col min="13235" max="13235" width="53" style="128" bestFit="1" customWidth="1"/>
    <col min="13236" max="13236" width="46.140625" style="128" bestFit="1" customWidth="1"/>
    <col min="13237" max="13237" width="8.140625" style="128" bestFit="1" customWidth="1"/>
    <col min="13238" max="13238" width="33.85546875" style="128" bestFit="1" customWidth="1"/>
    <col min="13239" max="13239" width="53" style="128" bestFit="1" customWidth="1"/>
    <col min="13240" max="13240" width="46.140625" style="128" bestFit="1" customWidth="1"/>
    <col min="13241" max="13241" width="8.140625" style="128" bestFit="1" customWidth="1"/>
    <col min="13242" max="13242" width="33.85546875" style="128" bestFit="1" customWidth="1"/>
    <col min="13243" max="13243" width="53" style="128" bestFit="1" customWidth="1"/>
    <col min="13244" max="13244" width="46.140625" style="128" bestFit="1" customWidth="1"/>
    <col min="13245" max="13245" width="8.140625" style="128" bestFit="1" customWidth="1"/>
    <col min="13246" max="13246" width="33.85546875" style="128" bestFit="1" customWidth="1"/>
    <col min="13247" max="13247" width="53" style="128" bestFit="1" customWidth="1"/>
    <col min="13248" max="13248" width="46.140625" style="128" bestFit="1" customWidth="1"/>
    <col min="13249" max="13249" width="8.140625" style="128" bestFit="1" customWidth="1"/>
    <col min="13250" max="13250" width="33.85546875" style="128" bestFit="1" customWidth="1"/>
    <col min="13251" max="13251" width="53" style="128" bestFit="1" customWidth="1"/>
    <col min="13252" max="13252" width="46.140625" style="128" bestFit="1" customWidth="1"/>
    <col min="13253" max="13253" width="8.140625" style="128" bestFit="1" customWidth="1"/>
    <col min="13254" max="13254" width="33.85546875" style="128" bestFit="1" customWidth="1"/>
    <col min="13255" max="13255" width="53" style="128" bestFit="1" customWidth="1"/>
    <col min="13256" max="13256" width="46.140625" style="128" bestFit="1" customWidth="1"/>
    <col min="13257" max="13257" width="8.140625" style="128" bestFit="1" customWidth="1"/>
    <col min="13258" max="13258" width="33.85546875" style="128" bestFit="1" customWidth="1"/>
    <col min="13259" max="13259" width="53" style="128" bestFit="1" customWidth="1"/>
    <col min="13260" max="13260" width="46.140625" style="128" bestFit="1" customWidth="1"/>
    <col min="13261" max="13261" width="8.140625" style="128" bestFit="1" customWidth="1"/>
    <col min="13262" max="13262" width="33.85546875" style="128" bestFit="1" customWidth="1"/>
    <col min="13263" max="13263" width="53" style="128" bestFit="1" customWidth="1"/>
    <col min="13264" max="13264" width="46.140625" style="128" bestFit="1" customWidth="1"/>
    <col min="13265" max="13265" width="8.140625" style="128" bestFit="1" customWidth="1"/>
    <col min="13266" max="13266" width="33.85546875" style="128" bestFit="1" customWidth="1"/>
    <col min="13267" max="13267" width="53" style="128" bestFit="1" customWidth="1"/>
    <col min="13268" max="13268" width="46.140625" style="128" bestFit="1" customWidth="1"/>
    <col min="13269" max="13269" width="8.140625" style="128" bestFit="1" customWidth="1"/>
    <col min="13270" max="13270" width="33.85546875" style="128" bestFit="1" customWidth="1"/>
    <col min="13271" max="13271" width="53" style="128" bestFit="1" customWidth="1"/>
    <col min="13272" max="13272" width="46.140625" style="128" bestFit="1" customWidth="1"/>
    <col min="13273" max="13273" width="8.140625" style="128" bestFit="1" customWidth="1"/>
    <col min="13274" max="13274" width="33.85546875" style="128" bestFit="1" customWidth="1"/>
    <col min="13275" max="13275" width="53" style="128" bestFit="1" customWidth="1"/>
    <col min="13276" max="13276" width="46.140625" style="128" bestFit="1" customWidth="1"/>
    <col min="13277" max="13277" width="8.140625" style="128" bestFit="1" customWidth="1"/>
    <col min="13278" max="13278" width="33.85546875" style="128" bestFit="1" customWidth="1"/>
    <col min="13279" max="13279" width="53" style="128" bestFit="1" customWidth="1"/>
    <col min="13280" max="13280" width="46.140625" style="128" bestFit="1" customWidth="1"/>
    <col min="13281" max="13281" width="8.140625" style="128" bestFit="1" customWidth="1"/>
    <col min="13282" max="13282" width="33.85546875" style="128" bestFit="1" customWidth="1"/>
    <col min="13283" max="13283" width="53" style="128" bestFit="1" customWidth="1"/>
    <col min="13284" max="13284" width="46.140625" style="128" bestFit="1" customWidth="1"/>
    <col min="13285" max="13285" width="8.140625" style="128" bestFit="1" customWidth="1"/>
    <col min="13286" max="13286" width="33.85546875" style="128" bestFit="1" customWidth="1"/>
    <col min="13287" max="13287" width="53" style="128" bestFit="1" customWidth="1"/>
    <col min="13288" max="13288" width="46.140625" style="128" bestFit="1" customWidth="1"/>
    <col min="13289" max="13289" width="8.140625" style="128" bestFit="1" customWidth="1"/>
    <col min="13290" max="13290" width="33.85546875" style="128" bestFit="1" customWidth="1"/>
    <col min="13291" max="13291" width="53" style="128" bestFit="1" customWidth="1"/>
    <col min="13292" max="13292" width="46.140625" style="128" bestFit="1" customWidth="1"/>
    <col min="13293" max="13293" width="8.140625" style="128" bestFit="1" customWidth="1"/>
    <col min="13294" max="13294" width="33.85546875" style="128" bestFit="1" customWidth="1"/>
    <col min="13295" max="13295" width="53" style="128" bestFit="1" customWidth="1"/>
    <col min="13296" max="13296" width="46.140625" style="128" bestFit="1" customWidth="1"/>
    <col min="13297" max="13297" width="8.140625" style="128" bestFit="1" customWidth="1"/>
    <col min="13298" max="13298" width="33.85546875" style="128" bestFit="1" customWidth="1"/>
    <col min="13299" max="13299" width="53" style="128" bestFit="1" customWidth="1"/>
    <col min="13300" max="13300" width="46.140625" style="128" bestFit="1" customWidth="1"/>
    <col min="13301" max="13301" width="8.140625" style="128" bestFit="1" customWidth="1"/>
    <col min="13302" max="13302" width="33.85546875" style="128" bestFit="1" customWidth="1"/>
    <col min="13303" max="13303" width="53" style="128" bestFit="1" customWidth="1"/>
    <col min="13304" max="13304" width="46.140625" style="128" bestFit="1" customWidth="1"/>
    <col min="13305" max="13305" width="8.140625" style="128" bestFit="1" customWidth="1"/>
    <col min="13306" max="13306" width="33.85546875" style="128" bestFit="1" customWidth="1"/>
    <col min="13307" max="13307" width="53" style="128" bestFit="1" customWidth="1"/>
    <col min="13308" max="13308" width="46.140625" style="128" bestFit="1" customWidth="1"/>
    <col min="13309" max="13309" width="8.140625" style="128" bestFit="1" customWidth="1"/>
    <col min="13310" max="13310" width="33.85546875" style="128" bestFit="1" customWidth="1"/>
    <col min="13311" max="13311" width="53" style="128" bestFit="1" customWidth="1"/>
    <col min="13312" max="13312" width="46.140625" style="128" bestFit="1" customWidth="1"/>
    <col min="13313" max="13313" width="8.140625" style="128" bestFit="1" customWidth="1"/>
    <col min="13314" max="13314" width="33.85546875" style="128" bestFit="1" customWidth="1"/>
    <col min="13315" max="13315" width="53" style="128" bestFit="1" customWidth="1"/>
    <col min="13316" max="13316" width="46.140625" style="128" bestFit="1" customWidth="1"/>
    <col min="13317" max="13317" width="8.140625" style="128" bestFit="1" customWidth="1"/>
    <col min="13318" max="13318" width="33.85546875" style="128" bestFit="1" customWidth="1"/>
    <col min="13319" max="13319" width="53" style="128" bestFit="1" customWidth="1"/>
    <col min="13320" max="13320" width="46.140625" style="128" bestFit="1" customWidth="1"/>
    <col min="13321" max="13321" width="8.140625" style="128" bestFit="1" customWidth="1"/>
    <col min="13322" max="13322" width="33.85546875" style="128" bestFit="1" customWidth="1"/>
    <col min="13323" max="13323" width="53" style="128" bestFit="1" customWidth="1"/>
    <col min="13324" max="13324" width="46.140625" style="128" bestFit="1" customWidth="1"/>
    <col min="13325" max="13325" width="8.140625" style="128" bestFit="1" customWidth="1"/>
    <col min="13326" max="13326" width="33.85546875" style="128" bestFit="1" customWidth="1"/>
    <col min="13327" max="13327" width="53" style="128" bestFit="1" customWidth="1"/>
    <col min="13328" max="13328" width="46.140625" style="128" bestFit="1" customWidth="1"/>
    <col min="13329" max="13329" width="8.140625" style="128" bestFit="1" customWidth="1"/>
    <col min="13330" max="13330" width="33.85546875" style="128" bestFit="1" customWidth="1"/>
    <col min="13331" max="13331" width="53" style="128" bestFit="1" customWidth="1"/>
    <col min="13332" max="13332" width="46.140625" style="128" bestFit="1" customWidth="1"/>
    <col min="13333" max="13333" width="8.140625" style="128" bestFit="1" customWidth="1"/>
    <col min="13334" max="13334" width="33.85546875" style="128" bestFit="1" customWidth="1"/>
    <col min="13335" max="13335" width="53" style="128" bestFit="1" customWidth="1"/>
    <col min="13336" max="13336" width="46.140625" style="128" bestFit="1" customWidth="1"/>
    <col min="13337" max="13337" width="8.140625" style="128" bestFit="1" customWidth="1"/>
    <col min="13338" max="13338" width="33.85546875" style="128" bestFit="1" customWidth="1"/>
    <col min="13339" max="13339" width="53" style="128" bestFit="1" customWidth="1"/>
    <col min="13340" max="13340" width="46.140625" style="128" bestFit="1" customWidth="1"/>
    <col min="13341" max="13341" width="8.140625" style="128" bestFit="1" customWidth="1"/>
    <col min="13342" max="13342" width="33.85546875" style="128" bestFit="1" customWidth="1"/>
    <col min="13343" max="13343" width="53" style="128" bestFit="1" customWidth="1"/>
    <col min="13344" max="13344" width="46.140625" style="128" bestFit="1" customWidth="1"/>
    <col min="13345" max="13345" width="8.140625" style="128" bestFit="1" customWidth="1"/>
    <col min="13346" max="13346" width="33.85546875" style="128" bestFit="1" customWidth="1"/>
    <col min="13347" max="13347" width="53" style="128" bestFit="1" customWidth="1"/>
    <col min="13348" max="13348" width="46.140625" style="128" bestFit="1" customWidth="1"/>
    <col min="13349" max="13349" width="8.140625" style="128" bestFit="1" customWidth="1"/>
    <col min="13350" max="13350" width="33.85546875" style="128" bestFit="1" customWidth="1"/>
    <col min="13351" max="13351" width="53" style="128" bestFit="1" customWidth="1"/>
    <col min="13352" max="13352" width="46.140625" style="128" bestFit="1" customWidth="1"/>
    <col min="13353" max="13353" width="8.140625" style="128" bestFit="1" customWidth="1"/>
    <col min="13354" max="13354" width="33.85546875" style="128" bestFit="1" customWidth="1"/>
    <col min="13355" max="13355" width="53" style="128" bestFit="1" customWidth="1"/>
    <col min="13356" max="13356" width="46.140625" style="128" bestFit="1" customWidth="1"/>
    <col min="13357" max="13357" width="8.140625" style="128" bestFit="1" customWidth="1"/>
    <col min="13358" max="13358" width="33.85546875" style="128" bestFit="1" customWidth="1"/>
    <col min="13359" max="13359" width="53" style="128" bestFit="1" customWidth="1"/>
    <col min="13360" max="13360" width="46.140625" style="128" bestFit="1" customWidth="1"/>
    <col min="13361" max="13361" width="8.140625" style="128" bestFit="1" customWidth="1"/>
    <col min="13362" max="13362" width="33.85546875" style="128" bestFit="1" customWidth="1"/>
    <col min="13363" max="13363" width="53" style="128" bestFit="1" customWidth="1"/>
    <col min="13364" max="13364" width="46.140625" style="128" bestFit="1" customWidth="1"/>
    <col min="13365" max="13365" width="8.140625" style="128" bestFit="1" customWidth="1"/>
    <col min="13366" max="13366" width="33.85546875" style="128" bestFit="1" customWidth="1"/>
    <col min="13367" max="13367" width="53" style="128" bestFit="1" customWidth="1"/>
    <col min="13368" max="13368" width="46.140625" style="128" bestFit="1" customWidth="1"/>
    <col min="13369" max="13369" width="8.140625" style="128" bestFit="1" customWidth="1"/>
    <col min="13370" max="13370" width="33.85546875" style="128" bestFit="1" customWidth="1"/>
    <col min="13371" max="13371" width="53" style="128" bestFit="1" customWidth="1"/>
    <col min="13372" max="13372" width="46.140625" style="128" bestFit="1" customWidth="1"/>
    <col min="13373" max="13373" width="8.140625" style="128" bestFit="1" customWidth="1"/>
    <col min="13374" max="13374" width="33.85546875" style="128" bestFit="1" customWidth="1"/>
    <col min="13375" max="13375" width="53" style="128" bestFit="1" customWidth="1"/>
    <col min="13376" max="13376" width="46.140625" style="128" bestFit="1" customWidth="1"/>
    <col min="13377" max="13377" width="8.140625" style="128" bestFit="1" customWidth="1"/>
    <col min="13378" max="13378" width="33.85546875" style="128" bestFit="1" customWidth="1"/>
    <col min="13379" max="13379" width="53" style="128" bestFit="1" customWidth="1"/>
    <col min="13380" max="13380" width="46.140625" style="128" bestFit="1" customWidth="1"/>
    <col min="13381" max="13381" width="8.140625" style="128" bestFit="1" customWidth="1"/>
    <col min="13382" max="13382" width="33.85546875" style="128" bestFit="1" customWidth="1"/>
    <col min="13383" max="13383" width="53" style="128" bestFit="1" customWidth="1"/>
    <col min="13384" max="13384" width="46.140625" style="128" bestFit="1" customWidth="1"/>
    <col min="13385" max="13385" width="8.140625" style="128" bestFit="1" customWidth="1"/>
    <col min="13386" max="13386" width="33.85546875" style="128" bestFit="1" customWidth="1"/>
    <col min="13387" max="13387" width="53" style="128" bestFit="1" customWidth="1"/>
    <col min="13388" max="13388" width="46.140625" style="128" bestFit="1" customWidth="1"/>
    <col min="13389" max="13389" width="8.140625" style="128" bestFit="1" customWidth="1"/>
    <col min="13390" max="13390" width="33.85546875" style="128" bestFit="1" customWidth="1"/>
    <col min="13391" max="13391" width="53" style="128" bestFit="1" customWidth="1"/>
    <col min="13392" max="13392" width="46.140625" style="128" bestFit="1" customWidth="1"/>
    <col min="13393" max="13393" width="8.140625" style="128" bestFit="1" customWidth="1"/>
    <col min="13394" max="13394" width="33.85546875" style="128" bestFit="1" customWidth="1"/>
    <col min="13395" max="13395" width="53" style="128" bestFit="1" customWidth="1"/>
    <col min="13396" max="13396" width="46.140625" style="128" bestFit="1" customWidth="1"/>
    <col min="13397" max="13397" width="8.140625" style="128" bestFit="1" customWidth="1"/>
    <col min="13398" max="13398" width="33.85546875" style="128" bestFit="1" customWidth="1"/>
    <col min="13399" max="13399" width="53" style="128" bestFit="1" customWidth="1"/>
    <col min="13400" max="13400" width="46.140625" style="128" bestFit="1" customWidth="1"/>
    <col min="13401" max="13401" width="8.140625" style="128" bestFit="1" customWidth="1"/>
    <col min="13402" max="13402" width="33.85546875" style="128" bestFit="1" customWidth="1"/>
    <col min="13403" max="13403" width="53" style="128" bestFit="1" customWidth="1"/>
    <col min="13404" max="13404" width="46.140625" style="128" bestFit="1" customWidth="1"/>
    <col min="13405" max="13405" width="8.140625" style="128" bestFit="1" customWidth="1"/>
    <col min="13406" max="13406" width="33.85546875" style="128" bestFit="1" customWidth="1"/>
    <col min="13407" max="13407" width="53" style="128" bestFit="1" customWidth="1"/>
    <col min="13408" max="13408" width="46.140625" style="128" bestFit="1" customWidth="1"/>
    <col min="13409" max="13409" width="8.140625" style="128" bestFit="1" customWidth="1"/>
    <col min="13410" max="13410" width="33.85546875" style="128" bestFit="1" customWidth="1"/>
    <col min="13411" max="13411" width="53" style="128" bestFit="1" customWidth="1"/>
    <col min="13412" max="13412" width="46.140625" style="128" bestFit="1" customWidth="1"/>
    <col min="13413" max="13413" width="8.140625" style="128" bestFit="1" customWidth="1"/>
    <col min="13414" max="13414" width="33.85546875" style="128" bestFit="1" customWidth="1"/>
    <col min="13415" max="13415" width="53" style="128" bestFit="1" customWidth="1"/>
    <col min="13416" max="13416" width="46.140625" style="128" bestFit="1" customWidth="1"/>
    <col min="13417" max="13417" width="8.140625" style="128" bestFit="1" customWidth="1"/>
    <col min="13418" max="13418" width="33.85546875" style="128" bestFit="1" customWidth="1"/>
    <col min="13419" max="13419" width="53" style="128" bestFit="1" customWidth="1"/>
    <col min="13420" max="13420" width="46.140625" style="128" bestFit="1" customWidth="1"/>
    <col min="13421" max="13421" width="8.140625" style="128" bestFit="1" customWidth="1"/>
    <col min="13422" max="13422" width="33.85546875" style="128" bestFit="1" customWidth="1"/>
    <col min="13423" max="13423" width="53" style="128" bestFit="1" customWidth="1"/>
    <col min="13424" max="13424" width="46.140625" style="128" bestFit="1" customWidth="1"/>
    <col min="13425" max="13425" width="8.140625" style="128" bestFit="1" customWidth="1"/>
    <col min="13426" max="13426" width="33.85546875" style="128" bestFit="1" customWidth="1"/>
    <col min="13427" max="13427" width="53" style="128" bestFit="1" customWidth="1"/>
    <col min="13428" max="13428" width="46.140625" style="128" bestFit="1" customWidth="1"/>
    <col min="13429" max="13429" width="8.140625" style="128" bestFit="1" customWidth="1"/>
    <col min="13430" max="13430" width="33.85546875" style="128" bestFit="1" customWidth="1"/>
    <col min="13431" max="13431" width="53" style="128" bestFit="1" customWidth="1"/>
    <col min="13432" max="13432" width="46.140625" style="128" bestFit="1" customWidth="1"/>
    <col min="13433" max="13433" width="8.140625" style="128" bestFit="1" customWidth="1"/>
    <col min="13434" max="13434" width="33.85546875" style="128" bestFit="1" customWidth="1"/>
    <col min="13435" max="13435" width="53" style="128" bestFit="1" customWidth="1"/>
    <col min="13436" max="13436" width="46.140625" style="128" bestFit="1" customWidth="1"/>
    <col min="13437" max="13437" width="8.140625" style="128" bestFit="1" customWidth="1"/>
    <col min="13438" max="13438" width="33.85546875" style="128" bestFit="1" customWidth="1"/>
    <col min="13439" max="13439" width="53" style="128" bestFit="1" customWidth="1"/>
    <col min="13440" max="13440" width="46.140625" style="128" bestFit="1" customWidth="1"/>
    <col min="13441" max="13441" width="8.140625" style="128" bestFit="1" customWidth="1"/>
    <col min="13442" max="13442" width="33.85546875" style="128" bestFit="1" customWidth="1"/>
    <col min="13443" max="13443" width="53" style="128" bestFit="1" customWidth="1"/>
    <col min="13444" max="13444" width="46.140625" style="128" bestFit="1" customWidth="1"/>
    <col min="13445" max="13445" width="8.140625" style="128" bestFit="1" customWidth="1"/>
    <col min="13446" max="13446" width="33.85546875" style="128" bestFit="1" customWidth="1"/>
    <col min="13447" max="13447" width="53" style="128" bestFit="1" customWidth="1"/>
    <col min="13448" max="13448" width="46.140625" style="128" bestFit="1" customWidth="1"/>
    <col min="13449" max="13449" width="8.140625" style="128" bestFit="1" customWidth="1"/>
    <col min="13450" max="13450" width="33.85546875" style="128" bestFit="1" customWidth="1"/>
    <col min="13451" max="13451" width="53" style="128" bestFit="1" customWidth="1"/>
    <col min="13452" max="13452" width="46.140625" style="128" bestFit="1" customWidth="1"/>
    <col min="13453" max="13453" width="8.140625" style="128" bestFit="1" customWidth="1"/>
    <col min="13454" max="13454" width="33.85546875" style="128" bestFit="1" customWidth="1"/>
    <col min="13455" max="13455" width="53" style="128" bestFit="1" customWidth="1"/>
    <col min="13456" max="13456" width="46.140625" style="128" bestFit="1" customWidth="1"/>
    <col min="13457" max="13457" width="8.140625" style="128" bestFit="1" customWidth="1"/>
    <col min="13458" max="13458" width="33.85546875" style="128" bestFit="1" customWidth="1"/>
    <col min="13459" max="13459" width="53" style="128" bestFit="1" customWidth="1"/>
    <col min="13460" max="13460" width="46.140625" style="128" bestFit="1" customWidth="1"/>
    <col min="13461" max="13461" width="8.140625" style="128" bestFit="1" customWidth="1"/>
    <col min="13462" max="13462" width="33.85546875" style="128" bestFit="1" customWidth="1"/>
    <col min="13463" max="13463" width="53" style="128" bestFit="1" customWidth="1"/>
    <col min="13464" max="13464" width="46.140625" style="128" bestFit="1" customWidth="1"/>
    <col min="13465" max="13465" width="8.140625" style="128" bestFit="1" customWidth="1"/>
    <col min="13466" max="13466" width="33.85546875" style="128" bestFit="1" customWidth="1"/>
    <col min="13467" max="13467" width="53" style="128" bestFit="1" customWidth="1"/>
    <col min="13468" max="13468" width="46.140625" style="128" bestFit="1" customWidth="1"/>
    <col min="13469" max="13469" width="8.140625" style="128" bestFit="1" customWidth="1"/>
    <col min="13470" max="13470" width="33.85546875" style="128" bestFit="1" customWidth="1"/>
    <col min="13471" max="13471" width="53" style="128" bestFit="1" customWidth="1"/>
    <col min="13472" max="13472" width="46.140625" style="128" bestFit="1" customWidth="1"/>
    <col min="13473" max="13473" width="8.140625" style="128" bestFit="1" customWidth="1"/>
    <col min="13474" max="13474" width="33.85546875" style="128" bestFit="1" customWidth="1"/>
    <col min="13475" max="13475" width="53" style="128" bestFit="1" customWidth="1"/>
    <col min="13476" max="13476" width="46.140625" style="128" bestFit="1" customWidth="1"/>
    <col min="13477" max="13477" width="8.140625" style="128" bestFit="1" customWidth="1"/>
    <col min="13478" max="13478" width="33.85546875" style="128" bestFit="1" customWidth="1"/>
    <col min="13479" max="13479" width="53" style="128" bestFit="1" customWidth="1"/>
    <col min="13480" max="13480" width="46.140625" style="128" bestFit="1" customWidth="1"/>
    <col min="13481" max="13481" width="8.140625" style="128" bestFit="1" customWidth="1"/>
    <col min="13482" max="13482" width="33.85546875" style="128" bestFit="1" customWidth="1"/>
    <col min="13483" max="13483" width="53" style="128" bestFit="1" customWidth="1"/>
    <col min="13484" max="13484" width="46.140625" style="128" bestFit="1" customWidth="1"/>
    <col min="13485" max="13485" width="8.140625" style="128" bestFit="1" customWidth="1"/>
    <col min="13486" max="13486" width="33.85546875" style="128" bestFit="1" customWidth="1"/>
    <col min="13487" max="13487" width="53" style="128" bestFit="1" customWidth="1"/>
    <col min="13488" max="13488" width="46.140625" style="128" bestFit="1" customWidth="1"/>
    <col min="13489" max="13489" width="8.140625" style="128" bestFit="1" customWidth="1"/>
    <col min="13490" max="13490" width="33.85546875" style="128" bestFit="1" customWidth="1"/>
    <col min="13491" max="13491" width="53" style="128" bestFit="1" customWidth="1"/>
    <col min="13492" max="13492" width="46.140625" style="128" bestFit="1" customWidth="1"/>
    <col min="13493" max="13493" width="8.140625" style="128" bestFit="1" customWidth="1"/>
    <col min="13494" max="13494" width="33.85546875" style="128" bestFit="1" customWidth="1"/>
    <col min="13495" max="13495" width="53" style="128" bestFit="1" customWidth="1"/>
    <col min="13496" max="13496" width="46.140625" style="128" bestFit="1" customWidth="1"/>
    <col min="13497" max="13497" width="8.140625" style="128" bestFit="1" customWidth="1"/>
    <col min="13498" max="13498" width="33.85546875" style="128" bestFit="1" customWidth="1"/>
    <col min="13499" max="13499" width="53" style="128" bestFit="1" customWidth="1"/>
    <col min="13500" max="13500" width="46.140625" style="128" bestFit="1" customWidth="1"/>
    <col min="13501" max="13501" width="8.140625" style="128" bestFit="1" customWidth="1"/>
    <col min="13502" max="13502" width="33.85546875" style="128" bestFit="1" customWidth="1"/>
    <col min="13503" max="13503" width="53" style="128" bestFit="1" customWidth="1"/>
    <col min="13504" max="13504" width="46.140625" style="128" bestFit="1" customWidth="1"/>
    <col min="13505" max="13505" width="8.140625" style="128" bestFit="1" customWidth="1"/>
    <col min="13506" max="13506" width="33.85546875" style="128" bestFit="1" customWidth="1"/>
    <col min="13507" max="13507" width="53" style="128" bestFit="1" customWidth="1"/>
    <col min="13508" max="13508" width="46.140625" style="128" bestFit="1" customWidth="1"/>
    <col min="13509" max="13509" width="8.140625" style="128" bestFit="1" customWidth="1"/>
    <col min="13510" max="13510" width="33.85546875" style="128" bestFit="1" customWidth="1"/>
    <col min="13511" max="13511" width="53" style="128" bestFit="1" customWidth="1"/>
    <col min="13512" max="13512" width="46.140625" style="128" bestFit="1" customWidth="1"/>
    <col min="13513" max="13513" width="8.140625" style="128" bestFit="1" customWidth="1"/>
    <col min="13514" max="13514" width="33.85546875" style="128" bestFit="1" customWidth="1"/>
    <col min="13515" max="13515" width="53" style="128" bestFit="1" customWidth="1"/>
    <col min="13516" max="13516" width="46.140625" style="128" bestFit="1" customWidth="1"/>
    <col min="13517" max="13517" width="8.140625" style="128" bestFit="1" customWidth="1"/>
    <col min="13518" max="13518" width="33.85546875" style="128" bestFit="1" customWidth="1"/>
    <col min="13519" max="13519" width="53" style="128" bestFit="1" customWidth="1"/>
    <col min="13520" max="13520" width="46.140625" style="128" bestFit="1" customWidth="1"/>
    <col min="13521" max="13521" width="8.140625" style="128" bestFit="1" customWidth="1"/>
    <col min="13522" max="13522" width="33.85546875" style="128" bestFit="1" customWidth="1"/>
    <col min="13523" max="13523" width="53" style="128" bestFit="1" customWidth="1"/>
    <col min="13524" max="13524" width="46.140625" style="128" bestFit="1" customWidth="1"/>
    <col min="13525" max="13525" width="8.140625" style="128" bestFit="1" customWidth="1"/>
    <col min="13526" max="13526" width="33.85546875" style="128" bestFit="1" customWidth="1"/>
    <col min="13527" max="13527" width="53" style="128" bestFit="1" customWidth="1"/>
    <col min="13528" max="13528" width="46.140625" style="128" bestFit="1" customWidth="1"/>
    <col min="13529" max="13529" width="8.140625" style="128" bestFit="1" customWidth="1"/>
    <col min="13530" max="13530" width="33.85546875" style="128" bestFit="1" customWidth="1"/>
    <col min="13531" max="13531" width="53" style="128" bestFit="1" customWidth="1"/>
    <col min="13532" max="13532" width="46.140625" style="128" bestFit="1" customWidth="1"/>
    <col min="13533" max="13533" width="8.140625" style="128" bestFit="1" customWidth="1"/>
    <col min="13534" max="13534" width="33.85546875" style="128" bestFit="1" customWidth="1"/>
    <col min="13535" max="13535" width="53" style="128" bestFit="1" customWidth="1"/>
    <col min="13536" max="13536" width="46.140625" style="128" bestFit="1" customWidth="1"/>
    <col min="13537" max="13537" width="8.140625" style="128" bestFit="1" customWidth="1"/>
    <col min="13538" max="13538" width="33.85546875" style="128" bestFit="1" customWidth="1"/>
    <col min="13539" max="13539" width="53" style="128" bestFit="1" customWidth="1"/>
    <col min="13540" max="13540" width="46.140625" style="128" bestFit="1" customWidth="1"/>
    <col min="13541" max="13541" width="8.140625" style="128" bestFit="1" customWidth="1"/>
    <col min="13542" max="13542" width="33.85546875" style="128" bestFit="1" customWidth="1"/>
    <col min="13543" max="13543" width="53" style="128" bestFit="1" customWidth="1"/>
    <col min="13544" max="13544" width="46.140625" style="128" bestFit="1" customWidth="1"/>
    <col min="13545" max="13545" width="8.140625" style="128" bestFit="1" customWidth="1"/>
    <col min="13546" max="13546" width="33.85546875" style="128" bestFit="1" customWidth="1"/>
    <col min="13547" max="13547" width="53" style="128" bestFit="1" customWidth="1"/>
    <col min="13548" max="13548" width="46.140625" style="128" bestFit="1" customWidth="1"/>
    <col min="13549" max="13549" width="8.140625" style="128" bestFit="1" customWidth="1"/>
    <col min="13550" max="13550" width="33.85546875" style="128" bestFit="1" customWidth="1"/>
    <col min="13551" max="13551" width="53" style="128" bestFit="1" customWidth="1"/>
    <col min="13552" max="13552" width="46.140625" style="128" bestFit="1" customWidth="1"/>
    <col min="13553" max="13553" width="8.140625" style="128" bestFit="1" customWidth="1"/>
    <col min="13554" max="13554" width="33.85546875" style="128" bestFit="1" customWidth="1"/>
    <col min="13555" max="13555" width="53" style="128" bestFit="1" customWidth="1"/>
    <col min="13556" max="13556" width="46.140625" style="128" bestFit="1" customWidth="1"/>
    <col min="13557" max="13557" width="8.140625" style="128" bestFit="1" customWidth="1"/>
    <col min="13558" max="13558" width="33.85546875" style="128" bestFit="1" customWidth="1"/>
    <col min="13559" max="13559" width="53" style="128" bestFit="1" customWidth="1"/>
    <col min="13560" max="13560" width="46.140625" style="128" bestFit="1" customWidth="1"/>
    <col min="13561" max="13561" width="8.140625" style="128" bestFit="1" customWidth="1"/>
    <col min="13562" max="13562" width="33.85546875" style="128" bestFit="1" customWidth="1"/>
    <col min="13563" max="13563" width="53" style="128" bestFit="1" customWidth="1"/>
    <col min="13564" max="13564" width="46.140625" style="128" bestFit="1" customWidth="1"/>
    <col min="13565" max="13565" width="8.140625" style="128" bestFit="1" customWidth="1"/>
    <col min="13566" max="13566" width="33.85546875" style="128" bestFit="1" customWidth="1"/>
    <col min="13567" max="13567" width="53" style="128" bestFit="1" customWidth="1"/>
    <col min="13568" max="13568" width="46.140625" style="128" bestFit="1" customWidth="1"/>
    <col min="13569" max="13569" width="8.140625" style="128" bestFit="1" customWidth="1"/>
    <col min="13570" max="13570" width="33.85546875" style="128" bestFit="1" customWidth="1"/>
    <col min="13571" max="13571" width="53" style="128" bestFit="1" customWidth="1"/>
    <col min="13572" max="13572" width="46.140625" style="128" bestFit="1" customWidth="1"/>
    <col min="13573" max="13573" width="8.140625" style="128" bestFit="1" customWidth="1"/>
    <col min="13574" max="13574" width="33.85546875" style="128" bestFit="1" customWidth="1"/>
    <col min="13575" max="13575" width="53" style="128" bestFit="1" customWidth="1"/>
    <col min="13576" max="13576" width="46.140625" style="128" bestFit="1" customWidth="1"/>
    <col min="13577" max="13577" width="8.140625" style="128" bestFit="1" customWidth="1"/>
    <col min="13578" max="13578" width="33.85546875" style="128" bestFit="1" customWidth="1"/>
    <col min="13579" max="13579" width="53" style="128" bestFit="1" customWidth="1"/>
    <col min="13580" max="13580" width="46.140625" style="128" bestFit="1" customWidth="1"/>
    <col min="13581" max="13581" width="8.140625" style="128" bestFit="1" customWidth="1"/>
    <col min="13582" max="13582" width="33.85546875" style="128" bestFit="1" customWidth="1"/>
    <col min="13583" max="13583" width="53" style="128" bestFit="1" customWidth="1"/>
    <col min="13584" max="13584" width="46.140625" style="128" bestFit="1" customWidth="1"/>
    <col min="13585" max="13585" width="8.140625" style="128" bestFit="1" customWidth="1"/>
    <col min="13586" max="13586" width="33.85546875" style="128" bestFit="1" customWidth="1"/>
    <col min="13587" max="13587" width="53" style="128" bestFit="1" customWidth="1"/>
    <col min="13588" max="13588" width="46.140625" style="128" bestFit="1" customWidth="1"/>
    <col min="13589" max="13589" width="8.140625" style="128" bestFit="1" customWidth="1"/>
    <col min="13590" max="13590" width="33.85546875" style="128" bestFit="1" customWidth="1"/>
    <col min="13591" max="13591" width="53" style="128" bestFit="1" customWidth="1"/>
    <col min="13592" max="13592" width="46.140625" style="128" bestFit="1" customWidth="1"/>
    <col min="13593" max="13593" width="8.140625" style="128" bestFit="1" customWidth="1"/>
    <col min="13594" max="13594" width="33.85546875" style="128" bestFit="1" customWidth="1"/>
    <col min="13595" max="13595" width="53" style="128" bestFit="1" customWidth="1"/>
    <col min="13596" max="13596" width="46.140625" style="128" bestFit="1" customWidth="1"/>
    <col min="13597" max="13597" width="8.140625" style="128" bestFit="1" customWidth="1"/>
    <col min="13598" max="13598" width="33.85546875" style="128" bestFit="1" customWidth="1"/>
    <col min="13599" max="13599" width="53" style="128" bestFit="1" customWidth="1"/>
    <col min="13600" max="13600" width="46.140625" style="128" bestFit="1" customWidth="1"/>
    <col min="13601" max="13601" width="8.140625" style="128" bestFit="1" customWidth="1"/>
    <col min="13602" max="13602" width="33.85546875" style="128" bestFit="1" customWidth="1"/>
    <col min="13603" max="13603" width="53" style="128" bestFit="1" customWidth="1"/>
    <col min="13604" max="13604" width="46.140625" style="128" bestFit="1" customWidth="1"/>
    <col min="13605" max="13605" width="8.140625" style="128" bestFit="1" customWidth="1"/>
    <col min="13606" max="13606" width="33.85546875" style="128" bestFit="1" customWidth="1"/>
    <col min="13607" max="13607" width="53" style="128" bestFit="1" customWidth="1"/>
    <col min="13608" max="13608" width="46.140625" style="128" bestFit="1" customWidth="1"/>
    <col min="13609" max="13609" width="8.140625" style="128" bestFit="1" customWidth="1"/>
    <col min="13610" max="13610" width="33.85546875" style="128" bestFit="1" customWidth="1"/>
    <col min="13611" max="13611" width="53" style="128" bestFit="1" customWidth="1"/>
    <col min="13612" max="13612" width="46.140625" style="128" bestFit="1" customWidth="1"/>
    <col min="13613" max="13613" width="8.140625" style="128" bestFit="1" customWidth="1"/>
    <col min="13614" max="13614" width="33.85546875" style="128" bestFit="1" customWidth="1"/>
    <col min="13615" max="13615" width="53" style="128" bestFit="1" customWidth="1"/>
    <col min="13616" max="13616" width="46.140625" style="128" bestFit="1" customWidth="1"/>
    <col min="13617" max="13617" width="8.140625" style="128" bestFit="1" customWidth="1"/>
    <col min="13618" max="13618" width="33.85546875" style="128" bestFit="1" customWidth="1"/>
    <col min="13619" max="13619" width="53" style="128" bestFit="1" customWidth="1"/>
    <col min="13620" max="13620" width="46.140625" style="128" bestFit="1" customWidth="1"/>
    <col min="13621" max="13621" width="8.140625" style="128" bestFit="1" customWidth="1"/>
    <col min="13622" max="13622" width="33.85546875" style="128" bestFit="1" customWidth="1"/>
    <col min="13623" max="13623" width="53" style="128" bestFit="1" customWidth="1"/>
    <col min="13624" max="13624" width="46.140625" style="128" bestFit="1" customWidth="1"/>
    <col min="13625" max="13625" width="8.140625" style="128" bestFit="1" customWidth="1"/>
    <col min="13626" max="13626" width="33.85546875" style="128" bestFit="1" customWidth="1"/>
    <col min="13627" max="13627" width="53" style="128" bestFit="1" customWidth="1"/>
    <col min="13628" max="13628" width="46.140625" style="128" bestFit="1" customWidth="1"/>
    <col min="13629" max="13629" width="8.140625" style="128" bestFit="1" customWidth="1"/>
    <col min="13630" max="13630" width="33.85546875" style="128" bestFit="1" customWidth="1"/>
    <col min="13631" max="13631" width="53" style="128" bestFit="1" customWidth="1"/>
    <col min="13632" max="13632" width="46.140625" style="128" bestFit="1" customWidth="1"/>
    <col min="13633" max="13633" width="8.140625" style="128" bestFit="1" customWidth="1"/>
    <col min="13634" max="13634" width="33.85546875" style="128" bestFit="1" customWidth="1"/>
    <col min="13635" max="13635" width="53" style="128" bestFit="1" customWidth="1"/>
    <col min="13636" max="13636" width="46.140625" style="128" bestFit="1" customWidth="1"/>
    <col min="13637" max="13637" width="8.140625" style="128" bestFit="1" customWidth="1"/>
    <col min="13638" max="13638" width="33.85546875" style="128" bestFit="1" customWidth="1"/>
    <col min="13639" max="13639" width="53" style="128" bestFit="1" customWidth="1"/>
    <col min="13640" max="13640" width="46.140625" style="128" bestFit="1" customWidth="1"/>
    <col min="13641" max="13641" width="8.140625" style="128" bestFit="1" customWidth="1"/>
    <col min="13642" max="13642" width="33.85546875" style="128" bestFit="1" customWidth="1"/>
    <col min="13643" max="13643" width="53" style="128" bestFit="1" customWidth="1"/>
    <col min="13644" max="13644" width="46.140625" style="128" bestFit="1" customWidth="1"/>
    <col min="13645" max="13645" width="8.140625" style="128" bestFit="1" customWidth="1"/>
    <col min="13646" max="13646" width="33.85546875" style="128" bestFit="1" customWidth="1"/>
    <col min="13647" max="13647" width="53" style="128" bestFit="1" customWidth="1"/>
    <col min="13648" max="13648" width="46.140625" style="128" bestFit="1" customWidth="1"/>
    <col min="13649" max="13649" width="8.140625" style="128" bestFit="1" customWidth="1"/>
    <col min="13650" max="13650" width="33.85546875" style="128" bestFit="1" customWidth="1"/>
    <col min="13651" max="13651" width="53" style="128" bestFit="1" customWidth="1"/>
    <col min="13652" max="13652" width="46.140625" style="128" bestFit="1" customWidth="1"/>
    <col min="13653" max="13653" width="8.140625" style="128" bestFit="1" customWidth="1"/>
    <col min="13654" max="13654" width="33.85546875" style="128" bestFit="1" customWidth="1"/>
    <col min="13655" max="13655" width="53" style="128" bestFit="1" customWidth="1"/>
    <col min="13656" max="13656" width="46.140625" style="128" bestFit="1" customWidth="1"/>
    <col min="13657" max="13657" width="8.140625" style="128" bestFit="1" customWidth="1"/>
    <col min="13658" max="13658" width="33.85546875" style="128" bestFit="1" customWidth="1"/>
    <col min="13659" max="13659" width="53" style="128" bestFit="1" customWidth="1"/>
    <col min="13660" max="13660" width="46.140625" style="128" bestFit="1" customWidth="1"/>
    <col min="13661" max="13661" width="8.140625" style="128" bestFit="1" customWidth="1"/>
    <col min="13662" max="13662" width="33.85546875" style="128" bestFit="1" customWidth="1"/>
    <col min="13663" max="13663" width="53" style="128" bestFit="1" customWidth="1"/>
    <col min="13664" max="13664" width="46.140625" style="128" bestFit="1" customWidth="1"/>
    <col min="13665" max="13665" width="8.140625" style="128" bestFit="1" customWidth="1"/>
    <col min="13666" max="13666" width="33.85546875" style="128" bestFit="1" customWidth="1"/>
    <col min="13667" max="13667" width="53" style="128" bestFit="1" customWidth="1"/>
    <col min="13668" max="13668" width="46.140625" style="128" bestFit="1" customWidth="1"/>
    <col min="13669" max="13669" width="8.140625" style="128" bestFit="1" customWidth="1"/>
    <col min="13670" max="13670" width="33.85546875" style="128" bestFit="1" customWidth="1"/>
    <col min="13671" max="13671" width="53" style="128" bestFit="1" customWidth="1"/>
    <col min="13672" max="13672" width="46.140625" style="128" bestFit="1" customWidth="1"/>
    <col min="13673" max="13673" width="8.140625" style="128" bestFit="1" customWidth="1"/>
    <col min="13674" max="13674" width="33.85546875" style="128" bestFit="1" customWidth="1"/>
    <col min="13675" max="13675" width="53" style="128" bestFit="1" customWidth="1"/>
    <col min="13676" max="13676" width="46.140625" style="128" bestFit="1" customWidth="1"/>
    <col min="13677" max="13677" width="8.140625" style="128" bestFit="1" customWidth="1"/>
    <col min="13678" max="13678" width="33.85546875" style="128" bestFit="1" customWidth="1"/>
    <col min="13679" max="13679" width="53" style="128" bestFit="1" customWidth="1"/>
    <col min="13680" max="13680" width="46.140625" style="128" bestFit="1" customWidth="1"/>
    <col min="13681" max="13681" width="8.140625" style="128" bestFit="1" customWidth="1"/>
    <col min="13682" max="13682" width="33.85546875" style="128" bestFit="1" customWidth="1"/>
    <col min="13683" max="13683" width="53" style="128" bestFit="1" customWidth="1"/>
    <col min="13684" max="13684" width="46.140625" style="128" bestFit="1" customWidth="1"/>
    <col min="13685" max="13685" width="8.140625" style="128" bestFit="1" customWidth="1"/>
    <col min="13686" max="13686" width="33.85546875" style="128" bestFit="1" customWidth="1"/>
    <col min="13687" max="13687" width="53" style="128" bestFit="1" customWidth="1"/>
    <col min="13688" max="13688" width="46.140625" style="128" bestFit="1" customWidth="1"/>
    <col min="13689" max="13689" width="8.140625" style="128" bestFit="1" customWidth="1"/>
    <col min="13690" max="13690" width="33.85546875" style="128" bestFit="1" customWidth="1"/>
    <col min="13691" max="13691" width="53" style="128" bestFit="1" customWidth="1"/>
    <col min="13692" max="13692" width="46.140625" style="128" bestFit="1" customWidth="1"/>
    <col min="13693" max="13693" width="8.140625" style="128" bestFit="1" customWidth="1"/>
    <col min="13694" max="13694" width="33.85546875" style="128" bestFit="1" customWidth="1"/>
    <col min="13695" max="13695" width="53" style="128" bestFit="1" customWidth="1"/>
    <col min="13696" max="13696" width="46.140625" style="128" bestFit="1" customWidth="1"/>
    <col min="13697" max="13697" width="8.140625" style="128" bestFit="1" customWidth="1"/>
    <col min="13698" max="13698" width="33.85546875" style="128" bestFit="1" customWidth="1"/>
    <col min="13699" max="13699" width="53" style="128" bestFit="1" customWidth="1"/>
    <col min="13700" max="13700" width="46.140625" style="128" bestFit="1" customWidth="1"/>
    <col min="13701" max="13701" width="8.140625" style="128" bestFit="1" customWidth="1"/>
    <col min="13702" max="13702" width="33.85546875" style="128" bestFit="1" customWidth="1"/>
    <col min="13703" max="13703" width="53" style="128" bestFit="1" customWidth="1"/>
    <col min="13704" max="13704" width="46.140625" style="128" bestFit="1" customWidth="1"/>
    <col min="13705" max="13705" width="8.140625" style="128" bestFit="1" customWidth="1"/>
    <col min="13706" max="13706" width="33.85546875" style="128" bestFit="1" customWidth="1"/>
    <col min="13707" max="13707" width="53" style="128" bestFit="1" customWidth="1"/>
    <col min="13708" max="13708" width="46.140625" style="128" bestFit="1" customWidth="1"/>
    <col min="13709" max="13709" width="8.140625" style="128" bestFit="1" customWidth="1"/>
    <col min="13710" max="13710" width="33.85546875" style="128" bestFit="1" customWidth="1"/>
    <col min="13711" max="13711" width="53" style="128" bestFit="1" customWidth="1"/>
    <col min="13712" max="13712" width="46.140625" style="128" bestFit="1" customWidth="1"/>
    <col min="13713" max="13713" width="8.140625" style="128" bestFit="1" customWidth="1"/>
    <col min="13714" max="13714" width="33.85546875" style="128" bestFit="1" customWidth="1"/>
    <col min="13715" max="13715" width="53" style="128" bestFit="1" customWidth="1"/>
    <col min="13716" max="13716" width="46.140625" style="128" bestFit="1" customWidth="1"/>
    <col min="13717" max="13717" width="8.140625" style="128" bestFit="1" customWidth="1"/>
    <col min="13718" max="13718" width="33.85546875" style="128" bestFit="1" customWidth="1"/>
    <col min="13719" max="13719" width="53" style="128" bestFit="1" customWidth="1"/>
    <col min="13720" max="13720" width="46.140625" style="128" bestFit="1" customWidth="1"/>
    <col min="13721" max="13721" width="8.140625" style="128" bestFit="1" customWidth="1"/>
    <col min="13722" max="13722" width="33.85546875" style="128" bestFit="1" customWidth="1"/>
    <col min="13723" max="13723" width="53" style="128" bestFit="1" customWidth="1"/>
    <col min="13724" max="13724" width="46.140625" style="128" bestFit="1" customWidth="1"/>
    <col min="13725" max="13725" width="8.140625" style="128" bestFit="1" customWidth="1"/>
    <col min="13726" max="13726" width="33.85546875" style="128" bestFit="1" customWidth="1"/>
    <col min="13727" max="13727" width="53" style="128" bestFit="1" customWidth="1"/>
    <col min="13728" max="13728" width="46.140625" style="128" bestFit="1" customWidth="1"/>
    <col min="13729" max="13729" width="8.140625" style="128" bestFit="1" customWidth="1"/>
    <col min="13730" max="13730" width="33.85546875" style="128" bestFit="1" customWidth="1"/>
    <col min="13731" max="13731" width="53" style="128" bestFit="1" customWidth="1"/>
    <col min="13732" max="13732" width="46.140625" style="128" bestFit="1" customWidth="1"/>
    <col min="13733" max="13733" width="8.140625" style="128" bestFit="1" customWidth="1"/>
    <col min="13734" max="13734" width="33.85546875" style="128" bestFit="1" customWidth="1"/>
    <col min="13735" max="13735" width="53" style="128" bestFit="1" customWidth="1"/>
    <col min="13736" max="13736" width="46.140625" style="128" bestFit="1" customWidth="1"/>
    <col min="13737" max="13737" width="8.140625" style="128" bestFit="1" customWidth="1"/>
    <col min="13738" max="13738" width="33.85546875" style="128" bestFit="1" customWidth="1"/>
    <col min="13739" max="13739" width="53" style="128" bestFit="1" customWidth="1"/>
    <col min="13740" max="13740" width="46.140625" style="128" bestFit="1" customWidth="1"/>
    <col min="13741" max="13741" width="8.140625" style="128" bestFit="1" customWidth="1"/>
    <col min="13742" max="13742" width="33.85546875" style="128" bestFit="1" customWidth="1"/>
    <col min="13743" max="13743" width="53" style="128" bestFit="1" customWidth="1"/>
    <col min="13744" max="13744" width="46.140625" style="128" bestFit="1" customWidth="1"/>
    <col min="13745" max="13745" width="8.140625" style="128" bestFit="1" customWidth="1"/>
    <col min="13746" max="13746" width="33.85546875" style="128" bestFit="1" customWidth="1"/>
    <col min="13747" max="13747" width="53" style="128" bestFit="1" customWidth="1"/>
    <col min="13748" max="13748" width="46.140625" style="128" bestFit="1" customWidth="1"/>
    <col min="13749" max="13749" width="8.140625" style="128" bestFit="1" customWidth="1"/>
    <col min="13750" max="13750" width="33.85546875" style="128" bestFit="1" customWidth="1"/>
    <col min="13751" max="13751" width="53" style="128" bestFit="1" customWidth="1"/>
    <col min="13752" max="13752" width="46.140625" style="128" bestFit="1" customWidth="1"/>
    <col min="13753" max="13753" width="8.140625" style="128" bestFit="1" customWidth="1"/>
    <col min="13754" max="13754" width="33.85546875" style="128" bestFit="1" customWidth="1"/>
    <col min="13755" max="13755" width="53" style="128" bestFit="1" customWidth="1"/>
    <col min="13756" max="13756" width="46.140625" style="128" bestFit="1" customWidth="1"/>
    <col min="13757" max="13757" width="8.140625" style="128" bestFit="1" customWidth="1"/>
    <col min="13758" max="13758" width="33.85546875" style="128" bestFit="1" customWidth="1"/>
    <col min="13759" max="13759" width="53" style="128" bestFit="1" customWidth="1"/>
    <col min="13760" max="13760" width="46.140625" style="128" bestFit="1" customWidth="1"/>
    <col min="13761" max="13761" width="8.140625" style="128" bestFit="1" customWidth="1"/>
    <col min="13762" max="13762" width="33.85546875" style="128" bestFit="1" customWidth="1"/>
    <col min="13763" max="13763" width="53" style="128" bestFit="1" customWidth="1"/>
    <col min="13764" max="13764" width="46.140625" style="128" bestFit="1" customWidth="1"/>
    <col min="13765" max="13765" width="8.140625" style="128" bestFit="1" customWidth="1"/>
    <col min="13766" max="13766" width="33.85546875" style="128" bestFit="1" customWidth="1"/>
    <col min="13767" max="13767" width="53" style="128" bestFit="1" customWidth="1"/>
    <col min="13768" max="13768" width="46.140625" style="128" bestFit="1" customWidth="1"/>
    <col min="13769" max="13769" width="8.140625" style="128" bestFit="1" customWidth="1"/>
    <col min="13770" max="13770" width="33.85546875" style="128" bestFit="1" customWidth="1"/>
    <col min="13771" max="13771" width="53" style="128" bestFit="1" customWidth="1"/>
    <col min="13772" max="13772" width="46.140625" style="128" bestFit="1" customWidth="1"/>
    <col min="13773" max="13773" width="8.140625" style="128" bestFit="1" customWidth="1"/>
    <col min="13774" max="13774" width="33.85546875" style="128" bestFit="1" customWidth="1"/>
    <col min="13775" max="13775" width="53" style="128" bestFit="1" customWidth="1"/>
    <col min="13776" max="13776" width="46.140625" style="128" bestFit="1" customWidth="1"/>
    <col min="13777" max="13777" width="8.140625" style="128" bestFit="1" customWidth="1"/>
    <col min="13778" max="13778" width="33.85546875" style="128" bestFit="1" customWidth="1"/>
    <col min="13779" max="13779" width="53" style="128" bestFit="1" customWidth="1"/>
    <col min="13780" max="13780" width="46.140625" style="128" bestFit="1" customWidth="1"/>
    <col min="13781" max="13781" width="8.140625" style="128" bestFit="1" customWidth="1"/>
    <col min="13782" max="13782" width="33.85546875" style="128" bestFit="1" customWidth="1"/>
    <col min="13783" max="13783" width="53" style="128" bestFit="1" customWidth="1"/>
    <col min="13784" max="13784" width="46.140625" style="128" bestFit="1" customWidth="1"/>
    <col min="13785" max="13785" width="8.140625" style="128" bestFit="1" customWidth="1"/>
    <col min="13786" max="13786" width="33.85546875" style="128" bestFit="1" customWidth="1"/>
    <col min="13787" max="13787" width="53" style="128" bestFit="1" customWidth="1"/>
    <col min="13788" max="13788" width="46.140625" style="128" bestFit="1" customWidth="1"/>
    <col min="13789" max="13789" width="8.140625" style="128" bestFit="1" customWidth="1"/>
    <col min="13790" max="13790" width="33.85546875" style="128" bestFit="1" customWidth="1"/>
    <col min="13791" max="13791" width="53" style="128" bestFit="1" customWidth="1"/>
    <col min="13792" max="13792" width="46.140625" style="128" bestFit="1" customWidth="1"/>
    <col min="13793" max="13793" width="8.140625" style="128" bestFit="1" customWidth="1"/>
    <col min="13794" max="13794" width="33.85546875" style="128" bestFit="1" customWidth="1"/>
    <col min="13795" max="13795" width="53" style="128" bestFit="1" customWidth="1"/>
    <col min="13796" max="13796" width="46.140625" style="128" bestFit="1" customWidth="1"/>
    <col min="13797" max="13797" width="8.140625" style="128" bestFit="1" customWidth="1"/>
    <col min="13798" max="13798" width="33.85546875" style="128" bestFit="1" customWidth="1"/>
    <col min="13799" max="13799" width="53" style="128" bestFit="1" customWidth="1"/>
    <col min="13800" max="13800" width="46.140625" style="128" bestFit="1" customWidth="1"/>
    <col min="13801" max="13801" width="8.140625" style="128" bestFit="1" customWidth="1"/>
    <col min="13802" max="13802" width="33.85546875" style="128" bestFit="1" customWidth="1"/>
    <col min="13803" max="13803" width="53" style="128" bestFit="1" customWidth="1"/>
    <col min="13804" max="13804" width="46.140625" style="128" bestFit="1" customWidth="1"/>
    <col min="13805" max="13805" width="8.140625" style="128" bestFit="1" customWidth="1"/>
    <col min="13806" max="13806" width="33.85546875" style="128" bestFit="1" customWidth="1"/>
    <col min="13807" max="13807" width="53" style="128" bestFit="1" customWidth="1"/>
    <col min="13808" max="13808" width="46.140625" style="128" bestFit="1" customWidth="1"/>
    <col min="13809" max="13809" width="8.140625" style="128" bestFit="1" customWidth="1"/>
    <col min="13810" max="13810" width="33.85546875" style="128" bestFit="1" customWidth="1"/>
    <col min="13811" max="13811" width="53" style="128" bestFit="1" customWidth="1"/>
    <col min="13812" max="13812" width="46.140625" style="128" bestFit="1" customWidth="1"/>
    <col min="13813" max="13813" width="8.140625" style="128" bestFit="1" customWidth="1"/>
    <col min="13814" max="13814" width="33.85546875" style="128" bestFit="1" customWidth="1"/>
    <col min="13815" max="13815" width="53" style="128" bestFit="1" customWidth="1"/>
    <col min="13816" max="13816" width="46.140625" style="128" bestFit="1" customWidth="1"/>
    <col min="13817" max="13817" width="8.140625" style="128" bestFit="1" customWidth="1"/>
    <col min="13818" max="13818" width="33.85546875" style="128" bestFit="1" customWidth="1"/>
    <col min="13819" max="13819" width="53" style="128" bestFit="1" customWidth="1"/>
    <col min="13820" max="13820" width="46.140625" style="128" bestFit="1" customWidth="1"/>
    <col min="13821" max="13821" width="8.140625" style="128" bestFit="1" customWidth="1"/>
    <col min="13822" max="13822" width="33.85546875" style="128" bestFit="1" customWidth="1"/>
    <col min="13823" max="13823" width="53" style="128" bestFit="1" customWidth="1"/>
    <col min="13824" max="13824" width="46.140625" style="128" bestFit="1" customWidth="1"/>
    <col min="13825" max="13825" width="8.140625" style="128" bestFit="1" customWidth="1"/>
    <col min="13826" max="13826" width="33.85546875" style="128" bestFit="1" customWidth="1"/>
    <col min="13827" max="13827" width="53" style="128" bestFit="1" customWidth="1"/>
    <col min="13828" max="13828" width="46.140625" style="128" bestFit="1" customWidth="1"/>
    <col min="13829" max="13829" width="8.140625" style="128" bestFit="1" customWidth="1"/>
    <col min="13830" max="13830" width="33.85546875" style="128" bestFit="1" customWidth="1"/>
    <col min="13831" max="13831" width="53" style="128" bestFit="1" customWidth="1"/>
    <col min="13832" max="13832" width="46.140625" style="128" bestFit="1" customWidth="1"/>
    <col min="13833" max="13833" width="8.140625" style="128" bestFit="1" customWidth="1"/>
    <col min="13834" max="13834" width="33.85546875" style="128" bestFit="1" customWidth="1"/>
    <col min="13835" max="13835" width="53" style="128" bestFit="1" customWidth="1"/>
    <col min="13836" max="13836" width="46.140625" style="128" bestFit="1" customWidth="1"/>
    <col min="13837" max="13837" width="8.140625" style="128" bestFit="1" customWidth="1"/>
    <col min="13838" max="13838" width="33.85546875" style="128" bestFit="1" customWidth="1"/>
    <col min="13839" max="13839" width="53" style="128" bestFit="1" customWidth="1"/>
    <col min="13840" max="13840" width="46.140625" style="128" bestFit="1" customWidth="1"/>
    <col min="13841" max="13841" width="8.140625" style="128" bestFit="1" customWidth="1"/>
    <col min="13842" max="13842" width="33.85546875" style="128" bestFit="1" customWidth="1"/>
    <col min="13843" max="13843" width="53" style="128" bestFit="1" customWidth="1"/>
    <col min="13844" max="13844" width="46.140625" style="128" bestFit="1" customWidth="1"/>
    <col min="13845" max="13845" width="8.140625" style="128" bestFit="1" customWidth="1"/>
    <col min="13846" max="13846" width="33.85546875" style="128" bestFit="1" customWidth="1"/>
    <col min="13847" max="13847" width="53" style="128" bestFit="1" customWidth="1"/>
    <col min="13848" max="13848" width="46.140625" style="128" bestFit="1" customWidth="1"/>
    <col min="13849" max="13849" width="8.140625" style="128" bestFit="1" customWidth="1"/>
    <col min="13850" max="13850" width="33.85546875" style="128" bestFit="1" customWidth="1"/>
    <col min="13851" max="13851" width="53" style="128" bestFit="1" customWidth="1"/>
    <col min="13852" max="13852" width="46.140625" style="128" bestFit="1" customWidth="1"/>
    <col min="13853" max="13853" width="8.140625" style="128" bestFit="1" customWidth="1"/>
    <col min="13854" max="13854" width="33.85546875" style="128" bestFit="1" customWidth="1"/>
    <col min="13855" max="13855" width="53" style="128" bestFit="1" customWidth="1"/>
    <col min="13856" max="13856" width="46.140625" style="128" bestFit="1" customWidth="1"/>
    <col min="13857" max="13857" width="8.140625" style="128" bestFit="1" customWidth="1"/>
    <col min="13858" max="13858" width="33.85546875" style="128" bestFit="1" customWidth="1"/>
    <col min="13859" max="13859" width="53" style="128" bestFit="1" customWidth="1"/>
    <col min="13860" max="13860" width="46.140625" style="128" bestFit="1" customWidth="1"/>
    <col min="13861" max="13861" width="8.140625" style="128" bestFit="1" customWidth="1"/>
    <col min="13862" max="13862" width="33.85546875" style="128" bestFit="1" customWidth="1"/>
    <col min="13863" max="13863" width="53" style="128" bestFit="1" customWidth="1"/>
    <col min="13864" max="13864" width="46.140625" style="128" bestFit="1" customWidth="1"/>
    <col min="13865" max="13865" width="8.140625" style="128" bestFit="1" customWidth="1"/>
    <col min="13866" max="13866" width="33.85546875" style="128" bestFit="1" customWidth="1"/>
    <col min="13867" max="13867" width="53" style="128" bestFit="1" customWidth="1"/>
    <col min="13868" max="13868" width="46.140625" style="128" bestFit="1" customWidth="1"/>
    <col min="13869" max="13869" width="8.140625" style="128" bestFit="1" customWidth="1"/>
    <col min="13870" max="13870" width="33.85546875" style="128" bestFit="1" customWidth="1"/>
    <col min="13871" max="13871" width="53" style="128" bestFit="1" customWidth="1"/>
    <col min="13872" max="13872" width="46.140625" style="128" bestFit="1" customWidth="1"/>
    <col min="13873" max="13873" width="8.140625" style="128" bestFit="1" customWidth="1"/>
    <col min="13874" max="13874" width="33.85546875" style="128" bestFit="1" customWidth="1"/>
    <col min="13875" max="13875" width="53" style="128" bestFit="1" customWidth="1"/>
    <col min="13876" max="13876" width="46.140625" style="128" bestFit="1" customWidth="1"/>
    <col min="13877" max="13877" width="8.140625" style="128" bestFit="1" customWidth="1"/>
    <col min="13878" max="13878" width="33.85546875" style="128" bestFit="1" customWidth="1"/>
    <col min="13879" max="13879" width="53" style="128" bestFit="1" customWidth="1"/>
    <col min="13880" max="13880" width="46.140625" style="128" bestFit="1" customWidth="1"/>
    <col min="13881" max="13881" width="8.140625" style="128" bestFit="1" customWidth="1"/>
    <col min="13882" max="13882" width="33.85546875" style="128" bestFit="1" customWidth="1"/>
    <col min="13883" max="13883" width="53" style="128" bestFit="1" customWidth="1"/>
    <col min="13884" max="13884" width="46.140625" style="128" bestFit="1" customWidth="1"/>
    <col min="13885" max="13885" width="8.140625" style="128" bestFit="1" customWidth="1"/>
    <col min="13886" max="13886" width="33.85546875" style="128" bestFit="1" customWidth="1"/>
    <col min="13887" max="13887" width="53" style="128" bestFit="1" customWidth="1"/>
    <col min="13888" max="13888" width="46.140625" style="128" bestFit="1" customWidth="1"/>
    <col min="13889" max="13889" width="8.140625" style="128" bestFit="1" customWidth="1"/>
    <col min="13890" max="13890" width="33.85546875" style="128" bestFit="1" customWidth="1"/>
    <col min="13891" max="13891" width="53" style="128" bestFit="1" customWidth="1"/>
    <col min="13892" max="13892" width="46.140625" style="128" bestFit="1" customWidth="1"/>
    <col min="13893" max="13893" width="8.140625" style="128" bestFit="1" customWidth="1"/>
    <col min="13894" max="13894" width="33.85546875" style="128" bestFit="1" customWidth="1"/>
    <col min="13895" max="13895" width="53" style="128" bestFit="1" customWidth="1"/>
    <col min="13896" max="13896" width="46.140625" style="128" bestFit="1" customWidth="1"/>
    <col min="13897" max="13897" width="8.140625" style="128" bestFit="1" customWidth="1"/>
    <col min="13898" max="13898" width="33.85546875" style="128" bestFit="1" customWidth="1"/>
    <col min="13899" max="13899" width="53" style="128" bestFit="1" customWidth="1"/>
    <col min="13900" max="13900" width="46.140625" style="128" bestFit="1" customWidth="1"/>
    <col min="13901" max="13901" width="8.140625" style="128" bestFit="1" customWidth="1"/>
    <col min="13902" max="13902" width="33.85546875" style="128" bestFit="1" customWidth="1"/>
    <col min="13903" max="13903" width="53" style="128" bestFit="1" customWidth="1"/>
    <col min="13904" max="13904" width="46.140625" style="128" bestFit="1" customWidth="1"/>
    <col min="13905" max="13905" width="8.140625" style="128" bestFit="1" customWidth="1"/>
    <col min="13906" max="13906" width="33.85546875" style="128" bestFit="1" customWidth="1"/>
    <col min="13907" max="13907" width="53" style="128" bestFit="1" customWidth="1"/>
    <col min="13908" max="13908" width="46.140625" style="128" bestFit="1" customWidth="1"/>
    <col min="13909" max="13909" width="8.140625" style="128" bestFit="1" customWidth="1"/>
    <col min="13910" max="13910" width="33.85546875" style="128" bestFit="1" customWidth="1"/>
    <col min="13911" max="13911" width="53" style="128" bestFit="1" customWidth="1"/>
    <col min="13912" max="13912" width="46.140625" style="128" bestFit="1" customWidth="1"/>
    <col min="13913" max="13913" width="8.140625" style="128" bestFit="1" customWidth="1"/>
    <col min="13914" max="13914" width="33.85546875" style="128" bestFit="1" customWidth="1"/>
    <col min="13915" max="13915" width="53" style="128" bestFit="1" customWidth="1"/>
    <col min="13916" max="13916" width="46.140625" style="128" bestFit="1" customWidth="1"/>
    <col min="13917" max="13917" width="8.140625" style="128" bestFit="1" customWidth="1"/>
    <col min="13918" max="13918" width="33.85546875" style="128" bestFit="1" customWidth="1"/>
    <col min="13919" max="13919" width="53" style="128" bestFit="1" customWidth="1"/>
    <col min="13920" max="13920" width="46.140625" style="128" bestFit="1" customWidth="1"/>
    <col min="13921" max="13921" width="8.140625" style="128" bestFit="1" customWidth="1"/>
    <col min="13922" max="13922" width="33.85546875" style="128" bestFit="1" customWidth="1"/>
    <col min="13923" max="13923" width="53" style="128" bestFit="1" customWidth="1"/>
    <col min="13924" max="13924" width="46.140625" style="128" bestFit="1" customWidth="1"/>
    <col min="13925" max="13925" width="8.140625" style="128" bestFit="1" customWidth="1"/>
    <col min="13926" max="13926" width="33.85546875" style="128" bestFit="1" customWidth="1"/>
    <col min="13927" max="13927" width="53" style="128" bestFit="1" customWidth="1"/>
    <col min="13928" max="13928" width="46.140625" style="128" bestFit="1" customWidth="1"/>
    <col min="13929" max="13929" width="8.140625" style="128" bestFit="1" customWidth="1"/>
    <col min="13930" max="13930" width="33.85546875" style="128" bestFit="1" customWidth="1"/>
    <col min="13931" max="13931" width="53" style="128" bestFit="1" customWidth="1"/>
    <col min="13932" max="13932" width="46.140625" style="128" bestFit="1" customWidth="1"/>
    <col min="13933" max="13933" width="8.140625" style="128" bestFit="1" customWidth="1"/>
    <col min="13934" max="13934" width="33.85546875" style="128" bestFit="1" customWidth="1"/>
    <col min="13935" max="13935" width="53" style="128" bestFit="1" customWidth="1"/>
    <col min="13936" max="13936" width="46.140625" style="128" bestFit="1" customWidth="1"/>
    <col min="13937" max="13937" width="8.140625" style="128" bestFit="1" customWidth="1"/>
    <col min="13938" max="13938" width="33.85546875" style="128" bestFit="1" customWidth="1"/>
    <col min="13939" max="13939" width="53" style="128" bestFit="1" customWidth="1"/>
    <col min="13940" max="13940" width="46.140625" style="128" bestFit="1" customWidth="1"/>
    <col min="13941" max="13941" width="8.140625" style="128" bestFit="1" customWidth="1"/>
    <col min="13942" max="13942" width="33.85546875" style="128" bestFit="1" customWidth="1"/>
    <col min="13943" max="13943" width="53" style="128" bestFit="1" customWidth="1"/>
    <col min="13944" max="13944" width="46.140625" style="128" bestFit="1" customWidth="1"/>
    <col min="13945" max="13945" width="8.140625" style="128" bestFit="1" customWidth="1"/>
    <col min="13946" max="13946" width="33.85546875" style="128" bestFit="1" customWidth="1"/>
    <col min="13947" max="13947" width="53" style="128" bestFit="1" customWidth="1"/>
    <col min="13948" max="13948" width="46.140625" style="128" bestFit="1" customWidth="1"/>
    <col min="13949" max="13949" width="8.140625" style="128" bestFit="1" customWidth="1"/>
    <col min="13950" max="13950" width="33.85546875" style="128" bestFit="1" customWidth="1"/>
    <col min="13951" max="13951" width="53" style="128" bestFit="1" customWidth="1"/>
    <col min="13952" max="13952" width="46.140625" style="128" bestFit="1" customWidth="1"/>
    <col min="13953" max="13953" width="8.140625" style="128" bestFit="1" customWidth="1"/>
    <col min="13954" max="13954" width="33.85546875" style="128" bestFit="1" customWidth="1"/>
    <col min="13955" max="13955" width="53" style="128" bestFit="1" customWidth="1"/>
    <col min="13956" max="13956" width="46.140625" style="128" bestFit="1" customWidth="1"/>
    <col min="13957" max="13957" width="8.140625" style="128" bestFit="1" customWidth="1"/>
    <col min="13958" max="13958" width="33.85546875" style="128" bestFit="1" customWidth="1"/>
    <col min="13959" max="13959" width="53" style="128" bestFit="1" customWidth="1"/>
    <col min="13960" max="13960" width="46.140625" style="128" bestFit="1" customWidth="1"/>
    <col min="13961" max="13961" width="8.140625" style="128" bestFit="1" customWidth="1"/>
    <col min="13962" max="13962" width="33.85546875" style="128" bestFit="1" customWidth="1"/>
    <col min="13963" max="13963" width="53" style="128" bestFit="1" customWidth="1"/>
    <col min="13964" max="13964" width="46.140625" style="128" bestFit="1" customWidth="1"/>
    <col min="13965" max="13965" width="8.140625" style="128" bestFit="1" customWidth="1"/>
    <col min="13966" max="13966" width="33.85546875" style="128" bestFit="1" customWidth="1"/>
    <col min="13967" max="13967" width="53" style="128" bestFit="1" customWidth="1"/>
    <col min="13968" max="13968" width="46.140625" style="128" bestFit="1" customWidth="1"/>
    <col min="13969" max="13969" width="8.140625" style="128" bestFit="1" customWidth="1"/>
    <col min="13970" max="13970" width="33.85546875" style="128" bestFit="1" customWidth="1"/>
    <col min="13971" max="13971" width="53" style="128" bestFit="1" customWidth="1"/>
    <col min="13972" max="13972" width="46.140625" style="128" bestFit="1" customWidth="1"/>
    <col min="13973" max="13973" width="8.140625" style="128" bestFit="1" customWidth="1"/>
    <col min="13974" max="13974" width="33.85546875" style="128" bestFit="1" customWidth="1"/>
    <col min="13975" max="13975" width="53" style="128" bestFit="1" customWidth="1"/>
    <col min="13976" max="13976" width="46.140625" style="128" bestFit="1" customWidth="1"/>
    <col min="13977" max="13977" width="8.140625" style="128" bestFit="1" customWidth="1"/>
    <col min="13978" max="13978" width="33.85546875" style="128" bestFit="1" customWidth="1"/>
    <col min="13979" max="13979" width="53" style="128" bestFit="1" customWidth="1"/>
    <col min="13980" max="13980" width="46.140625" style="128" bestFit="1" customWidth="1"/>
    <col min="13981" max="13981" width="8.140625" style="128" bestFit="1" customWidth="1"/>
    <col min="13982" max="13982" width="33.85546875" style="128" bestFit="1" customWidth="1"/>
    <col min="13983" max="13983" width="53" style="128" bestFit="1" customWidth="1"/>
    <col min="13984" max="13984" width="46.140625" style="128" bestFit="1" customWidth="1"/>
    <col min="13985" max="13985" width="8.140625" style="128" bestFit="1" customWidth="1"/>
    <col min="13986" max="13986" width="33.85546875" style="128" bestFit="1" customWidth="1"/>
    <col min="13987" max="13987" width="53" style="128" bestFit="1" customWidth="1"/>
    <col min="13988" max="13988" width="46.140625" style="128" bestFit="1" customWidth="1"/>
    <col min="13989" max="13989" width="8.140625" style="128" bestFit="1" customWidth="1"/>
    <col min="13990" max="13990" width="33.85546875" style="128" bestFit="1" customWidth="1"/>
    <col min="13991" max="13991" width="53" style="128" bestFit="1" customWidth="1"/>
    <col min="13992" max="13992" width="46.140625" style="128" bestFit="1" customWidth="1"/>
    <col min="13993" max="13993" width="8.140625" style="128" bestFit="1" customWidth="1"/>
    <col min="13994" max="13994" width="33.85546875" style="128" bestFit="1" customWidth="1"/>
    <col min="13995" max="13995" width="53" style="128" bestFit="1" customWidth="1"/>
    <col min="13996" max="13996" width="46.140625" style="128" bestFit="1" customWidth="1"/>
    <col min="13997" max="13997" width="8.140625" style="128" bestFit="1" customWidth="1"/>
    <col min="13998" max="13998" width="33.85546875" style="128" bestFit="1" customWidth="1"/>
    <col min="13999" max="13999" width="53" style="128" bestFit="1" customWidth="1"/>
    <col min="14000" max="14000" width="46.140625" style="128" bestFit="1" customWidth="1"/>
    <col min="14001" max="14001" width="8.140625" style="128" bestFit="1" customWidth="1"/>
    <col min="14002" max="14002" width="33.85546875" style="128" bestFit="1" customWidth="1"/>
    <col min="14003" max="14003" width="53" style="128" bestFit="1" customWidth="1"/>
    <col min="14004" max="14004" width="46.140625" style="128" bestFit="1" customWidth="1"/>
    <col min="14005" max="14005" width="8.140625" style="128" bestFit="1" customWidth="1"/>
    <col min="14006" max="14006" width="33.85546875" style="128" bestFit="1" customWidth="1"/>
    <col min="14007" max="14007" width="53" style="128" bestFit="1" customWidth="1"/>
    <col min="14008" max="14008" width="46.140625" style="128" bestFit="1" customWidth="1"/>
    <col min="14009" max="14009" width="8.140625" style="128" bestFit="1" customWidth="1"/>
    <col min="14010" max="14010" width="33.85546875" style="128" bestFit="1" customWidth="1"/>
    <col min="14011" max="14011" width="53" style="128" bestFit="1" customWidth="1"/>
    <col min="14012" max="14012" width="46.140625" style="128" bestFit="1" customWidth="1"/>
    <col min="14013" max="14013" width="8.140625" style="128" bestFit="1" customWidth="1"/>
    <col min="14014" max="14014" width="33.85546875" style="128" bestFit="1" customWidth="1"/>
    <col min="14015" max="14015" width="53" style="128" bestFit="1" customWidth="1"/>
    <col min="14016" max="14016" width="46.140625" style="128" bestFit="1" customWidth="1"/>
    <col min="14017" max="14017" width="8.140625" style="128" bestFit="1" customWidth="1"/>
    <col min="14018" max="14018" width="33.85546875" style="128" bestFit="1" customWidth="1"/>
    <col min="14019" max="14019" width="53" style="128" bestFit="1" customWidth="1"/>
    <col min="14020" max="14020" width="46.140625" style="128" bestFit="1" customWidth="1"/>
    <col min="14021" max="14021" width="8.140625" style="128" bestFit="1" customWidth="1"/>
    <col min="14022" max="14022" width="33.85546875" style="128" bestFit="1" customWidth="1"/>
    <col min="14023" max="14023" width="53" style="128" bestFit="1" customWidth="1"/>
    <col min="14024" max="14024" width="46.140625" style="128" bestFit="1" customWidth="1"/>
    <col min="14025" max="14025" width="8.140625" style="128" bestFit="1" customWidth="1"/>
    <col min="14026" max="14026" width="33.85546875" style="128" bestFit="1" customWidth="1"/>
    <col min="14027" max="14027" width="53" style="128" bestFit="1" customWidth="1"/>
    <col min="14028" max="14028" width="46.140625" style="128" bestFit="1" customWidth="1"/>
    <col min="14029" max="14029" width="8.140625" style="128" bestFit="1" customWidth="1"/>
    <col min="14030" max="14030" width="33.85546875" style="128" bestFit="1" customWidth="1"/>
    <col min="14031" max="14031" width="53" style="128" bestFit="1" customWidth="1"/>
    <col min="14032" max="14032" width="46.140625" style="128" bestFit="1" customWidth="1"/>
    <col min="14033" max="14033" width="8.140625" style="128" bestFit="1" customWidth="1"/>
    <col min="14034" max="14034" width="33.85546875" style="128" bestFit="1" customWidth="1"/>
    <col min="14035" max="14035" width="53" style="128" bestFit="1" customWidth="1"/>
    <col min="14036" max="14036" width="46.140625" style="128" bestFit="1" customWidth="1"/>
    <col min="14037" max="14037" width="8.140625" style="128" bestFit="1" customWidth="1"/>
    <col min="14038" max="14038" width="33.85546875" style="128" bestFit="1" customWidth="1"/>
    <col min="14039" max="14039" width="53" style="128" bestFit="1" customWidth="1"/>
    <col min="14040" max="14040" width="46.140625" style="128" bestFit="1" customWidth="1"/>
    <col min="14041" max="14041" width="8.140625" style="128" bestFit="1" customWidth="1"/>
    <col min="14042" max="14042" width="33.85546875" style="128" bestFit="1" customWidth="1"/>
    <col min="14043" max="14043" width="53" style="128" bestFit="1" customWidth="1"/>
    <col min="14044" max="14044" width="46.140625" style="128" bestFit="1" customWidth="1"/>
    <col min="14045" max="14045" width="8.140625" style="128" bestFit="1" customWidth="1"/>
    <col min="14046" max="14046" width="33.85546875" style="128" bestFit="1" customWidth="1"/>
    <col min="14047" max="14047" width="53" style="128" bestFit="1" customWidth="1"/>
    <col min="14048" max="14048" width="46.140625" style="128" bestFit="1" customWidth="1"/>
    <col min="14049" max="14049" width="8.140625" style="128" bestFit="1" customWidth="1"/>
    <col min="14050" max="14050" width="33.85546875" style="128" bestFit="1" customWidth="1"/>
    <col min="14051" max="14051" width="53" style="128" bestFit="1" customWidth="1"/>
    <col min="14052" max="14052" width="46.140625" style="128" bestFit="1" customWidth="1"/>
    <col min="14053" max="14053" width="8.140625" style="128" bestFit="1" customWidth="1"/>
    <col min="14054" max="14054" width="33.85546875" style="128" bestFit="1" customWidth="1"/>
    <col min="14055" max="14055" width="53" style="128" bestFit="1" customWidth="1"/>
    <col min="14056" max="14056" width="46.140625" style="128" bestFit="1" customWidth="1"/>
    <col min="14057" max="14057" width="8.140625" style="128" bestFit="1" customWidth="1"/>
    <col min="14058" max="14058" width="33.85546875" style="128" bestFit="1" customWidth="1"/>
    <col min="14059" max="14059" width="53" style="128" bestFit="1" customWidth="1"/>
    <col min="14060" max="14060" width="46.140625" style="128" bestFit="1" customWidth="1"/>
    <col min="14061" max="14061" width="8.140625" style="128" bestFit="1" customWidth="1"/>
    <col min="14062" max="14062" width="33.85546875" style="128" bestFit="1" customWidth="1"/>
    <col min="14063" max="14063" width="53" style="128" bestFit="1" customWidth="1"/>
    <col min="14064" max="14064" width="46.140625" style="128" bestFit="1" customWidth="1"/>
    <col min="14065" max="14065" width="8.140625" style="128" bestFit="1" customWidth="1"/>
    <col min="14066" max="14066" width="33.85546875" style="128" bestFit="1" customWidth="1"/>
    <col min="14067" max="14067" width="53" style="128" bestFit="1" customWidth="1"/>
    <col min="14068" max="14068" width="46.140625" style="128" bestFit="1" customWidth="1"/>
    <col min="14069" max="14069" width="8.140625" style="128" bestFit="1" customWidth="1"/>
    <col min="14070" max="14070" width="33.85546875" style="128" bestFit="1" customWidth="1"/>
    <col min="14071" max="14071" width="53" style="128" bestFit="1" customWidth="1"/>
    <col min="14072" max="14072" width="46.140625" style="128" bestFit="1" customWidth="1"/>
    <col min="14073" max="14073" width="8.140625" style="128" bestFit="1" customWidth="1"/>
    <col min="14074" max="14074" width="33.85546875" style="128" bestFit="1" customWidth="1"/>
    <col min="14075" max="14075" width="53" style="128" bestFit="1" customWidth="1"/>
    <col min="14076" max="14076" width="46.140625" style="128" bestFit="1" customWidth="1"/>
    <col min="14077" max="14077" width="8.140625" style="128" bestFit="1" customWidth="1"/>
    <col min="14078" max="14078" width="33.85546875" style="128" bestFit="1" customWidth="1"/>
    <col min="14079" max="14079" width="53" style="128" bestFit="1" customWidth="1"/>
    <col min="14080" max="14080" width="46.140625" style="128" bestFit="1" customWidth="1"/>
    <col min="14081" max="14081" width="8.140625" style="128" bestFit="1" customWidth="1"/>
    <col min="14082" max="14082" width="33.85546875" style="128" bestFit="1" customWidth="1"/>
    <col min="14083" max="14083" width="53" style="128" bestFit="1" customWidth="1"/>
    <col min="14084" max="14084" width="46.140625" style="128" bestFit="1" customWidth="1"/>
    <col min="14085" max="14085" width="8.140625" style="128" bestFit="1" customWidth="1"/>
    <col min="14086" max="14086" width="33.85546875" style="128" bestFit="1" customWidth="1"/>
    <col min="14087" max="14087" width="53" style="128" bestFit="1" customWidth="1"/>
    <col min="14088" max="14088" width="46.140625" style="128" bestFit="1" customWidth="1"/>
    <col min="14089" max="14089" width="8.140625" style="128" bestFit="1" customWidth="1"/>
    <col min="14090" max="14090" width="33.85546875" style="128" bestFit="1" customWidth="1"/>
    <col min="14091" max="14091" width="53" style="128" bestFit="1" customWidth="1"/>
    <col min="14092" max="14092" width="46.140625" style="128" bestFit="1" customWidth="1"/>
    <col min="14093" max="14093" width="8.140625" style="128" bestFit="1" customWidth="1"/>
    <col min="14094" max="14094" width="33.85546875" style="128" bestFit="1" customWidth="1"/>
    <col min="14095" max="14095" width="53" style="128" bestFit="1" customWidth="1"/>
    <col min="14096" max="14096" width="46.140625" style="128" bestFit="1" customWidth="1"/>
    <col min="14097" max="14097" width="8.140625" style="128" bestFit="1" customWidth="1"/>
    <col min="14098" max="14098" width="33.85546875" style="128" bestFit="1" customWidth="1"/>
    <col min="14099" max="14099" width="53" style="128" bestFit="1" customWidth="1"/>
    <col min="14100" max="14100" width="46.140625" style="128" bestFit="1" customWidth="1"/>
    <col min="14101" max="14101" width="8.140625" style="128" bestFit="1" customWidth="1"/>
    <col min="14102" max="14102" width="33.85546875" style="128" bestFit="1" customWidth="1"/>
    <col min="14103" max="14103" width="53" style="128" bestFit="1" customWidth="1"/>
    <col min="14104" max="14104" width="46.140625" style="128" bestFit="1" customWidth="1"/>
    <col min="14105" max="14105" width="8.140625" style="128" bestFit="1" customWidth="1"/>
    <col min="14106" max="14106" width="33.85546875" style="128" bestFit="1" customWidth="1"/>
    <col min="14107" max="14107" width="53" style="128" bestFit="1" customWidth="1"/>
    <col min="14108" max="14108" width="46.140625" style="128" bestFit="1" customWidth="1"/>
    <col min="14109" max="14109" width="8.140625" style="128" bestFit="1" customWidth="1"/>
    <col min="14110" max="14110" width="33.85546875" style="128" bestFit="1" customWidth="1"/>
    <col min="14111" max="14111" width="53" style="128" bestFit="1" customWidth="1"/>
    <col min="14112" max="14112" width="46.140625" style="128" bestFit="1" customWidth="1"/>
    <col min="14113" max="14113" width="8.140625" style="128" bestFit="1" customWidth="1"/>
    <col min="14114" max="14114" width="33.85546875" style="128" bestFit="1" customWidth="1"/>
    <col min="14115" max="14115" width="53" style="128" bestFit="1" customWidth="1"/>
    <col min="14116" max="14116" width="46.140625" style="128" bestFit="1" customWidth="1"/>
    <col min="14117" max="14117" width="8.140625" style="128" bestFit="1" customWidth="1"/>
    <col min="14118" max="14118" width="33.85546875" style="128" bestFit="1" customWidth="1"/>
    <col min="14119" max="14119" width="53" style="128" bestFit="1" customWidth="1"/>
    <col min="14120" max="14120" width="46.140625" style="128" bestFit="1" customWidth="1"/>
    <col min="14121" max="14121" width="8.140625" style="128" bestFit="1" customWidth="1"/>
    <col min="14122" max="14122" width="33.85546875" style="128" bestFit="1" customWidth="1"/>
    <col min="14123" max="14123" width="53" style="128" bestFit="1" customWidth="1"/>
    <col min="14124" max="14124" width="46.140625" style="128" bestFit="1" customWidth="1"/>
    <col min="14125" max="14125" width="8.140625" style="128" bestFit="1" customWidth="1"/>
    <col min="14126" max="14126" width="33.85546875" style="128" bestFit="1" customWidth="1"/>
    <col min="14127" max="14127" width="53" style="128" bestFit="1" customWidth="1"/>
    <col min="14128" max="14128" width="46.140625" style="128" bestFit="1" customWidth="1"/>
    <col min="14129" max="14129" width="8.140625" style="128" bestFit="1" customWidth="1"/>
    <col min="14130" max="14130" width="33.85546875" style="128" bestFit="1" customWidth="1"/>
    <col min="14131" max="14131" width="53" style="128" bestFit="1" customWidth="1"/>
    <col min="14132" max="14132" width="46.140625" style="128" bestFit="1" customWidth="1"/>
    <col min="14133" max="14133" width="8.140625" style="128" bestFit="1" customWidth="1"/>
    <col min="14134" max="14134" width="33.85546875" style="128" bestFit="1" customWidth="1"/>
    <col min="14135" max="14135" width="53" style="128" bestFit="1" customWidth="1"/>
    <col min="14136" max="14136" width="46.140625" style="128" bestFit="1" customWidth="1"/>
    <col min="14137" max="14137" width="8.140625" style="128" bestFit="1" customWidth="1"/>
    <col min="14138" max="14138" width="33.85546875" style="128" bestFit="1" customWidth="1"/>
    <col min="14139" max="14139" width="53" style="128" bestFit="1" customWidth="1"/>
    <col min="14140" max="14140" width="46.140625" style="128" bestFit="1" customWidth="1"/>
    <col min="14141" max="14141" width="8.140625" style="128" bestFit="1" customWidth="1"/>
    <col min="14142" max="14142" width="33.85546875" style="128" bestFit="1" customWidth="1"/>
    <col min="14143" max="14143" width="53" style="128" bestFit="1" customWidth="1"/>
    <col min="14144" max="14144" width="46.140625" style="128" bestFit="1" customWidth="1"/>
    <col min="14145" max="14145" width="8.140625" style="128" bestFit="1" customWidth="1"/>
    <col min="14146" max="14146" width="33.85546875" style="128" bestFit="1" customWidth="1"/>
    <col min="14147" max="14147" width="53" style="128" bestFit="1" customWidth="1"/>
    <col min="14148" max="14148" width="46.140625" style="128" bestFit="1" customWidth="1"/>
    <col min="14149" max="14149" width="8.140625" style="128" bestFit="1" customWidth="1"/>
    <col min="14150" max="14150" width="33.85546875" style="128" bestFit="1" customWidth="1"/>
    <col min="14151" max="14151" width="53" style="128" bestFit="1" customWidth="1"/>
    <col min="14152" max="14152" width="46.140625" style="128" bestFit="1" customWidth="1"/>
    <col min="14153" max="14153" width="8.140625" style="128" bestFit="1" customWidth="1"/>
    <col min="14154" max="14154" width="33.85546875" style="128" bestFit="1" customWidth="1"/>
    <col min="14155" max="14155" width="53" style="128" bestFit="1" customWidth="1"/>
    <col min="14156" max="14156" width="46.140625" style="128" bestFit="1" customWidth="1"/>
    <col min="14157" max="14157" width="8.140625" style="128" bestFit="1" customWidth="1"/>
    <col min="14158" max="14158" width="33.85546875" style="128" bestFit="1" customWidth="1"/>
    <col min="14159" max="14159" width="53" style="128" bestFit="1" customWidth="1"/>
    <col min="14160" max="14160" width="46.140625" style="128" bestFit="1" customWidth="1"/>
    <col min="14161" max="14161" width="8.140625" style="128" bestFit="1" customWidth="1"/>
    <col min="14162" max="14162" width="33.85546875" style="128" bestFit="1" customWidth="1"/>
    <col min="14163" max="14163" width="53" style="128" bestFit="1" customWidth="1"/>
    <col min="14164" max="14164" width="46.140625" style="128" bestFit="1" customWidth="1"/>
    <col min="14165" max="14165" width="8.140625" style="128" bestFit="1" customWidth="1"/>
    <col min="14166" max="14166" width="33.85546875" style="128" bestFit="1" customWidth="1"/>
    <col min="14167" max="14167" width="53" style="128" bestFit="1" customWidth="1"/>
    <col min="14168" max="14168" width="46.140625" style="128" bestFit="1" customWidth="1"/>
    <col min="14169" max="14169" width="8.140625" style="128" bestFit="1" customWidth="1"/>
    <col min="14170" max="14170" width="33.85546875" style="128" bestFit="1" customWidth="1"/>
    <col min="14171" max="14171" width="53" style="128" bestFit="1" customWidth="1"/>
    <col min="14172" max="14172" width="46.140625" style="128" bestFit="1" customWidth="1"/>
    <col min="14173" max="14173" width="8.140625" style="128" bestFit="1" customWidth="1"/>
    <col min="14174" max="14174" width="33.85546875" style="128" bestFit="1" customWidth="1"/>
    <col min="14175" max="14175" width="53" style="128" bestFit="1" customWidth="1"/>
    <col min="14176" max="14176" width="46.140625" style="128" bestFit="1" customWidth="1"/>
    <col min="14177" max="14177" width="8.140625" style="128" bestFit="1" customWidth="1"/>
    <col min="14178" max="14178" width="33.85546875" style="128" bestFit="1" customWidth="1"/>
    <col min="14179" max="14179" width="53" style="128" bestFit="1" customWidth="1"/>
    <col min="14180" max="14180" width="46.140625" style="128" bestFit="1" customWidth="1"/>
    <col min="14181" max="14181" width="8.140625" style="128" bestFit="1" customWidth="1"/>
    <col min="14182" max="14182" width="33.85546875" style="128" bestFit="1" customWidth="1"/>
    <col min="14183" max="14183" width="53" style="128" bestFit="1" customWidth="1"/>
    <col min="14184" max="14184" width="46.140625" style="128" bestFit="1" customWidth="1"/>
    <col min="14185" max="14185" width="8.140625" style="128" bestFit="1" customWidth="1"/>
    <col min="14186" max="14186" width="33.85546875" style="128" bestFit="1" customWidth="1"/>
    <col min="14187" max="14187" width="53" style="128" bestFit="1" customWidth="1"/>
    <col min="14188" max="14188" width="46.140625" style="128" bestFit="1" customWidth="1"/>
    <col min="14189" max="14189" width="8.140625" style="128" bestFit="1" customWidth="1"/>
    <col min="14190" max="14190" width="33.85546875" style="128" bestFit="1" customWidth="1"/>
    <col min="14191" max="14191" width="53" style="128" bestFit="1" customWidth="1"/>
    <col min="14192" max="14192" width="46.140625" style="128" bestFit="1" customWidth="1"/>
    <col min="14193" max="14193" width="8.140625" style="128" bestFit="1" customWidth="1"/>
    <col min="14194" max="14194" width="33.85546875" style="128" bestFit="1" customWidth="1"/>
    <col min="14195" max="14195" width="53" style="128" bestFit="1" customWidth="1"/>
    <col min="14196" max="14196" width="46.140625" style="128" bestFit="1" customWidth="1"/>
    <col min="14197" max="14197" width="8.140625" style="128" bestFit="1" customWidth="1"/>
    <col min="14198" max="14198" width="33.85546875" style="128" bestFit="1" customWidth="1"/>
    <col min="14199" max="14199" width="53" style="128" bestFit="1" customWidth="1"/>
    <col min="14200" max="14200" width="46.140625" style="128" bestFit="1" customWidth="1"/>
    <col min="14201" max="14201" width="8.140625" style="128" bestFit="1" customWidth="1"/>
    <col min="14202" max="14202" width="33.85546875" style="128" bestFit="1" customWidth="1"/>
    <col min="14203" max="14203" width="53" style="128" bestFit="1" customWidth="1"/>
    <col min="14204" max="14204" width="46.140625" style="128" bestFit="1" customWidth="1"/>
    <col min="14205" max="14205" width="8.140625" style="128" bestFit="1" customWidth="1"/>
    <col min="14206" max="14206" width="33.85546875" style="128" bestFit="1" customWidth="1"/>
    <col min="14207" max="14207" width="53" style="128" bestFit="1" customWidth="1"/>
    <col min="14208" max="14208" width="46.140625" style="128" bestFit="1" customWidth="1"/>
    <col min="14209" max="14209" width="8.140625" style="128" bestFit="1" customWidth="1"/>
    <col min="14210" max="14210" width="33.85546875" style="128" bestFit="1" customWidth="1"/>
    <col min="14211" max="14211" width="53" style="128" bestFit="1" customWidth="1"/>
    <col min="14212" max="14212" width="46.140625" style="128" bestFit="1" customWidth="1"/>
    <col min="14213" max="14213" width="8.140625" style="128" bestFit="1" customWidth="1"/>
    <col min="14214" max="14214" width="33.85546875" style="128" bestFit="1" customWidth="1"/>
    <col min="14215" max="14215" width="53" style="128" bestFit="1" customWidth="1"/>
    <col min="14216" max="14216" width="46.140625" style="128" bestFit="1" customWidth="1"/>
    <col min="14217" max="14217" width="8.140625" style="128" bestFit="1" customWidth="1"/>
    <col min="14218" max="14218" width="33.85546875" style="128" bestFit="1" customWidth="1"/>
    <col min="14219" max="14219" width="53" style="128" bestFit="1" customWidth="1"/>
    <col min="14220" max="14220" width="46.140625" style="128" bestFit="1" customWidth="1"/>
    <col min="14221" max="14221" width="8.140625" style="128" bestFit="1" customWidth="1"/>
    <col min="14222" max="14222" width="33.85546875" style="128" bestFit="1" customWidth="1"/>
    <col min="14223" max="14223" width="53" style="128" bestFit="1" customWidth="1"/>
    <col min="14224" max="14224" width="46.140625" style="128" bestFit="1" customWidth="1"/>
    <col min="14225" max="14225" width="8.140625" style="128" bestFit="1" customWidth="1"/>
    <col min="14226" max="14226" width="33.85546875" style="128" bestFit="1" customWidth="1"/>
    <col min="14227" max="14227" width="53" style="128" bestFit="1" customWidth="1"/>
    <col min="14228" max="14228" width="46.140625" style="128" bestFit="1" customWidth="1"/>
    <col min="14229" max="14229" width="8.140625" style="128" bestFit="1" customWidth="1"/>
    <col min="14230" max="14230" width="33.85546875" style="128" bestFit="1" customWidth="1"/>
    <col min="14231" max="14231" width="53" style="128" bestFit="1" customWidth="1"/>
    <col min="14232" max="14232" width="46.140625" style="128" bestFit="1" customWidth="1"/>
    <col min="14233" max="14233" width="8.140625" style="128" bestFit="1" customWidth="1"/>
    <col min="14234" max="14234" width="33.85546875" style="128" bestFit="1" customWidth="1"/>
    <col min="14235" max="14235" width="53" style="128" bestFit="1" customWidth="1"/>
    <col min="14236" max="14236" width="46.140625" style="128" bestFit="1" customWidth="1"/>
    <col min="14237" max="14237" width="8.140625" style="128" bestFit="1" customWidth="1"/>
    <col min="14238" max="14238" width="33.85546875" style="128" bestFit="1" customWidth="1"/>
    <col min="14239" max="14239" width="53" style="128" bestFit="1" customWidth="1"/>
    <col min="14240" max="14240" width="46.140625" style="128" bestFit="1" customWidth="1"/>
    <col min="14241" max="14241" width="8.140625" style="128" bestFit="1" customWidth="1"/>
    <col min="14242" max="14242" width="33.85546875" style="128" bestFit="1" customWidth="1"/>
    <col min="14243" max="14243" width="53" style="128" bestFit="1" customWidth="1"/>
    <col min="14244" max="14244" width="46.140625" style="128" bestFit="1" customWidth="1"/>
    <col min="14245" max="14245" width="8.140625" style="128" bestFit="1" customWidth="1"/>
    <col min="14246" max="14246" width="33.85546875" style="128" bestFit="1" customWidth="1"/>
    <col min="14247" max="14247" width="53" style="128" bestFit="1" customWidth="1"/>
    <col min="14248" max="14248" width="46.140625" style="128" bestFit="1" customWidth="1"/>
    <col min="14249" max="14249" width="8.140625" style="128" bestFit="1" customWidth="1"/>
    <col min="14250" max="14250" width="33.85546875" style="128" bestFit="1" customWidth="1"/>
    <col min="14251" max="14251" width="53" style="128" bestFit="1" customWidth="1"/>
    <col min="14252" max="14252" width="46.140625" style="128" bestFit="1" customWidth="1"/>
    <col min="14253" max="14253" width="8.140625" style="128" bestFit="1" customWidth="1"/>
    <col min="14254" max="14254" width="33.85546875" style="128" bestFit="1" customWidth="1"/>
    <col min="14255" max="14255" width="53" style="128" bestFit="1" customWidth="1"/>
    <col min="14256" max="14256" width="46.140625" style="128" bestFit="1" customWidth="1"/>
    <col min="14257" max="14257" width="8.140625" style="128" bestFit="1" customWidth="1"/>
    <col min="14258" max="14258" width="33.85546875" style="128" bestFit="1" customWidth="1"/>
    <col min="14259" max="14259" width="53" style="128" bestFit="1" customWidth="1"/>
    <col min="14260" max="14260" width="46.140625" style="128" bestFit="1" customWidth="1"/>
    <col min="14261" max="14261" width="8.140625" style="128" bestFit="1" customWidth="1"/>
    <col min="14262" max="14262" width="33.85546875" style="128" bestFit="1" customWidth="1"/>
    <col min="14263" max="14263" width="53" style="128" bestFit="1" customWidth="1"/>
    <col min="14264" max="14264" width="46.140625" style="128" bestFit="1" customWidth="1"/>
    <col min="14265" max="14265" width="8.140625" style="128" bestFit="1" customWidth="1"/>
    <col min="14266" max="14266" width="33.85546875" style="128" bestFit="1" customWidth="1"/>
    <col min="14267" max="14267" width="53" style="128" bestFit="1" customWidth="1"/>
    <col min="14268" max="14268" width="46.140625" style="128" bestFit="1" customWidth="1"/>
    <col min="14269" max="14269" width="8.140625" style="128" bestFit="1" customWidth="1"/>
    <col min="14270" max="14270" width="33.85546875" style="128" bestFit="1" customWidth="1"/>
    <col min="14271" max="14271" width="53" style="128" bestFit="1" customWidth="1"/>
    <col min="14272" max="14272" width="46.140625" style="128" bestFit="1" customWidth="1"/>
    <col min="14273" max="14273" width="8.140625" style="128" bestFit="1" customWidth="1"/>
    <col min="14274" max="14274" width="33.85546875" style="128" bestFit="1" customWidth="1"/>
    <col min="14275" max="14275" width="53" style="128" bestFit="1" customWidth="1"/>
    <col min="14276" max="14276" width="46.140625" style="128" bestFit="1" customWidth="1"/>
    <col min="14277" max="14277" width="8.140625" style="128" bestFit="1" customWidth="1"/>
    <col min="14278" max="14278" width="33.85546875" style="128" bestFit="1" customWidth="1"/>
    <col min="14279" max="14279" width="53" style="128" bestFit="1" customWidth="1"/>
    <col min="14280" max="14280" width="46.140625" style="128" bestFit="1" customWidth="1"/>
    <col min="14281" max="14281" width="8.140625" style="128" bestFit="1" customWidth="1"/>
    <col min="14282" max="14282" width="33.85546875" style="128" bestFit="1" customWidth="1"/>
    <col min="14283" max="14283" width="53" style="128" bestFit="1" customWidth="1"/>
    <col min="14284" max="14284" width="46.140625" style="128" bestFit="1" customWidth="1"/>
    <col min="14285" max="14285" width="8.140625" style="128" bestFit="1" customWidth="1"/>
    <col min="14286" max="14286" width="33.85546875" style="128" bestFit="1" customWidth="1"/>
    <col min="14287" max="14287" width="53" style="128" bestFit="1" customWidth="1"/>
    <col min="14288" max="14288" width="46.140625" style="128" bestFit="1" customWidth="1"/>
    <col min="14289" max="14289" width="8.140625" style="128" bestFit="1" customWidth="1"/>
    <col min="14290" max="14290" width="33.85546875" style="128" bestFit="1" customWidth="1"/>
    <col min="14291" max="14291" width="53" style="128" bestFit="1" customWidth="1"/>
    <col min="14292" max="14292" width="46.140625" style="128" bestFit="1" customWidth="1"/>
    <col min="14293" max="14293" width="8.140625" style="128" bestFit="1" customWidth="1"/>
    <col min="14294" max="14294" width="33.85546875" style="128" bestFit="1" customWidth="1"/>
    <col min="14295" max="14295" width="53" style="128" bestFit="1" customWidth="1"/>
    <col min="14296" max="14296" width="46.140625" style="128" bestFit="1" customWidth="1"/>
    <col min="14297" max="14297" width="8.140625" style="128" bestFit="1" customWidth="1"/>
    <col min="14298" max="14298" width="33.85546875" style="128" bestFit="1" customWidth="1"/>
    <col min="14299" max="14299" width="53" style="128" bestFit="1" customWidth="1"/>
    <col min="14300" max="14300" width="46.140625" style="128" bestFit="1" customWidth="1"/>
    <col min="14301" max="14301" width="8.140625" style="128" bestFit="1" customWidth="1"/>
    <col min="14302" max="14302" width="33.85546875" style="128" bestFit="1" customWidth="1"/>
    <col min="14303" max="14303" width="53" style="128" bestFit="1" customWidth="1"/>
    <col min="14304" max="14304" width="46.140625" style="128" bestFit="1" customWidth="1"/>
    <col min="14305" max="14305" width="8.140625" style="128" bestFit="1" customWidth="1"/>
    <col min="14306" max="14306" width="33.85546875" style="128" bestFit="1" customWidth="1"/>
    <col min="14307" max="14307" width="53" style="128" bestFit="1" customWidth="1"/>
    <col min="14308" max="14308" width="46.140625" style="128" bestFit="1" customWidth="1"/>
    <col min="14309" max="14309" width="8.140625" style="128" bestFit="1" customWidth="1"/>
    <col min="14310" max="14310" width="33.85546875" style="128" bestFit="1" customWidth="1"/>
    <col min="14311" max="14311" width="53" style="128" bestFit="1" customWidth="1"/>
    <col min="14312" max="14312" width="46.140625" style="128" bestFit="1" customWidth="1"/>
    <col min="14313" max="14313" width="8.140625" style="128" bestFit="1" customWidth="1"/>
    <col min="14314" max="14314" width="33.85546875" style="128" bestFit="1" customWidth="1"/>
    <col min="14315" max="14315" width="53" style="128" bestFit="1" customWidth="1"/>
    <col min="14316" max="14316" width="46.140625" style="128" bestFit="1" customWidth="1"/>
    <col min="14317" max="14317" width="8.140625" style="128" bestFit="1" customWidth="1"/>
    <col min="14318" max="14318" width="33.85546875" style="128" bestFit="1" customWidth="1"/>
    <col min="14319" max="14319" width="53" style="128" bestFit="1" customWidth="1"/>
    <col min="14320" max="14320" width="46.140625" style="128" bestFit="1" customWidth="1"/>
    <col min="14321" max="14321" width="8.140625" style="128" bestFit="1" customWidth="1"/>
    <col min="14322" max="14322" width="33.85546875" style="128" bestFit="1" customWidth="1"/>
    <col min="14323" max="14323" width="53" style="128" bestFit="1" customWidth="1"/>
    <col min="14324" max="14324" width="46.140625" style="128" bestFit="1" customWidth="1"/>
    <col min="14325" max="14325" width="8.140625" style="128" bestFit="1" customWidth="1"/>
    <col min="14326" max="14326" width="33.85546875" style="128" bestFit="1" customWidth="1"/>
    <col min="14327" max="14327" width="53" style="128" bestFit="1" customWidth="1"/>
    <col min="14328" max="14328" width="46.140625" style="128" bestFit="1" customWidth="1"/>
    <col min="14329" max="14329" width="8.140625" style="128" bestFit="1" customWidth="1"/>
    <col min="14330" max="14330" width="33.85546875" style="128" bestFit="1" customWidth="1"/>
    <col min="14331" max="14331" width="53" style="128" bestFit="1" customWidth="1"/>
    <col min="14332" max="14332" width="46.140625" style="128" bestFit="1" customWidth="1"/>
    <col min="14333" max="14333" width="8.140625" style="128" bestFit="1" customWidth="1"/>
    <col min="14334" max="14334" width="33.85546875" style="128" bestFit="1" customWidth="1"/>
    <col min="14335" max="14335" width="53" style="128" bestFit="1" customWidth="1"/>
    <col min="14336" max="14336" width="46.140625" style="128" bestFit="1" customWidth="1"/>
    <col min="14337" max="14337" width="8.140625" style="128" bestFit="1" customWidth="1"/>
    <col min="14338" max="14338" width="33.85546875" style="128" bestFit="1" customWidth="1"/>
    <col min="14339" max="14339" width="53" style="128" bestFit="1" customWidth="1"/>
    <col min="14340" max="14340" width="46.140625" style="128" bestFit="1" customWidth="1"/>
    <col min="14341" max="14341" width="8.140625" style="128" bestFit="1" customWidth="1"/>
    <col min="14342" max="14342" width="33.85546875" style="128" bestFit="1" customWidth="1"/>
    <col min="14343" max="14343" width="53" style="128" bestFit="1" customWidth="1"/>
    <col min="14344" max="14344" width="46.140625" style="128" bestFit="1" customWidth="1"/>
    <col min="14345" max="14345" width="8.140625" style="128" bestFit="1" customWidth="1"/>
    <col min="14346" max="14346" width="33.85546875" style="128" bestFit="1" customWidth="1"/>
    <col min="14347" max="14347" width="53" style="128" bestFit="1" customWidth="1"/>
    <col min="14348" max="14348" width="46.140625" style="128" bestFit="1" customWidth="1"/>
    <col min="14349" max="14349" width="8.140625" style="128" bestFit="1" customWidth="1"/>
    <col min="14350" max="14350" width="33.85546875" style="128" bestFit="1" customWidth="1"/>
    <col min="14351" max="14351" width="53" style="128" bestFit="1" customWidth="1"/>
    <col min="14352" max="14352" width="46.140625" style="128" bestFit="1" customWidth="1"/>
    <col min="14353" max="14353" width="8.140625" style="128" bestFit="1" customWidth="1"/>
    <col min="14354" max="14354" width="33.85546875" style="128" bestFit="1" customWidth="1"/>
    <col min="14355" max="14355" width="53" style="128" bestFit="1" customWidth="1"/>
    <col min="14356" max="14356" width="46.140625" style="128" bestFit="1" customWidth="1"/>
    <col min="14357" max="14357" width="8.140625" style="128" bestFit="1" customWidth="1"/>
    <col min="14358" max="14358" width="33.85546875" style="128" bestFit="1" customWidth="1"/>
    <col min="14359" max="14359" width="53" style="128" bestFit="1" customWidth="1"/>
    <col min="14360" max="14360" width="46.140625" style="128" bestFit="1" customWidth="1"/>
    <col min="14361" max="14361" width="8.140625" style="128" bestFit="1" customWidth="1"/>
    <col min="14362" max="14362" width="33.85546875" style="128" bestFit="1" customWidth="1"/>
    <col min="14363" max="14363" width="53" style="128" bestFit="1" customWidth="1"/>
    <col min="14364" max="14364" width="46.140625" style="128" bestFit="1" customWidth="1"/>
    <col min="14365" max="14365" width="8.140625" style="128" bestFit="1" customWidth="1"/>
    <col min="14366" max="14366" width="33.85546875" style="128" bestFit="1" customWidth="1"/>
    <col min="14367" max="14367" width="53" style="128" bestFit="1" customWidth="1"/>
    <col min="14368" max="14368" width="46.140625" style="128" bestFit="1" customWidth="1"/>
    <col min="14369" max="14369" width="8.140625" style="128" bestFit="1" customWidth="1"/>
    <col min="14370" max="14370" width="33.85546875" style="128" bestFit="1" customWidth="1"/>
    <col min="14371" max="14371" width="53" style="128" bestFit="1" customWidth="1"/>
    <col min="14372" max="14372" width="46.140625" style="128" bestFit="1" customWidth="1"/>
    <col min="14373" max="14373" width="8.140625" style="128" bestFit="1" customWidth="1"/>
    <col min="14374" max="14374" width="33.85546875" style="128" bestFit="1" customWidth="1"/>
    <col min="14375" max="14375" width="53" style="128" bestFit="1" customWidth="1"/>
    <col min="14376" max="14376" width="46.140625" style="128" bestFit="1" customWidth="1"/>
    <col min="14377" max="14377" width="8.140625" style="128" bestFit="1" customWidth="1"/>
    <col min="14378" max="14378" width="33.85546875" style="128" bestFit="1" customWidth="1"/>
    <col min="14379" max="14379" width="53" style="128" bestFit="1" customWidth="1"/>
    <col min="14380" max="14380" width="46.140625" style="128" bestFit="1" customWidth="1"/>
    <col min="14381" max="14381" width="8.140625" style="128" bestFit="1" customWidth="1"/>
    <col min="14382" max="14382" width="33.85546875" style="128" bestFit="1" customWidth="1"/>
    <col min="14383" max="14383" width="53" style="128" bestFit="1" customWidth="1"/>
    <col min="14384" max="14384" width="46.140625" style="128" bestFit="1" customWidth="1"/>
    <col min="14385" max="14385" width="8.140625" style="128" bestFit="1" customWidth="1"/>
    <col min="14386" max="14386" width="33.85546875" style="128" bestFit="1" customWidth="1"/>
    <col min="14387" max="14387" width="53" style="128" bestFit="1" customWidth="1"/>
    <col min="14388" max="14388" width="46.140625" style="128" bestFit="1" customWidth="1"/>
    <col min="14389" max="14389" width="8.140625" style="128" bestFit="1" customWidth="1"/>
    <col min="14390" max="14390" width="33.85546875" style="128" bestFit="1" customWidth="1"/>
    <col min="14391" max="14391" width="53" style="128" bestFit="1" customWidth="1"/>
    <col min="14392" max="14392" width="46.140625" style="128" bestFit="1" customWidth="1"/>
    <col min="14393" max="14393" width="8.140625" style="128" bestFit="1" customWidth="1"/>
    <col min="14394" max="14394" width="33.85546875" style="128" bestFit="1" customWidth="1"/>
    <col min="14395" max="14395" width="53" style="128" bestFit="1" customWidth="1"/>
    <col min="14396" max="14396" width="46.140625" style="128" bestFit="1" customWidth="1"/>
    <col min="14397" max="14397" width="8.140625" style="128" bestFit="1" customWidth="1"/>
    <col min="14398" max="14398" width="33.85546875" style="128" bestFit="1" customWidth="1"/>
    <col min="14399" max="14399" width="53" style="128" bestFit="1" customWidth="1"/>
    <col min="14400" max="14400" width="46.140625" style="128" bestFit="1" customWidth="1"/>
    <col min="14401" max="14401" width="8.140625" style="128" bestFit="1" customWidth="1"/>
    <col min="14402" max="14402" width="33.85546875" style="128" bestFit="1" customWidth="1"/>
    <col min="14403" max="14403" width="53" style="128" bestFit="1" customWidth="1"/>
    <col min="14404" max="14404" width="46.140625" style="128" bestFit="1" customWidth="1"/>
    <col min="14405" max="14405" width="8.140625" style="128" bestFit="1" customWidth="1"/>
    <col min="14406" max="14406" width="33.85546875" style="128" bestFit="1" customWidth="1"/>
    <col min="14407" max="14407" width="53" style="128" bestFit="1" customWidth="1"/>
    <col min="14408" max="14408" width="46.140625" style="128" bestFit="1" customWidth="1"/>
    <col min="14409" max="14409" width="8.140625" style="128" bestFit="1" customWidth="1"/>
    <col min="14410" max="14410" width="33.85546875" style="128" bestFit="1" customWidth="1"/>
    <col min="14411" max="14411" width="53" style="128" bestFit="1" customWidth="1"/>
    <col min="14412" max="14412" width="46.140625" style="128" bestFit="1" customWidth="1"/>
    <col min="14413" max="14413" width="8.140625" style="128" bestFit="1" customWidth="1"/>
    <col min="14414" max="14414" width="33.85546875" style="128" bestFit="1" customWidth="1"/>
    <col min="14415" max="14415" width="53" style="128" bestFit="1" customWidth="1"/>
    <col min="14416" max="14416" width="46.140625" style="128" bestFit="1" customWidth="1"/>
    <col min="14417" max="14417" width="8.140625" style="128" bestFit="1" customWidth="1"/>
    <col min="14418" max="14418" width="33.85546875" style="128" bestFit="1" customWidth="1"/>
    <col min="14419" max="14419" width="53" style="128" bestFit="1" customWidth="1"/>
    <col min="14420" max="14420" width="46.140625" style="128" bestFit="1" customWidth="1"/>
    <col min="14421" max="14421" width="8.140625" style="128" bestFit="1" customWidth="1"/>
    <col min="14422" max="14422" width="33.85546875" style="128" bestFit="1" customWidth="1"/>
    <col min="14423" max="14423" width="53" style="128" bestFit="1" customWidth="1"/>
    <col min="14424" max="14424" width="46.140625" style="128" bestFit="1" customWidth="1"/>
    <col min="14425" max="14425" width="8.140625" style="128" bestFit="1" customWidth="1"/>
    <col min="14426" max="14426" width="33.85546875" style="128" bestFit="1" customWidth="1"/>
    <col min="14427" max="14427" width="53" style="128" bestFit="1" customWidth="1"/>
    <col min="14428" max="14428" width="46.140625" style="128" bestFit="1" customWidth="1"/>
    <col min="14429" max="14429" width="8.140625" style="128" bestFit="1" customWidth="1"/>
    <col min="14430" max="14430" width="33.85546875" style="128" bestFit="1" customWidth="1"/>
    <col min="14431" max="14431" width="53" style="128" bestFit="1" customWidth="1"/>
    <col min="14432" max="14432" width="46.140625" style="128" bestFit="1" customWidth="1"/>
    <col min="14433" max="14433" width="8.140625" style="128" bestFit="1" customWidth="1"/>
    <col min="14434" max="14434" width="33.85546875" style="128" bestFit="1" customWidth="1"/>
    <col min="14435" max="14435" width="53" style="128" bestFit="1" customWidth="1"/>
    <col min="14436" max="14436" width="46.140625" style="128" bestFit="1" customWidth="1"/>
    <col min="14437" max="14437" width="8.140625" style="128" bestFit="1" customWidth="1"/>
    <col min="14438" max="14438" width="33.85546875" style="128" bestFit="1" customWidth="1"/>
    <col min="14439" max="14439" width="53" style="128" bestFit="1" customWidth="1"/>
    <col min="14440" max="14440" width="46.140625" style="128" bestFit="1" customWidth="1"/>
    <col min="14441" max="14441" width="8.140625" style="128" bestFit="1" customWidth="1"/>
    <col min="14442" max="14442" width="33.85546875" style="128" bestFit="1" customWidth="1"/>
    <col min="14443" max="14443" width="53" style="128" bestFit="1" customWidth="1"/>
    <col min="14444" max="14444" width="46.140625" style="128" bestFit="1" customWidth="1"/>
    <col min="14445" max="14445" width="8.140625" style="128" bestFit="1" customWidth="1"/>
    <col min="14446" max="14446" width="33.85546875" style="128" bestFit="1" customWidth="1"/>
    <col min="14447" max="14447" width="53" style="128" bestFit="1" customWidth="1"/>
    <col min="14448" max="14448" width="46.140625" style="128" bestFit="1" customWidth="1"/>
    <col min="14449" max="14449" width="8.140625" style="128" bestFit="1" customWidth="1"/>
    <col min="14450" max="14450" width="33.85546875" style="128" bestFit="1" customWidth="1"/>
    <col min="14451" max="14451" width="53" style="128" bestFit="1" customWidth="1"/>
    <col min="14452" max="14452" width="46.140625" style="128" bestFit="1" customWidth="1"/>
    <col min="14453" max="14453" width="8.140625" style="128" bestFit="1" customWidth="1"/>
    <col min="14454" max="14454" width="33.85546875" style="128" bestFit="1" customWidth="1"/>
    <col min="14455" max="14455" width="53" style="128" bestFit="1" customWidth="1"/>
    <col min="14456" max="14456" width="46.140625" style="128" bestFit="1" customWidth="1"/>
    <col min="14457" max="14457" width="8.140625" style="128" bestFit="1" customWidth="1"/>
    <col min="14458" max="14458" width="33.85546875" style="128" bestFit="1" customWidth="1"/>
    <col min="14459" max="14459" width="53" style="128" bestFit="1" customWidth="1"/>
    <col min="14460" max="14460" width="46.140625" style="128" bestFit="1" customWidth="1"/>
    <col min="14461" max="14461" width="8.140625" style="128" bestFit="1" customWidth="1"/>
    <col min="14462" max="14462" width="33.85546875" style="128" bestFit="1" customWidth="1"/>
    <col min="14463" max="14463" width="53" style="128" bestFit="1" customWidth="1"/>
    <col min="14464" max="14464" width="46.140625" style="128" bestFit="1" customWidth="1"/>
    <col min="14465" max="14465" width="8.140625" style="128" bestFit="1" customWidth="1"/>
    <col min="14466" max="14466" width="33.85546875" style="128" bestFit="1" customWidth="1"/>
    <col min="14467" max="14467" width="53" style="128" bestFit="1" customWidth="1"/>
    <col min="14468" max="14468" width="46.140625" style="128" bestFit="1" customWidth="1"/>
    <col min="14469" max="14469" width="8.140625" style="128" bestFit="1" customWidth="1"/>
    <col min="14470" max="14470" width="33.85546875" style="128" bestFit="1" customWidth="1"/>
    <col min="14471" max="14471" width="53" style="128" bestFit="1" customWidth="1"/>
    <col min="14472" max="14472" width="46.140625" style="128" bestFit="1" customWidth="1"/>
    <col min="14473" max="14473" width="8.140625" style="128" bestFit="1" customWidth="1"/>
    <col min="14474" max="14474" width="33.85546875" style="128" bestFit="1" customWidth="1"/>
    <col min="14475" max="14475" width="53" style="128" bestFit="1" customWidth="1"/>
    <col min="14476" max="14476" width="46.140625" style="128" bestFit="1" customWidth="1"/>
    <col min="14477" max="14477" width="8.140625" style="128" bestFit="1" customWidth="1"/>
    <col min="14478" max="14478" width="33.85546875" style="128" bestFit="1" customWidth="1"/>
    <col min="14479" max="14479" width="53" style="128" bestFit="1" customWidth="1"/>
    <col min="14480" max="14480" width="46.140625" style="128" bestFit="1" customWidth="1"/>
    <col min="14481" max="14481" width="8.140625" style="128" bestFit="1" customWidth="1"/>
    <col min="14482" max="14482" width="33.85546875" style="128" bestFit="1" customWidth="1"/>
    <col min="14483" max="14483" width="53" style="128" bestFit="1" customWidth="1"/>
    <col min="14484" max="14484" width="46.140625" style="128" bestFit="1" customWidth="1"/>
    <col min="14485" max="14485" width="8.140625" style="128" bestFit="1" customWidth="1"/>
    <col min="14486" max="14486" width="33.85546875" style="128" bestFit="1" customWidth="1"/>
    <col min="14487" max="14487" width="53" style="128" bestFit="1" customWidth="1"/>
    <col min="14488" max="14488" width="46.140625" style="128" bestFit="1" customWidth="1"/>
    <col min="14489" max="14489" width="8.140625" style="128" bestFit="1" customWidth="1"/>
    <col min="14490" max="14490" width="33.85546875" style="128" bestFit="1" customWidth="1"/>
    <col min="14491" max="14491" width="53" style="128" bestFit="1" customWidth="1"/>
    <col min="14492" max="14492" width="46.140625" style="128" bestFit="1" customWidth="1"/>
    <col min="14493" max="14493" width="8.140625" style="128" bestFit="1" customWidth="1"/>
    <col min="14494" max="14494" width="33.85546875" style="128" bestFit="1" customWidth="1"/>
    <col min="14495" max="14495" width="53" style="128" bestFit="1" customWidth="1"/>
    <col min="14496" max="14496" width="46.140625" style="128" bestFit="1" customWidth="1"/>
    <col min="14497" max="14497" width="8.140625" style="128" bestFit="1" customWidth="1"/>
    <col min="14498" max="14498" width="33.85546875" style="128" bestFit="1" customWidth="1"/>
    <col min="14499" max="14499" width="53" style="128" bestFit="1" customWidth="1"/>
    <col min="14500" max="14500" width="46.140625" style="128" bestFit="1" customWidth="1"/>
    <col min="14501" max="14501" width="8.140625" style="128" bestFit="1" customWidth="1"/>
    <col min="14502" max="14502" width="33.85546875" style="128" bestFit="1" customWidth="1"/>
    <col min="14503" max="14503" width="53" style="128" bestFit="1" customWidth="1"/>
    <col min="14504" max="14504" width="46.140625" style="128" bestFit="1" customWidth="1"/>
    <col min="14505" max="14505" width="8.140625" style="128" bestFit="1" customWidth="1"/>
    <col min="14506" max="14506" width="33.85546875" style="128" bestFit="1" customWidth="1"/>
    <col min="14507" max="14507" width="53" style="128" bestFit="1" customWidth="1"/>
    <col min="14508" max="14508" width="46.140625" style="128" bestFit="1" customWidth="1"/>
    <col min="14509" max="14509" width="8.140625" style="128" bestFit="1" customWidth="1"/>
    <col min="14510" max="14510" width="33.85546875" style="128" bestFit="1" customWidth="1"/>
    <col min="14511" max="14511" width="53" style="128" bestFit="1" customWidth="1"/>
    <col min="14512" max="14512" width="46.140625" style="128" bestFit="1" customWidth="1"/>
    <col min="14513" max="14513" width="8.140625" style="128" bestFit="1" customWidth="1"/>
    <col min="14514" max="14514" width="33.85546875" style="128" bestFit="1" customWidth="1"/>
    <col min="14515" max="14515" width="53" style="128" bestFit="1" customWidth="1"/>
    <col min="14516" max="14516" width="46.140625" style="128" bestFit="1" customWidth="1"/>
    <col min="14517" max="14517" width="8.140625" style="128" bestFit="1" customWidth="1"/>
    <col min="14518" max="14518" width="33.85546875" style="128" bestFit="1" customWidth="1"/>
    <col min="14519" max="14519" width="53" style="128" bestFit="1" customWidth="1"/>
    <col min="14520" max="14520" width="46.140625" style="128" bestFit="1" customWidth="1"/>
    <col min="14521" max="14521" width="8.140625" style="128" bestFit="1" customWidth="1"/>
    <col min="14522" max="14522" width="33.85546875" style="128" bestFit="1" customWidth="1"/>
    <col min="14523" max="14523" width="53" style="128" bestFit="1" customWidth="1"/>
    <col min="14524" max="14524" width="46.140625" style="128" bestFit="1" customWidth="1"/>
    <col min="14525" max="14525" width="8.140625" style="128" bestFit="1" customWidth="1"/>
    <col min="14526" max="14526" width="33.85546875" style="128" bestFit="1" customWidth="1"/>
    <col min="14527" max="14527" width="53" style="128" bestFit="1" customWidth="1"/>
    <col min="14528" max="14528" width="46.140625" style="128" bestFit="1" customWidth="1"/>
    <col min="14529" max="14529" width="8.140625" style="128" bestFit="1" customWidth="1"/>
    <col min="14530" max="14530" width="33.85546875" style="128" bestFit="1" customWidth="1"/>
    <col min="14531" max="14531" width="53" style="128" bestFit="1" customWidth="1"/>
    <col min="14532" max="14532" width="46.140625" style="128" bestFit="1" customWidth="1"/>
    <col min="14533" max="14533" width="8.140625" style="128" bestFit="1" customWidth="1"/>
    <col min="14534" max="14534" width="33.85546875" style="128" bestFit="1" customWidth="1"/>
    <col min="14535" max="14535" width="53" style="128" bestFit="1" customWidth="1"/>
    <col min="14536" max="14536" width="46.140625" style="128" bestFit="1" customWidth="1"/>
    <col min="14537" max="14537" width="8.140625" style="128" bestFit="1" customWidth="1"/>
    <col min="14538" max="14538" width="33.85546875" style="128" bestFit="1" customWidth="1"/>
    <col min="14539" max="14539" width="53" style="128" bestFit="1" customWidth="1"/>
    <col min="14540" max="14540" width="46.140625" style="128" bestFit="1" customWidth="1"/>
    <col min="14541" max="14541" width="8.140625" style="128" bestFit="1" customWidth="1"/>
    <col min="14542" max="14542" width="33.85546875" style="128" bestFit="1" customWidth="1"/>
    <col min="14543" max="14543" width="53" style="128" bestFit="1" customWidth="1"/>
    <col min="14544" max="14544" width="46.140625" style="128" bestFit="1" customWidth="1"/>
    <col min="14545" max="14545" width="8.140625" style="128" bestFit="1" customWidth="1"/>
    <col min="14546" max="14546" width="33.85546875" style="128" bestFit="1" customWidth="1"/>
    <col min="14547" max="14547" width="53" style="128" bestFit="1" customWidth="1"/>
    <col min="14548" max="14548" width="46.140625" style="128" bestFit="1" customWidth="1"/>
    <col min="14549" max="14549" width="8.140625" style="128" bestFit="1" customWidth="1"/>
    <col min="14550" max="14550" width="33.85546875" style="128" bestFit="1" customWidth="1"/>
    <col min="14551" max="14551" width="53" style="128" bestFit="1" customWidth="1"/>
    <col min="14552" max="14552" width="46.140625" style="128" bestFit="1" customWidth="1"/>
    <col min="14553" max="14553" width="8.140625" style="128" bestFit="1" customWidth="1"/>
    <col min="14554" max="14554" width="33.85546875" style="128" bestFit="1" customWidth="1"/>
    <col min="14555" max="14555" width="53" style="128" bestFit="1" customWidth="1"/>
    <col min="14556" max="14556" width="46.140625" style="128" bestFit="1" customWidth="1"/>
    <col min="14557" max="14557" width="8.140625" style="128" bestFit="1" customWidth="1"/>
    <col min="14558" max="14558" width="33.85546875" style="128" bestFit="1" customWidth="1"/>
    <col min="14559" max="14559" width="53" style="128" bestFit="1" customWidth="1"/>
    <col min="14560" max="14560" width="46.140625" style="128" bestFit="1" customWidth="1"/>
    <col min="14561" max="14561" width="8.140625" style="128" bestFit="1" customWidth="1"/>
    <col min="14562" max="14562" width="33.85546875" style="128" bestFit="1" customWidth="1"/>
    <col min="14563" max="14563" width="53" style="128" bestFit="1" customWidth="1"/>
    <col min="14564" max="14564" width="46.140625" style="128" bestFit="1" customWidth="1"/>
    <col min="14565" max="14565" width="8.140625" style="128" bestFit="1" customWidth="1"/>
    <col min="14566" max="14566" width="33.85546875" style="128" bestFit="1" customWidth="1"/>
    <col min="14567" max="14567" width="53" style="128" bestFit="1" customWidth="1"/>
    <col min="14568" max="14568" width="46.140625" style="128" bestFit="1" customWidth="1"/>
    <col min="14569" max="14569" width="8.140625" style="128" bestFit="1" customWidth="1"/>
    <col min="14570" max="14570" width="33.85546875" style="128" bestFit="1" customWidth="1"/>
    <col min="14571" max="14571" width="53" style="128" bestFit="1" customWidth="1"/>
    <col min="14572" max="14572" width="46.140625" style="128" bestFit="1" customWidth="1"/>
    <col min="14573" max="14573" width="8.140625" style="128" bestFit="1" customWidth="1"/>
    <col min="14574" max="14574" width="33.85546875" style="128" bestFit="1" customWidth="1"/>
    <col min="14575" max="14575" width="53" style="128" bestFit="1" customWidth="1"/>
    <col min="14576" max="14576" width="46.140625" style="128" bestFit="1" customWidth="1"/>
    <col min="14577" max="14577" width="8.140625" style="128" bestFit="1" customWidth="1"/>
    <col min="14578" max="14578" width="33.85546875" style="128" bestFit="1" customWidth="1"/>
    <col min="14579" max="14579" width="53" style="128" bestFit="1" customWidth="1"/>
    <col min="14580" max="14580" width="46.140625" style="128" bestFit="1" customWidth="1"/>
    <col min="14581" max="14581" width="8.140625" style="128" bestFit="1" customWidth="1"/>
    <col min="14582" max="14582" width="33.85546875" style="128" bestFit="1" customWidth="1"/>
    <col min="14583" max="14583" width="53" style="128" bestFit="1" customWidth="1"/>
    <col min="14584" max="14584" width="46.140625" style="128" bestFit="1" customWidth="1"/>
    <col min="14585" max="14585" width="8.140625" style="128" bestFit="1" customWidth="1"/>
    <col min="14586" max="14586" width="33.85546875" style="128" bestFit="1" customWidth="1"/>
    <col min="14587" max="14587" width="53" style="128" bestFit="1" customWidth="1"/>
    <col min="14588" max="14588" width="46.140625" style="128" bestFit="1" customWidth="1"/>
    <col min="14589" max="14589" width="8.140625" style="128" bestFit="1" customWidth="1"/>
    <col min="14590" max="14590" width="33.85546875" style="128" bestFit="1" customWidth="1"/>
    <col min="14591" max="14591" width="53" style="128" bestFit="1" customWidth="1"/>
    <col min="14592" max="14592" width="46.140625" style="128" bestFit="1" customWidth="1"/>
    <col min="14593" max="14593" width="8.140625" style="128" bestFit="1" customWidth="1"/>
    <col min="14594" max="14594" width="33.85546875" style="128" bestFit="1" customWidth="1"/>
    <col min="14595" max="14595" width="53" style="128" bestFit="1" customWidth="1"/>
    <col min="14596" max="14596" width="46.140625" style="128" bestFit="1" customWidth="1"/>
    <col min="14597" max="14597" width="8.140625" style="128" bestFit="1" customWidth="1"/>
    <col min="14598" max="14598" width="33.85546875" style="128" bestFit="1" customWidth="1"/>
    <col min="14599" max="14599" width="53" style="128" bestFit="1" customWidth="1"/>
    <col min="14600" max="14600" width="46.140625" style="128" bestFit="1" customWidth="1"/>
    <col min="14601" max="14601" width="8.140625" style="128" bestFit="1" customWidth="1"/>
    <col min="14602" max="14602" width="33.85546875" style="128" bestFit="1" customWidth="1"/>
    <col min="14603" max="14603" width="53" style="128" bestFit="1" customWidth="1"/>
    <col min="14604" max="14604" width="46.140625" style="128" bestFit="1" customWidth="1"/>
    <col min="14605" max="14605" width="8.140625" style="128" bestFit="1" customWidth="1"/>
    <col min="14606" max="14606" width="33.85546875" style="128" bestFit="1" customWidth="1"/>
    <col min="14607" max="14607" width="53" style="128" bestFit="1" customWidth="1"/>
    <col min="14608" max="14608" width="46.140625" style="128" bestFit="1" customWidth="1"/>
    <col min="14609" max="14609" width="8.140625" style="128" bestFit="1" customWidth="1"/>
    <col min="14610" max="14610" width="33.85546875" style="128" bestFit="1" customWidth="1"/>
    <col min="14611" max="14611" width="53" style="128" bestFit="1" customWidth="1"/>
    <col min="14612" max="14612" width="46.140625" style="128" bestFit="1" customWidth="1"/>
    <col min="14613" max="14613" width="8.140625" style="128" bestFit="1" customWidth="1"/>
    <col min="14614" max="14614" width="33.85546875" style="128" bestFit="1" customWidth="1"/>
    <col min="14615" max="14615" width="53" style="128" bestFit="1" customWidth="1"/>
    <col min="14616" max="14616" width="46.140625" style="128" bestFit="1" customWidth="1"/>
    <col min="14617" max="14617" width="8.140625" style="128" bestFit="1" customWidth="1"/>
    <col min="14618" max="14618" width="33.85546875" style="128" bestFit="1" customWidth="1"/>
    <col min="14619" max="14619" width="53" style="128" bestFit="1" customWidth="1"/>
    <col min="14620" max="14620" width="46.140625" style="128" bestFit="1" customWidth="1"/>
    <col min="14621" max="14621" width="8.140625" style="128" bestFit="1" customWidth="1"/>
    <col min="14622" max="14622" width="33.85546875" style="128" bestFit="1" customWidth="1"/>
    <col min="14623" max="14623" width="53" style="128" bestFit="1" customWidth="1"/>
    <col min="14624" max="14624" width="46.140625" style="128" bestFit="1" customWidth="1"/>
    <col min="14625" max="14625" width="8.140625" style="128" bestFit="1" customWidth="1"/>
    <col min="14626" max="14626" width="33.85546875" style="128" bestFit="1" customWidth="1"/>
    <col min="14627" max="14627" width="53" style="128" bestFit="1" customWidth="1"/>
    <col min="14628" max="14628" width="46.140625" style="128" bestFit="1" customWidth="1"/>
    <col min="14629" max="14629" width="8.140625" style="128" bestFit="1" customWidth="1"/>
    <col min="14630" max="14630" width="33.85546875" style="128" bestFit="1" customWidth="1"/>
    <col min="14631" max="14631" width="53" style="128" bestFit="1" customWidth="1"/>
    <col min="14632" max="14632" width="46.140625" style="128" bestFit="1" customWidth="1"/>
    <col min="14633" max="14633" width="8.140625" style="128" bestFit="1" customWidth="1"/>
    <col min="14634" max="14634" width="33.85546875" style="128" bestFit="1" customWidth="1"/>
    <col min="14635" max="14635" width="53" style="128" bestFit="1" customWidth="1"/>
    <col min="14636" max="14636" width="46.140625" style="128" bestFit="1" customWidth="1"/>
    <col min="14637" max="14637" width="8.140625" style="128" bestFit="1" customWidth="1"/>
    <col min="14638" max="14638" width="33.85546875" style="128" bestFit="1" customWidth="1"/>
    <col min="14639" max="14639" width="53" style="128" bestFit="1" customWidth="1"/>
    <col min="14640" max="14640" width="46.140625" style="128" bestFit="1" customWidth="1"/>
    <col min="14641" max="14641" width="8.140625" style="128" bestFit="1" customWidth="1"/>
    <col min="14642" max="14642" width="33.85546875" style="128" bestFit="1" customWidth="1"/>
    <col min="14643" max="14643" width="53" style="128" bestFit="1" customWidth="1"/>
    <col min="14644" max="14644" width="46.140625" style="128" bestFit="1" customWidth="1"/>
    <col min="14645" max="14645" width="8.140625" style="128" bestFit="1" customWidth="1"/>
    <col min="14646" max="14646" width="33.85546875" style="128" bestFit="1" customWidth="1"/>
    <col min="14647" max="14647" width="53" style="128" bestFit="1" customWidth="1"/>
    <col min="14648" max="14648" width="46.140625" style="128" bestFit="1" customWidth="1"/>
    <col min="14649" max="14649" width="8.140625" style="128" bestFit="1" customWidth="1"/>
    <col min="14650" max="14650" width="33.85546875" style="128" bestFit="1" customWidth="1"/>
    <col min="14651" max="14651" width="53" style="128" bestFit="1" customWidth="1"/>
    <col min="14652" max="14652" width="46.140625" style="128" bestFit="1" customWidth="1"/>
    <col min="14653" max="14653" width="8.140625" style="128" bestFit="1" customWidth="1"/>
    <col min="14654" max="14654" width="33.85546875" style="128" bestFit="1" customWidth="1"/>
    <col min="14655" max="14655" width="53" style="128" bestFit="1" customWidth="1"/>
    <col min="14656" max="14656" width="46.140625" style="128" bestFit="1" customWidth="1"/>
    <col min="14657" max="14657" width="8.140625" style="128" bestFit="1" customWidth="1"/>
    <col min="14658" max="14658" width="33.85546875" style="128" bestFit="1" customWidth="1"/>
    <col min="14659" max="14659" width="53" style="128" bestFit="1" customWidth="1"/>
    <col min="14660" max="14660" width="46.140625" style="128" bestFit="1" customWidth="1"/>
    <col min="14661" max="14661" width="8.140625" style="128" bestFit="1" customWidth="1"/>
    <col min="14662" max="14662" width="33.85546875" style="128" bestFit="1" customWidth="1"/>
    <col min="14663" max="14663" width="53" style="128" bestFit="1" customWidth="1"/>
    <col min="14664" max="14664" width="46.140625" style="128" bestFit="1" customWidth="1"/>
    <col min="14665" max="14665" width="8.140625" style="128" bestFit="1" customWidth="1"/>
    <col min="14666" max="14666" width="33.85546875" style="128" bestFit="1" customWidth="1"/>
    <col min="14667" max="14667" width="53" style="128" bestFit="1" customWidth="1"/>
    <col min="14668" max="14668" width="46.140625" style="128" bestFit="1" customWidth="1"/>
    <col min="14669" max="14669" width="8.140625" style="128" bestFit="1" customWidth="1"/>
    <col min="14670" max="14670" width="33.85546875" style="128" bestFit="1" customWidth="1"/>
    <col min="14671" max="14671" width="53" style="128" bestFit="1" customWidth="1"/>
    <col min="14672" max="14672" width="46.140625" style="128" bestFit="1" customWidth="1"/>
    <col min="14673" max="14673" width="8.140625" style="128" bestFit="1" customWidth="1"/>
    <col min="14674" max="14674" width="33.85546875" style="128" bestFit="1" customWidth="1"/>
    <col min="14675" max="14675" width="53" style="128" bestFit="1" customWidth="1"/>
    <col min="14676" max="14676" width="46.140625" style="128" bestFit="1" customWidth="1"/>
    <col min="14677" max="14677" width="8.140625" style="128" bestFit="1" customWidth="1"/>
    <col min="14678" max="14678" width="33.85546875" style="128" bestFit="1" customWidth="1"/>
    <col min="14679" max="14679" width="53" style="128" bestFit="1" customWidth="1"/>
    <col min="14680" max="14680" width="46.140625" style="128" bestFit="1" customWidth="1"/>
    <col min="14681" max="14681" width="8.140625" style="128" bestFit="1" customWidth="1"/>
    <col min="14682" max="14682" width="33.85546875" style="128" bestFit="1" customWidth="1"/>
    <col min="14683" max="14683" width="53" style="128" bestFit="1" customWidth="1"/>
    <col min="14684" max="14684" width="46.140625" style="128" bestFit="1" customWidth="1"/>
    <col min="14685" max="14685" width="8.140625" style="128" bestFit="1" customWidth="1"/>
    <col min="14686" max="14686" width="33.85546875" style="128" bestFit="1" customWidth="1"/>
    <col min="14687" max="14687" width="53" style="128" bestFit="1" customWidth="1"/>
    <col min="14688" max="14688" width="46.140625" style="128" bestFit="1" customWidth="1"/>
    <col min="14689" max="14689" width="8.140625" style="128" bestFit="1" customWidth="1"/>
    <col min="14690" max="14690" width="33.85546875" style="128" bestFit="1" customWidth="1"/>
    <col min="14691" max="14691" width="53" style="128" bestFit="1" customWidth="1"/>
    <col min="14692" max="14692" width="46.140625" style="128" bestFit="1" customWidth="1"/>
    <col min="14693" max="14693" width="8.140625" style="128" bestFit="1" customWidth="1"/>
    <col min="14694" max="14694" width="33.85546875" style="128" bestFit="1" customWidth="1"/>
    <col min="14695" max="14695" width="53" style="128" bestFit="1" customWidth="1"/>
    <col min="14696" max="14696" width="46.140625" style="128" bestFit="1" customWidth="1"/>
    <col min="14697" max="14697" width="8.140625" style="128" bestFit="1" customWidth="1"/>
    <col min="14698" max="14698" width="33.85546875" style="128" bestFit="1" customWidth="1"/>
    <col min="14699" max="14699" width="53" style="128" bestFit="1" customWidth="1"/>
    <col min="14700" max="14700" width="46.140625" style="128" bestFit="1" customWidth="1"/>
    <col min="14701" max="14701" width="8.140625" style="128" bestFit="1" customWidth="1"/>
    <col min="14702" max="14702" width="33.85546875" style="128" bestFit="1" customWidth="1"/>
    <col min="14703" max="14703" width="53" style="128" bestFit="1" customWidth="1"/>
    <col min="14704" max="14704" width="46.140625" style="128" bestFit="1" customWidth="1"/>
    <col min="14705" max="14705" width="8.140625" style="128" bestFit="1" customWidth="1"/>
    <col min="14706" max="14706" width="33.85546875" style="128" bestFit="1" customWidth="1"/>
    <col min="14707" max="14707" width="53" style="128" bestFit="1" customWidth="1"/>
    <col min="14708" max="14708" width="46.140625" style="128" bestFit="1" customWidth="1"/>
    <col min="14709" max="14709" width="8.140625" style="128" bestFit="1" customWidth="1"/>
    <col min="14710" max="14710" width="33.85546875" style="128" bestFit="1" customWidth="1"/>
    <col min="14711" max="14711" width="53" style="128" bestFit="1" customWidth="1"/>
    <col min="14712" max="14712" width="46.140625" style="128" bestFit="1" customWidth="1"/>
    <col min="14713" max="14713" width="8.140625" style="128" bestFit="1" customWidth="1"/>
    <col min="14714" max="14714" width="33.85546875" style="128" bestFit="1" customWidth="1"/>
    <col min="14715" max="14715" width="53" style="128" bestFit="1" customWidth="1"/>
    <col min="14716" max="14716" width="46.140625" style="128" bestFit="1" customWidth="1"/>
    <col min="14717" max="14717" width="8.140625" style="128" bestFit="1" customWidth="1"/>
    <col min="14718" max="14718" width="33.85546875" style="128" bestFit="1" customWidth="1"/>
    <col min="14719" max="14719" width="53" style="128" bestFit="1" customWidth="1"/>
    <col min="14720" max="14720" width="46.140625" style="128" bestFit="1" customWidth="1"/>
    <col min="14721" max="14721" width="8.140625" style="128" bestFit="1" customWidth="1"/>
    <col min="14722" max="14722" width="33.85546875" style="128" bestFit="1" customWidth="1"/>
    <col min="14723" max="14723" width="53" style="128" bestFit="1" customWidth="1"/>
    <col min="14724" max="14724" width="46.140625" style="128" bestFit="1" customWidth="1"/>
    <col min="14725" max="14725" width="8.140625" style="128" bestFit="1" customWidth="1"/>
    <col min="14726" max="14726" width="33.85546875" style="128" bestFit="1" customWidth="1"/>
    <col min="14727" max="14727" width="53" style="128" bestFit="1" customWidth="1"/>
    <col min="14728" max="14728" width="46.140625" style="128" bestFit="1" customWidth="1"/>
    <col min="14729" max="14729" width="8.140625" style="128" bestFit="1" customWidth="1"/>
    <col min="14730" max="14730" width="33.85546875" style="128" bestFit="1" customWidth="1"/>
    <col min="14731" max="14731" width="53" style="128" bestFit="1" customWidth="1"/>
    <col min="14732" max="14732" width="46.140625" style="128" bestFit="1" customWidth="1"/>
    <col min="14733" max="14733" width="8.140625" style="128" bestFit="1" customWidth="1"/>
    <col min="14734" max="14734" width="33.85546875" style="128" bestFit="1" customWidth="1"/>
    <col min="14735" max="14735" width="53" style="128" bestFit="1" customWidth="1"/>
    <col min="14736" max="14736" width="46.140625" style="128" bestFit="1" customWidth="1"/>
    <col min="14737" max="14737" width="8.140625" style="128" bestFit="1" customWidth="1"/>
    <col min="14738" max="14738" width="33.85546875" style="128" bestFit="1" customWidth="1"/>
    <col min="14739" max="14739" width="53" style="128" bestFit="1" customWidth="1"/>
    <col min="14740" max="14740" width="46.140625" style="128" bestFit="1" customWidth="1"/>
    <col min="14741" max="14741" width="8.140625" style="128" bestFit="1" customWidth="1"/>
    <col min="14742" max="14742" width="33.85546875" style="128" bestFit="1" customWidth="1"/>
    <col min="14743" max="14743" width="53" style="128" bestFit="1" customWidth="1"/>
    <col min="14744" max="14744" width="46.140625" style="128" bestFit="1" customWidth="1"/>
    <col min="14745" max="14745" width="8.140625" style="128" bestFit="1" customWidth="1"/>
    <col min="14746" max="14746" width="33.85546875" style="128" bestFit="1" customWidth="1"/>
    <col min="14747" max="14747" width="53" style="128" bestFit="1" customWidth="1"/>
    <col min="14748" max="14748" width="46.140625" style="128" bestFit="1" customWidth="1"/>
    <col min="14749" max="14749" width="8.140625" style="128" bestFit="1" customWidth="1"/>
    <col min="14750" max="14750" width="33.85546875" style="128" bestFit="1" customWidth="1"/>
    <col min="14751" max="14751" width="53" style="128" bestFit="1" customWidth="1"/>
    <col min="14752" max="14752" width="46.140625" style="128" bestFit="1" customWidth="1"/>
    <col min="14753" max="14753" width="8.140625" style="128" bestFit="1" customWidth="1"/>
    <col min="14754" max="14754" width="33.85546875" style="128" bestFit="1" customWidth="1"/>
    <col min="14755" max="14755" width="53" style="128" bestFit="1" customWidth="1"/>
    <col min="14756" max="14756" width="46.140625" style="128" bestFit="1" customWidth="1"/>
    <col min="14757" max="14757" width="8.140625" style="128" bestFit="1" customWidth="1"/>
    <col min="14758" max="14758" width="33.85546875" style="128" bestFit="1" customWidth="1"/>
    <col min="14759" max="14759" width="53" style="128" bestFit="1" customWidth="1"/>
    <col min="14760" max="14760" width="46.140625" style="128" bestFit="1" customWidth="1"/>
    <col min="14761" max="14761" width="8.140625" style="128" bestFit="1" customWidth="1"/>
    <col min="14762" max="14762" width="33.85546875" style="128" bestFit="1" customWidth="1"/>
    <col min="14763" max="14763" width="53" style="128" bestFit="1" customWidth="1"/>
    <col min="14764" max="14764" width="46.140625" style="128" bestFit="1" customWidth="1"/>
    <col min="14765" max="14765" width="8.140625" style="128" bestFit="1" customWidth="1"/>
    <col min="14766" max="14766" width="33.85546875" style="128" bestFit="1" customWidth="1"/>
    <col min="14767" max="14767" width="53" style="128" bestFit="1" customWidth="1"/>
    <col min="14768" max="14768" width="46.140625" style="128" bestFit="1" customWidth="1"/>
    <col min="14769" max="14769" width="8.140625" style="128" bestFit="1" customWidth="1"/>
    <col min="14770" max="14770" width="33.85546875" style="128" bestFit="1" customWidth="1"/>
    <col min="14771" max="14771" width="53" style="128" bestFit="1" customWidth="1"/>
    <col min="14772" max="14772" width="46.140625" style="128" bestFit="1" customWidth="1"/>
    <col min="14773" max="14773" width="8.140625" style="128" bestFit="1" customWidth="1"/>
    <col min="14774" max="14774" width="33.85546875" style="128" bestFit="1" customWidth="1"/>
    <col min="14775" max="14775" width="53" style="128" bestFit="1" customWidth="1"/>
    <col min="14776" max="14776" width="46.140625" style="128" bestFit="1" customWidth="1"/>
    <col min="14777" max="14777" width="8.140625" style="128" bestFit="1" customWidth="1"/>
    <col min="14778" max="14778" width="33.85546875" style="128" bestFit="1" customWidth="1"/>
    <col min="14779" max="14779" width="53" style="128" bestFit="1" customWidth="1"/>
    <col min="14780" max="14780" width="46.140625" style="128" bestFit="1" customWidth="1"/>
    <col min="14781" max="14781" width="8.140625" style="128" bestFit="1" customWidth="1"/>
    <col min="14782" max="14782" width="33.85546875" style="128" bestFit="1" customWidth="1"/>
    <col min="14783" max="14783" width="53" style="128" bestFit="1" customWidth="1"/>
    <col min="14784" max="14784" width="46.140625" style="128" bestFit="1" customWidth="1"/>
    <col min="14785" max="14785" width="8.140625" style="128" bestFit="1" customWidth="1"/>
    <col min="14786" max="14786" width="33.85546875" style="128" bestFit="1" customWidth="1"/>
    <col min="14787" max="14787" width="53" style="128" bestFit="1" customWidth="1"/>
    <col min="14788" max="14788" width="46.140625" style="128" bestFit="1" customWidth="1"/>
    <col min="14789" max="14789" width="8.140625" style="128" bestFit="1" customWidth="1"/>
    <col min="14790" max="14790" width="33.85546875" style="128" bestFit="1" customWidth="1"/>
    <col min="14791" max="14791" width="53" style="128" bestFit="1" customWidth="1"/>
    <col min="14792" max="14792" width="46.140625" style="128" bestFit="1" customWidth="1"/>
    <col min="14793" max="14793" width="8.140625" style="128" bestFit="1" customWidth="1"/>
    <col min="14794" max="14794" width="33.85546875" style="128" bestFit="1" customWidth="1"/>
    <col min="14795" max="14795" width="53" style="128" bestFit="1" customWidth="1"/>
    <col min="14796" max="14796" width="46.140625" style="128" bestFit="1" customWidth="1"/>
    <col min="14797" max="14797" width="8.140625" style="128" bestFit="1" customWidth="1"/>
    <col min="14798" max="14798" width="33.85546875" style="128" bestFit="1" customWidth="1"/>
    <col min="14799" max="14799" width="53" style="128" bestFit="1" customWidth="1"/>
    <col min="14800" max="14800" width="46.140625" style="128" bestFit="1" customWidth="1"/>
    <col min="14801" max="14801" width="8.140625" style="128" bestFit="1" customWidth="1"/>
    <col min="14802" max="14802" width="33.85546875" style="128" bestFit="1" customWidth="1"/>
    <col min="14803" max="14803" width="53" style="128" bestFit="1" customWidth="1"/>
    <col min="14804" max="14804" width="46.140625" style="128" bestFit="1" customWidth="1"/>
    <col min="14805" max="14805" width="8.140625" style="128" bestFit="1" customWidth="1"/>
    <col min="14806" max="14806" width="33.85546875" style="128" bestFit="1" customWidth="1"/>
    <col min="14807" max="14807" width="53" style="128" bestFit="1" customWidth="1"/>
    <col min="14808" max="14808" width="46.140625" style="128" bestFit="1" customWidth="1"/>
    <col min="14809" max="14809" width="8.140625" style="128" bestFit="1" customWidth="1"/>
    <col min="14810" max="14810" width="33.85546875" style="128" bestFit="1" customWidth="1"/>
    <col min="14811" max="14811" width="53" style="128" bestFit="1" customWidth="1"/>
    <col min="14812" max="14812" width="46.140625" style="128" bestFit="1" customWidth="1"/>
    <col min="14813" max="14813" width="8.140625" style="128" bestFit="1" customWidth="1"/>
    <col min="14814" max="14814" width="33.85546875" style="128" bestFit="1" customWidth="1"/>
    <col min="14815" max="14815" width="53" style="128" bestFit="1" customWidth="1"/>
    <col min="14816" max="14816" width="46.140625" style="128" bestFit="1" customWidth="1"/>
    <col min="14817" max="14817" width="8.140625" style="128" bestFit="1" customWidth="1"/>
    <col min="14818" max="14818" width="33.85546875" style="128" bestFit="1" customWidth="1"/>
    <col min="14819" max="14819" width="53" style="128" bestFit="1" customWidth="1"/>
    <col min="14820" max="14820" width="46.140625" style="128" bestFit="1" customWidth="1"/>
    <col min="14821" max="14821" width="8.140625" style="128" bestFit="1" customWidth="1"/>
    <col min="14822" max="14822" width="33.85546875" style="128" bestFit="1" customWidth="1"/>
    <col min="14823" max="14823" width="53" style="128" bestFit="1" customWidth="1"/>
    <col min="14824" max="14824" width="46.140625" style="128" bestFit="1" customWidth="1"/>
    <col min="14825" max="14825" width="8.140625" style="128" bestFit="1" customWidth="1"/>
    <col min="14826" max="14826" width="33.85546875" style="128" bestFit="1" customWidth="1"/>
    <col min="14827" max="14827" width="53" style="128" bestFit="1" customWidth="1"/>
    <col min="14828" max="14828" width="46.140625" style="128" bestFit="1" customWidth="1"/>
    <col min="14829" max="14829" width="8.140625" style="128" bestFit="1" customWidth="1"/>
    <col min="14830" max="14830" width="33.85546875" style="128" bestFit="1" customWidth="1"/>
    <col min="14831" max="14831" width="53" style="128" bestFit="1" customWidth="1"/>
    <col min="14832" max="14832" width="46.140625" style="128" bestFit="1" customWidth="1"/>
    <col min="14833" max="14833" width="8.140625" style="128" bestFit="1" customWidth="1"/>
    <col min="14834" max="14834" width="33.85546875" style="128" bestFit="1" customWidth="1"/>
    <col min="14835" max="14835" width="53" style="128" bestFit="1" customWidth="1"/>
    <col min="14836" max="14836" width="46.140625" style="128" bestFit="1" customWidth="1"/>
    <col min="14837" max="14837" width="8.140625" style="128" bestFit="1" customWidth="1"/>
    <col min="14838" max="14838" width="33.85546875" style="128" bestFit="1" customWidth="1"/>
    <col min="14839" max="14839" width="53" style="128" bestFit="1" customWidth="1"/>
    <col min="14840" max="14840" width="46.140625" style="128" bestFit="1" customWidth="1"/>
    <col min="14841" max="14841" width="8.140625" style="128" bestFit="1" customWidth="1"/>
    <col min="14842" max="14842" width="33.85546875" style="128" bestFit="1" customWidth="1"/>
    <col min="14843" max="14843" width="53" style="128" bestFit="1" customWidth="1"/>
    <col min="14844" max="14844" width="46.140625" style="128" bestFit="1" customWidth="1"/>
    <col min="14845" max="14845" width="8.140625" style="128" bestFit="1" customWidth="1"/>
    <col min="14846" max="14846" width="33.85546875" style="128" bestFit="1" customWidth="1"/>
    <col min="14847" max="14847" width="53" style="128" bestFit="1" customWidth="1"/>
    <col min="14848" max="14848" width="46.140625" style="128" bestFit="1" customWidth="1"/>
    <col min="14849" max="14849" width="8.140625" style="128" bestFit="1" customWidth="1"/>
    <col min="14850" max="14850" width="33.85546875" style="128" bestFit="1" customWidth="1"/>
    <col min="14851" max="14851" width="53" style="128" bestFit="1" customWidth="1"/>
    <col min="14852" max="14852" width="46.140625" style="128" bestFit="1" customWidth="1"/>
    <col min="14853" max="14853" width="8.140625" style="128" bestFit="1" customWidth="1"/>
    <col min="14854" max="14854" width="33.85546875" style="128" bestFit="1" customWidth="1"/>
    <col min="14855" max="14855" width="53" style="128" bestFit="1" customWidth="1"/>
    <col min="14856" max="14856" width="46.140625" style="128" bestFit="1" customWidth="1"/>
    <col min="14857" max="14857" width="8.140625" style="128" bestFit="1" customWidth="1"/>
    <col min="14858" max="14858" width="33.85546875" style="128" bestFit="1" customWidth="1"/>
    <col min="14859" max="14859" width="53" style="128" bestFit="1" customWidth="1"/>
    <col min="14860" max="14860" width="46.140625" style="128" bestFit="1" customWidth="1"/>
    <col min="14861" max="14861" width="8.140625" style="128" bestFit="1" customWidth="1"/>
    <col min="14862" max="14862" width="33.85546875" style="128" bestFit="1" customWidth="1"/>
    <col min="14863" max="14863" width="53" style="128" bestFit="1" customWidth="1"/>
    <col min="14864" max="14864" width="46.140625" style="128" bestFit="1" customWidth="1"/>
    <col min="14865" max="14865" width="8.140625" style="128" bestFit="1" customWidth="1"/>
    <col min="14866" max="14866" width="33.85546875" style="128" bestFit="1" customWidth="1"/>
    <col min="14867" max="14867" width="53" style="128" bestFit="1" customWidth="1"/>
    <col min="14868" max="14868" width="46.140625" style="128" bestFit="1" customWidth="1"/>
    <col min="14869" max="14869" width="8.140625" style="128" bestFit="1" customWidth="1"/>
    <col min="14870" max="14870" width="33.85546875" style="128" bestFit="1" customWidth="1"/>
    <col min="14871" max="14871" width="53" style="128" bestFit="1" customWidth="1"/>
    <col min="14872" max="14872" width="46.140625" style="128" bestFit="1" customWidth="1"/>
    <col min="14873" max="14873" width="8.140625" style="128" bestFit="1" customWidth="1"/>
    <col min="14874" max="14874" width="33.85546875" style="128" bestFit="1" customWidth="1"/>
    <col min="14875" max="14875" width="53" style="128" bestFit="1" customWidth="1"/>
    <col min="14876" max="14876" width="46.140625" style="128" bestFit="1" customWidth="1"/>
    <col min="14877" max="14877" width="8.140625" style="128" bestFit="1" customWidth="1"/>
    <col min="14878" max="14878" width="33.85546875" style="128" bestFit="1" customWidth="1"/>
    <col min="14879" max="14879" width="53" style="128" bestFit="1" customWidth="1"/>
    <col min="14880" max="14880" width="46.140625" style="128" bestFit="1" customWidth="1"/>
    <col min="14881" max="14881" width="8.140625" style="128" bestFit="1" customWidth="1"/>
    <col min="14882" max="14882" width="33.85546875" style="128" bestFit="1" customWidth="1"/>
    <col min="14883" max="14883" width="53" style="128" bestFit="1" customWidth="1"/>
    <col min="14884" max="14884" width="46.140625" style="128" bestFit="1" customWidth="1"/>
    <col min="14885" max="14885" width="8.140625" style="128" bestFit="1" customWidth="1"/>
    <col min="14886" max="14886" width="33.85546875" style="128" bestFit="1" customWidth="1"/>
    <col min="14887" max="14887" width="53" style="128" bestFit="1" customWidth="1"/>
    <col min="14888" max="14888" width="46.140625" style="128" bestFit="1" customWidth="1"/>
    <col min="14889" max="14889" width="8.140625" style="128" bestFit="1" customWidth="1"/>
    <col min="14890" max="14890" width="33.85546875" style="128" bestFit="1" customWidth="1"/>
    <col min="14891" max="14891" width="53" style="128" bestFit="1" customWidth="1"/>
    <col min="14892" max="14892" width="46.140625" style="128" bestFit="1" customWidth="1"/>
    <col min="14893" max="14893" width="8.140625" style="128" bestFit="1" customWidth="1"/>
    <col min="14894" max="14894" width="33.85546875" style="128" bestFit="1" customWidth="1"/>
    <col min="14895" max="14895" width="53" style="128" bestFit="1" customWidth="1"/>
    <col min="14896" max="14896" width="46.140625" style="128" bestFit="1" customWidth="1"/>
    <col min="14897" max="14897" width="8.140625" style="128" bestFit="1" customWidth="1"/>
    <col min="14898" max="14898" width="33.85546875" style="128" bestFit="1" customWidth="1"/>
    <col min="14899" max="14899" width="53" style="128" bestFit="1" customWidth="1"/>
    <col min="14900" max="14900" width="46.140625" style="128" bestFit="1" customWidth="1"/>
    <col min="14901" max="14901" width="8.140625" style="128" bestFit="1" customWidth="1"/>
    <col min="14902" max="14902" width="33.85546875" style="128" bestFit="1" customWidth="1"/>
    <col min="14903" max="14903" width="53" style="128" bestFit="1" customWidth="1"/>
    <col min="14904" max="14904" width="46.140625" style="128" bestFit="1" customWidth="1"/>
    <col min="14905" max="14905" width="8.140625" style="128" bestFit="1" customWidth="1"/>
    <col min="14906" max="14906" width="33.85546875" style="128" bestFit="1" customWidth="1"/>
    <col min="14907" max="14907" width="53" style="128" bestFit="1" customWidth="1"/>
    <col min="14908" max="14908" width="46.140625" style="128" bestFit="1" customWidth="1"/>
    <col min="14909" max="14909" width="8.140625" style="128" bestFit="1" customWidth="1"/>
    <col min="14910" max="14910" width="33.85546875" style="128" bestFit="1" customWidth="1"/>
    <col min="14911" max="14911" width="53" style="128" bestFit="1" customWidth="1"/>
    <col min="14912" max="14912" width="46.140625" style="128" bestFit="1" customWidth="1"/>
    <col min="14913" max="14913" width="8.140625" style="128" bestFit="1" customWidth="1"/>
    <col min="14914" max="14914" width="33.85546875" style="128" bestFit="1" customWidth="1"/>
    <col min="14915" max="14915" width="53" style="128" bestFit="1" customWidth="1"/>
    <col min="14916" max="14916" width="46.140625" style="128" bestFit="1" customWidth="1"/>
    <col min="14917" max="14917" width="8.140625" style="128" bestFit="1" customWidth="1"/>
    <col min="14918" max="14918" width="33.85546875" style="128" bestFit="1" customWidth="1"/>
    <col min="14919" max="14919" width="53" style="128" bestFit="1" customWidth="1"/>
    <col min="14920" max="14920" width="46.140625" style="128" bestFit="1" customWidth="1"/>
    <col min="14921" max="14921" width="8.140625" style="128" bestFit="1" customWidth="1"/>
    <col min="14922" max="14922" width="33.85546875" style="128" bestFit="1" customWidth="1"/>
    <col min="14923" max="14923" width="53" style="128" bestFit="1" customWidth="1"/>
    <col min="14924" max="14924" width="46.140625" style="128" bestFit="1" customWidth="1"/>
    <col min="14925" max="14925" width="8.140625" style="128" bestFit="1" customWidth="1"/>
    <col min="14926" max="14926" width="33.85546875" style="128" bestFit="1" customWidth="1"/>
    <col min="14927" max="14927" width="53" style="128" bestFit="1" customWidth="1"/>
    <col min="14928" max="14928" width="46.140625" style="128" bestFit="1" customWidth="1"/>
    <col min="14929" max="14929" width="8.140625" style="128" bestFit="1" customWidth="1"/>
    <col min="14930" max="14930" width="33.85546875" style="128" bestFit="1" customWidth="1"/>
    <col min="14931" max="14931" width="53" style="128" bestFit="1" customWidth="1"/>
    <col min="14932" max="14932" width="46.140625" style="128" bestFit="1" customWidth="1"/>
    <col min="14933" max="14933" width="8.140625" style="128" bestFit="1" customWidth="1"/>
    <col min="14934" max="14934" width="33.85546875" style="128" bestFit="1" customWidth="1"/>
    <col min="14935" max="14935" width="53" style="128" bestFit="1" customWidth="1"/>
    <col min="14936" max="14936" width="46.140625" style="128" bestFit="1" customWidth="1"/>
    <col min="14937" max="14937" width="8.140625" style="128" bestFit="1" customWidth="1"/>
    <col min="14938" max="14938" width="33.85546875" style="128" bestFit="1" customWidth="1"/>
    <col min="14939" max="14939" width="53" style="128" bestFit="1" customWidth="1"/>
    <col min="14940" max="14940" width="46.140625" style="128" bestFit="1" customWidth="1"/>
    <col min="14941" max="14941" width="8.140625" style="128" bestFit="1" customWidth="1"/>
    <col min="14942" max="14942" width="33.85546875" style="128" bestFit="1" customWidth="1"/>
    <col min="14943" max="14943" width="53" style="128" bestFit="1" customWidth="1"/>
    <col min="14944" max="14944" width="46.140625" style="128" bestFit="1" customWidth="1"/>
    <col min="14945" max="14945" width="8.140625" style="128" bestFit="1" customWidth="1"/>
    <col min="14946" max="14946" width="33.85546875" style="128" bestFit="1" customWidth="1"/>
    <col min="14947" max="14947" width="53" style="128" bestFit="1" customWidth="1"/>
    <col min="14948" max="14948" width="46.140625" style="128" bestFit="1" customWidth="1"/>
    <col min="14949" max="14949" width="8.140625" style="128" bestFit="1" customWidth="1"/>
    <col min="14950" max="14950" width="33.85546875" style="128" bestFit="1" customWidth="1"/>
    <col min="14951" max="14951" width="53" style="128" bestFit="1" customWidth="1"/>
    <col min="14952" max="14952" width="46.140625" style="128" bestFit="1" customWidth="1"/>
    <col min="14953" max="14953" width="8.140625" style="128" bestFit="1" customWidth="1"/>
    <col min="14954" max="14954" width="33.85546875" style="128" bestFit="1" customWidth="1"/>
    <col min="14955" max="14955" width="53" style="128" bestFit="1" customWidth="1"/>
    <col min="14956" max="14956" width="46.140625" style="128" bestFit="1" customWidth="1"/>
    <col min="14957" max="14957" width="8.140625" style="128" bestFit="1" customWidth="1"/>
    <col min="14958" max="14958" width="33.85546875" style="128" bestFit="1" customWidth="1"/>
    <col min="14959" max="14959" width="53" style="128" bestFit="1" customWidth="1"/>
    <col min="14960" max="14960" width="46.140625" style="128" bestFit="1" customWidth="1"/>
    <col min="14961" max="14961" width="8.140625" style="128" bestFit="1" customWidth="1"/>
    <col min="14962" max="14962" width="33.85546875" style="128" bestFit="1" customWidth="1"/>
    <col min="14963" max="14963" width="53" style="128" bestFit="1" customWidth="1"/>
    <col min="14964" max="14964" width="46.140625" style="128" bestFit="1" customWidth="1"/>
    <col min="14965" max="14965" width="8.140625" style="128" bestFit="1" customWidth="1"/>
    <col min="14966" max="14966" width="33.85546875" style="128" bestFit="1" customWidth="1"/>
    <col min="14967" max="14967" width="53" style="128" bestFit="1" customWidth="1"/>
    <col min="14968" max="14968" width="46.140625" style="128" bestFit="1" customWidth="1"/>
    <col min="14969" max="14969" width="8.140625" style="128" bestFit="1" customWidth="1"/>
    <col min="14970" max="14970" width="33.85546875" style="128" bestFit="1" customWidth="1"/>
    <col min="14971" max="14971" width="53" style="128" bestFit="1" customWidth="1"/>
    <col min="14972" max="14972" width="46.140625" style="128" bestFit="1" customWidth="1"/>
    <col min="14973" max="14973" width="8.140625" style="128" bestFit="1" customWidth="1"/>
    <col min="14974" max="14974" width="33.85546875" style="128" bestFit="1" customWidth="1"/>
    <col min="14975" max="14975" width="53" style="128" bestFit="1" customWidth="1"/>
    <col min="14976" max="14976" width="46.140625" style="128" bestFit="1" customWidth="1"/>
    <col min="14977" max="14977" width="8.140625" style="128" bestFit="1" customWidth="1"/>
    <col min="14978" max="14978" width="33.85546875" style="128" bestFit="1" customWidth="1"/>
    <col min="14979" max="14979" width="53" style="128" bestFit="1" customWidth="1"/>
    <col min="14980" max="14980" width="46.140625" style="128" bestFit="1" customWidth="1"/>
    <col min="14981" max="14981" width="8.140625" style="128" bestFit="1" customWidth="1"/>
    <col min="14982" max="14982" width="33.85546875" style="128" bestFit="1" customWidth="1"/>
    <col min="14983" max="14983" width="53" style="128" bestFit="1" customWidth="1"/>
    <col min="14984" max="14984" width="46.140625" style="128" bestFit="1" customWidth="1"/>
    <col min="14985" max="14985" width="8.140625" style="128" bestFit="1" customWidth="1"/>
    <col min="14986" max="14986" width="33.85546875" style="128" bestFit="1" customWidth="1"/>
    <col min="14987" max="14987" width="53" style="128" bestFit="1" customWidth="1"/>
    <col min="14988" max="14988" width="46.140625" style="128" bestFit="1" customWidth="1"/>
    <col min="14989" max="14989" width="8.140625" style="128" bestFit="1" customWidth="1"/>
    <col min="14990" max="14990" width="33.85546875" style="128" bestFit="1" customWidth="1"/>
    <col min="14991" max="14991" width="53" style="128" bestFit="1" customWidth="1"/>
    <col min="14992" max="14992" width="46.140625" style="128" bestFit="1" customWidth="1"/>
    <col min="14993" max="14993" width="8.140625" style="128" bestFit="1" customWidth="1"/>
    <col min="14994" max="14994" width="33.85546875" style="128" bestFit="1" customWidth="1"/>
    <col min="14995" max="14995" width="53" style="128" bestFit="1" customWidth="1"/>
    <col min="14996" max="14996" width="46.140625" style="128" bestFit="1" customWidth="1"/>
    <col min="14997" max="14997" width="8.140625" style="128" bestFit="1" customWidth="1"/>
    <col min="14998" max="14998" width="33.85546875" style="128" bestFit="1" customWidth="1"/>
    <col min="14999" max="14999" width="53" style="128" bestFit="1" customWidth="1"/>
    <col min="15000" max="15000" width="46.140625" style="128" bestFit="1" customWidth="1"/>
    <col min="15001" max="15001" width="8.140625" style="128" bestFit="1" customWidth="1"/>
    <col min="15002" max="15002" width="33.85546875" style="128" bestFit="1" customWidth="1"/>
    <col min="15003" max="15003" width="53" style="128" bestFit="1" customWidth="1"/>
    <col min="15004" max="15004" width="46.140625" style="128" bestFit="1" customWidth="1"/>
    <col min="15005" max="15005" width="8.140625" style="128" bestFit="1" customWidth="1"/>
    <col min="15006" max="15006" width="33.85546875" style="128" bestFit="1" customWidth="1"/>
    <col min="15007" max="15007" width="53" style="128" bestFit="1" customWidth="1"/>
    <col min="15008" max="15008" width="46.140625" style="128" bestFit="1" customWidth="1"/>
    <col min="15009" max="15009" width="8.140625" style="128" bestFit="1" customWidth="1"/>
    <col min="15010" max="15010" width="33.85546875" style="128" bestFit="1" customWidth="1"/>
    <col min="15011" max="15011" width="53" style="128" bestFit="1" customWidth="1"/>
    <col min="15012" max="15012" width="46.140625" style="128" bestFit="1" customWidth="1"/>
    <col min="15013" max="15013" width="8.140625" style="128" bestFit="1" customWidth="1"/>
    <col min="15014" max="15014" width="33.85546875" style="128" bestFit="1" customWidth="1"/>
    <col min="15015" max="15015" width="53" style="128" bestFit="1" customWidth="1"/>
    <col min="15016" max="15016" width="46.140625" style="128" bestFit="1" customWidth="1"/>
    <col min="15017" max="15017" width="8.140625" style="128" bestFit="1" customWidth="1"/>
    <col min="15018" max="15018" width="33.85546875" style="128" bestFit="1" customWidth="1"/>
    <col min="15019" max="15019" width="53" style="128" bestFit="1" customWidth="1"/>
    <col min="15020" max="15020" width="46.140625" style="128" bestFit="1" customWidth="1"/>
    <col min="15021" max="15021" width="8.140625" style="128" bestFit="1" customWidth="1"/>
    <col min="15022" max="15022" width="33.85546875" style="128" bestFit="1" customWidth="1"/>
    <col min="15023" max="15023" width="53" style="128" bestFit="1" customWidth="1"/>
    <col min="15024" max="15024" width="46.140625" style="128" bestFit="1" customWidth="1"/>
    <col min="15025" max="15025" width="8.140625" style="128" bestFit="1" customWidth="1"/>
    <col min="15026" max="15026" width="33.85546875" style="128" bestFit="1" customWidth="1"/>
    <col min="15027" max="15027" width="53" style="128" bestFit="1" customWidth="1"/>
    <col min="15028" max="15028" width="46.140625" style="128" bestFit="1" customWidth="1"/>
    <col min="15029" max="15029" width="8.140625" style="128" bestFit="1" customWidth="1"/>
    <col min="15030" max="15030" width="33.85546875" style="128" bestFit="1" customWidth="1"/>
    <col min="15031" max="15031" width="53" style="128" bestFit="1" customWidth="1"/>
    <col min="15032" max="15032" width="46.140625" style="128" bestFit="1" customWidth="1"/>
    <col min="15033" max="15033" width="8.140625" style="128" bestFit="1" customWidth="1"/>
    <col min="15034" max="15034" width="33.85546875" style="128" bestFit="1" customWidth="1"/>
    <col min="15035" max="15035" width="53" style="128" bestFit="1" customWidth="1"/>
    <col min="15036" max="15036" width="46.140625" style="128" bestFit="1" customWidth="1"/>
    <col min="15037" max="15037" width="8.140625" style="128" bestFit="1" customWidth="1"/>
    <col min="15038" max="15038" width="33.85546875" style="128" bestFit="1" customWidth="1"/>
    <col min="15039" max="15039" width="53" style="128" bestFit="1" customWidth="1"/>
    <col min="15040" max="15040" width="46.140625" style="128" bestFit="1" customWidth="1"/>
    <col min="15041" max="15041" width="8.140625" style="128" bestFit="1" customWidth="1"/>
    <col min="15042" max="15042" width="33.85546875" style="128" bestFit="1" customWidth="1"/>
    <col min="15043" max="15043" width="53" style="128" bestFit="1" customWidth="1"/>
    <col min="15044" max="15044" width="46.140625" style="128" bestFit="1" customWidth="1"/>
    <col min="15045" max="15045" width="8.140625" style="128" bestFit="1" customWidth="1"/>
    <col min="15046" max="15046" width="33.85546875" style="128" bestFit="1" customWidth="1"/>
    <col min="15047" max="15047" width="53" style="128" bestFit="1" customWidth="1"/>
    <col min="15048" max="15048" width="46.140625" style="128" bestFit="1" customWidth="1"/>
    <col min="15049" max="15049" width="8.140625" style="128" bestFit="1" customWidth="1"/>
    <col min="15050" max="15050" width="33.85546875" style="128" bestFit="1" customWidth="1"/>
    <col min="15051" max="15051" width="53" style="128" bestFit="1" customWidth="1"/>
    <col min="15052" max="15052" width="46.140625" style="128" bestFit="1" customWidth="1"/>
    <col min="15053" max="15053" width="8.140625" style="128" bestFit="1" customWidth="1"/>
    <col min="15054" max="15054" width="33.85546875" style="128" bestFit="1" customWidth="1"/>
    <col min="15055" max="15055" width="53" style="128" bestFit="1" customWidth="1"/>
    <col min="15056" max="15056" width="46.140625" style="128" bestFit="1" customWidth="1"/>
    <col min="15057" max="15057" width="8.140625" style="128" bestFit="1" customWidth="1"/>
    <col min="15058" max="15058" width="33.85546875" style="128" bestFit="1" customWidth="1"/>
    <col min="15059" max="15059" width="53" style="128" bestFit="1" customWidth="1"/>
    <col min="15060" max="15060" width="46.140625" style="128" bestFit="1" customWidth="1"/>
    <col min="15061" max="15061" width="8.140625" style="128" bestFit="1" customWidth="1"/>
    <col min="15062" max="15062" width="33.85546875" style="128" bestFit="1" customWidth="1"/>
    <col min="15063" max="15063" width="53" style="128" bestFit="1" customWidth="1"/>
    <col min="15064" max="15064" width="46.140625" style="128" bestFit="1" customWidth="1"/>
    <col min="15065" max="15065" width="8.140625" style="128" bestFit="1" customWidth="1"/>
    <col min="15066" max="15066" width="33.85546875" style="128" bestFit="1" customWidth="1"/>
    <col min="15067" max="15067" width="53" style="128" bestFit="1" customWidth="1"/>
    <col min="15068" max="15068" width="46.140625" style="128" bestFit="1" customWidth="1"/>
    <col min="15069" max="15069" width="8.140625" style="128" bestFit="1" customWidth="1"/>
    <col min="15070" max="15070" width="33.85546875" style="128" bestFit="1" customWidth="1"/>
    <col min="15071" max="15071" width="53" style="128" bestFit="1" customWidth="1"/>
    <col min="15072" max="15072" width="46.140625" style="128" bestFit="1" customWidth="1"/>
    <col min="15073" max="15073" width="8.140625" style="128" bestFit="1" customWidth="1"/>
    <col min="15074" max="15074" width="33.85546875" style="128" bestFit="1" customWidth="1"/>
    <col min="15075" max="15075" width="53" style="128" bestFit="1" customWidth="1"/>
    <col min="15076" max="15076" width="46.140625" style="128" bestFit="1" customWidth="1"/>
    <col min="15077" max="15077" width="8.140625" style="128" bestFit="1" customWidth="1"/>
    <col min="15078" max="15078" width="33.85546875" style="128" bestFit="1" customWidth="1"/>
    <col min="15079" max="15079" width="53" style="128" bestFit="1" customWidth="1"/>
    <col min="15080" max="15080" width="46.140625" style="128" bestFit="1" customWidth="1"/>
    <col min="15081" max="15081" width="8.140625" style="128" bestFit="1" customWidth="1"/>
    <col min="15082" max="15082" width="33.85546875" style="128" bestFit="1" customWidth="1"/>
    <col min="15083" max="15083" width="53" style="128" bestFit="1" customWidth="1"/>
    <col min="15084" max="15084" width="46.140625" style="128" bestFit="1" customWidth="1"/>
    <col min="15085" max="15085" width="8.140625" style="128" bestFit="1" customWidth="1"/>
    <col min="15086" max="15086" width="33.85546875" style="128" bestFit="1" customWidth="1"/>
    <col min="15087" max="15087" width="53" style="128" bestFit="1" customWidth="1"/>
    <col min="15088" max="15088" width="46.140625" style="128" bestFit="1" customWidth="1"/>
    <col min="15089" max="15089" width="8.140625" style="128" bestFit="1" customWidth="1"/>
    <col min="15090" max="15090" width="33.85546875" style="128" bestFit="1" customWidth="1"/>
    <col min="15091" max="15091" width="53" style="128" bestFit="1" customWidth="1"/>
    <col min="15092" max="15092" width="46.140625" style="128" bestFit="1" customWidth="1"/>
    <col min="15093" max="15093" width="8.140625" style="128" bestFit="1" customWidth="1"/>
    <col min="15094" max="15094" width="33.85546875" style="128" bestFit="1" customWidth="1"/>
    <col min="15095" max="15095" width="53" style="128" bestFit="1" customWidth="1"/>
    <col min="15096" max="15096" width="46.140625" style="128" bestFit="1" customWidth="1"/>
    <col min="15097" max="15097" width="8.140625" style="128" bestFit="1" customWidth="1"/>
    <col min="15098" max="15098" width="33.85546875" style="128" bestFit="1" customWidth="1"/>
    <col min="15099" max="15099" width="53" style="128" bestFit="1" customWidth="1"/>
    <col min="15100" max="15100" width="46.140625" style="128" bestFit="1" customWidth="1"/>
    <col min="15101" max="15101" width="8.140625" style="128" bestFit="1" customWidth="1"/>
    <col min="15102" max="15102" width="33.85546875" style="128" bestFit="1" customWidth="1"/>
    <col min="15103" max="15103" width="53" style="128" bestFit="1" customWidth="1"/>
    <col min="15104" max="15104" width="46.140625" style="128" bestFit="1" customWidth="1"/>
    <col min="15105" max="15105" width="8.140625" style="128" bestFit="1" customWidth="1"/>
    <col min="15106" max="15106" width="33.85546875" style="128" bestFit="1" customWidth="1"/>
    <col min="15107" max="15107" width="53" style="128" bestFit="1" customWidth="1"/>
    <col min="15108" max="15108" width="46.140625" style="128" bestFit="1" customWidth="1"/>
    <col min="15109" max="15109" width="8.140625" style="128" bestFit="1" customWidth="1"/>
    <col min="15110" max="15110" width="33.85546875" style="128" bestFit="1" customWidth="1"/>
    <col min="15111" max="15111" width="53" style="128" bestFit="1" customWidth="1"/>
    <col min="15112" max="15112" width="46.140625" style="128" bestFit="1" customWidth="1"/>
    <col min="15113" max="15113" width="8.140625" style="128" bestFit="1" customWidth="1"/>
    <col min="15114" max="15114" width="33.85546875" style="128" bestFit="1" customWidth="1"/>
    <col min="15115" max="15115" width="53" style="128" bestFit="1" customWidth="1"/>
    <col min="15116" max="15116" width="46.140625" style="128" bestFit="1" customWidth="1"/>
    <col min="15117" max="15117" width="8.140625" style="128" bestFit="1" customWidth="1"/>
    <col min="15118" max="15118" width="33.85546875" style="128" bestFit="1" customWidth="1"/>
    <col min="15119" max="15119" width="53" style="128" bestFit="1" customWidth="1"/>
    <col min="15120" max="15120" width="46.140625" style="128" bestFit="1" customWidth="1"/>
    <col min="15121" max="15121" width="8.140625" style="128" bestFit="1" customWidth="1"/>
    <col min="15122" max="15122" width="33.85546875" style="128" bestFit="1" customWidth="1"/>
    <col min="15123" max="15123" width="53" style="128" bestFit="1" customWidth="1"/>
    <col min="15124" max="15124" width="46.140625" style="128" bestFit="1" customWidth="1"/>
    <col min="15125" max="15125" width="8.140625" style="128" bestFit="1" customWidth="1"/>
    <col min="15126" max="15126" width="33.85546875" style="128" bestFit="1" customWidth="1"/>
    <col min="15127" max="15127" width="53" style="128" bestFit="1" customWidth="1"/>
    <col min="15128" max="15128" width="46.140625" style="128" bestFit="1" customWidth="1"/>
    <col min="15129" max="15129" width="8.140625" style="128" bestFit="1" customWidth="1"/>
    <col min="15130" max="15130" width="33.85546875" style="128" bestFit="1" customWidth="1"/>
    <col min="15131" max="15131" width="53" style="128" bestFit="1" customWidth="1"/>
    <col min="15132" max="15132" width="46.140625" style="128" bestFit="1" customWidth="1"/>
    <col min="15133" max="15133" width="8.140625" style="128" bestFit="1" customWidth="1"/>
    <col min="15134" max="15134" width="33.85546875" style="128" bestFit="1" customWidth="1"/>
    <col min="15135" max="15135" width="53" style="128" bestFit="1" customWidth="1"/>
    <col min="15136" max="15136" width="46.140625" style="128" bestFit="1" customWidth="1"/>
    <col min="15137" max="15137" width="8.140625" style="128" bestFit="1" customWidth="1"/>
    <col min="15138" max="15138" width="33.85546875" style="128" bestFit="1" customWidth="1"/>
    <col min="15139" max="15139" width="53" style="128" bestFit="1" customWidth="1"/>
    <col min="15140" max="15140" width="46.140625" style="128" bestFit="1" customWidth="1"/>
    <col min="15141" max="15141" width="8.140625" style="128" bestFit="1" customWidth="1"/>
    <col min="15142" max="15142" width="33.85546875" style="128" bestFit="1" customWidth="1"/>
    <col min="15143" max="15143" width="53" style="128" bestFit="1" customWidth="1"/>
    <col min="15144" max="15144" width="46.140625" style="128" bestFit="1" customWidth="1"/>
    <col min="15145" max="15145" width="8.140625" style="128" bestFit="1" customWidth="1"/>
    <col min="15146" max="15146" width="33.85546875" style="128" bestFit="1" customWidth="1"/>
    <col min="15147" max="15147" width="53" style="128" bestFit="1" customWidth="1"/>
    <col min="15148" max="15148" width="46.140625" style="128" bestFit="1" customWidth="1"/>
    <col min="15149" max="15149" width="8.140625" style="128" bestFit="1" customWidth="1"/>
    <col min="15150" max="15150" width="33.85546875" style="128" bestFit="1" customWidth="1"/>
    <col min="15151" max="15151" width="53" style="128" bestFit="1" customWidth="1"/>
    <col min="15152" max="15152" width="46.140625" style="128" bestFit="1" customWidth="1"/>
    <col min="15153" max="15153" width="8.140625" style="128" bestFit="1" customWidth="1"/>
    <col min="15154" max="15154" width="33.85546875" style="128" bestFit="1" customWidth="1"/>
    <col min="15155" max="15155" width="53" style="128" bestFit="1" customWidth="1"/>
    <col min="15156" max="15156" width="46.140625" style="128" bestFit="1" customWidth="1"/>
    <col min="15157" max="15157" width="8.140625" style="128" bestFit="1" customWidth="1"/>
    <col min="15158" max="15158" width="33.85546875" style="128" bestFit="1" customWidth="1"/>
    <col min="15159" max="15159" width="53" style="128" bestFit="1" customWidth="1"/>
    <col min="15160" max="15160" width="46.140625" style="128" bestFit="1" customWidth="1"/>
    <col min="15161" max="15161" width="8.140625" style="128" bestFit="1" customWidth="1"/>
    <col min="15162" max="15162" width="33.85546875" style="128" bestFit="1" customWidth="1"/>
    <col min="15163" max="15163" width="53" style="128" bestFit="1" customWidth="1"/>
    <col min="15164" max="15164" width="46.140625" style="128" bestFit="1" customWidth="1"/>
    <col min="15165" max="15165" width="8.140625" style="128" bestFit="1" customWidth="1"/>
    <col min="15166" max="15166" width="33.85546875" style="128" bestFit="1" customWidth="1"/>
    <col min="15167" max="15167" width="53" style="128" bestFit="1" customWidth="1"/>
    <col min="15168" max="15168" width="46.140625" style="128" bestFit="1" customWidth="1"/>
    <col min="15169" max="15169" width="8.140625" style="128" bestFit="1" customWidth="1"/>
    <col min="15170" max="15170" width="33.85546875" style="128" bestFit="1" customWidth="1"/>
    <col min="15171" max="15171" width="53" style="128" bestFit="1" customWidth="1"/>
    <col min="15172" max="15172" width="46.140625" style="128" bestFit="1" customWidth="1"/>
    <col min="15173" max="15173" width="8.140625" style="128" bestFit="1" customWidth="1"/>
    <col min="15174" max="15174" width="33.85546875" style="128" bestFit="1" customWidth="1"/>
    <col min="15175" max="15175" width="53" style="128" bestFit="1" customWidth="1"/>
    <col min="15176" max="15176" width="46.140625" style="128" bestFit="1" customWidth="1"/>
    <col min="15177" max="15177" width="8.140625" style="128" bestFit="1" customWidth="1"/>
    <col min="15178" max="15178" width="33.85546875" style="128" bestFit="1" customWidth="1"/>
    <col min="15179" max="15179" width="53" style="128" bestFit="1" customWidth="1"/>
    <col min="15180" max="15180" width="46.140625" style="128" bestFit="1" customWidth="1"/>
    <col min="15181" max="15181" width="8.140625" style="128" bestFit="1" customWidth="1"/>
    <col min="15182" max="15182" width="33.85546875" style="128" bestFit="1" customWidth="1"/>
    <col min="15183" max="15183" width="53" style="128" bestFit="1" customWidth="1"/>
    <col min="15184" max="15184" width="46.140625" style="128" bestFit="1" customWidth="1"/>
    <col min="15185" max="15185" width="8.140625" style="128" bestFit="1" customWidth="1"/>
    <col min="15186" max="15186" width="33.85546875" style="128" bestFit="1" customWidth="1"/>
    <col min="15187" max="15187" width="53" style="128" bestFit="1" customWidth="1"/>
    <col min="15188" max="15188" width="46.140625" style="128" bestFit="1" customWidth="1"/>
    <col min="15189" max="15189" width="8.140625" style="128" bestFit="1" customWidth="1"/>
    <col min="15190" max="15190" width="33.85546875" style="128" bestFit="1" customWidth="1"/>
    <col min="15191" max="15191" width="53" style="128" bestFit="1" customWidth="1"/>
    <col min="15192" max="15192" width="46.140625" style="128" bestFit="1" customWidth="1"/>
    <col min="15193" max="15193" width="8.140625" style="128" bestFit="1" customWidth="1"/>
    <col min="15194" max="15194" width="33.85546875" style="128" bestFit="1" customWidth="1"/>
    <col min="15195" max="15195" width="53" style="128" bestFit="1" customWidth="1"/>
    <col min="15196" max="15196" width="46.140625" style="128" bestFit="1" customWidth="1"/>
    <col min="15197" max="15197" width="8.140625" style="128" bestFit="1" customWidth="1"/>
    <col min="15198" max="15198" width="33.85546875" style="128" bestFit="1" customWidth="1"/>
    <col min="15199" max="15199" width="53" style="128" bestFit="1" customWidth="1"/>
    <col min="15200" max="15200" width="46.140625" style="128" bestFit="1" customWidth="1"/>
    <col min="15201" max="15201" width="8.140625" style="128" bestFit="1" customWidth="1"/>
    <col min="15202" max="15202" width="33.85546875" style="128" bestFit="1" customWidth="1"/>
    <col min="15203" max="15203" width="53" style="128" bestFit="1" customWidth="1"/>
    <col min="15204" max="15204" width="46.140625" style="128" bestFit="1" customWidth="1"/>
    <col min="15205" max="15205" width="8.140625" style="128" bestFit="1" customWidth="1"/>
    <col min="15206" max="15206" width="33.85546875" style="128" bestFit="1" customWidth="1"/>
    <col min="15207" max="15207" width="53" style="128" bestFit="1" customWidth="1"/>
    <col min="15208" max="15208" width="46.140625" style="128" bestFit="1" customWidth="1"/>
    <col min="15209" max="15209" width="8.140625" style="128" bestFit="1" customWidth="1"/>
    <col min="15210" max="15210" width="33.85546875" style="128" bestFit="1" customWidth="1"/>
    <col min="15211" max="15211" width="53" style="128" bestFit="1" customWidth="1"/>
    <col min="15212" max="15212" width="46.140625" style="128" bestFit="1" customWidth="1"/>
    <col min="15213" max="15213" width="8.140625" style="128" bestFit="1" customWidth="1"/>
    <col min="15214" max="15214" width="33.85546875" style="128" bestFit="1" customWidth="1"/>
    <col min="15215" max="15215" width="53" style="128" bestFit="1" customWidth="1"/>
    <col min="15216" max="15216" width="46.140625" style="128" bestFit="1" customWidth="1"/>
    <col min="15217" max="15217" width="8.140625" style="128" bestFit="1" customWidth="1"/>
    <col min="15218" max="15218" width="33.85546875" style="128" bestFit="1" customWidth="1"/>
    <col min="15219" max="15219" width="53" style="128" bestFit="1" customWidth="1"/>
    <col min="15220" max="15220" width="46.140625" style="128" bestFit="1" customWidth="1"/>
    <col min="15221" max="15221" width="8.140625" style="128" bestFit="1" customWidth="1"/>
    <col min="15222" max="15222" width="33.85546875" style="128" bestFit="1" customWidth="1"/>
    <col min="15223" max="15223" width="53" style="128" bestFit="1" customWidth="1"/>
    <col min="15224" max="15224" width="46.140625" style="128" bestFit="1" customWidth="1"/>
    <col min="15225" max="15225" width="8.140625" style="128" bestFit="1" customWidth="1"/>
    <col min="15226" max="15226" width="33.85546875" style="128" bestFit="1" customWidth="1"/>
    <col min="15227" max="15227" width="53" style="128" bestFit="1" customWidth="1"/>
    <col min="15228" max="15228" width="46.140625" style="128" bestFit="1" customWidth="1"/>
    <col min="15229" max="15229" width="8.140625" style="128" bestFit="1" customWidth="1"/>
    <col min="15230" max="15230" width="33.85546875" style="128" bestFit="1" customWidth="1"/>
    <col min="15231" max="15231" width="53" style="128" bestFit="1" customWidth="1"/>
    <col min="15232" max="15232" width="46.140625" style="128" bestFit="1" customWidth="1"/>
    <col min="15233" max="15233" width="8.140625" style="128" bestFit="1" customWidth="1"/>
    <col min="15234" max="15234" width="33.85546875" style="128" bestFit="1" customWidth="1"/>
    <col min="15235" max="15235" width="53" style="128" bestFit="1" customWidth="1"/>
    <col min="15236" max="15236" width="46.140625" style="128" bestFit="1" customWidth="1"/>
    <col min="15237" max="15237" width="8.140625" style="128" bestFit="1" customWidth="1"/>
    <col min="15238" max="15238" width="33.85546875" style="128" bestFit="1" customWidth="1"/>
    <col min="15239" max="15239" width="53" style="128" bestFit="1" customWidth="1"/>
    <col min="15240" max="15240" width="46.140625" style="128" bestFit="1" customWidth="1"/>
    <col min="15241" max="15241" width="8.140625" style="128" bestFit="1" customWidth="1"/>
    <col min="15242" max="15242" width="33.85546875" style="128" bestFit="1" customWidth="1"/>
    <col min="15243" max="15243" width="53" style="128" bestFit="1" customWidth="1"/>
    <col min="15244" max="15244" width="46.140625" style="128" bestFit="1" customWidth="1"/>
    <col min="15245" max="15245" width="8.140625" style="128" bestFit="1" customWidth="1"/>
    <col min="15246" max="15246" width="33.85546875" style="128" bestFit="1" customWidth="1"/>
    <col min="15247" max="15247" width="53" style="128" bestFit="1" customWidth="1"/>
    <col min="15248" max="15248" width="46.140625" style="128" bestFit="1" customWidth="1"/>
    <col min="15249" max="15249" width="8.140625" style="128" bestFit="1" customWidth="1"/>
    <col min="15250" max="15250" width="33.85546875" style="128" bestFit="1" customWidth="1"/>
    <col min="15251" max="15251" width="53" style="128" bestFit="1" customWidth="1"/>
    <col min="15252" max="15252" width="46.140625" style="128" bestFit="1" customWidth="1"/>
    <col min="15253" max="15253" width="8.140625" style="128" bestFit="1" customWidth="1"/>
    <col min="15254" max="15254" width="33.85546875" style="128" bestFit="1" customWidth="1"/>
    <col min="15255" max="15255" width="53" style="128" bestFit="1" customWidth="1"/>
    <col min="15256" max="15256" width="46.140625" style="128" bestFit="1" customWidth="1"/>
    <col min="15257" max="15257" width="8.140625" style="128" bestFit="1" customWidth="1"/>
    <col min="15258" max="15258" width="33.85546875" style="128" bestFit="1" customWidth="1"/>
    <col min="15259" max="15259" width="53" style="128" bestFit="1" customWidth="1"/>
    <col min="15260" max="15260" width="46.140625" style="128" bestFit="1" customWidth="1"/>
    <col min="15261" max="15261" width="8.140625" style="128" bestFit="1" customWidth="1"/>
    <col min="15262" max="15262" width="33.85546875" style="128" bestFit="1" customWidth="1"/>
    <col min="15263" max="15263" width="53" style="128" bestFit="1" customWidth="1"/>
    <col min="15264" max="15264" width="46.140625" style="128" bestFit="1" customWidth="1"/>
    <col min="15265" max="15265" width="8.140625" style="128" bestFit="1" customWidth="1"/>
    <col min="15266" max="15266" width="33.85546875" style="128" bestFit="1" customWidth="1"/>
    <col min="15267" max="15267" width="53" style="128" bestFit="1" customWidth="1"/>
    <col min="15268" max="15268" width="46.140625" style="128" bestFit="1" customWidth="1"/>
    <col min="15269" max="15269" width="8.140625" style="128" bestFit="1" customWidth="1"/>
    <col min="15270" max="15270" width="33.85546875" style="128" bestFit="1" customWidth="1"/>
    <col min="15271" max="15271" width="53" style="128" bestFit="1" customWidth="1"/>
    <col min="15272" max="15272" width="46.140625" style="128" bestFit="1" customWidth="1"/>
    <col min="15273" max="15273" width="8.140625" style="128" bestFit="1" customWidth="1"/>
    <col min="15274" max="15274" width="33.85546875" style="128" bestFit="1" customWidth="1"/>
    <col min="15275" max="15275" width="53" style="128" bestFit="1" customWidth="1"/>
    <col min="15276" max="15276" width="46.140625" style="128" bestFit="1" customWidth="1"/>
    <col min="15277" max="15277" width="8.140625" style="128" bestFit="1" customWidth="1"/>
    <col min="15278" max="15278" width="33.85546875" style="128" bestFit="1" customWidth="1"/>
    <col min="15279" max="15279" width="53" style="128" bestFit="1" customWidth="1"/>
    <col min="15280" max="15280" width="46.140625" style="128" bestFit="1" customWidth="1"/>
    <col min="15281" max="15281" width="8.140625" style="128" bestFit="1" customWidth="1"/>
    <col min="15282" max="15282" width="33.85546875" style="128" bestFit="1" customWidth="1"/>
    <col min="15283" max="15283" width="53" style="128" bestFit="1" customWidth="1"/>
    <col min="15284" max="15284" width="46.140625" style="128" bestFit="1" customWidth="1"/>
    <col min="15285" max="15285" width="8.140625" style="128" bestFit="1" customWidth="1"/>
    <col min="15286" max="15286" width="33.85546875" style="128" bestFit="1" customWidth="1"/>
    <col min="15287" max="15287" width="53" style="128" bestFit="1" customWidth="1"/>
    <col min="15288" max="15288" width="46.140625" style="128" bestFit="1" customWidth="1"/>
    <col min="15289" max="15289" width="8.140625" style="128" bestFit="1" customWidth="1"/>
    <col min="15290" max="15290" width="33.85546875" style="128" bestFit="1" customWidth="1"/>
    <col min="15291" max="15291" width="53" style="128" bestFit="1" customWidth="1"/>
    <col min="15292" max="15292" width="46.140625" style="128" bestFit="1" customWidth="1"/>
    <col min="15293" max="15293" width="8.140625" style="128" bestFit="1" customWidth="1"/>
    <col min="15294" max="15294" width="33.85546875" style="128" bestFit="1" customWidth="1"/>
    <col min="15295" max="15295" width="53" style="128" bestFit="1" customWidth="1"/>
    <col min="15296" max="15296" width="46.140625" style="128" bestFit="1" customWidth="1"/>
    <col min="15297" max="15297" width="8.140625" style="128" bestFit="1" customWidth="1"/>
    <col min="15298" max="15298" width="33.85546875" style="128" bestFit="1" customWidth="1"/>
    <col min="15299" max="15299" width="53" style="128" bestFit="1" customWidth="1"/>
    <col min="15300" max="15300" width="46.140625" style="128" bestFit="1" customWidth="1"/>
    <col min="15301" max="15301" width="8.140625" style="128" bestFit="1" customWidth="1"/>
    <col min="15302" max="15302" width="33.85546875" style="128" bestFit="1" customWidth="1"/>
    <col min="15303" max="15303" width="53" style="128" bestFit="1" customWidth="1"/>
    <col min="15304" max="15304" width="46.140625" style="128" bestFit="1" customWidth="1"/>
    <col min="15305" max="15305" width="8.140625" style="128" bestFit="1" customWidth="1"/>
    <col min="15306" max="15306" width="33.85546875" style="128" bestFit="1" customWidth="1"/>
    <col min="15307" max="15307" width="53" style="128" bestFit="1" customWidth="1"/>
    <col min="15308" max="15308" width="46.140625" style="128" bestFit="1" customWidth="1"/>
    <col min="15309" max="15309" width="8.140625" style="128" bestFit="1" customWidth="1"/>
    <col min="15310" max="15310" width="33.85546875" style="128" bestFit="1" customWidth="1"/>
    <col min="15311" max="15311" width="53" style="128" bestFit="1" customWidth="1"/>
    <col min="15312" max="15312" width="46.140625" style="128" bestFit="1" customWidth="1"/>
    <col min="15313" max="15313" width="8.140625" style="128" bestFit="1" customWidth="1"/>
    <col min="15314" max="15314" width="33.85546875" style="128" bestFit="1" customWidth="1"/>
    <col min="15315" max="15315" width="53" style="128" bestFit="1" customWidth="1"/>
    <col min="15316" max="15316" width="46.140625" style="128" bestFit="1" customWidth="1"/>
    <col min="15317" max="15317" width="8.140625" style="128" bestFit="1" customWidth="1"/>
    <col min="15318" max="15318" width="33.85546875" style="128" bestFit="1" customWidth="1"/>
    <col min="15319" max="15319" width="53" style="128" bestFit="1" customWidth="1"/>
    <col min="15320" max="15320" width="46.140625" style="128" bestFit="1" customWidth="1"/>
    <col min="15321" max="15321" width="8.140625" style="128" bestFit="1" customWidth="1"/>
    <col min="15322" max="15322" width="33.85546875" style="128" bestFit="1" customWidth="1"/>
    <col min="15323" max="15323" width="53" style="128" bestFit="1" customWidth="1"/>
    <col min="15324" max="15324" width="46.140625" style="128" bestFit="1" customWidth="1"/>
    <col min="15325" max="15325" width="8.140625" style="128" bestFit="1" customWidth="1"/>
    <col min="15326" max="15326" width="33.85546875" style="128" bestFit="1" customWidth="1"/>
    <col min="15327" max="15327" width="53" style="128" bestFit="1" customWidth="1"/>
    <col min="15328" max="15328" width="46.140625" style="128" bestFit="1" customWidth="1"/>
    <col min="15329" max="15329" width="8.140625" style="128" bestFit="1" customWidth="1"/>
    <col min="15330" max="15330" width="33.85546875" style="128" bestFit="1" customWidth="1"/>
    <col min="15331" max="15331" width="53" style="128" bestFit="1" customWidth="1"/>
    <col min="15332" max="15332" width="46.140625" style="128" bestFit="1" customWidth="1"/>
    <col min="15333" max="15333" width="8.140625" style="128" bestFit="1" customWidth="1"/>
    <col min="15334" max="15334" width="33.85546875" style="128" bestFit="1" customWidth="1"/>
    <col min="15335" max="15335" width="53" style="128" bestFit="1" customWidth="1"/>
    <col min="15336" max="15336" width="46.140625" style="128" bestFit="1" customWidth="1"/>
    <col min="15337" max="15337" width="8.140625" style="128" bestFit="1" customWidth="1"/>
    <col min="15338" max="15338" width="33.85546875" style="128" bestFit="1" customWidth="1"/>
    <col min="15339" max="15339" width="53" style="128" bestFit="1" customWidth="1"/>
    <col min="15340" max="15340" width="46.140625" style="128" bestFit="1" customWidth="1"/>
    <col min="15341" max="15341" width="8.140625" style="128" bestFit="1" customWidth="1"/>
    <col min="15342" max="15342" width="33.85546875" style="128" bestFit="1" customWidth="1"/>
    <col min="15343" max="15343" width="53" style="128" bestFit="1" customWidth="1"/>
    <col min="15344" max="15344" width="46.140625" style="128" bestFit="1" customWidth="1"/>
    <col min="15345" max="15345" width="8.140625" style="128" bestFit="1" customWidth="1"/>
    <col min="15346" max="15346" width="33.85546875" style="128" bestFit="1" customWidth="1"/>
    <col min="15347" max="15347" width="53" style="128" bestFit="1" customWidth="1"/>
    <col min="15348" max="15348" width="46.140625" style="128" bestFit="1" customWidth="1"/>
    <col min="15349" max="15349" width="8.140625" style="128" bestFit="1" customWidth="1"/>
    <col min="15350" max="15350" width="33.85546875" style="128" bestFit="1" customWidth="1"/>
    <col min="15351" max="15351" width="53" style="128" bestFit="1" customWidth="1"/>
    <col min="15352" max="15352" width="46.140625" style="128" bestFit="1" customWidth="1"/>
    <col min="15353" max="15353" width="8.140625" style="128" bestFit="1" customWidth="1"/>
    <col min="15354" max="15354" width="33.85546875" style="128" bestFit="1" customWidth="1"/>
    <col min="15355" max="15355" width="53" style="128" bestFit="1" customWidth="1"/>
    <col min="15356" max="15356" width="46.140625" style="128" bestFit="1" customWidth="1"/>
    <col min="15357" max="15357" width="8.140625" style="128" bestFit="1" customWidth="1"/>
    <col min="15358" max="15358" width="33.85546875" style="128" bestFit="1" customWidth="1"/>
    <col min="15359" max="15359" width="53" style="128" bestFit="1" customWidth="1"/>
    <col min="15360" max="15360" width="46.140625" style="128" bestFit="1" customWidth="1"/>
    <col min="15361" max="15361" width="8.140625" style="128" bestFit="1" customWidth="1"/>
    <col min="15362" max="15362" width="33.85546875" style="128" bestFit="1" customWidth="1"/>
    <col min="15363" max="15363" width="53" style="128" bestFit="1" customWidth="1"/>
    <col min="15364" max="15364" width="46.140625" style="128" bestFit="1" customWidth="1"/>
    <col min="15365" max="15365" width="8.140625" style="128" bestFit="1" customWidth="1"/>
    <col min="15366" max="15366" width="33.85546875" style="128" bestFit="1" customWidth="1"/>
    <col min="15367" max="15367" width="53" style="128" bestFit="1" customWidth="1"/>
    <col min="15368" max="15368" width="46.140625" style="128" bestFit="1" customWidth="1"/>
    <col min="15369" max="15369" width="8.140625" style="128" bestFit="1" customWidth="1"/>
    <col min="15370" max="15370" width="33.85546875" style="128" bestFit="1" customWidth="1"/>
    <col min="15371" max="15371" width="53" style="128" bestFit="1" customWidth="1"/>
    <col min="15372" max="15372" width="46.140625" style="128" bestFit="1" customWidth="1"/>
    <col min="15373" max="15373" width="8.140625" style="128" bestFit="1" customWidth="1"/>
    <col min="15374" max="15374" width="33.85546875" style="128" bestFit="1" customWidth="1"/>
    <col min="15375" max="15375" width="53" style="128" bestFit="1" customWidth="1"/>
    <col min="15376" max="15376" width="46.140625" style="128" bestFit="1" customWidth="1"/>
    <col min="15377" max="15377" width="8.140625" style="128" bestFit="1" customWidth="1"/>
    <col min="15378" max="15378" width="33.85546875" style="128" bestFit="1" customWidth="1"/>
    <col min="15379" max="15379" width="53" style="128" bestFit="1" customWidth="1"/>
    <col min="15380" max="15380" width="46.140625" style="128" bestFit="1" customWidth="1"/>
    <col min="15381" max="15381" width="8.140625" style="128" bestFit="1" customWidth="1"/>
    <col min="15382" max="15382" width="33.85546875" style="128" bestFit="1" customWidth="1"/>
    <col min="15383" max="15383" width="53" style="128" bestFit="1" customWidth="1"/>
    <col min="15384" max="15384" width="46.140625" style="128" bestFit="1" customWidth="1"/>
    <col min="15385" max="15385" width="8.140625" style="128" bestFit="1" customWidth="1"/>
    <col min="15386" max="15386" width="33.85546875" style="128" bestFit="1" customWidth="1"/>
    <col min="15387" max="15387" width="53" style="128" bestFit="1" customWidth="1"/>
    <col min="15388" max="15388" width="46.140625" style="128" bestFit="1" customWidth="1"/>
    <col min="15389" max="15389" width="8.140625" style="128" bestFit="1" customWidth="1"/>
    <col min="15390" max="15390" width="33.85546875" style="128" bestFit="1" customWidth="1"/>
    <col min="15391" max="15391" width="53" style="128" bestFit="1" customWidth="1"/>
    <col min="15392" max="15392" width="46.140625" style="128" bestFit="1" customWidth="1"/>
    <col min="15393" max="15393" width="8.140625" style="128" bestFit="1" customWidth="1"/>
    <col min="15394" max="15394" width="33.85546875" style="128" bestFit="1" customWidth="1"/>
    <col min="15395" max="15395" width="53" style="128" bestFit="1" customWidth="1"/>
    <col min="15396" max="15396" width="46.140625" style="128" bestFit="1" customWidth="1"/>
    <col min="15397" max="15397" width="8.140625" style="128" bestFit="1" customWidth="1"/>
    <col min="15398" max="15398" width="33.85546875" style="128" bestFit="1" customWidth="1"/>
    <col min="15399" max="15399" width="53" style="128" bestFit="1" customWidth="1"/>
    <col min="15400" max="15400" width="46.140625" style="128" bestFit="1" customWidth="1"/>
    <col min="15401" max="15401" width="8.140625" style="128" bestFit="1" customWidth="1"/>
    <col min="15402" max="15402" width="33.85546875" style="128" bestFit="1" customWidth="1"/>
    <col min="15403" max="15403" width="53" style="128" bestFit="1" customWidth="1"/>
    <col min="15404" max="15404" width="46.140625" style="128" bestFit="1" customWidth="1"/>
    <col min="15405" max="15405" width="8.140625" style="128" bestFit="1" customWidth="1"/>
    <col min="15406" max="15406" width="33.85546875" style="128" bestFit="1" customWidth="1"/>
    <col min="15407" max="15407" width="53" style="128" bestFit="1" customWidth="1"/>
    <col min="15408" max="15408" width="46.140625" style="128" bestFit="1" customWidth="1"/>
    <col min="15409" max="15409" width="8.140625" style="128" bestFit="1" customWidth="1"/>
    <col min="15410" max="15410" width="33.85546875" style="128" bestFit="1" customWidth="1"/>
    <col min="15411" max="15411" width="53" style="128" bestFit="1" customWidth="1"/>
    <col min="15412" max="15412" width="46.140625" style="128" bestFit="1" customWidth="1"/>
    <col min="15413" max="15413" width="8.140625" style="128" bestFit="1" customWidth="1"/>
    <col min="15414" max="15414" width="33.85546875" style="128" bestFit="1" customWidth="1"/>
    <col min="15415" max="15415" width="53" style="128" bestFit="1" customWidth="1"/>
    <col min="15416" max="15416" width="46.140625" style="128" bestFit="1" customWidth="1"/>
    <col min="15417" max="15417" width="8.140625" style="128" bestFit="1" customWidth="1"/>
    <col min="15418" max="15418" width="33.85546875" style="128" bestFit="1" customWidth="1"/>
    <col min="15419" max="15419" width="53" style="128" bestFit="1" customWidth="1"/>
    <col min="15420" max="15420" width="46.140625" style="128" bestFit="1" customWidth="1"/>
    <col min="15421" max="15421" width="8.140625" style="128" bestFit="1" customWidth="1"/>
    <col min="15422" max="15422" width="33.85546875" style="128" bestFit="1" customWidth="1"/>
    <col min="15423" max="15423" width="53" style="128" bestFit="1" customWidth="1"/>
    <col min="15424" max="15424" width="46.140625" style="128" bestFit="1" customWidth="1"/>
    <col min="15425" max="15425" width="8.140625" style="128" bestFit="1" customWidth="1"/>
    <col min="15426" max="15426" width="33.85546875" style="128" bestFit="1" customWidth="1"/>
    <col min="15427" max="15427" width="53" style="128" bestFit="1" customWidth="1"/>
    <col min="15428" max="15428" width="46.140625" style="128" bestFit="1" customWidth="1"/>
    <col min="15429" max="15429" width="8.140625" style="128" bestFit="1" customWidth="1"/>
    <col min="15430" max="15430" width="33.85546875" style="128" bestFit="1" customWidth="1"/>
    <col min="15431" max="15431" width="53" style="128" bestFit="1" customWidth="1"/>
    <col min="15432" max="15432" width="46.140625" style="128" bestFit="1" customWidth="1"/>
    <col min="15433" max="15433" width="8.140625" style="128" bestFit="1" customWidth="1"/>
    <col min="15434" max="15434" width="33.85546875" style="128" bestFit="1" customWidth="1"/>
    <col min="15435" max="15435" width="53" style="128" bestFit="1" customWidth="1"/>
    <col min="15436" max="15436" width="46.140625" style="128" bestFit="1" customWidth="1"/>
    <col min="15437" max="15437" width="8.140625" style="128" bestFit="1" customWidth="1"/>
    <col min="15438" max="15438" width="33.85546875" style="128" bestFit="1" customWidth="1"/>
    <col min="15439" max="15439" width="53" style="128" bestFit="1" customWidth="1"/>
    <col min="15440" max="15440" width="46.140625" style="128" bestFit="1" customWidth="1"/>
    <col min="15441" max="15441" width="8.140625" style="128" bestFit="1" customWidth="1"/>
    <col min="15442" max="15442" width="33.85546875" style="128" bestFit="1" customWidth="1"/>
    <col min="15443" max="15443" width="53" style="128" bestFit="1" customWidth="1"/>
    <col min="15444" max="15444" width="46.140625" style="128" bestFit="1" customWidth="1"/>
    <col min="15445" max="15445" width="8.140625" style="128" bestFit="1" customWidth="1"/>
    <col min="15446" max="15446" width="33.85546875" style="128" bestFit="1" customWidth="1"/>
    <col min="15447" max="15447" width="53" style="128" bestFit="1" customWidth="1"/>
    <col min="15448" max="15448" width="46.140625" style="128" bestFit="1" customWidth="1"/>
    <col min="15449" max="15449" width="8.140625" style="128" bestFit="1" customWidth="1"/>
    <col min="15450" max="15450" width="33.85546875" style="128" bestFit="1" customWidth="1"/>
    <col min="15451" max="15451" width="53" style="128" bestFit="1" customWidth="1"/>
    <col min="15452" max="15452" width="46.140625" style="128" bestFit="1" customWidth="1"/>
    <col min="15453" max="15453" width="8.140625" style="128" bestFit="1" customWidth="1"/>
    <col min="15454" max="15454" width="33.85546875" style="128" bestFit="1" customWidth="1"/>
    <col min="15455" max="15455" width="53" style="128" bestFit="1" customWidth="1"/>
    <col min="15456" max="15456" width="46.140625" style="128" bestFit="1" customWidth="1"/>
    <col min="15457" max="15457" width="8.140625" style="128" bestFit="1" customWidth="1"/>
    <col min="15458" max="15458" width="33.85546875" style="128" bestFit="1" customWidth="1"/>
    <col min="15459" max="15459" width="53" style="128" bestFit="1" customWidth="1"/>
    <col min="15460" max="15460" width="46.140625" style="128" bestFit="1" customWidth="1"/>
    <col min="15461" max="15461" width="8.140625" style="128" bestFit="1" customWidth="1"/>
    <col min="15462" max="15462" width="33.85546875" style="128" bestFit="1" customWidth="1"/>
    <col min="15463" max="15463" width="53" style="128" bestFit="1" customWidth="1"/>
    <col min="15464" max="15464" width="46.140625" style="128" bestFit="1" customWidth="1"/>
    <col min="15465" max="15465" width="8.140625" style="128" bestFit="1" customWidth="1"/>
    <col min="15466" max="15466" width="33.85546875" style="128" bestFit="1" customWidth="1"/>
    <col min="15467" max="15467" width="53" style="128" bestFit="1" customWidth="1"/>
    <col min="15468" max="15468" width="46.140625" style="128" bestFit="1" customWidth="1"/>
    <col min="15469" max="15469" width="8.140625" style="128" bestFit="1" customWidth="1"/>
    <col min="15470" max="15470" width="33.85546875" style="128" bestFit="1" customWidth="1"/>
    <col min="15471" max="15471" width="53" style="128" bestFit="1" customWidth="1"/>
    <col min="15472" max="15472" width="46.140625" style="128" bestFit="1" customWidth="1"/>
    <col min="15473" max="15473" width="8.140625" style="128" bestFit="1" customWidth="1"/>
    <col min="15474" max="15474" width="33.85546875" style="128" bestFit="1" customWidth="1"/>
    <col min="15475" max="15475" width="53" style="128" bestFit="1" customWidth="1"/>
    <col min="15476" max="15476" width="46.140625" style="128" bestFit="1" customWidth="1"/>
    <col min="15477" max="15477" width="8.140625" style="128" bestFit="1" customWidth="1"/>
    <col min="15478" max="15478" width="33.85546875" style="128" bestFit="1" customWidth="1"/>
    <col min="15479" max="15479" width="53" style="128" bestFit="1" customWidth="1"/>
    <col min="15480" max="15480" width="46.140625" style="128" bestFit="1" customWidth="1"/>
    <col min="15481" max="15481" width="8.140625" style="128" bestFit="1" customWidth="1"/>
    <col min="15482" max="15482" width="33.85546875" style="128" bestFit="1" customWidth="1"/>
    <col min="15483" max="15483" width="53" style="128" bestFit="1" customWidth="1"/>
    <col min="15484" max="15484" width="46.140625" style="128" bestFit="1" customWidth="1"/>
    <col min="15485" max="15485" width="8.140625" style="128" bestFit="1" customWidth="1"/>
    <col min="15486" max="15486" width="33.85546875" style="128" bestFit="1" customWidth="1"/>
    <col min="15487" max="15487" width="53" style="128" bestFit="1" customWidth="1"/>
    <col min="15488" max="15488" width="46.140625" style="128" bestFit="1" customWidth="1"/>
    <col min="15489" max="15489" width="8.140625" style="128" bestFit="1" customWidth="1"/>
    <col min="15490" max="15490" width="33.85546875" style="128" bestFit="1" customWidth="1"/>
    <col min="15491" max="15491" width="53" style="128" bestFit="1" customWidth="1"/>
    <col min="15492" max="15492" width="46.140625" style="128" bestFit="1" customWidth="1"/>
    <col min="15493" max="15493" width="8.140625" style="128" bestFit="1" customWidth="1"/>
    <col min="15494" max="15494" width="33.85546875" style="128" bestFit="1" customWidth="1"/>
    <col min="15495" max="15495" width="53" style="128" bestFit="1" customWidth="1"/>
    <col min="15496" max="15496" width="46.140625" style="128" bestFit="1" customWidth="1"/>
    <col min="15497" max="15497" width="8.140625" style="128" bestFit="1" customWidth="1"/>
    <col min="15498" max="15498" width="33.85546875" style="128" bestFit="1" customWidth="1"/>
    <col min="15499" max="15499" width="53" style="128" bestFit="1" customWidth="1"/>
    <col min="15500" max="15500" width="46.140625" style="128" bestFit="1" customWidth="1"/>
    <col min="15501" max="15501" width="8.140625" style="128" bestFit="1" customWidth="1"/>
    <col min="15502" max="15502" width="33.85546875" style="128" bestFit="1" customWidth="1"/>
    <col min="15503" max="15503" width="53" style="128" bestFit="1" customWidth="1"/>
    <col min="15504" max="15504" width="46.140625" style="128" bestFit="1" customWidth="1"/>
    <col min="15505" max="15505" width="8.140625" style="128" bestFit="1" customWidth="1"/>
    <col min="15506" max="15506" width="33.85546875" style="128" bestFit="1" customWidth="1"/>
    <col min="15507" max="15507" width="53" style="128" bestFit="1" customWidth="1"/>
    <col min="15508" max="15508" width="46.140625" style="128" bestFit="1" customWidth="1"/>
    <col min="15509" max="15509" width="8.140625" style="128" bestFit="1" customWidth="1"/>
    <col min="15510" max="15510" width="33.85546875" style="128" bestFit="1" customWidth="1"/>
    <col min="15511" max="15511" width="53" style="128" bestFit="1" customWidth="1"/>
    <col min="15512" max="15512" width="46.140625" style="128" bestFit="1" customWidth="1"/>
    <col min="15513" max="15513" width="8.140625" style="128" bestFit="1" customWidth="1"/>
    <col min="15514" max="15514" width="33.85546875" style="128" bestFit="1" customWidth="1"/>
    <col min="15515" max="15515" width="53" style="128" bestFit="1" customWidth="1"/>
    <col min="15516" max="15516" width="46.140625" style="128" bestFit="1" customWidth="1"/>
    <col min="15517" max="15517" width="8.140625" style="128" bestFit="1" customWidth="1"/>
    <col min="15518" max="15518" width="33.85546875" style="128" bestFit="1" customWidth="1"/>
    <col min="15519" max="15519" width="53" style="128" bestFit="1" customWidth="1"/>
    <col min="15520" max="15520" width="46.140625" style="128" bestFit="1" customWidth="1"/>
    <col min="15521" max="15521" width="8.140625" style="128" bestFit="1" customWidth="1"/>
    <col min="15522" max="15522" width="33.85546875" style="128" bestFit="1" customWidth="1"/>
    <col min="15523" max="15523" width="53" style="128" bestFit="1" customWidth="1"/>
    <col min="15524" max="15524" width="46.140625" style="128" bestFit="1" customWidth="1"/>
    <col min="15525" max="15525" width="8.140625" style="128" bestFit="1" customWidth="1"/>
    <col min="15526" max="15526" width="33.85546875" style="128" bestFit="1" customWidth="1"/>
    <col min="15527" max="15527" width="53" style="128" bestFit="1" customWidth="1"/>
    <col min="15528" max="15528" width="46.140625" style="128" bestFit="1" customWidth="1"/>
    <col min="15529" max="15529" width="8.140625" style="128" bestFit="1" customWidth="1"/>
    <col min="15530" max="15530" width="33.85546875" style="128" bestFit="1" customWidth="1"/>
    <col min="15531" max="15531" width="53" style="128" bestFit="1" customWidth="1"/>
    <col min="15532" max="15532" width="46.140625" style="128" bestFit="1" customWidth="1"/>
    <col min="15533" max="15533" width="8.140625" style="128" bestFit="1" customWidth="1"/>
    <col min="15534" max="15534" width="33.85546875" style="128" bestFit="1" customWidth="1"/>
    <col min="15535" max="15535" width="53" style="128" bestFit="1" customWidth="1"/>
    <col min="15536" max="15536" width="46.140625" style="128" bestFit="1" customWidth="1"/>
    <col min="15537" max="15537" width="8.140625" style="128" bestFit="1" customWidth="1"/>
    <col min="15538" max="15538" width="33.85546875" style="128" bestFit="1" customWidth="1"/>
    <col min="15539" max="15539" width="53" style="128" bestFit="1" customWidth="1"/>
    <col min="15540" max="15540" width="46.140625" style="128" bestFit="1" customWidth="1"/>
    <col min="15541" max="15541" width="8.140625" style="128" bestFit="1" customWidth="1"/>
    <col min="15542" max="15542" width="33.85546875" style="128" bestFit="1" customWidth="1"/>
    <col min="15543" max="15543" width="53" style="128" bestFit="1" customWidth="1"/>
    <col min="15544" max="15544" width="46.140625" style="128" bestFit="1" customWidth="1"/>
    <col min="15545" max="15545" width="8.140625" style="128" bestFit="1" customWidth="1"/>
    <col min="15546" max="15546" width="33.85546875" style="128" bestFit="1" customWidth="1"/>
    <col min="15547" max="15547" width="53" style="128" bestFit="1" customWidth="1"/>
    <col min="15548" max="15548" width="46.140625" style="128" bestFit="1" customWidth="1"/>
    <col min="15549" max="15549" width="8.140625" style="128" bestFit="1" customWidth="1"/>
    <col min="15550" max="15550" width="33.85546875" style="128" bestFit="1" customWidth="1"/>
    <col min="15551" max="15551" width="53" style="128" bestFit="1" customWidth="1"/>
    <col min="15552" max="15552" width="46.140625" style="128" bestFit="1" customWidth="1"/>
    <col min="15553" max="15553" width="8.140625" style="128" bestFit="1" customWidth="1"/>
    <col min="15554" max="15554" width="33.85546875" style="128" bestFit="1" customWidth="1"/>
    <col min="15555" max="15555" width="53" style="128" bestFit="1" customWidth="1"/>
    <col min="15556" max="15556" width="46.140625" style="128" bestFit="1" customWidth="1"/>
    <col min="15557" max="15557" width="8.140625" style="128" bestFit="1" customWidth="1"/>
    <col min="15558" max="15558" width="33.85546875" style="128" bestFit="1" customWidth="1"/>
    <col min="15559" max="15559" width="53" style="128" bestFit="1" customWidth="1"/>
    <col min="15560" max="15560" width="46.140625" style="128" bestFit="1" customWidth="1"/>
    <col min="15561" max="15561" width="8.140625" style="128" bestFit="1" customWidth="1"/>
    <col min="15562" max="15562" width="33.85546875" style="128" bestFit="1" customWidth="1"/>
    <col min="15563" max="15563" width="53" style="128" bestFit="1" customWidth="1"/>
    <col min="15564" max="15564" width="46.140625" style="128" bestFit="1" customWidth="1"/>
    <col min="15565" max="15565" width="8.140625" style="128" bestFit="1" customWidth="1"/>
    <col min="15566" max="15566" width="33.85546875" style="128" bestFit="1" customWidth="1"/>
    <col min="15567" max="15567" width="53" style="128" bestFit="1" customWidth="1"/>
    <col min="15568" max="15568" width="46.140625" style="128" bestFit="1" customWidth="1"/>
    <col min="15569" max="15569" width="8.140625" style="128" bestFit="1" customWidth="1"/>
    <col min="15570" max="15570" width="33.85546875" style="128" bestFit="1" customWidth="1"/>
    <col min="15571" max="15571" width="53" style="128" bestFit="1" customWidth="1"/>
    <col min="15572" max="15572" width="46.140625" style="128" bestFit="1" customWidth="1"/>
    <col min="15573" max="15573" width="8.140625" style="128" bestFit="1" customWidth="1"/>
    <col min="15574" max="15574" width="33.85546875" style="128" bestFit="1" customWidth="1"/>
    <col min="15575" max="15575" width="53" style="128" bestFit="1" customWidth="1"/>
    <col min="15576" max="15576" width="46.140625" style="128" bestFit="1" customWidth="1"/>
    <col min="15577" max="15577" width="8.140625" style="128" bestFit="1" customWidth="1"/>
    <col min="15578" max="15578" width="33.85546875" style="128" bestFit="1" customWidth="1"/>
    <col min="15579" max="15579" width="53" style="128" bestFit="1" customWidth="1"/>
    <col min="15580" max="15580" width="46.140625" style="128" bestFit="1" customWidth="1"/>
    <col min="15581" max="15581" width="8.140625" style="128" bestFit="1" customWidth="1"/>
    <col min="15582" max="15582" width="33.85546875" style="128" bestFit="1" customWidth="1"/>
    <col min="15583" max="15583" width="53" style="128" bestFit="1" customWidth="1"/>
    <col min="15584" max="15584" width="46.140625" style="128" bestFit="1" customWidth="1"/>
    <col min="15585" max="15585" width="8.140625" style="128" bestFit="1" customWidth="1"/>
    <col min="15586" max="15586" width="33.85546875" style="128" bestFit="1" customWidth="1"/>
    <col min="15587" max="15587" width="53" style="128" bestFit="1" customWidth="1"/>
    <col min="15588" max="15588" width="46.140625" style="128" bestFit="1" customWidth="1"/>
    <col min="15589" max="15589" width="8.140625" style="128" bestFit="1" customWidth="1"/>
    <col min="15590" max="15590" width="33.85546875" style="128" bestFit="1" customWidth="1"/>
    <col min="15591" max="15591" width="53" style="128" bestFit="1" customWidth="1"/>
    <col min="15592" max="15592" width="46.140625" style="128" bestFit="1" customWidth="1"/>
    <col min="15593" max="15593" width="8.140625" style="128" bestFit="1" customWidth="1"/>
    <col min="15594" max="15594" width="33.85546875" style="128" bestFit="1" customWidth="1"/>
    <col min="15595" max="15595" width="53" style="128" bestFit="1" customWidth="1"/>
    <col min="15596" max="15596" width="46.140625" style="128" bestFit="1" customWidth="1"/>
    <col min="15597" max="15597" width="8.140625" style="128" bestFit="1" customWidth="1"/>
    <col min="15598" max="15598" width="33.85546875" style="128" bestFit="1" customWidth="1"/>
    <col min="15599" max="15599" width="53" style="128" bestFit="1" customWidth="1"/>
    <col min="15600" max="15600" width="46.140625" style="128" bestFit="1" customWidth="1"/>
    <col min="15601" max="15601" width="8.140625" style="128" bestFit="1" customWidth="1"/>
    <col min="15602" max="15602" width="33.85546875" style="128" bestFit="1" customWidth="1"/>
    <col min="15603" max="15603" width="53" style="128" bestFit="1" customWidth="1"/>
    <col min="15604" max="15604" width="46.140625" style="128" bestFit="1" customWidth="1"/>
    <col min="15605" max="15605" width="8.140625" style="128" bestFit="1" customWidth="1"/>
    <col min="15606" max="15606" width="33.85546875" style="128" bestFit="1" customWidth="1"/>
    <col min="15607" max="15607" width="53" style="128" bestFit="1" customWidth="1"/>
    <col min="15608" max="15608" width="46.140625" style="128" bestFit="1" customWidth="1"/>
    <col min="15609" max="15609" width="8.140625" style="128" bestFit="1" customWidth="1"/>
    <col min="15610" max="15610" width="33.85546875" style="128" bestFit="1" customWidth="1"/>
    <col min="15611" max="15611" width="53" style="128" bestFit="1" customWidth="1"/>
    <col min="15612" max="15612" width="46.140625" style="128" bestFit="1" customWidth="1"/>
    <col min="15613" max="15613" width="8.140625" style="128" bestFit="1" customWidth="1"/>
    <col min="15614" max="15614" width="33.85546875" style="128" bestFit="1" customWidth="1"/>
    <col min="15615" max="15615" width="53" style="128" bestFit="1" customWidth="1"/>
    <col min="15616" max="15616" width="46.140625" style="128" bestFit="1" customWidth="1"/>
    <col min="15617" max="15617" width="8.140625" style="128" bestFit="1" customWidth="1"/>
    <col min="15618" max="15618" width="33.85546875" style="128" bestFit="1" customWidth="1"/>
    <col min="15619" max="15619" width="53" style="128" bestFit="1" customWidth="1"/>
    <col min="15620" max="15620" width="46.140625" style="128" bestFit="1" customWidth="1"/>
    <col min="15621" max="15621" width="8.140625" style="128" bestFit="1" customWidth="1"/>
    <col min="15622" max="15622" width="33.85546875" style="128" bestFit="1" customWidth="1"/>
    <col min="15623" max="15623" width="53" style="128" bestFit="1" customWidth="1"/>
    <col min="15624" max="15624" width="46.140625" style="128" bestFit="1" customWidth="1"/>
    <col min="15625" max="15625" width="8.140625" style="128" bestFit="1" customWidth="1"/>
    <col min="15626" max="15626" width="33.85546875" style="128" bestFit="1" customWidth="1"/>
    <col min="15627" max="15627" width="53" style="128" bestFit="1" customWidth="1"/>
    <col min="15628" max="15628" width="46.140625" style="128" bestFit="1" customWidth="1"/>
    <col min="15629" max="15629" width="8.140625" style="128" bestFit="1" customWidth="1"/>
    <col min="15630" max="15630" width="33.85546875" style="128" bestFit="1" customWidth="1"/>
    <col min="15631" max="15631" width="53" style="128" bestFit="1" customWidth="1"/>
    <col min="15632" max="15632" width="46.140625" style="128" bestFit="1" customWidth="1"/>
    <col min="15633" max="15633" width="8.140625" style="128" bestFit="1" customWidth="1"/>
    <col min="15634" max="15634" width="33.85546875" style="128" bestFit="1" customWidth="1"/>
    <col min="15635" max="15635" width="53" style="128" bestFit="1" customWidth="1"/>
    <col min="15636" max="15636" width="46.140625" style="128" bestFit="1" customWidth="1"/>
    <col min="15637" max="15637" width="8.140625" style="128" bestFit="1" customWidth="1"/>
    <col min="15638" max="15638" width="33.85546875" style="128" bestFit="1" customWidth="1"/>
    <col min="15639" max="15639" width="53" style="128" bestFit="1" customWidth="1"/>
    <col min="15640" max="15640" width="46.140625" style="128" bestFit="1" customWidth="1"/>
    <col min="15641" max="15641" width="8.140625" style="128" bestFit="1" customWidth="1"/>
    <col min="15642" max="15642" width="33.85546875" style="128" bestFit="1" customWidth="1"/>
    <col min="15643" max="15643" width="53" style="128" bestFit="1" customWidth="1"/>
    <col min="15644" max="15644" width="46.140625" style="128" bestFit="1" customWidth="1"/>
    <col min="15645" max="15645" width="8.140625" style="128" bestFit="1" customWidth="1"/>
    <col min="15646" max="15646" width="33.85546875" style="128" bestFit="1" customWidth="1"/>
    <col min="15647" max="15647" width="53" style="128" bestFit="1" customWidth="1"/>
    <col min="15648" max="15648" width="46.140625" style="128" bestFit="1" customWidth="1"/>
    <col min="15649" max="15649" width="8.140625" style="128" bestFit="1" customWidth="1"/>
    <col min="15650" max="15650" width="33.85546875" style="128" bestFit="1" customWidth="1"/>
    <col min="15651" max="15651" width="53" style="128" bestFit="1" customWidth="1"/>
    <col min="15652" max="15652" width="46.140625" style="128" bestFit="1" customWidth="1"/>
    <col min="15653" max="15653" width="8.140625" style="128" bestFit="1" customWidth="1"/>
    <col min="15654" max="15654" width="33.85546875" style="128" bestFit="1" customWidth="1"/>
    <col min="15655" max="15655" width="53" style="128" bestFit="1" customWidth="1"/>
    <col min="15656" max="15656" width="46.140625" style="128" bestFit="1" customWidth="1"/>
    <col min="15657" max="15657" width="8.140625" style="128" bestFit="1" customWidth="1"/>
    <col min="15658" max="15658" width="33.85546875" style="128" bestFit="1" customWidth="1"/>
    <col min="15659" max="15659" width="53" style="128" bestFit="1" customWidth="1"/>
    <col min="15660" max="15660" width="46.140625" style="128" bestFit="1" customWidth="1"/>
    <col min="15661" max="15661" width="8.140625" style="128" bestFit="1" customWidth="1"/>
    <col min="15662" max="15662" width="33.85546875" style="128" bestFit="1" customWidth="1"/>
    <col min="15663" max="15663" width="53" style="128" bestFit="1" customWidth="1"/>
    <col min="15664" max="15664" width="46.140625" style="128" bestFit="1" customWidth="1"/>
    <col min="15665" max="15665" width="8.140625" style="128" bestFit="1" customWidth="1"/>
    <col min="15666" max="15666" width="33.85546875" style="128" bestFit="1" customWidth="1"/>
    <col min="15667" max="15667" width="53" style="128" bestFit="1" customWidth="1"/>
    <col min="15668" max="15668" width="46.140625" style="128" bestFit="1" customWidth="1"/>
    <col min="15669" max="15669" width="8.140625" style="128" bestFit="1" customWidth="1"/>
    <col min="15670" max="15670" width="33.85546875" style="128" bestFit="1" customWidth="1"/>
    <col min="15671" max="15671" width="53" style="128" bestFit="1" customWidth="1"/>
    <col min="15672" max="15672" width="46.140625" style="128" bestFit="1" customWidth="1"/>
    <col min="15673" max="15673" width="8.140625" style="128" bestFit="1" customWidth="1"/>
    <col min="15674" max="15674" width="33.85546875" style="128" bestFit="1" customWidth="1"/>
    <col min="15675" max="15675" width="53" style="128" bestFit="1" customWidth="1"/>
    <col min="15676" max="15676" width="46.140625" style="128" bestFit="1" customWidth="1"/>
    <col min="15677" max="15677" width="8.140625" style="128" bestFit="1" customWidth="1"/>
    <col min="15678" max="15678" width="33.85546875" style="128" bestFit="1" customWidth="1"/>
    <col min="15679" max="15679" width="53" style="128" bestFit="1" customWidth="1"/>
    <col min="15680" max="15680" width="46.140625" style="128" bestFit="1" customWidth="1"/>
    <col min="15681" max="15681" width="8.140625" style="128" bestFit="1" customWidth="1"/>
    <col min="15682" max="15682" width="33.85546875" style="128" bestFit="1" customWidth="1"/>
    <col min="15683" max="15683" width="53" style="128" bestFit="1" customWidth="1"/>
    <col min="15684" max="15684" width="46.140625" style="128" bestFit="1" customWidth="1"/>
    <col min="15685" max="15685" width="8.140625" style="128" bestFit="1" customWidth="1"/>
    <col min="15686" max="15686" width="33.85546875" style="128" bestFit="1" customWidth="1"/>
    <col min="15687" max="15687" width="53" style="128" bestFit="1" customWidth="1"/>
    <col min="15688" max="15688" width="46.140625" style="128" bestFit="1" customWidth="1"/>
    <col min="15689" max="15689" width="8.140625" style="128" bestFit="1" customWidth="1"/>
    <col min="15690" max="15690" width="33.85546875" style="128" bestFit="1" customWidth="1"/>
    <col min="15691" max="15691" width="53" style="128" bestFit="1" customWidth="1"/>
    <col min="15692" max="15692" width="46.140625" style="128" bestFit="1" customWidth="1"/>
    <col min="15693" max="15693" width="8.140625" style="128" bestFit="1" customWidth="1"/>
    <col min="15694" max="15694" width="33.85546875" style="128" bestFit="1" customWidth="1"/>
    <col min="15695" max="15695" width="53" style="128" bestFit="1" customWidth="1"/>
    <col min="15696" max="15696" width="46.140625" style="128" bestFit="1" customWidth="1"/>
    <col min="15697" max="15697" width="8.140625" style="128" bestFit="1" customWidth="1"/>
    <col min="15698" max="15698" width="33.85546875" style="128" bestFit="1" customWidth="1"/>
    <col min="15699" max="15699" width="53" style="128" bestFit="1" customWidth="1"/>
    <col min="15700" max="15700" width="46.140625" style="128" bestFit="1" customWidth="1"/>
    <col min="15701" max="15701" width="8.140625" style="128" bestFit="1" customWidth="1"/>
    <col min="15702" max="15702" width="33.85546875" style="128" bestFit="1" customWidth="1"/>
    <col min="15703" max="15703" width="53" style="128" bestFit="1" customWidth="1"/>
    <col min="15704" max="15704" width="46.140625" style="128" bestFit="1" customWidth="1"/>
    <col min="15705" max="15705" width="8.140625" style="128" bestFit="1" customWidth="1"/>
    <col min="15706" max="15706" width="33.85546875" style="128" bestFit="1" customWidth="1"/>
    <col min="15707" max="15707" width="53" style="128" bestFit="1" customWidth="1"/>
    <col min="15708" max="15708" width="46.140625" style="128" bestFit="1" customWidth="1"/>
    <col min="15709" max="15709" width="8.140625" style="128" bestFit="1" customWidth="1"/>
    <col min="15710" max="15710" width="33.85546875" style="128" bestFit="1" customWidth="1"/>
    <col min="15711" max="15711" width="53" style="128" bestFit="1" customWidth="1"/>
    <col min="15712" max="15712" width="46.140625" style="128" bestFit="1" customWidth="1"/>
    <col min="15713" max="15713" width="8.140625" style="128" bestFit="1" customWidth="1"/>
    <col min="15714" max="15714" width="33.85546875" style="128" bestFit="1" customWidth="1"/>
    <col min="15715" max="15715" width="53" style="128" bestFit="1" customWidth="1"/>
    <col min="15716" max="15716" width="46.140625" style="128" bestFit="1" customWidth="1"/>
    <col min="15717" max="15717" width="8.140625" style="128" bestFit="1" customWidth="1"/>
    <col min="15718" max="15718" width="33.85546875" style="128" bestFit="1" customWidth="1"/>
    <col min="15719" max="15719" width="53" style="128" bestFit="1" customWidth="1"/>
    <col min="15720" max="15720" width="46.140625" style="128" bestFit="1" customWidth="1"/>
    <col min="15721" max="15721" width="8.140625" style="128" bestFit="1" customWidth="1"/>
    <col min="15722" max="15722" width="33.85546875" style="128" bestFit="1" customWidth="1"/>
    <col min="15723" max="15723" width="53" style="128" bestFit="1" customWidth="1"/>
    <col min="15724" max="15724" width="46.140625" style="128" bestFit="1" customWidth="1"/>
    <col min="15725" max="15725" width="8.140625" style="128" bestFit="1" customWidth="1"/>
    <col min="15726" max="15726" width="33.85546875" style="128" bestFit="1" customWidth="1"/>
    <col min="15727" max="15727" width="53" style="128" bestFit="1" customWidth="1"/>
    <col min="15728" max="15728" width="46.140625" style="128" bestFit="1" customWidth="1"/>
    <col min="15729" max="15729" width="8.140625" style="128" bestFit="1" customWidth="1"/>
    <col min="15730" max="15730" width="33.85546875" style="128" bestFit="1" customWidth="1"/>
    <col min="15731" max="15731" width="53" style="128" bestFit="1" customWidth="1"/>
    <col min="15732" max="15732" width="46.140625" style="128" bestFit="1" customWidth="1"/>
    <col min="15733" max="15733" width="8.140625" style="128" bestFit="1" customWidth="1"/>
    <col min="15734" max="15734" width="33.85546875" style="128" bestFit="1" customWidth="1"/>
    <col min="15735" max="15735" width="53" style="128" bestFit="1" customWidth="1"/>
    <col min="15736" max="15736" width="46.140625" style="128" bestFit="1" customWidth="1"/>
    <col min="15737" max="15737" width="8.140625" style="128" bestFit="1" customWidth="1"/>
    <col min="15738" max="15738" width="33.85546875" style="128" bestFit="1" customWidth="1"/>
    <col min="15739" max="15739" width="53" style="128" bestFit="1" customWidth="1"/>
    <col min="15740" max="15740" width="46.140625" style="128" bestFit="1" customWidth="1"/>
    <col min="15741" max="15741" width="8.140625" style="128" bestFit="1" customWidth="1"/>
    <col min="15742" max="15742" width="33.85546875" style="128" bestFit="1" customWidth="1"/>
    <col min="15743" max="15743" width="53" style="128" bestFit="1" customWidth="1"/>
    <col min="15744" max="15744" width="46.140625" style="128" bestFit="1" customWidth="1"/>
    <col min="15745" max="15745" width="8.140625" style="128" bestFit="1" customWidth="1"/>
    <col min="15746" max="15746" width="33.85546875" style="128" bestFit="1" customWidth="1"/>
    <col min="15747" max="15747" width="53" style="128" bestFit="1" customWidth="1"/>
    <col min="15748" max="15748" width="46.140625" style="128" bestFit="1" customWidth="1"/>
    <col min="15749" max="15749" width="8.140625" style="128" bestFit="1" customWidth="1"/>
    <col min="15750" max="15750" width="33.85546875" style="128" bestFit="1" customWidth="1"/>
    <col min="15751" max="15751" width="53" style="128" bestFit="1" customWidth="1"/>
    <col min="15752" max="15752" width="46.140625" style="128" bestFit="1" customWidth="1"/>
    <col min="15753" max="15753" width="8.140625" style="128" bestFit="1" customWidth="1"/>
    <col min="15754" max="15754" width="33.85546875" style="128" bestFit="1" customWidth="1"/>
    <col min="15755" max="15755" width="53" style="128" bestFit="1" customWidth="1"/>
    <col min="15756" max="15756" width="46.140625" style="128" bestFit="1" customWidth="1"/>
    <col min="15757" max="15757" width="8.140625" style="128" bestFit="1" customWidth="1"/>
    <col min="15758" max="15758" width="33.85546875" style="128" bestFit="1" customWidth="1"/>
    <col min="15759" max="15759" width="53" style="128" bestFit="1" customWidth="1"/>
    <col min="15760" max="15760" width="46.140625" style="128" bestFit="1" customWidth="1"/>
    <col min="15761" max="15761" width="8.140625" style="128" bestFit="1" customWidth="1"/>
    <col min="15762" max="15762" width="33.85546875" style="128" bestFit="1" customWidth="1"/>
    <col min="15763" max="15763" width="53" style="128" bestFit="1" customWidth="1"/>
    <col min="15764" max="15764" width="46.140625" style="128" bestFit="1" customWidth="1"/>
    <col min="15765" max="15765" width="8.140625" style="128" bestFit="1" customWidth="1"/>
    <col min="15766" max="15766" width="33.85546875" style="128" bestFit="1" customWidth="1"/>
    <col min="15767" max="15767" width="53" style="128" bestFit="1" customWidth="1"/>
    <col min="15768" max="15768" width="46.140625" style="128" bestFit="1" customWidth="1"/>
    <col min="15769" max="15769" width="8.140625" style="128" bestFit="1" customWidth="1"/>
    <col min="15770" max="15770" width="33.85546875" style="128" bestFit="1" customWidth="1"/>
    <col min="15771" max="15771" width="53" style="128" bestFit="1" customWidth="1"/>
    <col min="15772" max="15772" width="46.140625" style="128" bestFit="1" customWidth="1"/>
    <col min="15773" max="15773" width="8.140625" style="128" bestFit="1" customWidth="1"/>
    <col min="15774" max="15774" width="33.85546875" style="128" bestFit="1" customWidth="1"/>
    <col min="15775" max="15775" width="53" style="128" bestFit="1" customWidth="1"/>
    <col min="15776" max="15776" width="46.140625" style="128" bestFit="1" customWidth="1"/>
    <col min="15777" max="15777" width="8.140625" style="128" bestFit="1" customWidth="1"/>
    <col min="15778" max="15778" width="33.85546875" style="128" bestFit="1" customWidth="1"/>
    <col min="15779" max="15779" width="53" style="128" bestFit="1" customWidth="1"/>
    <col min="15780" max="15780" width="46.140625" style="128" bestFit="1" customWidth="1"/>
    <col min="15781" max="15781" width="8.140625" style="128" bestFit="1" customWidth="1"/>
    <col min="15782" max="15782" width="33.85546875" style="128" bestFit="1" customWidth="1"/>
    <col min="15783" max="15783" width="53" style="128" bestFit="1" customWidth="1"/>
    <col min="15784" max="15784" width="46.140625" style="128" bestFit="1" customWidth="1"/>
    <col min="15785" max="15785" width="8.140625" style="128" bestFit="1" customWidth="1"/>
    <col min="15786" max="15786" width="33.85546875" style="128" bestFit="1" customWidth="1"/>
    <col min="15787" max="15787" width="53" style="128" bestFit="1" customWidth="1"/>
    <col min="15788" max="15788" width="46.140625" style="128" bestFit="1" customWidth="1"/>
    <col min="15789" max="15789" width="8.140625" style="128" bestFit="1" customWidth="1"/>
    <col min="15790" max="15790" width="33.85546875" style="128" bestFit="1" customWidth="1"/>
    <col min="15791" max="15791" width="53" style="128" bestFit="1" customWidth="1"/>
    <col min="15792" max="15792" width="46.140625" style="128" bestFit="1" customWidth="1"/>
    <col min="15793" max="15793" width="8.140625" style="128" bestFit="1" customWidth="1"/>
    <col min="15794" max="15794" width="33.85546875" style="128" bestFit="1" customWidth="1"/>
    <col min="15795" max="15795" width="53" style="128" bestFit="1" customWidth="1"/>
    <col min="15796" max="15796" width="46.140625" style="128" bestFit="1" customWidth="1"/>
    <col min="15797" max="15797" width="8.140625" style="128" bestFit="1" customWidth="1"/>
    <col min="15798" max="15798" width="33.85546875" style="128" bestFit="1" customWidth="1"/>
    <col min="15799" max="15799" width="53" style="128" bestFit="1" customWidth="1"/>
    <col min="15800" max="15800" width="46.140625" style="128" bestFit="1" customWidth="1"/>
    <col min="15801" max="15801" width="8.140625" style="128" bestFit="1" customWidth="1"/>
    <col min="15802" max="15802" width="33.85546875" style="128" bestFit="1" customWidth="1"/>
    <col min="15803" max="15803" width="53" style="128" bestFit="1" customWidth="1"/>
    <col min="15804" max="15804" width="46.140625" style="128" bestFit="1" customWidth="1"/>
    <col min="15805" max="15805" width="8.140625" style="128" bestFit="1" customWidth="1"/>
    <col min="15806" max="15806" width="33.85546875" style="128" bestFit="1" customWidth="1"/>
    <col min="15807" max="15807" width="53" style="128" bestFit="1" customWidth="1"/>
    <col min="15808" max="15808" width="46.140625" style="128" bestFit="1" customWidth="1"/>
    <col min="15809" max="15809" width="8.140625" style="128" bestFit="1" customWidth="1"/>
    <col min="15810" max="15810" width="33.85546875" style="128" bestFit="1" customWidth="1"/>
    <col min="15811" max="15811" width="53" style="128" bestFit="1" customWidth="1"/>
    <col min="15812" max="15812" width="46.140625" style="128" bestFit="1" customWidth="1"/>
    <col min="15813" max="15813" width="8.140625" style="128" bestFit="1" customWidth="1"/>
    <col min="15814" max="15814" width="33.85546875" style="128" bestFit="1" customWidth="1"/>
    <col min="15815" max="15815" width="53" style="128" bestFit="1" customWidth="1"/>
    <col min="15816" max="15816" width="46.140625" style="128" bestFit="1" customWidth="1"/>
    <col min="15817" max="15817" width="8.140625" style="128" bestFit="1" customWidth="1"/>
    <col min="15818" max="15818" width="33.85546875" style="128" bestFit="1" customWidth="1"/>
    <col min="15819" max="15819" width="53" style="128" bestFit="1" customWidth="1"/>
    <col min="15820" max="15820" width="46.140625" style="128" bestFit="1" customWidth="1"/>
    <col min="15821" max="15821" width="8.140625" style="128" bestFit="1" customWidth="1"/>
    <col min="15822" max="15822" width="33.85546875" style="128" bestFit="1" customWidth="1"/>
    <col min="15823" max="15823" width="53" style="128" bestFit="1" customWidth="1"/>
    <col min="15824" max="15824" width="46.140625" style="128" bestFit="1" customWidth="1"/>
    <col min="15825" max="15825" width="8.140625" style="128" bestFit="1" customWidth="1"/>
    <col min="15826" max="15826" width="33.85546875" style="128" bestFit="1" customWidth="1"/>
    <col min="15827" max="15827" width="53" style="128" bestFit="1" customWidth="1"/>
    <col min="15828" max="15828" width="46.140625" style="128" bestFit="1" customWidth="1"/>
    <col min="15829" max="15829" width="8.140625" style="128" bestFit="1" customWidth="1"/>
    <col min="15830" max="15830" width="33.85546875" style="128" bestFit="1" customWidth="1"/>
    <col min="15831" max="15831" width="53" style="128" bestFit="1" customWidth="1"/>
    <col min="15832" max="15832" width="46.140625" style="128" bestFit="1" customWidth="1"/>
    <col min="15833" max="15833" width="8.140625" style="128" bestFit="1" customWidth="1"/>
    <col min="15834" max="15834" width="33.85546875" style="128" bestFit="1" customWidth="1"/>
    <col min="15835" max="15835" width="53" style="128" bestFit="1" customWidth="1"/>
    <col min="15836" max="15836" width="46.140625" style="128" bestFit="1" customWidth="1"/>
    <col min="15837" max="15837" width="8.140625" style="128" bestFit="1" customWidth="1"/>
    <col min="15838" max="15838" width="33.85546875" style="128" bestFit="1" customWidth="1"/>
    <col min="15839" max="15839" width="53" style="128" bestFit="1" customWidth="1"/>
    <col min="15840" max="15840" width="46.140625" style="128" bestFit="1" customWidth="1"/>
    <col min="15841" max="15841" width="8.140625" style="128" bestFit="1" customWidth="1"/>
    <col min="15842" max="15842" width="33.85546875" style="128" bestFit="1" customWidth="1"/>
    <col min="15843" max="15843" width="53" style="128" bestFit="1" customWidth="1"/>
    <col min="15844" max="15844" width="46.140625" style="128" bestFit="1" customWidth="1"/>
    <col min="15845" max="15845" width="8.140625" style="128" bestFit="1" customWidth="1"/>
    <col min="15846" max="15846" width="33.85546875" style="128" bestFit="1" customWidth="1"/>
    <col min="15847" max="15847" width="53" style="128" bestFit="1" customWidth="1"/>
    <col min="15848" max="15848" width="46.140625" style="128" bestFit="1" customWidth="1"/>
    <col min="15849" max="15849" width="8.140625" style="128" bestFit="1" customWidth="1"/>
    <col min="15850" max="15850" width="33.85546875" style="128" bestFit="1" customWidth="1"/>
    <col min="15851" max="15851" width="53" style="128" bestFit="1" customWidth="1"/>
    <col min="15852" max="15852" width="46.140625" style="128" bestFit="1" customWidth="1"/>
    <col min="15853" max="15853" width="8.140625" style="128" bestFit="1" customWidth="1"/>
    <col min="15854" max="15854" width="33.85546875" style="128" bestFit="1" customWidth="1"/>
    <col min="15855" max="15855" width="53" style="128" bestFit="1" customWidth="1"/>
    <col min="15856" max="15856" width="46.140625" style="128" bestFit="1" customWidth="1"/>
    <col min="15857" max="15857" width="8.140625" style="128" bestFit="1" customWidth="1"/>
    <col min="15858" max="15858" width="33.85546875" style="128" bestFit="1" customWidth="1"/>
    <col min="15859" max="15859" width="53" style="128" bestFit="1" customWidth="1"/>
    <col min="15860" max="15860" width="46.140625" style="128" bestFit="1" customWidth="1"/>
    <col min="15861" max="15861" width="8.140625" style="128" bestFit="1" customWidth="1"/>
    <col min="15862" max="15862" width="33.85546875" style="128" bestFit="1" customWidth="1"/>
    <col min="15863" max="15863" width="53" style="128" bestFit="1" customWidth="1"/>
    <col min="15864" max="15864" width="46.140625" style="128" bestFit="1" customWidth="1"/>
    <col min="15865" max="15865" width="8.140625" style="128" bestFit="1" customWidth="1"/>
    <col min="15866" max="15866" width="33.85546875" style="128" bestFit="1" customWidth="1"/>
    <col min="15867" max="15867" width="53" style="128" bestFit="1" customWidth="1"/>
    <col min="15868" max="15868" width="46.140625" style="128" bestFit="1" customWidth="1"/>
    <col min="15869" max="15869" width="8.140625" style="128" bestFit="1" customWidth="1"/>
    <col min="15870" max="15870" width="33.85546875" style="128" bestFit="1" customWidth="1"/>
    <col min="15871" max="15871" width="53" style="128" bestFit="1" customWidth="1"/>
    <col min="15872" max="15872" width="46.140625" style="128" bestFit="1" customWidth="1"/>
    <col min="15873" max="15873" width="8.140625" style="128" bestFit="1" customWidth="1"/>
    <col min="15874" max="15874" width="33.85546875" style="128" bestFit="1" customWidth="1"/>
    <col min="15875" max="15875" width="53" style="128" bestFit="1" customWidth="1"/>
    <col min="15876" max="15876" width="46.140625" style="128" bestFit="1" customWidth="1"/>
    <col min="15877" max="15877" width="8.140625" style="128" bestFit="1" customWidth="1"/>
    <col min="15878" max="15878" width="33.85546875" style="128" bestFit="1" customWidth="1"/>
    <col min="15879" max="15879" width="53" style="128" bestFit="1" customWidth="1"/>
    <col min="15880" max="15880" width="46.140625" style="128" bestFit="1" customWidth="1"/>
    <col min="15881" max="15881" width="8.140625" style="128" bestFit="1" customWidth="1"/>
    <col min="15882" max="15882" width="33.85546875" style="128" bestFit="1" customWidth="1"/>
    <col min="15883" max="15883" width="53" style="128" bestFit="1" customWidth="1"/>
    <col min="15884" max="15884" width="46.140625" style="128" bestFit="1" customWidth="1"/>
    <col min="15885" max="15885" width="8.140625" style="128" bestFit="1" customWidth="1"/>
    <col min="15886" max="15886" width="33.85546875" style="128" bestFit="1" customWidth="1"/>
    <col min="15887" max="15887" width="53" style="128" bestFit="1" customWidth="1"/>
    <col min="15888" max="15888" width="46.140625" style="128" bestFit="1" customWidth="1"/>
    <col min="15889" max="15889" width="8.140625" style="128" bestFit="1" customWidth="1"/>
    <col min="15890" max="15890" width="33.85546875" style="128" bestFit="1" customWidth="1"/>
    <col min="15891" max="15891" width="53" style="128" bestFit="1" customWidth="1"/>
    <col min="15892" max="15892" width="46.140625" style="128" bestFit="1" customWidth="1"/>
    <col min="15893" max="15893" width="8.140625" style="128" bestFit="1" customWidth="1"/>
    <col min="15894" max="15894" width="33.85546875" style="128" bestFit="1" customWidth="1"/>
    <col min="15895" max="15895" width="53" style="128" bestFit="1" customWidth="1"/>
    <col min="15896" max="15896" width="46.140625" style="128" bestFit="1" customWidth="1"/>
    <col min="15897" max="15897" width="8.140625" style="128" bestFit="1" customWidth="1"/>
    <col min="15898" max="15898" width="33.85546875" style="128" bestFit="1" customWidth="1"/>
    <col min="15899" max="15899" width="53" style="128" bestFit="1" customWidth="1"/>
    <col min="15900" max="15900" width="46.140625" style="128" bestFit="1" customWidth="1"/>
    <col min="15901" max="15901" width="8.140625" style="128" bestFit="1" customWidth="1"/>
    <col min="15902" max="15902" width="33.85546875" style="128" bestFit="1" customWidth="1"/>
    <col min="15903" max="15903" width="53" style="128" bestFit="1" customWidth="1"/>
    <col min="15904" max="15904" width="46.140625" style="128" bestFit="1" customWidth="1"/>
    <col min="15905" max="15905" width="8.140625" style="128" bestFit="1" customWidth="1"/>
    <col min="15906" max="15906" width="33.85546875" style="128" bestFit="1" customWidth="1"/>
    <col min="15907" max="15907" width="53" style="128" bestFit="1" customWidth="1"/>
    <col min="15908" max="15908" width="46.140625" style="128" bestFit="1" customWidth="1"/>
    <col min="15909" max="15909" width="8.140625" style="128" bestFit="1" customWidth="1"/>
    <col min="15910" max="15910" width="33.85546875" style="128" bestFit="1" customWidth="1"/>
    <col min="15911" max="15911" width="53" style="128" bestFit="1" customWidth="1"/>
    <col min="15912" max="15912" width="46.140625" style="128" bestFit="1" customWidth="1"/>
    <col min="15913" max="15913" width="8.140625" style="128" bestFit="1" customWidth="1"/>
    <col min="15914" max="15914" width="33.85546875" style="128" bestFit="1" customWidth="1"/>
    <col min="15915" max="15915" width="53" style="128" bestFit="1" customWidth="1"/>
    <col min="15916" max="15916" width="46.140625" style="128" bestFit="1" customWidth="1"/>
    <col min="15917" max="15917" width="8.140625" style="128" bestFit="1" customWidth="1"/>
    <col min="15918" max="15918" width="33.85546875" style="128" bestFit="1" customWidth="1"/>
    <col min="15919" max="15919" width="53" style="128" bestFit="1" customWidth="1"/>
    <col min="15920" max="15920" width="46.140625" style="128" bestFit="1" customWidth="1"/>
    <col min="15921" max="15921" width="8.140625" style="128" bestFit="1" customWidth="1"/>
    <col min="15922" max="15922" width="33.85546875" style="128" bestFit="1" customWidth="1"/>
    <col min="15923" max="15923" width="53" style="128" bestFit="1" customWidth="1"/>
    <col min="15924" max="15924" width="46.140625" style="128" bestFit="1" customWidth="1"/>
    <col min="15925" max="15925" width="8.140625" style="128" bestFit="1" customWidth="1"/>
    <col min="15926" max="15926" width="33.85546875" style="128" bestFit="1" customWidth="1"/>
    <col min="15927" max="15927" width="53" style="128" bestFit="1" customWidth="1"/>
    <col min="15928" max="15928" width="46.140625" style="128" bestFit="1" customWidth="1"/>
    <col min="15929" max="15929" width="8.140625" style="128" bestFit="1" customWidth="1"/>
    <col min="15930" max="15930" width="33.85546875" style="128" bestFit="1" customWidth="1"/>
    <col min="15931" max="15931" width="53" style="128" bestFit="1" customWidth="1"/>
    <col min="15932" max="15932" width="46.140625" style="128" bestFit="1" customWidth="1"/>
    <col min="15933" max="15933" width="8.140625" style="128" bestFit="1" customWidth="1"/>
    <col min="15934" max="15934" width="33.85546875" style="128" bestFit="1" customWidth="1"/>
    <col min="15935" max="15935" width="53" style="128" bestFit="1" customWidth="1"/>
    <col min="15936" max="15936" width="46.140625" style="128" bestFit="1" customWidth="1"/>
    <col min="15937" max="15937" width="8.140625" style="128" bestFit="1" customWidth="1"/>
    <col min="15938" max="15938" width="33.85546875" style="128" bestFit="1" customWidth="1"/>
    <col min="15939" max="15939" width="53" style="128" bestFit="1" customWidth="1"/>
    <col min="15940" max="15940" width="46.140625" style="128" bestFit="1" customWidth="1"/>
    <col min="15941" max="15941" width="8.140625" style="128" bestFit="1" customWidth="1"/>
    <col min="15942" max="15942" width="33.85546875" style="128" bestFit="1" customWidth="1"/>
    <col min="15943" max="15943" width="53" style="128" bestFit="1" customWidth="1"/>
    <col min="15944" max="15944" width="46.140625" style="128" bestFit="1" customWidth="1"/>
    <col min="15945" max="15945" width="8.140625" style="128" bestFit="1" customWidth="1"/>
    <col min="15946" max="15946" width="33.85546875" style="128" bestFit="1" customWidth="1"/>
    <col min="15947" max="15947" width="53" style="128" bestFit="1" customWidth="1"/>
    <col min="15948" max="15948" width="46.140625" style="128" bestFit="1" customWidth="1"/>
    <col min="15949" max="15949" width="8.140625" style="128" bestFit="1" customWidth="1"/>
    <col min="15950" max="15950" width="33.85546875" style="128" bestFit="1" customWidth="1"/>
    <col min="15951" max="15951" width="53" style="128" bestFit="1" customWidth="1"/>
    <col min="15952" max="15952" width="46.140625" style="128" bestFit="1" customWidth="1"/>
    <col min="15953" max="15953" width="8.140625" style="128" bestFit="1" customWidth="1"/>
    <col min="15954" max="15954" width="33.85546875" style="128" bestFit="1" customWidth="1"/>
    <col min="15955" max="15955" width="53" style="128" bestFit="1" customWidth="1"/>
    <col min="15956" max="15956" width="46.140625" style="128" bestFit="1" customWidth="1"/>
    <col min="15957" max="15957" width="8.140625" style="128" bestFit="1" customWidth="1"/>
    <col min="15958" max="15958" width="33.85546875" style="128" bestFit="1" customWidth="1"/>
    <col min="15959" max="15959" width="53" style="128" bestFit="1" customWidth="1"/>
    <col min="15960" max="15960" width="46.140625" style="128" bestFit="1" customWidth="1"/>
    <col min="15961" max="15961" width="8.140625" style="128" bestFit="1" customWidth="1"/>
    <col min="15962" max="15962" width="33.85546875" style="128" bestFit="1" customWidth="1"/>
    <col min="15963" max="15963" width="53" style="128" bestFit="1" customWidth="1"/>
    <col min="15964" max="15964" width="46.140625" style="128" bestFit="1" customWidth="1"/>
    <col min="15965" max="15965" width="8.140625" style="128" bestFit="1" customWidth="1"/>
    <col min="15966" max="15966" width="33.85546875" style="128" bestFit="1" customWidth="1"/>
    <col min="15967" max="15967" width="53" style="128" bestFit="1" customWidth="1"/>
    <col min="15968" max="15968" width="46.140625" style="128" bestFit="1" customWidth="1"/>
    <col min="15969" max="15969" width="8.140625" style="128" bestFit="1" customWidth="1"/>
    <col min="15970" max="15970" width="33.85546875" style="128" bestFit="1" customWidth="1"/>
    <col min="15971" max="15971" width="53" style="128" bestFit="1" customWidth="1"/>
    <col min="15972" max="15972" width="46.140625" style="128" bestFit="1" customWidth="1"/>
    <col min="15973" max="15973" width="8.140625" style="128" bestFit="1" customWidth="1"/>
    <col min="15974" max="15974" width="33.85546875" style="128" bestFit="1" customWidth="1"/>
    <col min="15975" max="15975" width="53" style="128" bestFit="1" customWidth="1"/>
    <col min="15976" max="15976" width="46.140625" style="128" bestFit="1" customWidth="1"/>
    <col min="15977" max="15977" width="8.140625" style="128" bestFit="1" customWidth="1"/>
    <col min="15978" max="15978" width="33.85546875" style="128" bestFit="1" customWidth="1"/>
    <col min="15979" max="15979" width="53" style="128" bestFit="1" customWidth="1"/>
    <col min="15980" max="15980" width="46.140625" style="128" bestFit="1" customWidth="1"/>
    <col min="15981" max="15981" width="8.140625" style="128" bestFit="1" customWidth="1"/>
    <col min="15982" max="15982" width="33.85546875" style="128" bestFit="1" customWidth="1"/>
    <col min="15983" max="15983" width="53" style="128" bestFit="1" customWidth="1"/>
    <col min="15984" max="15984" width="46.140625" style="128" bestFit="1" customWidth="1"/>
    <col min="15985" max="15985" width="8.140625" style="128" bestFit="1" customWidth="1"/>
    <col min="15986" max="15986" width="33.85546875" style="128" bestFit="1" customWidth="1"/>
    <col min="15987" max="15987" width="53" style="128" bestFit="1" customWidth="1"/>
    <col min="15988" max="15988" width="46.140625" style="128" bestFit="1" customWidth="1"/>
    <col min="15989" max="15989" width="8.140625" style="128" bestFit="1" customWidth="1"/>
    <col min="15990" max="15990" width="33.85546875" style="128" bestFit="1" customWidth="1"/>
    <col min="15991" max="15991" width="53" style="128" bestFit="1" customWidth="1"/>
    <col min="15992" max="15992" width="46.140625" style="128" bestFit="1" customWidth="1"/>
    <col min="15993" max="15993" width="8.140625" style="128" bestFit="1" customWidth="1"/>
    <col min="15994" max="15994" width="33.85546875" style="128" bestFit="1" customWidth="1"/>
    <col min="15995" max="15995" width="53" style="128" bestFit="1" customWidth="1"/>
    <col min="15996" max="15996" width="46.140625" style="128" bestFit="1" customWidth="1"/>
    <col min="15997" max="15997" width="8.140625" style="128" bestFit="1" customWidth="1"/>
    <col min="15998" max="15998" width="33.85546875" style="128" bestFit="1" customWidth="1"/>
    <col min="15999" max="15999" width="53" style="128" bestFit="1" customWidth="1"/>
    <col min="16000" max="16000" width="46.140625" style="128" bestFit="1" customWidth="1"/>
    <col min="16001" max="16001" width="8.140625" style="128" bestFit="1" customWidth="1"/>
    <col min="16002" max="16002" width="33.85546875" style="128" bestFit="1" customWidth="1"/>
    <col min="16003" max="16003" width="53" style="128" bestFit="1" customWidth="1"/>
    <col min="16004" max="16004" width="46.140625" style="128" bestFit="1" customWidth="1"/>
    <col min="16005" max="16005" width="8.140625" style="128" bestFit="1" customWidth="1"/>
    <col min="16006" max="16006" width="33.85546875" style="128" bestFit="1" customWidth="1"/>
    <col min="16007" max="16007" width="53" style="128" bestFit="1" customWidth="1"/>
    <col min="16008" max="16008" width="46.140625" style="128" bestFit="1" customWidth="1"/>
    <col min="16009" max="16009" width="8.140625" style="128" bestFit="1" customWidth="1"/>
    <col min="16010" max="16010" width="33.85546875" style="128" bestFit="1" customWidth="1"/>
    <col min="16011" max="16011" width="53" style="128" bestFit="1" customWidth="1"/>
    <col min="16012" max="16012" width="46.140625" style="128" bestFit="1" customWidth="1"/>
    <col min="16013" max="16013" width="8.140625" style="128" bestFit="1" customWidth="1"/>
    <col min="16014" max="16014" width="33.85546875" style="128" bestFit="1" customWidth="1"/>
    <col min="16015" max="16015" width="53" style="128" bestFit="1" customWidth="1"/>
    <col min="16016" max="16016" width="46.140625" style="128" bestFit="1" customWidth="1"/>
    <col min="16017" max="16017" width="8.140625" style="128" bestFit="1" customWidth="1"/>
    <col min="16018" max="16018" width="33.85546875" style="128" bestFit="1" customWidth="1"/>
    <col min="16019" max="16019" width="53" style="128" bestFit="1" customWidth="1"/>
    <col min="16020" max="16020" width="46.140625" style="128" bestFit="1" customWidth="1"/>
    <col min="16021" max="16021" width="8.140625" style="128" bestFit="1" customWidth="1"/>
    <col min="16022" max="16022" width="33.85546875" style="128" bestFit="1" customWidth="1"/>
    <col min="16023" max="16023" width="53" style="128" bestFit="1" customWidth="1"/>
    <col min="16024" max="16024" width="46.140625" style="128" bestFit="1" customWidth="1"/>
    <col min="16025" max="16025" width="8.140625" style="128" bestFit="1" customWidth="1"/>
    <col min="16026" max="16026" width="33.85546875" style="128" bestFit="1" customWidth="1"/>
    <col min="16027" max="16027" width="53" style="128" bestFit="1" customWidth="1"/>
    <col min="16028" max="16028" width="46.140625" style="128" bestFit="1" customWidth="1"/>
    <col min="16029" max="16029" width="8.140625" style="128" bestFit="1" customWidth="1"/>
    <col min="16030" max="16030" width="33.85546875" style="128" bestFit="1" customWidth="1"/>
    <col min="16031" max="16031" width="53" style="128" bestFit="1" customWidth="1"/>
    <col min="16032" max="16032" width="46.140625" style="128" bestFit="1" customWidth="1"/>
    <col min="16033" max="16033" width="8.140625" style="128" bestFit="1" customWidth="1"/>
    <col min="16034" max="16034" width="33.85546875" style="128" bestFit="1" customWidth="1"/>
    <col min="16035" max="16035" width="53" style="128" bestFit="1" customWidth="1"/>
    <col min="16036" max="16036" width="46.140625" style="128" bestFit="1" customWidth="1"/>
    <col min="16037" max="16037" width="8.140625" style="128" bestFit="1" customWidth="1"/>
    <col min="16038" max="16038" width="33.85546875" style="128" bestFit="1" customWidth="1"/>
    <col min="16039" max="16039" width="53" style="128" bestFit="1" customWidth="1"/>
    <col min="16040" max="16040" width="46.140625" style="128" bestFit="1" customWidth="1"/>
    <col min="16041" max="16041" width="8.140625" style="128" bestFit="1" customWidth="1"/>
    <col min="16042" max="16042" width="33.85546875" style="128" bestFit="1" customWidth="1"/>
    <col min="16043" max="16043" width="53" style="128" bestFit="1" customWidth="1"/>
    <col min="16044" max="16044" width="46.140625" style="128" bestFit="1" customWidth="1"/>
    <col min="16045" max="16045" width="8.140625" style="128" bestFit="1" customWidth="1"/>
    <col min="16046" max="16046" width="33.85546875" style="128" bestFit="1" customWidth="1"/>
    <col min="16047" max="16047" width="53" style="128" bestFit="1" customWidth="1"/>
    <col min="16048" max="16048" width="46.140625" style="128" bestFit="1" customWidth="1"/>
    <col min="16049" max="16049" width="8.140625" style="128" bestFit="1" customWidth="1"/>
    <col min="16050" max="16050" width="33.85546875" style="128" bestFit="1" customWidth="1"/>
    <col min="16051" max="16051" width="53" style="128" bestFit="1" customWidth="1"/>
    <col min="16052" max="16052" width="46.140625" style="128" bestFit="1" customWidth="1"/>
    <col min="16053" max="16053" width="8.140625" style="128" bestFit="1" customWidth="1"/>
    <col min="16054" max="16054" width="33.85546875" style="128" bestFit="1" customWidth="1"/>
    <col min="16055" max="16055" width="53" style="128" bestFit="1" customWidth="1"/>
    <col min="16056" max="16056" width="46.140625" style="128" bestFit="1" customWidth="1"/>
    <col min="16057" max="16057" width="8.140625" style="128" bestFit="1" customWidth="1"/>
    <col min="16058" max="16058" width="33.85546875" style="128" bestFit="1" customWidth="1"/>
    <col min="16059" max="16059" width="53" style="128" bestFit="1" customWidth="1"/>
    <col min="16060" max="16060" width="46.140625" style="128" bestFit="1" customWidth="1"/>
    <col min="16061" max="16061" width="8.140625" style="128" bestFit="1" customWidth="1"/>
    <col min="16062" max="16062" width="33.85546875" style="128" bestFit="1" customWidth="1"/>
    <col min="16063" max="16063" width="53" style="128" bestFit="1" customWidth="1"/>
    <col min="16064" max="16064" width="46.140625" style="128" bestFit="1" customWidth="1"/>
    <col min="16065" max="16065" width="8.140625" style="128" bestFit="1" customWidth="1"/>
    <col min="16066" max="16066" width="33.85546875" style="128" bestFit="1" customWidth="1"/>
    <col min="16067" max="16067" width="53" style="128" bestFit="1" customWidth="1"/>
    <col min="16068" max="16068" width="46.140625" style="128" bestFit="1" customWidth="1"/>
    <col min="16069" max="16069" width="8.140625" style="128" bestFit="1" customWidth="1"/>
    <col min="16070" max="16070" width="33.85546875" style="128" bestFit="1" customWidth="1"/>
    <col min="16071" max="16071" width="53" style="128" bestFit="1" customWidth="1"/>
    <col min="16072" max="16072" width="46.140625" style="128" bestFit="1" customWidth="1"/>
    <col min="16073" max="16073" width="8.140625" style="128" bestFit="1" customWidth="1"/>
    <col min="16074" max="16074" width="33.85546875" style="128" bestFit="1" customWidth="1"/>
    <col min="16075" max="16075" width="53" style="128" bestFit="1" customWidth="1"/>
    <col min="16076" max="16076" width="46.140625" style="128" bestFit="1" customWidth="1"/>
    <col min="16077" max="16077" width="8.140625" style="128" bestFit="1" customWidth="1"/>
    <col min="16078" max="16078" width="33.85546875" style="128" bestFit="1" customWidth="1"/>
    <col min="16079" max="16079" width="53" style="128" bestFit="1" customWidth="1"/>
    <col min="16080" max="16080" width="46.140625" style="128" bestFit="1" customWidth="1"/>
    <col min="16081" max="16081" width="8.140625" style="128" bestFit="1" customWidth="1"/>
    <col min="16082" max="16082" width="33.85546875" style="128" bestFit="1" customWidth="1"/>
    <col min="16083" max="16083" width="53" style="128" bestFit="1" customWidth="1"/>
    <col min="16084" max="16084" width="46.140625" style="128" bestFit="1" customWidth="1"/>
    <col min="16085" max="16085" width="8.140625" style="128" bestFit="1" customWidth="1"/>
    <col min="16086" max="16086" width="33.85546875" style="128" bestFit="1" customWidth="1"/>
    <col min="16087" max="16087" width="53" style="128" bestFit="1" customWidth="1"/>
    <col min="16088" max="16088" width="46.140625" style="128" bestFit="1" customWidth="1"/>
    <col min="16089" max="16089" width="8.140625" style="128" bestFit="1" customWidth="1"/>
    <col min="16090" max="16090" width="33.85546875" style="128" bestFit="1" customWidth="1"/>
    <col min="16091" max="16091" width="53" style="128" bestFit="1" customWidth="1"/>
    <col min="16092" max="16092" width="46.140625" style="128" bestFit="1" customWidth="1"/>
    <col min="16093" max="16093" width="8.140625" style="128" bestFit="1" customWidth="1"/>
    <col min="16094" max="16094" width="33.85546875" style="128" bestFit="1" customWidth="1"/>
    <col min="16095" max="16095" width="53" style="128" bestFit="1" customWidth="1"/>
    <col min="16096" max="16096" width="46.140625" style="128" bestFit="1" customWidth="1"/>
    <col min="16097" max="16097" width="8.140625" style="128" bestFit="1" customWidth="1"/>
    <col min="16098" max="16098" width="33.85546875" style="128" bestFit="1" customWidth="1"/>
    <col min="16099" max="16099" width="53" style="128" bestFit="1" customWidth="1"/>
    <col min="16100" max="16100" width="46.140625" style="128" bestFit="1" customWidth="1"/>
    <col min="16101" max="16101" width="8.140625" style="128" bestFit="1" customWidth="1"/>
    <col min="16102" max="16102" width="33.85546875" style="128" bestFit="1" customWidth="1"/>
    <col min="16103" max="16103" width="53" style="128" bestFit="1" customWidth="1"/>
    <col min="16104" max="16104" width="46.140625" style="128" bestFit="1" customWidth="1"/>
    <col min="16105" max="16105" width="8.140625" style="128" bestFit="1" customWidth="1"/>
    <col min="16106" max="16106" width="33.85546875" style="128" bestFit="1" customWidth="1"/>
    <col min="16107" max="16107" width="53" style="128" bestFit="1" customWidth="1"/>
    <col min="16108" max="16108" width="46.140625" style="128" bestFit="1" customWidth="1"/>
    <col min="16109" max="16109" width="8.140625" style="128" bestFit="1" customWidth="1"/>
    <col min="16110" max="16110" width="33.85546875" style="128" bestFit="1" customWidth="1"/>
    <col min="16111" max="16111" width="53" style="128" bestFit="1" customWidth="1"/>
    <col min="16112" max="16112" width="46.140625" style="128" bestFit="1" customWidth="1"/>
    <col min="16113" max="16113" width="8.140625" style="128" bestFit="1" customWidth="1"/>
    <col min="16114" max="16114" width="33.85546875" style="128" bestFit="1" customWidth="1"/>
    <col min="16115" max="16115" width="53" style="128" bestFit="1" customWidth="1"/>
    <col min="16116" max="16116" width="46.140625" style="128" bestFit="1" customWidth="1"/>
    <col min="16117" max="16117" width="8.140625" style="128" bestFit="1" customWidth="1"/>
    <col min="16118" max="16118" width="33.85546875" style="128" bestFit="1" customWidth="1"/>
    <col min="16119" max="16119" width="53" style="128" bestFit="1" customWidth="1"/>
    <col min="16120" max="16120" width="46.140625" style="128" bestFit="1" customWidth="1"/>
    <col min="16121" max="16121" width="8.140625" style="128" bestFit="1" customWidth="1"/>
    <col min="16122" max="16122" width="33.85546875" style="128" bestFit="1" customWidth="1"/>
    <col min="16123" max="16123" width="53" style="128" bestFit="1" customWidth="1"/>
    <col min="16124" max="16124" width="46.140625" style="128" bestFit="1" customWidth="1"/>
    <col min="16125" max="16125" width="8.140625" style="128" bestFit="1" customWidth="1"/>
    <col min="16126" max="16126" width="33.85546875" style="128" bestFit="1" customWidth="1"/>
    <col min="16127" max="16127" width="53" style="128" bestFit="1" customWidth="1"/>
    <col min="16128" max="16128" width="46.140625" style="128" bestFit="1" customWidth="1"/>
    <col min="16129" max="16129" width="8.140625" style="128" bestFit="1" customWidth="1"/>
    <col min="16130" max="16130" width="33.85546875" style="128" bestFit="1" customWidth="1"/>
    <col min="16131" max="16131" width="53" style="128" bestFit="1" customWidth="1"/>
    <col min="16132" max="16132" width="46.140625" style="128" bestFit="1" customWidth="1"/>
    <col min="16133" max="16133" width="8.140625" style="128" bestFit="1" customWidth="1"/>
    <col min="16134" max="16134" width="33.85546875" style="128" bestFit="1" customWidth="1"/>
    <col min="16135" max="16135" width="53" style="128" bestFit="1" customWidth="1"/>
    <col min="16136" max="16136" width="46.140625" style="128" bestFit="1" customWidth="1"/>
    <col min="16137" max="16137" width="8.140625" style="128" bestFit="1" customWidth="1"/>
    <col min="16138" max="16138" width="33.85546875" style="128" bestFit="1" customWidth="1"/>
    <col min="16139" max="16139" width="53" style="128" bestFit="1" customWidth="1"/>
    <col min="16140" max="16140" width="46.140625" style="128" bestFit="1" customWidth="1"/>
    <col min="16141" max="16141" width="8.140625" style="128" bestFit="1" customWidth="1"/>
    <col min="16142" max="16142" width="33.85546875" style="128" bestFit="1" customWidth="1"/>
    <col min="16143" max="16143" width="53" style="128" bestFit="1" customWidth="1"/>
    <col min="16144" max="16144" width="46.140625" style="128" bestFit="1" customWidth="1"/>
    <col min="16145" max="16145" width="8.140625" style="128" bestFit="1" customWidth="1"/>
    <col min="16146" max="16146" width="33.85546875" style="128" bestFit="1" customWidth="1"/>
    <col min="16147" max="16147" width="53" style="128" bestFit="1" customWidth="1"/>
    <col min="16148" max="16148" width="46.140625" style="128" bestFit="1" customWidth="1"/>
    <col min="16149" max="16149" width="8.140625" style="128" bestFit="1" customWidth="1"/>
    <col min="16150" max="16150" width="33.85546875" style="128" bestFit="1" customWidth="1"/>
    <col min="16151" max="16151" width="53" style="128" bestFit="1" customWidth="1"/>
    <col min="16152" max="16152" width="46.140625" style="128" bestFit="1" customWidth="1"/>
    <col min="16153" max="16153" width="8.140625" style="128" bestFit="1" customWidth="1"/>
    <col min="16154" max="16154" width="33.85546875" style="128" bestFit="1" customWidth="1"/>
    <col min="16155" max="16155" width="53" style="128" bestFit="1" customWidth="1"/>
    <col min="16156" max="16156" width="46.140625" style="128" bestFit="1" customWidth="1"/>
    <col min="16157" max="16157" width="8.140625" style="128" bestFit="1" customWidth="1"/>
    <col min="16158" max="16158" width="33.85546875" style="128" bestFit="1" customWidth="1"/>
    <col min="16159" max="16159" width="53" style="128" bestFit="1" customWidth="1"/>
    <col min="16160" max="16160" width="46.140625" style="128" bestFit="1" customWidth="1"/>
    <col min="16161" max="16161" width="8.140625" style="128" bestFit="1" customWidth="1"/>
    <col min="16162" max="16162" width="33.85546875" style="128" bestFit="1" customWidth="1"/>
    <col min="16163" max="16163" width="53" style="128" bestFit="1" customWidth="1"/>
    <col min="16164" max="16164" width="46.140625" style="128" bestFit="1" customWidth="1"/>
    <col min="16165" max="16165" width="8.140625" style="128" bestFit="1" customWidth="1"/>
    <col min="16166" max="16166" width="33.85546875" style="128" bestFit="1" customWidth="1"/>
    <col min="16167" max="16167" width="53" style="128" bestFit="1" customWidth="1"/>
    <col min="16168" max="16168" width="46.140625" style="128" bestFit="1" customWidth="1"/>
    <col min="16169" max="16169" width="8.140625" style="128" bestFit="1" customWidth="1"/>
    <col min="16170" max="16170" width="33.85546875" style="128" bestFit="1" customWidth="1"/>
    <col min="16171" max="16171" width="53" style="128" bestFit="1" customWidth="1"/>
    <col min="16172" max="16172" width="46.140625" style="128" bestFit="1" customWidth="1"/>
    <col min="16173" max="16173" width="8.140625" style="128" bestFit="1" customWidth="1"/>
    <col min="16174" max="16174" width="33.85546875" style="128" bestFit="1" customWidth="1"/>
    <col min="16175" max="16175" width="53" style="128" bestFit="1" customWidth="1"/>
    <col min="16176" max="16176" width="46.140625" style="128" bestFit="1" customWidth="1"/>
    <col min="16177" max="16177" width="8.140625" style="128" bestFit="1" customWidth="1"/>
    <col min="16178" max="16178" width="33.85546875" style="128" bestFit="1" customWidth="1"/>
    <col min="16179" max="16179" width="53" style="128" bestFit="1" customWidth="1"/>
    <col min="16180" max="16180" width="46.140625" style="128" bestFit="1" customWidth="1"/>
    <col min="16181" max="16181" width="8.140625" style="128" bestFit="1" customWidth="1"/>
    <col min="16182" max="16182" width="33.85546875" style="128" bestFit="1" customWidth="1"/>
    <col min="16183" max="16183" width="53" style="128" bestFit="1" customWidth="1"/>
    <col min="16184" max="16184" width="46.140625" style="128" bestFit="1" customWidth="1"/>
    <col min="16185" max="16185" width="8.140625" style="128" bestFit="1" customWidth="1"/>
    <col min="16186" max="16186" width="33.85546875" style="128" bestFit="1" customWidth="1"/>
    <col min="16187" max="16187" width="53" style="128" bestFit="1" customWidth="1"/>
    <col min="16188" max="16188" width="46.140625" style="128" bestFit="1" customWidth="1"/>
    <col min="16189" max="16189" width="8.140625" style="128" bestFit="1" customWidth="1"/>
    <col min="16190" max="16190" width="33.85546875" style="128" bestFit="1" customWidth="1"/>
    <col min="16191" max="16191" width="53" style="128" bestFit="1" customWidth="1"/>
    <col min="16192" max="16192" width="46.140625" style="128" bestFit="1" customWidth="1"/>
    <col min="16193" max="16193" width="8.140625" style="128" bestFit="1" customWidth="1"/>
    <col min="16194" max="16194" width="33.85546875" style="128" bestFit="1" customWidth="1"/>
    <col min="16195" max="16195" width="53" style="128" bestFit="1" customWidth="1"/>
    <col min="16196" max="16196" width="46.140625" style="128" bestFit="1" customWidth="1"/>
    <col min="16197" max="16197" width="8.140625" style="128" bestFit="1" customWidth="1"/>
    <col min="16198" max="16198" width="33.85546875" style="128" bestFit="1" customWidth="1"/>
    <col min="16199" max="16199" width="53" style="128" bestFit="1" customWidth="1"/>
    <col min="16200" max="16200" width="46.140625" style="128" bestFit="1" customWidth="1"/>
    <col min="16201" max="16201" width="8.140625" style="128" bestFit="1" customWidth="1"/>
    <col min="16202" max="16202" width="33.85546875" style="128" bestFit="1" customWidth="1"/>
    <col min="16203" max="16203" width="53" style="128" bestFit="1" customWidth="1"/>
    <col min="16204" max="16204" width="46.140625" style="128" bestFit="1" customWidth="1"/>
    <col min="16205" max="16205" width="8.140625" style="128" bestFit="1" customWidth="1"/>
    <col min="16206" max="16206" width="33.85546875" style="128" bestFit="1" customWidth="1"/>
    <col min="16207" max="16207" width="53" style="128" bestFit="1" customWidth="1"/>
    <col min="16208" max="16208" width="46.140625" style="128" bestFit="1" customWidth="1"/>
    <col min="16209" max="16209" width="8.140625" style="128" bestFit="1" customWidth="1"/>
    <col min="16210" max="16210" width="33.85546875" style="128" bestFit="1" customWidth="1"/>
    <col min="16211" max="16211" width="53" style="128" bestFit="1" customWidth="1"/>
    <col min="16212" max="16212" width="46.140625" style="128" bestFit="1" customWidth="1"/>
    <col min="16213" max="16213" width="8.140625" style="128" bestFit="1" customWidth="1"/>
    <col min="16214" max="16214" width="33.85546875" style="128" bestFit="1" customWidth="1"/>
    <col min="16215" max="16215" width="53" style="128" bestFit="1" customWidth="1"/>
    <col min="16216" max="16216" width="46.140625" style="128" bestFit="1" customWidth="1"/>
    <col min="16217" max="16217" width="8.140625" style="128" bestFit="1" customWidth="1"/>
    <col min="16218" max="16218" width="33.85546875" style="128" bestFit="1" customWidth="1"/>
    <col min="16219" max="16219" width="53" style="128" bestFit="1" customWidth="1"/>
    <col min="16220" max="16220" width="46.140625" style="128" bestFit="1" customWidth="1"/>
    <col min="16221" max="16221" width="8.140625" style="128" bestFit="1" customWidth="1"/>
    <col min="16222" max="16222" width="33.85546875" style="128" bestFit="1" customWidth="1"/>
    <col min="16223" max="16223" width="53" style="128" bestFit="1" customWidth="1"/>
    <col min="16224" max="16224" width="46.140625" style="128" bestFit="1" customWidth="1"/>
    <col min="16225" max="16225" width="8.140625" style="128" bestFit="1" customWidth="1"/>
    <col min="16226" max="16226" width="33.85546875" style="128" bestFit="1" customWidth="1"/>
    <col min="16227" max="16227" width="53" style="128" bestFit="1" customWidth="1"/>
    <col min="16228" max="16228" width="46.140625" style="128" bestFit="1" customWidth="1"/>
    <col min="16229" max="16229" width="8.140625" style="128" bestFit="1" customWidth="1"/>
    <col min="16230" max="16230" width="33.85546875" style="128" bestFit="1" customWidth="1"/>
    <col min="16231" max="16231" width="53" style="128" bestFit="1" customWidth="1"/>
    <col min="16232" max="16232" width="46.140625" style="128" bestFit="1" customWidth="1"/>
    <col min="16233" max="16233" width="8.140625" style="128" bestFit="1" customWidth="1"/>
    <col min="16234" max="16234" width="33.85546875" style="128" bestFit="1" customWidth="1"/>
    <col min="16235" max="16235" width="53" style="128" bestFit="1" customWidth="1"/>
    <col min="16236" max="16236" width="46.140625" style="128" bestFit="1" customWidth="1"/>
    <col min="16237" max="16237" width="8.140625" style="128" bestFit="1" customWidth="1"/>
    <col min="16238" max="16238" width="33.85546875" style="128" bestFit="1" customWidth="1"/>
    <col min="16239" max="16239" width="53" style="128" bestFit="1" customWidth="1"/>
    <col min="16240" max="16240" width="46.140625" style="128" bestFit="1" customWidth="1"/>
    <col min="16241" max="16241" width="8.140625" style="128" bestFit="1" customWidth="1"/>
    <col min="16242" max="16242" width="33.85546875" style="128" bestFit="1" customWidth="1"/>
    <col min="16243" max="16243" width="53" style="128" bestFit="1" customWidth="1"/>
    <col min="16244" max="16244" width="46.140625" style="128" bestFit="1" customWidth="1"/>
    <col min="16245" max="16245" width="8.140625" style="128" bestFit="1" customWidth="1"/>
    <col min="16246" max="16246" width="33.85546875" style="128" bestFit="1" customWidth="1"/>
    <col min="16247" max="16247" width="53" style="128" bestFit="1" customWidth="1"/>
    <col min="16248" max="16248" width="46.140625" style="128" bestFit="1" customWidth="1"/>
    <col min="16249" max="16249" width="8.140625" style="128" bestFit="1" customWidth="1"/>
    <col min="16250" max="16250" width="33.85546875" style="128" bestFit="1" customWidth="1"/>
    <col min="16251" max="16251" width="53" style="128" bestFit="1" customWidth="1"/>
    <col min="16252" max="16252" width="46.140625" style="128" bestFit="1" customWidth="1"/>
    <col min="16253" max="16253" width="8.140625" style="128" bestFit="1" customWidth="1"/>
    <col min="16254" max="16254" width="33.85546875" style="128" bestFit="1" customWidth="1"/>
    <col min="16255" max="16255" width="53" style="128" bestFit="1" customWidth="1"/>
    <col min="16256" max="16256" width="46.140625" style="128" bestFit="1" customWidth="1"/>
    <col min="16257" max="16257" width="8.140625" style="128" bestFit="1" customWidth="1"/>
    <col min="16258" max="16258" width="33.85546875" style="128" bestFit="1" customWidth="1"/>
    <col min="16259" max="16259" width="53" style="128" bestFit="1" customWidth="1"/>
    <col min="16260" max="16260" width="46.140625" style="128" bestFit="1" customWidth="1"/>
    <col min="16261" max="16261" width="8.140625" style="128" bestFit="1" customWidth="1"/>
    <col min="16262" max="16262" width="33.85546875" style="128" bestFit="1" customWidth="1"/>
    <col min="16263" max="16263" width="53" style="128" bestFit="1" customWidth="1"/>
    <col min="16264" max="16264" width="46.140625" style="128" bestFit="1" customWidth="1"/>
    <col min="16265" max="16265" width="8.140625" style="128" bestFit="1" customWidth="1"/>
    <col min="16266" max="16266" width="33.85546875" style="128" bestFit="1" customWidth="1"/>
    <col min="16267" max="16267" width="53" style="128" bestFit="1" customWidth="1"/>
    <col min="16268" max="16268" width="46.140625" style="128" bestFit="1" customWidth="1"/>
    <col min="16269" max="16269" width="8.140625" style="128" bestFit="1" customWidth="1"/>
    <col min="16270" max="16270" width="33.85546875" style="128" bestFit="1" customWidth="1"/>
    <col min="16271" max="16271" width="53" style="128" bestFit="1" customWidth="1"/>
    <col min="16272" max="16272" width="46.140625" style="128" bestFit="1" customWidth="1"/>
    <col min="16273" max="16273" width="8.140625" style="128" bestFit="1" customWidth="1"/>
    <col min="16274" max="16274" width="33.85546875" style="128" bestFit="1" customWidth="1"/>
    <col min="16275" max="16275" width="53" style="128" bestFit="1" customWidth="1"/>
    <col min="16276" max="16276" width="46.140625" style="128" bestFit="1" customWidth="1"/>
    <col min="16277" max="16277" width="8.140625" style="128" bestFit="1" customWidth="1"/>
    <col min="16278" max="16278" width="33.85546875" style="128" bestFit="1" customWidth="1"/>
    <col min="16279" max="16279" width="53" style="128" bestFit="1" customWidth="1"/>
    <col min="16280" max="16280" width="46.140625" style="128" bestFit="1" customWidth="1"/>
    <col min="16281" max="16281" width="8.140625" style="128" bestFit="1" customWidth="1"/>
    <col min="16282" max="16282" width="33.85546875" style="128" bestFit="1" customWidth="1"/>
    <col min="16283" max="16283" width="53" style="128" bestFit="1" customWidth="1"/>
    <col min="16284" max="16284" width="46.140625" style="128" bestFit="1" customWidth="1"/>
    <col min="16285" max="16285" width="8.140625" style="128" bestFit="1" customWidth="1"/>
    <col min="16286" max="16286" width="33.85546875" style="128" bestFit="1" customWidth="1"/>
    <col min="16287" max="16287" width="53" style="128" bestFit="1" customWidth="1"/>
    <col min="16288" max="16288" width="46.140625" style="128" bestFit="1" customWidth="1"/>
    <col min="16289" max="16289" width="8.140625" style="128" bestFit="1" customWidth="1"/>
    <col min="16290" max="16290" width="33.85546875" style="128" bestFit="1" customWidth="1"/>
    <col min="16291" max="16291" width="53" style="128" bestFit="1" customWidth="1"/>
    <col min="16292" max="16292" width="46.140625" style="128" bestFit="1" customWidth="1"/>
    <col min="16293" max="16293" width="8.140625" style="128" bestFit="1" customWidth="1"/>
    <col min="16294" max="16294" width="33.85546875" style="128" bestFit="1" customWidth="1"/>
    <col min="16295" max="16295" width="53" style="128" bestFit="1" customWidth="1"/>
    <col min="16296" max="16296" width="46.140625" style="128" bestFit="1" customWidth="1"/>
    <col min="16297" max="16297" width="8.140625" style="128" bestFit="1" customWidth="1"/>
    <col min="16298" max="16298" width="33.85546875" style="128" bestFit="1" customWidth="1"/>
    <col min="16299" max="16299" width="53" style="128" bestFit="1" customWidth="1"/>
    <col min="16300" max="16300" width="46.140625" style="128" bestFit="1" customWidth="1"/>
    <col min="16301" max="16301" width="8.140625" style="128" bestFit="1" customWidth="1"/>
    <col min="16302" max="16302" width="33.85546875" style="128" bestFit="1" customWidth="1"/>
    <col min="16303" max="16303" width="53" style="128" bestFit="1" customWidth="1"/>
    <col min="16304" max="16304" width="46.140625" style="128" bestFit="1" customWidth="1"/>
    <col min="16305" max="16305" width="8.140625" style="128" bestFit="1" customWidth="1"/>
    <col min="16306" max="16306" width="33.85546875" style="128" bestFit="1" customWidth="1"/>
    <col min="16307" max="16307" width="53" style="128" bestFit="1" customWidth="1"/>
    <col min="16308" max="16308" width="46.140625" style="128" bestFit="1" customWidth="1"/>
    <col min="16309" max="16309" width="8.140625" style="128" bestFit="1" customWidth="1"/>
    <col min="16310" max="16310" width="33.85546875" style="128" bestFit="1" customWidth="1"/>
    <col min="16311" max="16311" width="53" style="128" bestFit="1" customWidth="1"/>
    <col min="16312" max="16312" width="46.140625" style="128" bestFit="1" customWidth="1"/>
    <col min="16313" max="16313" width="8.140625" style="128" bestFit="1" customWidth="1"/>
    <col min="16314" max="16314" width="33.85546875" style="128" bestFit="1" customWidth="1"/>
    <col min="16315" max="16315" width="53" style="128" bestFit="1" customWidth="1"/>
    <col min="16316" max="16316" width="46.140625" style="128" bestFit="1" customWidth="1"/>
    <col min="16317" max="16317" width="8.140625" style="128" bestFit="1" customWidth="1"/>
    <col min="16318" max="16318" width="33.85546875" style="128" bestFit="1" customWidth="1"/>
    <col min="16319" max="16319" width="53" style="128" bestFit="1" customWidth="1"/>
    <col min="16320" max="16320" width="46.140625" style="128" bestFit="1" customWidth="1"/>
    <col min="16321" max="16321" width="8.140625" style="128" bestFit="1" customWidth="1"/>
    <col min="16322" max="16322" width="33.85546875" style="128" bestFit="1" customWidth="1"/>
    <col min="16323" max="16323" width="53" style="128" bestFit="1" customWidth="1"/>
    <col min="16324" max="16324" width="46.140625" style="128" bestFit="1" customWidth="1"/>
    <col min="16325" max="16325" width="8.140625" style="128" bestFit="1" customWidth="1"/>
    <col min="16326" max="16326" width="33.85546875" style="128" bestFit="1" customWidth="1"/>
    <col min="16327" max="16327" width="53" style="128" bestFit="1" customWidth="1"/>
    <col min="16328" max="16328" width="46.140625" style="128" bestFit="1" customWidth="1"/>
    <col min="16329" max="16329" width="8.140625" style="128" bestFit="1" customWidth="1"/>
    <col min="16330" max="16330" width="33.85546875" style="128" bestFit="1" customWidth="1"/>
    <col min="16331" max="16331" width="53" style="128" bestFit="1" customWidth="1"/>
    <col min="16332" max="16332" width="46.140625" style="128" bestFit="1" customWidth="1"/>
    <col min="16333" max="16333" width="8.140625" style="128" bestFit="1" customWidth="1"/>
    <col min="16334" max="16334" width="33.85546875" style="128" bestFit="1" customWidth="1"/>
    <col min="16335" max="16335" width="53" style="128" bestFit="1" customWidth="1"/>
    <col min="16336" max="16336" width="46.140625" style="128" bestFit="1" customWidth="1"/>
    <col min="16337" max="16337" width="8.140625" style="128" bestFit="1" customWidth="1"/>
    <col min="16338" max="16338" width="33.85546875" style="128" bestFit="1" customWidth="1"/>
    <col min="16339" max="16339" width="53" style="128" bestFit="1" customWidth="1"/>
    <col min="16340" max="16340" width="46.140625" style="128" bestFit="1" customWidth="1"/>
    <col min="16341" max="16341" width="8.140625" style="128" bestFit="1" customWidth="1"/>
    <col min="16342" max="16342" width="33.85546875" style="128" bestFit="1" customWidth="1"/>
    <col min="16343" max="16343" width="53" style="128" bestFit="1" customWidth="1"/>
    <col min="16344" max="16344" width="46.140625" style="128" bestFit="1" customWidth="1"/>
    <col min="16345" max="16345" width="8.140625" style="128" bestFit="1" customWidth="1"/>
    <col min="16346" max="16346" width="33.85546875" style="128" bestFit="1" customWidth="1"/>
    <col min="16347" max="16347" width="53" style="128" bestFit="1" customWidth="1"/>
    <col min="16348" max="16348" width="46.140625" style="128" bestFit="1" customWidth="1"/>
    <col min="16349" max="16349" width="8.140625" style="128" bestFit="1" customWidth="1"/>
    <col min="16350" max="16350" width="33.85546875" style="128" bestFit="1" customWidth="1"/>
    <col min="16351" max="16351" width="53" style="128" bestFit="1" customWidth="1"/>
    <col min="16352" max="16352" width="46.140625" style="128" bestFit="1" customWidth="1"/>
    <col min="16353" max="16353" width="8.140625" style="128" bestFit="1" customWidth="1"/>
    <col min="16354" max="16354" width="33.85546875" style="128" bestFit="1" customWidth="1"/>
    <col min="16355" max="16355" width="53" style="128" bestFit="1" customWidth="1"/>
    <col min="16356" max="16356" width="46.140625" style="128" bestFit="1" customWidth="1"/>
    <col min="16357" max="16357" width="8.140625" style="128" bestFit="1" customWidth="1"/>
    <col min="16358" max="16358" width="33.85546875" style="128" bestFit="1" customWidth="1"/>
    <col min="16359" max="16359" width="53" style="128" bestFit="1" customWidth="1"/>
    <col min="16360" max="16360" width="46.140625" style="128" bestFit="1" customWidth="1"/>
    <col min="16361" max="16361" width="8.140625" style="128" bestFit="1" customWidth="1"/>
    <col min="16362" max="16362" width="33.85546875" style="128" bestFit="1" customWidth="1"/>
    <col min="16363" max="16363" width="53" style="128" bestFit="1" customWidth="1"/>
    <col min="16364" max="16364" width="46.140625" style="128" bestFit="1" customWidth="1"/>
    <col min="16365" max="16365" width="8.140625" style="128" bestFit="1" customWidth="1"/>
    <col min="16366" max="16366" width="33.85546875" style="128" bestFit="1" customWidth="1"/>
    <col min="16367" max="16367" width="53" style="128" bestFit="1" customWidth="1"/>
    <col min="16368" max="16368" width="46.140625" style="128" bestFit="1" customWidth="1"/>
    <col min="16369" max="16369" width="8.140625" style="128" bestFit="1" customWidth="1"/>
    <col min="16370" max="16370" width="33.85546875" style="128" bestFit="1" customWidth="1"/>
    <col min="16371" max="16371" width="53" style="128" bestFit="1" customWidth="1"/>
    <col min="16372" max="16372" width="46.140625" style="128" bestFit="1" customWidth="1"/>
    <col min="16373" max="16373" width="8.140625" style="128" bestFit="1" customWidth="1"/>
    <col min="16374" max="16374" width="33.85546875" style="128" bestFit="1" customWidth="1"/>
    <col min="16375" max="16375" width="53" style="128" bestFit="1" customWidth="1"/>
    <col min="16376" max="16376" width="46.140625" style="128" bestFit="1" customWidth="1"/>
    <col min="16377" max="16377" width="8.140625" style="128" bestFit="1" customWidth="1"/>
    <col min="16378" max="16378" width="33.85546875" style="128" bestFit="1" customWidth="1"/>
    <col min="16379" max="16379" width="53" style="128" bestFit="1" customWidth="1"/>
    <col min="16380" max="16380" width="46.140625" style="128" bestFit="1" customWidth="1"/>
    <col min="16381" max="16381" width="8.140625" style="128" bestFit="1" customWidth="1"/>
    <col min="16382" max="16382" width="33.85546875" style="128" bestFit="1" customWidth="1"/>
    <col min="16383" max="16383" width="53" style="128" bestFit="1" customWidth="1"/>
    <col min="16384" max="16384" width="11.42578125" style="128" hidden="1"/>
  </cols>
  <sheetData>
    <row r="1" spans="2:8" x14ac:dyDescent="0.3"/>
    <row r="2" spans="2:8" ht="24.75" customHeight="1" x14ac:dyDescent="0.35">
      <c r="B2" s="129" t="s">
        <v>4182</v>
      </c>
      <c r="C2" s="827">
        <f>+'FORMATO MATERIAL APOYO'!E17</f>
        <v>0</v>
      </c>
      <c r="D2" s="828"/>
      <c r="E2" s="829"/>
    </row>
    <row r="3" spans="2:8" ht="24.75" customHeight="1" x14ac:dyDescent="0.35">
      <c r="B3" s="130" t="s">
        <v>4183</v>
      </c>
      <c r="C3" s="830">
        <f>+'FORMATO MATERIAL APOYO'!F20</f>
        <v>0</v>
      </c>
      <c r="D3" s="831"/>
      <c r="E3" s="832"/>
    </row>
    <row r="4" spans="2:8" ht="24.75" customHeight="1" x14ac:dyDescent="0.3"/>
    <row r="5" spans="2:8" ht="24.75" customHeight="1" x14ac:dyDescent="0.3"/>
    <row r="6" spans="2:8" ht="24.75" customHeight="1" x14ac:dyDescent="0.3">
      <c r="B6" s="833" t="s">
        <v>4076</v>
      </c>
      <c r="C6" s="834"/>
      <c r="D6" s="834"/>
      <c r="E6" s="834"/>
      <c r="F6" s="834"/>
      <c r="G6" s="834"/>
      <c r="H6" s="835"/>
    </row>
    <row r="7" spans="2:8" ht="24.75" customHeight="1" x14ac:dyDescent="0.3">
      <c r="B7" s="182" t="s">
        <v>4184</v>
      </c>
      <c r="C7" s="183" t="s">
        <v>4185</v>
      </c>
      <c r="D7" s="184" t="s">
        <v>4186</v>
      </c>
      <c r="E7" s="183" t="s">
        <v>4187</v>
      </c>
      <c r="F7" s="183" t="s">
        <v>4188</v>
      </c>
      <c r="G7" s="184" t="s">
        <v>4189</v>
      </c>
      <c r="H7" s="185" t="s">
        <v>4190</v>
      </c>
    </row>
    <row r="8" spans="2:8" x14ac:dyDescent="0.3">
      <c r="B8" s="153" t="str">
        <f>IFERROR(+VLOOKUP('FORMATO MATERIAL APOYO'!B55,'Ciudad Pequeña'!$B$4:$B$71,1,0),"")</f>
        <v/>
      </c>
      <c r="C8" s="250" t="str">
        <f>IFERROR(+VLOOKUP(B8,'FORMATO MATERIAL APOYO'!$B$55:$F$64,5,0),"")</f>
        <v/>
      </c>
      <c r="D8" s="156" t="str">
        <f>IFERROR(+VLOOKUP(B8,'Ciudad Pequeña'!$B$4:$D$71,3,0),"")</f>
        <v/>
      </c>
      <c r="E8" s="155">
        <f>+IFERROR(VLOOKUP(B8,'Ciudad Pequeña'!$B$4:$E$71,4,0),0)</f>
        <v>0</v>
      </c>
      <c r="F8" s="156" t="str">
        <f>IFERROR((C8*D8),"")</f>
        <v/>
      </c>
      <c r="G8" s="156" t="str">
        <f>IFERROR((F8*E8),"")</f>
        <v/>
      </c>
      <c r="H8" s="157" t="str">
        <f>IFERROR((F8+G8),"")</f>
        <v/>
      </c>
    </row>
    <row r="9" spans="2:8" x14ac:dyDescent="0.3">
      <c r="B9" s="153" t="str">
        <f>IFERROR(+VLOOKUP('FORMATO MATERIAL APOYO'!B56,'Ciudad Pequeña'!$B$4:$B$71,1,0),"")</f>
        <v/>
      </c>
      <c r="C9" s="250" t="str">
        <f>IFERROR(+VLOOKUP(B9,'FORMATO MATERIAL APOYO'!$B$55:$F$64,5,0),"")</f>
        <v/>
      </c>
      <c r="D9" s="156" t="str">
        <f>IFERROR(+VLOOKUP(B9,'Ciudad Pequeña'!$B$4:$D$71,3,0),"")</f>
        <v/>
      </c>
      <c r="E9" s="155">
        <f>+IFERROR(VLOOKUP(B9,'Ciudad Pequeña'!$B$4:$E$71,4,0),0)</f>
        <v>0</v>
      </c>
      <c r="F9" s="137" t="str">
        <f t="shared" ref="F9:F15" si="0">IFERROR((C9*D9),"")</f>
        <v/>
      </c>
      <c r="G9" s="137" t="str">
        <f t="shared" ref="G9:G15" si="1">IFERROR((F9*E9),"")</f>
        <v/>
      </c>
      <c r="H9" s="139" t="str">
        <f t="shared" ref="H9:H15" si="2">IFERROR((F9+G9),"")</f>
        <v/>
      </c>
    </row>
    <row r="10" spans="2:8" x14ac:dyDescent="0.3">
      <c r="B10" s="153" t="str">
        <f>IFERROR(+VLOOKUP('FORMATO MATERIAL APOYO'!B57,'Ciudad Pequeña'!$B$4:$B$71,1,0),"")</f>
        <v/>
      </c>
      <c r="C10" s="250" t="str">
        <f>IFERROR(+VLOOKUP(B10,'FORMATO MATERIAL APOYO'!$B$55:$F$64,5,0),"")</f>
        <v/>
      </c>
      <c r="D10" s="156" t="str">
        <f>IFERROR(+VLOOKUP(B10,'Ciudad Pequeña'!$B$4:$D$71,3,0),"")</f>
        <v/>
      </c>
      <c r="E10" s="155">
        <f>+IFERROR(VLOOKUP(B10,'Ciudad Pequeña'!$B$4:$E$71,4,0),0)</f>
        <v>0</v>
      </c>
      <c r="F10" s="137" t="str">
        <f t="shared" si="0"/>
        <v/>
      </c>
      <c r="G10" s="137" t="str">
        <f t="shared" si="1"/>
        <v/>
      </c>
      <c r="H10" s="139" t="str">
        <f t="shared" si="2"/>
        <v/>
      </c>
    </row>
    <row r="11" spans="2:8" x14ac:dyDescent="0.3">
      <c r="B11" s="153" t="str">
        <f>IFERROR(+VLOOKUP('FORMATO MATERIAL APOYO'!B58,'Ciudad Pequeña'!$B$4:$B$71,1,0),"")</f>
        <v/>
      </c>
      <c r="C11" s="250" t="str">
        <f>IFERROR(+VLOOKUP(B11,'FORMATO MATERIAL APOYO'!$B$55:$F$64,5,0),"")</f>
        <v/>
      </c>
      <c r="D11" s="156" t="str">
        <f>IFERROR(+VLOOKUP(B11,'Ciudad Pequeña'!$B$4:$D$71,3,0),"")</f>
        <v/>
      </c>
      <c r="E11" s="155">
        <f>+IFERROR(VLOOKUP(B11,'Ciudad Pequeña'!$B$4:$E$71,4,0),0)</f>
        <v>0</v>
      </c>
      <c r="F11" s="137" t="str">
        <f t="shared" si="0"/>
        <v/>
      </c>
      <c r="G11" s="137" t="str">
        <f t="shared" si="1"/>
        <v/>
      </c>
      <c r="H11" s="139" t="str">
        <f t="shared" si="2"/>
        <v/>
      </c>
    </row>
    <row r="12" spans="2:8" x14ac:dyDescent="0.3">
      <c r="B12" s="153" t="str">
        <f>IFERROR(+VLOOKUP('FORMATO MATERIAL APOYO'!B59,'Ciudad Pequeña'!$B$4:$B$71,1,0),"")</f>
        <v/>
      </c>
      <c r="C12" s="250" t="str">
        <f>IFERROR(+VLOOKUP(B12,'FORMATO MATERIAL APOYO'!$B$55:$F$64,5,0),"")</f>
        <v/>
      </c>
      <c r="D12" s="156" t="str">
        <f>IFERROR(+VLOOKUP(B12,'Ciudad Pequeña'!$B$4:$D$71,3,0),"")</f>
        <v/>
      </c>
      <c r="E12" s="155">
        <f>+IFERROR(VLOOKUP(B12,'Ciudad Pequeña'!$B$4:$E$71,4,0),0)</f>
        <v>0</v>
      </c>
      <c r="F12" s="137" t="str">
        <f t="shared" si="0"/>
        <v/>
      </c>
      <c r="G12" s="137" t="str">
        <f t="shared" si="1"/>
        <v/>
      </c>
      <c r="H12" s="139" t="str">
        <f t="shared" si="2"/>
        <v/>
      </c>
    </row>
    <row r="13" spans="2:8" x14ac:dyDescent="0.3">
      <c r="B13" s="153" t="str">
        <f>IFERROR(+VLOOKUP('FORMATO MATERIAL APOYO'!B60,'Ciudad Pequeña'!$B$4:$B$71,1,0),"")</f>
        <v/>
      </c>
      <c r="C13" s="250" t="str">
        <f>IFERROR(+VLOOKUP(B13,'FORMATO MATERIAL APOYO'!$B$55:$F$64,5,0),"")</f>
        <v/>
      </c>
      <c r="D13" s="156" t="str">
        <f>IFERROR(+VLOOKUP(B13,'Ciudad Pequeña'!$B$4:$D$71,3,0),"")</f>
        <v/>
      </c>
      <c r="E13" s="155">
        <f>+IFERROR(VLOOKUP(B13,'Ciudad Pequeña'!$B$4:$E$71,4,0),0)</f>
        <v>0</v>
      </c>
      <c r="F13" s="137" t="str">
        <f t="shared" si="0"/>
        <v/>
      </c>
      <c r="G13" s="137" t="str">
        <f t="shared" si="1"/>
        <v/>
      </c>
      <c r="H13" s="139" t="str">
        <f t="shared" si="2"/>
        <v/>
      </c>
    </row>
    <row r="14" spans="2:8" x14ac:dyDescent="0.3">
      <c r="B14" s="153" t="str">
        <f>IFERROR(+VLOOKUP('FORMATO MATERIAL APOYO'!B61,'Ciudad Pequeña'!$B$4:$B$71,1,0),"")</f>
        <v/>
      </c>
      <c r="C14" s="250" t="str">
        <f>IFERROR(+VLOOKUP(B14,'FORMATO MATERIAL APOYO'!$B$55:$F$64,5,0),"")</f>
        <v/>
      </c>
      <c r="D14" s="156" t="str">
        <f>IFERROR(+VLOOKUP(B14,'Ciudad Pequeña'!$B$4:$D$71,3,0),"")</f>
        <v/>
      </c>
      <c r="E14" s="155">
        <f>+IFERROR(VLOOKUP(B14,'Ciudad Pequeña'!$B$4:$E$71,4,0),0)</f>
        <v>0</v>
      </c>
      <c r="F14" s="137" t="str">
        <f t="shared" si="0"/>
        <v/>
      </c>
      <c r="G14" s="137" t="str">
        <f t="shared" si="1"/>
        <v/>
      </c>
      <c r="H14" s="139" t="str">
        <f t="shared" si="2"/>
        <v/>
      </c>
    </row>
    <row r="15" spans="2:8" x14ac:dyDescent="0.3">
      <c r="B15" s="153" t="str">
        <f>IFERROR(+VLOOKUP('FORMATO MATERIAL APOYO'!B62,'Ciudad Pequeña'!$B$4:$B$71,1,0),"")</f>
        <v/>
      </c>
      <c r="C15" s="250" t="str">
        <f>IFERROR(+VLOOKUP(B15,'FORMATO MATERIAL APOYO'!$B$55:$F$64,5,0),"")</f>
        <v/>
      </c>
      <c r="D15" s="156" t="str">
        <f>IFERROR(+VLOOKUP(B15,'Ciudad Pequeña'!$B$4:$D$71,3,0),"")</f>
        <v/>
      </c>
      <c r="E15" s="155">
        <f>+IFERROR(VLOOKUP(B15,'Ciudad Pequeña'!$B$4:$E$71,4,0),0)</f>
        <v>0</v>
      </c>
      <c r="F15" s="140" t="str">
        <f t="shared" si="0"/>
        <v/>
      </c>
      <c r="G15" s="140" t="str">
        <f t="shared" si="1"/>
        <v/>
      </c>
      <c r="H15" s="141" t="str">
        <f t="shared" si="2"/>
        <v/>
      </c>
    </row>
    <row r="16" spans="2:8" ht="18" x14ac:dyDescent="0.3">
      <c r="B16" s="884" t="s">
        <v>4191</v>
      </c>
      <c r="C16" s="885"/>
      <c r="D16" s="885"/>
      <c r="E16" s="886"/>
      <c r="F16" s="142">
        <f>SUM(F8:F15)</f>
        <v>0</v>
      </c>
      <c r="G16" s="142">
        <f>SUM(G8:G15)</f>
        <v>0</v>
      </c>
      <c r="H16" s="143">
        <f>SUM(H8:H15)</f>
        <v>0</v>
      </c>
    </row>
    <row r="17" spans="2:8" ht="24.75" x14ac:dyDescent="0.3">
      <c r="B17" s="837" t="s">
        <v>1443</v>
      </c>
      <c r="C17" s="838"/>
      <c r="D17" s="838"/>
      <c r="E17" s="838"/>
      <c r="F17" s="838"/>
      <c r="G17" s="838"/>
      <c r="H17" s="839"/>
    </row>
    <row r="18" spans="2:8" ht="18" x14ac:dyDescent="0.3">
      <c r="B18" s="131" t="s">
        <v>4184</v>
      </c>
      <c r="C18" s="132" t="s">
        <v>4185</v>
      </c>
      <c r="D18" s="133" t="s">
        <v>4186</v>
      </c>
      <c r="E18" s="132" t="s">
        <v>4187</v>
      </c>
      <c r="F18" s="132" t="s">
        <v>4188</v>
      </c>
      <c r="G18" s="132" t="s">
        <v>4189</v>
      </c>
      <c r="H18" s="134" t="s">
        <v>4190</v>
      </c>
    </row>
    <row r="19" spans="2:8" x14ac:dyDescent="0.3">
      <c r="B19" s="135" t="str">
        <f>IFERROR(+VLOOKUP('FORMATO MATERIAL APOYO'!B79,'Ciudad Pequeña'!$H$4:$H$314,1,0),"")</f>
        <v/>
      </c>
      <c r="C19" s="251" t="str">
        <f>IFERROR(+VLOOKUP(B19,'FORMATO MATERIAL APOYO'!$B$79:$F$102,5,0),"")</f>
        <v/>
      </c>
      <c r="D19" s="137" t="str">
        <f>IFERROR(+VLOOKUP(B19,'Ciudad Pequeña'!$H$4:$J$314,3,0),"")</f>
        <v/>
      </c>
      <c r="E19" s="138">
        <f>+IFERROR(VLOOKUP(B19,'Ciudad Pequeña'!$H$4:$K$301,4,0),0)</f>
        <v>0</v>
      </c>
      <c r="F19" s="137" t="str">
        <f>IFERROR((C19*D19),"")</f>
        <v/>
      </c>
      <c r="G19" s="137" t="str">
        <f>IFERROR((F19*E19),"")</f>
        <v/>
      </c>
      <c r="H19" s="139" t="str">
        <f>IFERROR((F19+G19),"")</f>
        <v/>
      </c>
    </row>
    <row r="20" spans="2:8" x14ac:dyDescent="0.3">
      <c r="B20" s="135" t="str">
        <f>IFERROR(+VLOOKUP('FORMATO MATERIAL APOYO'!B80,'Ciudad Pequeña'!$H$4:$H$314,1,0),"")</f>
        <v/>
      </c>
      <c r="C20" s="251" t="str">
        <f>IFERROR(+VLOOKUP(B20,'FORMATO MATERIAL APOYO'!$B$79:$F$102,5,0),"")</f>
        <v/>
      </c>
      <c r="D20" s="137" t="str">
        <f>IFERROR(+VLOOKUP(B20,'Ciudad Pequeña'!$H$4:$J$314,3,0),"")</f>
        <v/>
      </c>
      <c r="E20" s="138">
        <f>+IFERROR(VLOOKUP(B20,'Ciudad Pequeña'!$H$4:$K$301,4,0),0)</f>
        <v>0</v>
      </c>
      <c r="F20" s="137" t="str">
        <f>IFERROR((C20*D20),"")</f>
        <v/>
      </c>
      <c r="G20" s="137" t="str">
        <f>IFERROR((F20*E20),"")</f>
        <v/>
      </c>
      <c r="H20" s="139" t="str">
        <f>IFERROR((F20+G20),"")</f>
        <v/>
      </c>
    </row>
    <row r="21" spans="2:8" x14ac:dyDescent="0.3">
      <c r="B21" s="135" t="str">
        <f>IFERROR(+VLOOKUP('FORMATO MATERIAL APOYO'!B81,'Ciudad Pequeña'!$H$4:$H$314,1,0),"")</f>
        <v/>
      </c>
      <c r="C21" s="251" t="str">
        <f>IFERROR(+VLOOKUP(B21,'FORMATO MATERIAL APOYO'!$B$79:$F$102,5,0),"")</f>
        <v/>
      </c>
      <c r="D21" s="137" t="str">
        <f>IFERROR(+VLOOKUP(B21,'Ciudad Pequeña'!$H$4:$J$314,3,0),"")</f>
        <v/>
      </c>
      <c r="E21" s="138">
        <f>+IFERROR(VLOOKUP(B21,'Ciudad Pequeña'!$H$4:$K$301,4,0),0)</f>
        <v>0</v>
      </c>
      <c r="F21" s="137" t="str">
        <f>IFERROR((C21*D21),"")</f>
        <v/>
      </c>
      <c r="G21" s="137" t="str">
        <f>IFERROR((F21*E21),"")</f>
        <v/>
      </c>
      <c r="H21" s="139" t="str">
        <f>IFERROR((F21+G21),"")</f>
        <v/>
      </c>
    </row>
    <row r="22" spans="2:8" x14ac:dyDescent="0.3">
      <c r="B22" s="135" t="str">
        <f>IFERROR(+VLOOKUP('FORMATO MATERIAL APOYO'!B82,'Ciudad Pequeña'!$H$4:$H$314,1,0),"")</f>
        <v/>
      </c>
      <c r="C22" s="251" t="str">
        <f>IFERROR(+VLOOKUP(B22,'FORMATO MATERIAL APOYO'!$B$79:$F$102,5,0),"")</f>
        <v/>
      </c>
      <c r="D22" s="137" t="str">
        <f>IFERROR(+VLOOKUP(B22,'Ciudad Pequeña'!$H$4:$J$314,3,0),"")</f>
        <v/>
      </c>
      <c r="E22" s="138">
        <f>+IFERROR(VLOOKUP(B22,'Ciudad Pequeña'!$H$4:$K$301,4,0),0)</f>
        <v>0</v>
      </c>
      <c r="F22" s="137" t="str">
        <f>IFERROR((C22*D22),"")</f>
        <v/>
      </c>
      <c r="G22" s="137" t="str">
        <f>IFERROR((F22*E22),"")</f>
        <v/>
      </c>
      <c r="H22" s="139" t="str">
        <f>IFERROR((F22+G22),"")</f>
        <v/>
      </c>
    </row>
    <row r="23" spans="2:8" x14ac:dyDescent="0.3">
      <c r="B23" s="135" t="str">
        <f>IFERROR(+VLOOKUP('FORMATO MATERIAL APOYO'!B83,'Ciudad Pequeña'!$H$4:$H$314,1,0),"")</f>
        <v/>
      </c>
      <c r="C23" s="251" t="str">
        <f>IFERROR(+VLOOKUP(B23,'FORMATO MATERIAL APOYO'!$B$79:$F$102,5,0),"")</f>
        <v/>
      </c>
      <c r="D23" s="137" t="str">
        <f>IFERROR(+VLOOKUP(B23,'Ciudad Pequeña'!$H$4:$J$314,3,0),"")</f>
        <v/>
      </c>
      <c r="E23" s="138">
        <f>+IFERROR(VLOOKUP(B23,'Ciudad Pequeña'!$H$4:$K$301,4,0),0)</f>
        <v>0</v>
      </c>
      <c r="F23" s="137" t="str">
        <f t="shared" ref="F23:F41" si="3">IFERROR((C23*D23),"")</f>
        <v/>
      </c>
      <c r="G23" s="137" t="str">
        <f t="shared" ref="G23:G41" si="4">IFERROR((F23*E23),"")</f>
        <v/>
      </c>
      <c r="H23" s="139" t="str">
        <f t="shared" ref="H23:H41" si="5">IFERROR((F23+G23),"")</f>
        <v/>
      </c>
    </row>
    <row r="24" spans="2:8" x14ac:dyDescent="0.3">
      <c r="B24" s="135" t="str">
        <f>IFERROR(+VLOOKUP('FORMATO MATERIAL APOYO'!B84,'Ciudad Pequeña'!$H$4:$H$314,1,0),"")</f>
        <v/>
      </c>
      <c r="C24" s="251" t="str">
        <f>IFERROR(+VLOOKUP(B24,'FORMATO MATERIAL APOYO'!$B$79:$F$102,5,0),"")</f>
        <v/>
      </c>
      <c r="D24" s="137" t="str">
        <f>IFERROR(+VLOOKUP(B24,'Ciudad Pequeña'!$H$4:$J$314,3,0),"")</f>
        <v/>
      </c>
      <c r="E24" s="138">
        <f>+IFERROR(VLOOKUP(B24,'Ciudad Pequeña'!$H$4:$K$301,4,0),0)</f>
        <v>0</v>
      </c>
      <c r="F24" s="137" t="str">
        <f t="shared" si="3"/>
        <v/>
      </c>
      <c r="G24" s="137" t="str">
        <f t="shared" si="4"/>
        <v/>
      </c>
      <c r="H24" s="139" t="str">
        <f t="shared" si="5"/>
        <v/>
      </c>
    </row>
    <row r="25" spans="2:8" x14ac:dyDescent="0.3">
      <c r="B25" s="135" t="str">
        <f>IFERROR(+VLOOKUP('FORMATO MATERIAL APOYO'!B85,'Ciudad Pequeña'!$H$4:$H$314,1,0),"")</f>
        <v/>
      </c>
      <c r="C25" s="251" t="str">
        <f>IFERROR(+VLOOKUP(B25,'FORMATO MATERIAL APOYO'!$B$79:$F$102,5,0),"")</f>
        <v/>
      </c>
      <c r="D25" s="137" t="str">
        <f>IFERROR(+VLOOKUP(B25,'Ciudad Pequeña'!$H$4:$J$314,3,0),"")</f>
        <v/>
      </c>
      <c r="E25" s="138">
        <f>+IFERROR(VLOOKUP(B25,'Ciudad Pequeña'!$H$4:$K$301,4,0),0)</f>
        <v>0</v>
      </c>
      <c r="F25" s="137" t="str">
        <f t="shared" si="3"/>
        <v/>
      </c>
      <c r="G25" s="137" t="str">
        <f t="shared" si="4"/>
        <v/>
      </c>
      <c r="H25" s="139" t="str">
        <f t="shared" si="5"/>
        <v/>
      </c>
    </row>
    <row r="26" spans="2:8" x14ac:dyDescent="0.3">
      <c r="B26" s="135" t="str">
        <f>IFERROR(+VLOOKUP('FORMATO MATERIAL APOYO'!B86,'Ciudad Pequeña'!$H$4:$H$314,1,0),"")</f>
        <v/>
      </c>
      <c r="C26" s="251" t="str">
        <f>IFERROR(+VLOOKUP(B26,'FORMATO MATERIAL APOYO'!$B$79:$F$102,5,0),"")</f>
        <v/>
      </c>
      <c r="D26" s="137" t="str">
        <f>IFERROR(+VLOOKUP(B26,'Ciudad Pequeña'!$H$4:$J$314,3,0),"")</f>
        <v/>
      </c>
      <c r="E26" s="138">
        <f>+IFERROR(VLOOKUP(B26,'Ciudad Pequeña'!$H$4:$K$301,4,0),0)</f>
        <v>0</v>
      </c>
      <c r="F26" s="137" t="str">
        <f t="shared" si="3"/>
        <v/>
      </c>
      <c r="G26" s="137" t="str">
        <f t="shared" si="4"/>
        <v/>
      </c>
      <c r="H26" s="139" t="str">
        <f t="shared" si="5"/>
        <v/>
      </c>
    </row>
    <row r="27" spans="2:8" x14ac:dyDescent="0.3">
      <c r="B27" s="135" t="str">
        <f>IFERROR(+VLOOKUP('FORMATO MATERIAL APOYO'!B87,'Ciudad Pequeña'!$H$4:$H$314,1,0),"")</f>
        <v/>
      </c>
      <c r="C27" s="251" t="str">
        <f>IFERROR(+VLOOKUP(B27,'FORMATO MATERIAL APOYO'!$B$79:$F$102,5,0),"")</f>
        <v/>
      </c>
      <c r="D27" s="137" t="str">
        <f>IFERROR(+VLOOKUP(B27,'Ciudad Pequeña'!$H$4:$J$314,3,0),"")</f>
        <v/>
      </c>
      <c r="E27" s="138">
        <f>+IFERROR(VLOOKUP(B27,'Ciudad Pequeña'!$H$4:$K$301,4,0),0)</f>
        <v>0</v>
      </c>
      <c r="F27" s="137" t="str">
        <f t="shared" si="3"/>
        <v/>
      </c>
      <c r="G27" s="137" t="str">
        <f t="shared" si="4"/>
        <v/>
      </c>
      <c r="H27" s="139" t="str">
        <f t="shared" si="5"/>
        <v/>
      </c>
    </row>
    <row r="28" spans="2:8" x14ac:dyDescent="0.3">
      <c r="B28" s="135" t="str">
        <f>IFERROR(+VLOOKUP('FORMATO MATERIAL APOYO'!B88,'Ciudad Pequeña'!$H$4:$H$314,1,0),"")</f>
        <v/>
      </c>
      <c r="C28" s="251" t="str">
        <f>IFERROR(+VLOOKUP(B28,'FORMATO MATERIAL APOYO'!$B$79:$F$102,5,0),"")</f>
        <v/>
      </c>
      <c r="D28" s="137" t="str">
        <f>IFERROR(+VLOOKUP(B28,'Ciudad Pequeña'!$H$4:$J$314,3,0),"")</f>
        <v/>
      </c>
      <c r="E28" s="138">
        <f>+IFERROR(VLOOKUP(B28,'Ciudad Pequeña'!$H$4:$K$301,4,0),0)</f>
        <v>0</v>
      </c>
      <c r="F28" s="137" t="str">
        <f t="shared" si="3"/>
        <v/>
      </c>
      <c r="G28" s="137" t="str">
        <f t="shared" si="4"/>
        <v/>
      </c>
      <c r="H28" s="139" t="str">
        <f t="shared" si="5"/>
        <v/>
      </c>
    </row>
    <row r="29" spans="2:8" x14ac:dyDescent="0.3">
      <c r="B29" s="135" t="str">
        <f>IFERROR(+VLOOKUP('FORMATO MATERIAL APOYO'!B89,'Ciudad Pequeña'!$H$4:$H$314,1,0),"")</f>
        <v/>
      </c>
      <c r="C29" s="251" t="str">
        <f>IFERROR(+VLOOKUP(B29,'FORMATO MATERIAL APOYO'!$B$79:$F$102,5,0),"")</f>
        <v/>
      </c>
      <c r="D29" s="137" t="str">
        <f>IFERROR(+VLOOKUP(B29,'Ciudad Pequeña'!$H$4:$J$314,3,0),"")</f>
        <v/>
      </c>
      <c r="E29" s="138">
        <f>+IFERROR(VLOOKUP(B29,'Ciudad Pequeña'!$H$4:$K$301,4,0),0)</f>
        <v>0</v>
      </c>
      <c r="F29" s="137" t="str">
        <f t="shared" si="3"/>
        <v/>
      </c>
      <c r="G29" s="137" t="str">
        <f t="shared" si="4"/>
        <v/>
      </c>
      <c r="H29" s="139" t="str">
        <f t="shared" si="5"/>
        <v/>
      </c>
    </row>
    <row r="30" spans="2:8" x14ac:dyDescent="0.3">
      <c r="B30" s="135" t="str">
        <f>IFERROR(+VLOOKUP('FORMATO MATERIAL APOYO'!B90,'Ciudad Pequeña'!$H$4:$H$314,1,0),"")</f>
        <v/>
      </c>
      <c r="C30" s="251" t="str">
        <f>IFERROR(+VLOOKUP(B30,'FORMATO MATERIAL APOYO'!$B$79:$F$102,5,0),"")</f>
        <v/>
      </c>
      <c r="D30" s="137" t="str">
        <f>IFERROR(+VLOOKUP(B30,'Ciudad Pequeña'!$H$4:$J$314,3,0),"")</f>
        <v/>
      </c>
      <c r="E30" s="138">
        <f>+IFERROR(VLOOKUP(B30,'Ciudad Pequeña'!$H$4:$K$301,4,0),0)</f>
        <v>0</v>
      </c>
      <c r="F30" s="137" t="str">
        <f t="shared" si="3"/>
        <v/>
      </c>
      <c r="G30" s="137" t="str">
        <f t="shared" si="4"/>
        <v/>
      </c>
      <c r="H30" s="139" t="str">
        <f t="shared" si="5"/>
        <v/>
      </c>
    </row>
    <row r="31" spans="2:8" x14ac:dyDescent="0.3">
      <c r="B31" s="135" t="str">
        <f>IFERROR(+VLOOKUP('FORMATO MATERIAL APOYO'!B91,'Ciudad Pequeña'!$H$4:$H$314,1,0),"")</f>
        <v/>
      </c>
      <c r="C31" s="251" t="str">
        <f>IFERROR(+VLOOKUP(B31,'FORMATO MATERIAL APOYO'!$B$79:$F$102,5,0),"")</f>
        <v/>
      </c>
      <c r="D31" s="137" t="str">
        <f>IFERROR(+VLOOKUP(B31,'Ciudad Pequeña'!$H$4:$J$314,3,0),"")</f>
        <v/>
      </c>
      <c r="E31" s="138">
        <f>+IFERROR(VLOOKUP(B31,'Ciudad Pequeña'!$H$4:$K$301,4,0),0)</f>
        <v>0</v>
      </c>
      <c r="F31" s="137" t="str">
        <f t="shared" si="3"/>
        <v/>
      </c>
      <c r="G31" s="137" t="str">
        <f t="shared" si="4"/>
        <v/>
      </c>
      <c r="H31" s="139" t="str">
        <f t="shared" si="5"/>
        <v/>
      </c>
    </row>
    <row r="32" spans="2:8" x14ac:dyDescent="0.3">
      <c r="B32" s="135" t="str">
        <f>IFERROR(+VLOOKUP('FORMATO MATERIAL APOYO'!B92,'Ciudad Pequeña'!$H$4:$H$314,1,0),"")</f>
        <v/>
      </c>
      <c r="C32" s="251" t="str">
        <f>IFERROR(+VLOOKUP(B32,'FORMATO MATERIAL APOYO'!$B$79:$F$102,5,0),"")</f>
        <v/>
      </c>
      <c r="D32" s="137" t="str">
        <f>IFERROR(+VLOOKUP(B32,'Ciudad Pequeña'!$H$4:$J$314,3,0),"")</f>
        <v/>
      </c>
      <c r="E32" s="138">
        <f>+IFERROR(VLOOKUP(B32,'Ciudad Pequeña'!$H$4:$K$301,4,0),0)</f>
        <v>0</v>
      </c>
      <c r="F32" s="137" t="str">
        <f t="shared" si="3"/>
        <v/>
      </c>
      <c r="G32" s="137" t="str">
        <f t="shared" si="4"/>
        <v/>
      </c>
      <c r="H32" s="139" t="str">
        <f t="shared" si="5"/>
        <v/>
      </c>
    </row>
    <row r="33" spans="2:8" x14ac:dyDescent="0.3">
      <c r="B33" s="135" t="str">
        <f>IFERROR(+VLOOKUP('FORMATO MATERIAL APOYO'!B93,'Ciudad Pequeña'!$H$4:$H$314,1,0),"")</f>
        <v/>
      </c>
      <c r="C33" s="251" t="str">
        <f>IFERROR(+VLOOKUP(B33,'FORMATO MATERIAL APOYO'!$B$79:$F$102,5,0),"")</f>
        <v/>
      </c>
      <c r="D33" s="137" t="str">
        <f>IFERROR(+VLOOKUP(B33,'Ciudad Pequeña'!$H$4:$J$314,3,0),"")</f>
        <v/>
      </c>
      <c r="E33" s="138">
        <f>+IFERROR(VLOOKUP(B33,'Ciudad Pequeña'!$H$4:$K$301,4,0),0)</f>
        <v>0</v>
      </c>
      <c r="F33" s="137" t="str">
        <f t="shared" si="3"/>
        <v/>
      </c>
      <c r="G33" s="137" t="str">
        <f t="shared" si="4"/>
        <v/>
      </c>
      <c r="H33" s="139" t="str">
        <f t="shared" si="5"/>
        <v/>
      </c>
    </row>
    <row r="34" spans="2:8" x14ac:dyDescent="0.3">
      <c r="B34" s="135" t="str">
        <f>IFERROR(+VLOOKUP('FORMATO MATERIAL APOYO'!B94,'Ciudad Pequeña'!$H$4:$H$314,1,0),"")</f>
        <v/>
      </c>
      <c r="C34" s="251" t="str">
        <f>IFERROR(+VLOOKUP(B34,'FORMATO MATERIAL APOYO'!$B$79:$F$102,5,0),"")</f>
        <v/>
      </c>
      <c r="D34" s="137" t="str">
        <f>IFERROR(+VLOOKUP(B34,'Ciudad Pequeña'!$H$4:$J$314,3,0),"")</f>
        <v/>
      </c>
      <c r="E34" s="138">
        <f>+IFERROR(VLOOKUP(B34,'Ciudad Pequeña'!$H$4:$K$301,4,0),0)</f>
        <v>0</v>
      </c>
      <c r="F34" s="137" t="str">
        <f t="shared" si="3"/>
        <v/>
      </c>
      <c r="G34" s="137" t="str">
        <f t="shared" si="4"/>
        <v/>
      </c>
      <c r="H34" s="139" t="str">
        <f t="shared" si="5"/>
        <v/>
      </c>
    </row>
    <row r="35" spans="2:8" x14ac:dyDescent="0.3">
      <c r="B35" s="135" t="str">
        <f>IFERROR(+VLOOKUP('FORMATO MATERIAL APOYO'!B95,'Ciudad Pequeña'!$H$4:$H$314,1,0),"")</f>
        <v/>
      </c>
      <c r="C35" s="251" t="str">
        <f>IFERROR(+VLOOKUP(B35,'FORMATO MATERIAL APOYO'!$B$79:$F$102,5,0),"")</f>
        <v/>
      </c>
      <c r="D35" s="137" t="str">
        <f>IFERROR(+VLOOKUP(B35,'Ciudad Pequeña'!$H$4:$J$314,3,0),"")</f>
        <v/>
      </c>
      <c r="E35" s="138">
        <f>+IFERROR(VLOOKUP(B35,'Ciudad Pequeña'!$H$4:$K$301,4,0),0)</f>
        <v>0</v>
      </c>
      <c r="F35" s="137" t="str">
        <f t="shared" si="3"/>
        <v/>
      </c>
      <c r="G35" s="137" t="str">
        <f t="shared" si="4"/>
        <v/>
      </c>
      <c r="H35" s="139" t="str">
        <f t="shared" si="5"/>
        <v/>
      </c>
    </row>
    <row r="36" spans="2:8" x14ac:dyDescent="0.3">
      <c r="B36" s="135" t="str">
        <f>IFERROR(+VLOOKUP('FORMATO MATERIAL APOYO'!B96,'Ciudad Pequeña'!$H$4:$H$314,1,0),"")</f>
        <v/>
      </c>
      <c r="C36" s="251" t="str">
        <f>IFERROR(+VLOOKUP(B36,'FORMATO MATERIAL APOYO'!$B$79:$F$102,5,0),"")</f>
        <v/>
      </c>
      <c r="D36" s="137" t="str">
        <f>IFERROR(+VLOOKUP(B36,'Ciudad Pequeña'!$H$4:$J$314,3,0),"")</f>
        <v/>
      </c>
      <c r="E36" s="138">
        <f>+IFERROR(VLOOKUP(B36,'Ciudad Pequeña'!$H$4:$K$301,4,0),0)</f>
        <v>0</v>
      </c>
      <c r="F36" s="137" t="str">
        <f t="shared" si="3"/>
        <v/>
      </c>
      <c r="G36" s="137" t="str">
        <f t="shared" si="4"/>
        <v/>
      </c>
      <c r="H36" s="139" t="str">
        <f t="shared" si="5"/>
        <v/>
      </c>
    </row>
    <row r="37" spans="2:8" x14ac:dyDescent="0.3">
      <c r="B37" s="135" t="str">
        <f>IFERROR(+VLOOKUP('FORMATO MATERIAL APOYO'!B97,'Ciudad Pequeña'!$H$4:$H$314,1,0),"")</f>
        <v/>
      </c>
      <c r="C37" s="251" t="str">
        <f>IFERROR(+VLOOKUP(B37,'FORMATO MATERIAL APOYO'!$B$79:$F$102,5,0),"")</f>
        <v/>
      </c>
      <c r="D37" s="137" t="str">
        <f>IFERROR(+VLOOKUP(B37,'Ciudad Pequeña'!$H$4:$J$314,3,0),"")</f>
        <v/>
      </c>
      <c r="E37" s="138">
        <f>+IFERROR(VLOOKUP(B37,'Ciudad Pequeña'!$H$4:$K$301,4,0),0)</f>
        <v>0</v>
      </c>
      <c r="F37" s="137" t="str">
        <f t="shared" si="3"/>
        <v/>
      </c>
      <c r="G37" s="137" t="str">
        <f t="shared" si="4"/>
        <v/>
      </c>
      <c r="H37" s="139" t="str">
        <f t="shared" si="5"/>
        <v/>
      </c>
    </row>
    <row r="38" spans="2:8" x14ac:dyDescent="0.3">
      <c r="B38" s="135" t="str">
        <f>IFERROR(+VLOOKUP('FORMATO MATERIAL APOYO'!B98,'Ciudad Pequeña'!$H$4:$H$314,1,0),"")</f>
        <v/>
      </c>
      <c r="C38" s="251" t="str">
        <f>IFERROR(+VLOOKUP(B38,'FORMATO MATERIAL APOYO'!$B$79:$F$102,5,0),"")</f>
        <v/>
      </c>
      <c r="D38" s="137" t="str">
        <f>IFERROR(+VLOOKUP(B38,'Ciudad Pequeña'!$H$4:$J$314,3,0),"")</f>
        <v/>
      </c>
      <c r="E38" s="138">
        <f>+IFERROR(VLOOKUP(B38,'Ciudad Pequeña'!$H$4:$K$301,4,0),0)</f>
        <v>0</v>
      </c>
      <c r="F38" s="137" t="str">
        <f t="shared" si="3"/>
        <v/>
      </c>
      <c r="G38" s="137" t="str">
        <f t="shared" si="4"/>
        <v/>
      </c>
      <c r="H38" s="139" t="str">
        <f t="shared" si="5"/>
        <v/>
      </c>
    </row>
    <row r="39" spans="2:8" x14ac:dyDescent="0.3">
      <c r="B39" s="135" t="str">
        <f>IFERROR(+VLOOKUP('FORMATO MATERIAL APOYO'!B99,'Ciudad Pequeña'!$H$4:$H$314,1,0),"")</f>
        <v/>
      </c>
      <c r="C39" s="251" t="str">
        <f>IFERROR(+VLOOKUP(B39,'FORMATO MATERIAL APOYO'!$B$79:$F$102,5,0),"")</f>
        <v/>
      </c>
      <c r="D39" s="137" t="str">
        <f>IFERROR(+VLOOKUP(B39,'Ciudad Pequeña'!$H$4:$J$314,3,0),"")</f>
        <v/>
      </c>
      <c r="E39" s="138">
        <f>+IFERROR(VLOOKUP(B39,'Ciudad Pequeña'!$H$4:$K$301,4,0),0)</f>
        <v>0</v>
      </c>
      <c r="F39" s="137" t="str">
        <f t="shared" si="3"/>
        <v/>
      </c>
      <c r="G39" s="137" t="str">
        <f t="shared" si="4"/>
        <v/>
      </c>
      <c r="H39" s="139" t="str">
        <f t="shared" si="5"/>
        <v/>
      </c>
    </row>
    <row r="40" spans="2:8" x14ac:dyDescent="0.3">
      <c r="B40" s="135" t="str">
        <f>IFERROR(+VLOOKUP('FORMATO MATERIAL APOYO'!B100,'Ciudad Pequeña'!$H$4:$H$314,1,0),"")</f>
        <v/>
      </c>
      <c r="C40" s="251" t="str">
        <f>IFERROR(+VLOOKUP(B40,'FORMATO MATERIAL APOYO'!$B$79:$F$102,5,0),"")</f>
        <v/>
      </c>
      <c r="D40" s="137" t="str">
        <f>IFERROR(+VLOOKUP(B40,'Ciudad Pequeña'!$H$4:$J$314,3,0),"")</f>
        <v/>
      </c>
      <c r="E40" s="138">
        <f>+IFERROR(VLOOKUP(B40,'Ciudad Pequeña'!$H$4:$K$301,4,0),0)</f>
        <v>0</v>
      </c>
      <c r="F40" s="137" t="str">
        <f t="shared" si="3"/>
        <v/>
      </c>
      <c r="G40" s="137" t="str">
        <f t="shared" si="4"/>
        <v/>
      </c>
      <c r="H40" s="139" t="str">
        <f t="shared" si="5"/>
        <v/>
      </c>
    </row>
    <row r="41" spans="2:8" x14ac:dyDescent="0.3">
      <c r="B41" s="135" t="str">
        <f>IFERROR(+VLOOKUP('FORMATO MATERIAL APOYO'!B101,'Ciudad Pequeña'!$H$4:$H$314,1,0),"")</f>
        <v/>
      </c>
      <c r="C41" s="251" t="str">
        <f>IFERROR(+VLOOKUP(B41,'FORMATO MATERIAL APOYO'!$B$79:$F$102,5,0),"")</f>
        <v/>
      </c>
      <c r="D41" s="137" t="str">
        <f>IFERROR(+VLOOKUP(B41,'Ciudad Pequeña'!$H$4:$J$314,3,0),"")</f>
        <v/>
      </c>
      <c r="E41" s="138">
        <f>+IFERROR(VLOOKUP(B41,'Ciudad Pequeña'!$H$4:$K$301,4,0),0)</f>
        <v>0</v>
      </c>
      <c r="F41" s="137" t="str">
        <f t="shared" si="3"/>
        <v/>
      </c>
      <c r="G41" s="137" t="str">
        <f t="shared" si="4"/>
        <v/>
      </c>
      <c r="H41" s="139" t="str">
        <f t="shared" si="5"/>
        <v/>
      </c>
    </row>
    <row r="42" spans="2:8" x14ac:dyDescent="0.3">
      <c r="B42" s="135" t="str">
        <f>IFERROR(+VLOOKUP('FORMATO MATERIAL APOYO'!B102,'Ciudad Pequeña'!$H$4:$H$314,1,0),"")</f>
        <v/>
      </c>
      <c r="C42" s="251" t="str">
        <f>IFERROR(+VLOOKUP(B42,'FORMATO MATERIAL APOYO'!$B$79:$F$102,5,0),"")</f>
        <v/>
      </c>
      <c r="D42" s="137" t="str">
        <f>IFERROR(+VLOOKUP(B42,'Ciudad Pequeña'!$H$4:$J$314,3,0),"")</f>
        <v/>
      </c>
      <c r="E42" s="138">
        <f>+IFERROR(VLOOKUP(B42,'Ciudad Pequeña'!$H$4:$K$301,4,0),0)</f>
        <v>0</v>
      </c>
      <c r="F42" s="140" t="str">
        <f>IFERROR((C42*D42),"")</f>
        <v/>
      </c>
      <c r="G42" s="140" t="str">
        <f>IFERROR((F42*E42),"")</f>
        <v/>
      </c>
      <c r="H42" s="141" t="str">
        <f>IFERROR((F42+G42),"")</f>
        <v/>
      </c>
    </row>
    <row r="43" spans="2:8" ht="18" x14ac:dyDescent="0.3">
      <c r="B43" s="836" t="s">
        <v>4192</v>
      </c>
      <c r="C43" s="836"/>
      <c r="D43" s="836"/>
      <c r="E43" s="836"/>
      <c r="F43" s="223">
        <f>SUM(F19:F42)</f>
        <v>0</v>
      </c>
      <c r="G43" s="223">
        <f>SUM(G19:G42)</f>
        <v>0</v>
      </c>
      <c r="H43" s="223">
        <f>SUM(H19:H42)</f>
        <v>0</v>
      </c>
    </row>
    <row r="44" spans="2:8" ht="24.75" x14ac:dyDescent="0.3">
      <c r="B44" s="837" t="s">
        <v>4193</v>
      </c>
      <c r="C44" s="838"/>
      <c r="D44" s="838"/>
      <c r="E44" s="838"/>
      <c r="F44" s="838"/>
      <c r="G44" s="838"/>
      <c r="H44" s="839"/>
    </row>
    <row r="45" spans="2:8" ht="18" x14ac:dyDescent="0.3">
      <c r="B45" s="182" t="s">
        <v>4184</v>
      </c>
      <c r="C45" s="183" t="s">
        <v>4185</v>
      </c>
      <c r="D45" s="184" t="s">
        <v>4186</v>
      </c>
      <c r="E45" s="183" t="s">
        <v>4187</v>
      </c>
      <c r="F45" s="183" t="s">
        <v>4188</v>
      </c>
      <c r="G45" s="184" t="s">
        <v>4189</v>
      </c>
      <c r="H45" s="185" t="s">
        <v>4190</v>
      </c>
    </row>
    <row r="46" spans="2:8" ht="22.5" customHeight="1" x14ac:dyDescent="0.3">
      <c r="B46" s="153" t="str">
        <f>IFERROR(+VLOOKUP('FORMATO MATERIAL APOYO'!B67,'Ciudad Pequeña'!$N$4:$N$9,1,0),"")</f>
        <v/>
      </c>
      <c r="C46" s="251" t="str">
        <f>IFERROR(+VLOOKUP(B46,'FORMATO MATERIAL APOYO'!$B$67:$F$76,5,0),"")</f>
        <v/>
      </c>
      <c r="D46" s="156" t="str">
        <f>+IFERROR(VLOOKUP(B46,'Ciudad Pequeña'!$N$4:$P$9,3,0),"")</f>
        <v/>
      </c>
      <c r="E46" s="155">
        <f>+IFERROR(VLOOKUP(B46,'Ciudad Pequeña'!$N$4:$Q$9,4,0),0)</f>
        <v>0</v>
      </c>
      <c r="F46" s="156" t="str">
        <f t="shared" ref="F46:F55" si="6">IFERROR((C46*D46),"")</f>
        <v/>
      </c>
      <c r="G46" s="156" t="str">
        <f t="shared" ref="G46:G55" si="7">IFERROR((F46*E46),"")</f>
        <v/>
      </c>
      <c r="H46" s="157" t="str">
        <f t="shared" ref="H46:H55" si="8">IFERROR((F46+G46),"")</f>
        <v/>
      </c>
    </row>
    <row r="47" spans="2:8" ht="22.5" customHeight="1" x14ac:dyDescent="0.3">
      <c r="B47" s="153" t="str">
        <f>IFERROR(+VLOOKUP('FORMATO MATERIAL APOYO'!B68,'Ciudad Pequeña'!$N$4:$N$9,1,0),"")</f>
        <v/>
      </c>
      <c r="C47" s="251" t="str">
        <f>IFERROR(+VLOOKUP(B47,'FORMATO MATERIAL APOYO'!$B$67:$F$76,5,0),"")</f>
        <v/>
      </c>
      <c r="D47" s="156" t="str">
        <f>+IFERROR(VLOOKUP(B47,'Ciudad Pequeña'!$N$4:$P$9,3,0),"")</f>
        <v/>
      </c>
      <c r="E47" s="155">
        <f>+IFERROR(VLOOKUP(B47,'Ciudad Pequeña'!$N$4:$Q$9,4,0),0)</f>
        <v>0</v>
      </c>
      <c r="F47" s="137" t="str">
        <f t="shared" si="6"/>
        <v/>
      </c>
      <c r="G47" s="137" t="str">
        <f t="shared" si="7"/>
        <v/>
      </c>
      <c r="H47" s="139" t="str">
        <f t="shared" si="8"/>
        <v/>
      </c>
    </row>
    <row r="48" spans="2:8" ht="22.5" customHeight="1" x14ac:dyDescent="0.3">
      <c r="B48" s="153" t="str">
        <f>IFERROR(+VLOOKUP('FORMATO MATERIAL APOYO'!B69,'Ciudad Pequeña'!$N$4:$N$9,1,0),"")</f>
        <v/>
      </c>
      <c r="C48" s="251" t="str">
        <f>IFERROR(+VLOOKUP(B48,'FORMATO MATERIAL APOYO'!$B$67:$F$76,5,0),"")</f>
        <v/>
      </c>
      <c r="D48" s="156" t="str">
        <f>+IFERROR(VLOOKUP(B48,'Ciudad Pequeña'!$N$4:$P$9,3,0),"")</f>
        <v/>
      </c>
      <c r="E48" s="155">
        <f>+IFERROR(VLOOKUP(B48,'Ciudad Pequeña'!$N$4:$Q$9,4,0),0)</f>
        <v>0</v>
      </c>
      <c r="F48" s="137" t="str">
        <f t="shared" si="6"/>
        <v/>
      </c>
      <c r="G48" s="137" t="str">
        <f t="shared" si="7"/>
        <v/>
      </c>
      <c r="H48" s="139" t="str">
        <f t="shared" si="8"/>
        <v/>
      </c>
    </row>
    <row r="49" spans="2:8" ht="22.5" customHeight="1" x14ac:dyDescent="0.3">
      <c r="B49" s="153" t="str">
        <f>IFERROR(+VLOOKUP('FORMATO MATERIAL APOYO'!B70,'Ciudad Pequeña'!$N$4:$N$9,1,0),"")</f>
        <v/>
      </c>
      <c r="C49" s="251" t="str">
        <f>IFERROR(+VLOOKUP(B49,'FORMATO MATERIAL APOYO'!$B$67:$F$76,5,0),"")</f>
        <v/>
      </c>
      <c r="D49" s="156" t="str">
        <f>+IFERROR(VLOOKUP(B49,'Ciudad Pequeña'!$N$4:$P$9,3,0),"")</f>
        <v/>
      </c>
      <c r="E49" s="155">
        <f>+IFERROR(VLOOKUP(B49,'Ciudad Pequeña'!$N$4:$Q$9,4,0),0)</f>
        <v>0</v>
      </c>
      <c r="F49" s="137" t="str">
        <f t="shared" si="6"/>
        <v/>
      </c>
      <c r="G49" s="137" t="str">
        <f t="shared" si="7"/>
        <v/>
      </c>
      <c r="H49" s="139" t="str">
        <f t="shared" si="8"/>
        <v/>
      </c>
    </row>
    <row r="50" spans="2:8" ht="22.5" customHeight="1" x14ac:dyDescent="0.3">
      <c r="B50" s="153" t="str">
        <f>IFERROR(+VLOOKUP('FORMATO MATERIAL APOYO'!B71,'Ciudad Pequeña'!$N$4:$N$9,1,0),"")</f>
        <v/>
      </c>
      <c r="C50" s="251" t="str">
        <f>IFERROR(+VLOOKUP(B50,'FORMATO MATERIAL APOYO'!$B$67:$F$76,5,0),"")</f>
        <v/>
      </c>
      <c r="D50" s="156" t="str">
        <f>+IFERROR(VLOOKUP(B50,'Ciudad Pequeña'!$N$4:$P$9,3,0),"")</f>
        <v/>
      </c>
      <c r="E50" s="155">
        <f>+IFERROR(VLOOKUP(B50,'Ciudad Pequeña'!$N$4:$Q$9,4,0),0)</f>
        <v>0</v>
      </c>
      <c r="F50" s="137" t="str">
        <f t="shared" si="6"/>
        <v/>
      </c>
      <c r="G50" s="137" t="str">
        <f t="shared" si="7"/>
        <v/>
      </c>
      <c r="H50" s="139" t="str">
        <f t="shared" si="8"/>
        <v/>
      </c>
    </row>
    <row r="51" spans="2:8" ht="22.5" customHeight="1" x14ac:dyDescent="0.3">
      <c r="B51" s="153" t="str">
        <f>IFERROR(+VLOOKUP('FORMATO MATERIAL APOYO'!B72,'Ciudad Pequeña'!$N$4:$N$9,1,0),"")</f>
        <v/>
      </c>
      <c r="C51" s="251" t="str">
        <f>IFERROR(+VLOOKUP(B51,'FORMATO MATERIAL APOYO'!$B$67:$F$76,5,0),"")</f>
        <v/>
      </c>
      <c r="D51" s="156" t="str">
        <f>+IFERROR(VLOOKUP(B51,'Ciudad Pequeña'!$N$4:$P$9,3,0),"")</f>
        <v/>
      </c>
      <c r="E51" s="155">
        <f>+IFERROR(VLOOKUP(B51,'Ciudad Pequeña'!$N$4:$Q$9,4,0),0)</f>
        <v>0</v>
      </c>
      <c r="F51" s="137" t="str">
        <f t="shared" si="6"/>
        <v/>
      </c>
      <c r="G51" s="137" t="str">
        <f t="shared" si="7"/>
        <v/>
      </c>
      <c r="H51" s="139" t="str">
        <f t="shared" si="8"/>
        <v/>
      </c>
    </row>
    <row r="52" spans="2:8" ht="22.5" customHeight="1" x14ac:dyDescent="0.3">
      <c r="B52" s="153" t="str">
        <f>IFERROR(+VLOOKUP('FORMATO MATERIAL APOYO'!B73,'Ciudad Pequeña'!$N$4:$N$9,1,0),"")</f>
        <v/>
      </c>
      <c r="C52" s="251" t="str">
        <f>IFERROR(+VLOOKUP(B52,'FORMATO MATERIAL APOYO'!$B$67:$F$76,5,0),"")</f>
        <v/>
      </c>
      <c r="D52" s="156" t="str">
        <f>+IFERROR(VLOOKUP(B52,'Ciudad Pequeña'!$N$4:$P$9,3,0),"")</f>
        <v/>
      </c>
      <c r="E52" s="155">
        <f>+IFERROR(VLOOKUP(B52,'Ciudad Pequeña'!$N$4:$Q$9,4,0),0)</f>
        <v>0</v>
      </c>
      <c r="F52" s="137" t="str">
        <f t="shared" si="6"/>
        <v/>
      </c>
      <c r="G52" s="137" t="str">
        <f t="shared" si="7"/>
        <v/>
      </c>
      <c r="H52" s="139" t="str">
        <f t="shared" si="8"/>
        <v/>
      </c>
    </row>
    <row r="53" spans="2:8" ht="22.5" customHeight="1" x14ac:dyDescent="0.3">
      <c r="B53" s="153" t="str">
        <f>IFERROR(+VLOOKUP('FORMATO MATERIAL APOYO'!B74,'Ciudad Pequeña'!$N$4:$N$9,1,0),"")</f>
        <v/>
      </c>
      <c r="C53" s="251" t="str">
        <f>IFERROR(+VLOOKUP(B53,'FORMATO MATERIAL APOYO'!$B$67:$F$76,5,0),"")</f>
        <v/>
      </c>
      <c r="D53" s="156" t="str">
        <f>+IFERROR(VLOOKUP(B53,'Ciudad Pequeña'!$N$4:$P$9,3,0),"")</f>
        <v/>
      </c>
      <c r="E53" s="155">
        <f>+IFERROR(VLOOKUP(B53,'Ciudad Pequeña'!$N$4:$Q$9,4,0),0)</f>
        <v>0</v>
      </c>
      <c r="F53" s="137" t="str">
        <f t="shared" si="6"/>
        <v/>
      </c>
      <c r="G53" s="137" t="str">
        <f t="shared" si="7"/>
        <v/>
      </c>
      <c r="H53" s="139" t="str">
        <f t="shared" si="8"/>
        <v/>
      </c>
    </row>
    <row r="54" spans="2:8" x14ac:dyDescent="0.3">
      <c r="B54" s="153" t="str">
        <f>IFERROR(+VLOOKUP('FORMATO MATERIAL APOYO'!B75,'Ciudad Pequeña'!$N$4:$N$9,1,0),"")</f>
        <v/>
      </c>
      <c r="C54" s="251" t="str">
        <f>IFERROR(+VLOOKUP(B54,'FORMATO MATERIAL APOYO'!$B$67:$F$76,5,0),"")</f>
        <v/>
      </c>
      <c r="D54" s="156" t="str">
        <f>+IFERROR(VLOOKUP(B54,'Ciudad Pequeña'!$N$4:$P$9,3,0),"")</f>
        <v/>
      </c>
      <c r="E54" s="155">
        <f>+IFERROR(VLOOKUP(B54,'Ciudad Pequeña'!$N$4:$Q$9,4,0),0)</f>
        <v>0</v>
      </c>
      <c r="F54" s="137" t="str">
        <f t="shared" si="6"/>
        <v/>
      </c>
      <c r="G54" s="137" t="str">
        <f t="shared" si="7"/>
        <v/>
      </c>
      <c r="H54" s="139" t="str">
        <f t="shared" si="8"/>
        <v/>
      </c>
    </row>
    <row r="55" spans="2:8" x14ac:dyDescent="0.3">
      <c r="B55" s="153" t="str">
        <f>IFERROR(+VLOOKUP('FORMATO MATERIAL APOYO'!B76,'Ciudad Pequeña'!$N$4:$N$9,1,0),"")</f>
        <v/>
      </c>
      <c r="C55" s="252" t="str">
        <f>IFERROR(+VLOOKUP(B55,'FORMATO MATERIAL APOYO'!$B$67:$F$76,5,0),"")</f>
        <v/>
      </c>
      <c r="D55" s="156" t="str">
        <f>+IFERROR(VLOOKUP(B55,'Ciudad Pequeña'!$N$4:$P$9,3,0),"")</f>
        <v/>
      </c>
      <c r="E55" s="155">
        <f>+IFERROR(VLOOKUP(B55,'Ciudad Pequeña'!$N$4:$Q$9,4,0),0)</f>
        <v>0</v>
      </c>
      <c r="F55" s="140" t="str">
        <f t="shared" si="6"/>
        <v/>
      </c>
      <c r="G55" s="140" t="str">
        <f t="shared" si="7"/>
        <v/>
      </c>
      <c r="H55" s="141" t="str">
        <f t="shared" si="8"/>
        <v/>
      </c>
    </row>
    <row r="56" spans="2:8" ht="18" x14ac:dyDescent="0.3">
      <c r="B56" s="884" t="s">
        <v>4194</v>
      </c>
      <c r="C56" s="885"/>
      <c r="D56" s="885"/>
      <c r="E56" s="885"/>
      <c r="F56" s="223">
        <f>SUM(F46:F54)</f>
        <v>0</v>
      </c>
      <c r="G56" s="142">
        <f>SUM(G46:G54)</f>
        <v>0</v>
      </c>
      <c r="H56" s="143">
        <f>SUM(H46:H54)</f>
        <v>0</v>
      </c>
    </row>
    <row r="57" spans="2:8" ht="24.75" x14ac:dyDescent="0.3">
      <c r="B57" s="837" t="s">
        <v>4078</v>
      </c>
      <c r="C57" s="838"/>
      <c r="D57" s="838"/>
      <c r="E57" s="838"/>
      <c r="F57" s="838"/>
      <c r="G57" s="838"/>
      <c r="H57" s="839"/>
    </row>
    <row r="58" spans="2:8" ht="18" x14ac:dyDescent="0.3">
      <c r="B58" s="131" t="s">
        <v>4184</v>
      </c>
      <c r="C58" s="132" t="s">
        <v>4185</v>
      </c>
      <c r="D58" s="133" t="s">
        <v>4186</v>
      </c>
      <c r="E58" s="132" t="s">
        <v>4187</v>
      </c>
      <c r="F58" s="132" t="s">
        <v>4188</v>
      </c>
      <c r="G58" s="133" t="s">
        <v>4189</v>
      </c>
      <c r="H58" s="134" t="s">
        <v>4190</v>
      </c>
    </row>
    <row r="59" spans="2:8" x14ac:dyDescent="0.3">
      <c r="B59" s="135" t="str">
        <f>IFERROR(+VLOOKUP('FORMATO MATERIAL APOYO'!B122,'Ciudad Pequeña'!$T$4:$T$10,1,0),"")</f>
        <v/>
      </c>
      <c r="C59" s="251">
        <f>+'FORMATO MATERIAL APOYO'!E123</f>
        <v>0</v>
      </c>
      <c r="D59" s="137" t="str">
        <f>+IFERROR(VLOOKUP(B59,'Ciudad Pequeña'!$T$4:$V$10,3,0),"")</f>
        <v/>
      </c>
      <c r="E59" s="138">
        <f>+IFERROR(VLOOKUP(B59,'Ciudad Pequeña'!$T$4:$W$10,4,0),0)</f>
        <v>0</v>
      </c>
      <c r="F59" s="137" t="str">
        <f>IFERROR((C59*D59),"")</f>
        <v/>
      </c>
      <c r="G59" s="137" t="str">
        <f>IFERROR((F59*E59),"")</f>
        <v/>
      </c>
      <c r="H59" s="139" t="str">
        <f>IFERROR((F59+G59),"")</f>
        <v/>
      </c>
    </row>
    <row r="60" spans="2:8" x14ac:dyDescent="0.3">
      <c r="B60" s="135" t="str">
        <f>IFERROR(+VLOOKUP('FORMATO MATERIAL APOYO'!B123,'Ciudad Pequeña'!$T$4:$T$10,1,0),"")</f>
        <v/>
      </c>
      <c r="C60" s="251" t="e">
        <f>+'FORMATO MATERIAL APOYO'!#REF!</f>
        <v>#REF!</v>
      </c>
      <c r="D60" s="137" t="str">
        <f>+IFERROR(VLOOKUP(B60,'Ciudad Pequeña'!$T$4:$V$10,3,0),"")</f>
        <v/>
      </c>
      <c r="E60" s="138">
        <f>+IFERROR(VLOOKUP(B60,'Ciudad Pequeña'!$T$4:$W$10,4,0),0)</f>
        <v>0</v>
      </c>
      <c r="F60" s="137" t="str">
        <f>IFERROR((C60*D60),"")</f>
        <v/>
      </c>
      <c r="G60" s="137" t="str">
        <f>IFERROR((F60*E60),"")</f>
        <v/>
      </c>
      <c r="H60" s="139" t="str">
        <f>IFERROR((F60+G60),"")</f>
        <v/>
      </c>
    </row>
    <row r="61" spans="2:8" x14ac:dyDescent="0.3">
      <c r="B61" s="135" t="str">
        <f>IFERROR(+VLOOKUP('FORMATO MATERIAL APOYO'!B124,'Ciudad Pequeña'!$T$4:$T$10,1,0),"")</f>
        <v/>
      </c>
      <c r="C61" s="251" t="str">
        <f>+'FORMATO MATERIAL APOYO'!E124</f>
        <v/>
      </c>
      <c r="D61" s="137" t="str">
        <f>+IFERROR(VLOOKUP(B61,'Ciudad Pequeña'!$T$4:$V$10,3,0),"")</f>
        <v/>
      </c>
      <c r="E61" s="138">
        <f>+IFERROR(VLOOKUP(B61,'Ciudad Pequeña'!$T$4:$W$10,4,0),0)</f>
        <v>0</v>
      </c>
      <c r="F61" s="137" t="str">
        <f>IFERROR((C61*D61),"")</f>
        <v/>
      </c>
      <c r="G61" s="137" t="str">
        <f>IFERROR((F61*E61),"")</f>
        <v/>
      </c>
      <c r="H61" s="139" t="str">
        <f>IFERROR((F61+G61),"")</f>
        <v/>
      </c>
    </row>
    <row r="62" spans="2:8" x14ac:dyDescent="0.3">
      <c r="B62" s="135" t="str">
        <f>IFERROR(+VLOOKUP('FORMATO MATERIAL APOYO'!#REF!,'Ciudad Pequeña'!$T$4:$T$10,1,0),"")</f>
        <v/>
      </c>
      <c r="C62" s="251" t="str">
        <f>+'FORMATO MATERIAL APOYO'!B126</f>
        <v>TRANSPORTES</v>
      </c>
      <c r="D62" s="137" t="str">
        <f>+IFERROR(VLOOKUP(B62,'Ciudad Pequeña'!$T$4:$V$10,3,0),"")</f>
        <v/>
      </c>
      <c r="E62" s="138">
        <f>+IFERROR(VLOOKUP(B62,'Ciudad Pequeña'!$T$4:$W$10,4,0),0)</f>
        <v>0</v>
      </c>
      <c r="F62" s="137" t="str">
        <f>IFERROR((C62*D62),"")</f>
        <v/>
      </c>
      <c r="G62" s="137" t="str">
        <f>IFERROR((F62*E62),"")</f>
        <v/>
      </c>
      <c r="H62" s="139" t="str">
        <f>IFERROR((F62+G62),"")</f>
        <v/>
      </c>
    </row>
    <row r="63" spans="2:8" ht="18" x14ac:dyDescent="0.3">
      <c r="B63" s="825" t="s">
        <v>4195</v>
      </c>
      <c r="C63" s="826"/>
      <c r="D63" s="826"/>
      <c r="E63" s="826"/>
      <c r="F63" s="144">
        <f>SUM(F59:F61)</f>
        <v>0</v>
      </c>
      <c r="G63" s="145">
        <f>SUM(G59:G61)</f>
        <v>0</v>
      </c>
      <c r="H63" s="146">
        <f>SUM(H59:H61)</f>
        <v>0</v>
      </c>
    </row>
    <row r="64" spans="2:8" ht="24.75" x14ac:dyDescent="0.3">
      <c r="B64" s="833" t="s">
        <v>4079</v>
      </c>
      <c r="C64" s="834"/>
      <c r="D64" s="834"/>
      <c r="E64" s="834"/>
      <c r="F64" s="834"/>
      <c r="G64" s="834"/>
      <c r="H64" s="835"/>
    </row>
    <row r="65" spans="2:8" ht="18" x14ac:dyDescent="0.3">
      <c r="B65" s="131" t="s">
        <v>4184</v>
      </c>
      <c r="C65" s="132" t="s">
        <v>4185</v>
      </c>
      <c r="D65" s="133" t="s">
        <v>4186</v>
      </c>
      <c r="E65" s="132" t="s">
        <v>4187</v>
      </c>
      <c r="F65" s="132" t="s">
        <v>4188</v>
      </c>
      <c r="G65" s="133" t="s">
        <v>4189</v>
      </c>
      <c r="H65" s="134" t="s">
        <v>4190</v>
      </c>
    </row>
    <row r="66" spans="2:8" x14ac:dyDescent="0.3">
      <c r="B66" s="135" t="str">
        <f>IFERROR(+VLOOKUP('FORMATO MATERIAL APOYO'!B79,'Ciudad Pequeña'!$Z$4:$Z$17,1,0),"")</f>
        <v/>
      </c>
      <c r="C66" s="251" t="str">
        <f>IFERROR(+VLOOKUP(B66,'FORMATO MATERIAL APOYO'!$B$79:$F$102,5,0),"")</f>
        <v/>
      </c>
      <c r="D66" s="137" t="str">
        <f>IFERROR(+VLOOKUP(B66,'Ciudad Pequeña'!$Z$4:$AB$17,3,0),"")</f>
        <v/>
      </c>
      <c r="E66" s="138">
        <f>+IFERROR(VLOOKUP(B66,'Ciudad Pequeña'!$Z$4:$AC$17,4,0),0)</f>
        <v>0</v>
      </c>
      <c r="F66" s="137" t="str">
        <f>IFERROR((C66*D66),"")</f>
        <v/>
      </c>
      <c r="G66" s="137" t="str">
        <f>IFERROR((F66*E66),"")</f>
        <v/>
      </c>
      <c r="H66" s="139" t="str">
        <f>IFERROR((F66+G66),"")</f>
        <v/>
      </c>
    </row>
    <row r="67" spans="2:8" x14ac:dyDescent="0.3">
      <c r="B67" s="135" t="str">
        <f>IFERROR(+VLOOKUP('FORMATO MATERIAL APOYO'!B80,'Ciudad Pequeña'!$Z$4:$Z$17,1,0),"")</f>
        <v/>
      </c>
      <c r="C67" s="251" t="str">
        <f>IFERROR(+VLOOKUP(B67,'FORMATO MATERIAL APOYO'!$B$79:$F$102,5,0),"")</f>
        <v/>
      </c>
      <c r="D67" s="137" t="str">
        <f>IFERROR(+VLOOKUP(B67,'Ciudad Pequeña'!$Z$4:$AB$17,3,0),"")</f>
        <v/>
      </c>
      <c r="E67" s="138">
        <f>+IFERROR(VLOOKUP(B67,'Ciudad Pequeña'!$Z$4:$AC$17,4,0),0)</f>
        <v>0</v>
      </c>
      <c r="F67" s="137" t="str">
        <f>IFERROR((C67*D67),"")</f>
        <v/>
      </c>
      <c r="G67" s="137" t="str">
        <f>IFERROR((F67*E67),"")</f>
        <v/>
      </c>
      <c r="H67" s="139" t="str">
        <f>IFERROR((F67+G67),"")</f>
        <v/>
      </c>
    </row>
    <row r="68" spans="2:8" x14ac:dyDescent="0.3">
      <c r="B68" s="135" t="str">
        <f>IFERROR(+VLOOKUP('FORMATO MATERIAL APOYO'!B81,'Ciudad Pequeña'!$Z$4:$Z$17,1,0),"")</f>
        <v/>
      </c>
      <c r="C68" s="251" t="str">
        <f>IFERROR(+VLOOKUP(B68,'FORMATO MATERIAL APOYO'!$B$79:$F$102,5,0),"")</f>
        <v/>
      </c>
      <c r="D68" s="137" t="str">
        <f>IFERROR(+VLOOKUP(B68,'Ciudad Pequeña'!$Z$4:$AB$17,3,0),"")</f>
        <v/>
      </c>
      <c r="E68" s="138">
        <f>+IFERROR(VLOOKUP(B68,'Ciudad Pequeña'!$Z$4:$AC$17,4,0),0)</f>
        <v>0</v>
      </c>
      <c r="F68" s="137" t="str">
        <f>IFERROR((C68*D68),"")</f>
        <v/>
      </c>
      <c r="G68" s="137" t="str">
        <f>IFERROR((F68*E68),"")</f>
        <v/>
      </c>
      <c r="H68" s="139" t="str">
        <f>IFERROR((F68+G68),"")</f>
        <v/>
      </c>
    </row>
    <row r="69" spans="2:8" x14ac:dyDescent="0.3">
      <c r="B69" s="135" t="str">
        <f>IFERROR(+VLOOKUP('FORMATO MATERIAL APOYO'!B82,'Ciudad Pequeña'!$Z$4:$Z$17,1,0),"")</f>
        <v/>
      </c>
      <c r="C69" s="251" t="str">
        <f>IFERROR(+VLOOKUP(B69,'FORMATO MATERIAL APOYO'!$B$79:$F$102,5,0),"")</f>
        <v/>
      </c>
      <c r="D69" s="137" t="str">
        <f>IFERROR(+VLOOKUP(B69,'Ciudad Pequeña'!$Z$4:$AB$17,3,0),"")</f>
        <v/>
      </c>
      <c r="E69" s="138">
        <f>+IFERROR(VLOOKUP(B69,'Ciudad Pequeña'!$Z$4:$AC$17,4,0),0)</f>
        <v>0</v>
      </c>
      <c r="F69" s="137" t="str">
        <f>IFERROR((C69*D69),"")</f>
        <v/>
      </c>
      <c r="G69" s="137" t="str">
        <f>IFERROR((F69*E69),"")</f>
        <v/>
      </c>
      <c r="H69" s="139" t="str">
        <f>IFERROR((F69+G69),"")</f>
        <v/>
      </c>
    </row>
    <row r="70" spans="2:8" x14ac:dyDescent="0.3">
      <c r="B70" s="135" t="str">
        <f>IFERROR(+VLOOKUP('FORMATO MATERIAL APOYO'!B83,'Ciudad Pequeña'!$Z$4:$Z$17,1,0),"")</f>
        <v/>
      </c>
      <c r="C70" s="251" t="str">
        <f>IFERROR(+VLOOKUP(B70,'FORMATO MATERIAL APOYO'!$B$79:$F$102,5,0),"")</f>
        <v/>
      </c>
      <c r="D70" s="137" t="str">
        <f>IFERROR(+VLOOKUP(B70,'Ciudad Pequeña'!$Z$4:$AB$17,3,0),"")</f>
        <v/>
      </c>
      <c r="E70" s="138">
        <f>+IFERROR(VLOOKUP(B70,'Ciudad Pequeña'!$Z$4:$AC$17,4,0),0)</f>
        <v>0</v>
      </c>
      <c r="F70" s="137" t="str">
        <f t="shared" ref="F70:F89" si="9">IFERROR((C70*D70),"")</f>
        <v/>
      </c>
      <c r="G70" s="137" t="str">
        <f t="shared" ref="G70:G89" si="10">IFERROR((F70*E70),"")</f>
        <v/>
      </c>
      <c r="H70" s="139" t="str">
        <f t="shared" ref="H70:H89" si="11">IFERROR((F70+G70),"")</f>
        <v/>
      </c>
    </row>
    <row r="71" spans="2:8" x14ac:dyDescent="0.3">
      <c r="B71" s="135" t="str">
        <f>IFERROR(+VLOOKUP('FORMATO MATERIAL APOYO'!B84,'Ciudad Pequeña'!$Z$4:$Z$17,1,0),"")</f>
        <v/>
      </c>
      <c r="C71" s="251" t="str">
        <f>IFERROR(+VLOOKUP(B71,'FORMATO MATERIAL APOYO'!$B$79:$F$102,5,0),"")</f>
        <v/>
      </c>
      <c r="D71" s="137" t="str">
        <f>IFERROR(+VLOOKUP(B71,'Ciudad Pequeña'!$Z$4:$AB$17,3,0),"")</f>
        <v/>
      </c>
      <c r="E71" s="138">
        <f>+IFERROR(VLOOKUP(B71,'Ciudad Pequeña'!$Z$4:$AC$17,4,0),0)</f>
        <v>0</v>
      </c>
      <c r="F71" s="137" t="str">
        <f t="shared" si="9"/>
        <v/>
      </c>
      <c r="G71" s="137" t="str">
        <f t="shared" si="10"/>
        <v/>
      </c>
      <c r="H71" s="139" t="str">
        <f t="shared" si="11"/>
        <v/>
      </c>
    </row>
    <row r="72" spans="2:8" x14ac:dyDescent="0.3">
      <c r="B72" s="135" t="str">
        <f>IFERROR(+VLOOKUP('FORMATO MATERIAL APOYO'!B85,'Ciudad Pequeña'!$Z$4:$Z$17,1,0),"")</f>
        <v/>
      </c>
      <c r="C72" s="251" t="str">
        <f>IFERROR(+VLOOKUP(B72,'FORMATO MATERIAL APOYO'!$B$79:$F$102,5,0),"")</f>
        <v/>
      </c>
      <c r="D72" s="137" t="str">
        <f>IFERROR(+VLOOKUP(B72,'Ciudad Pequeña'!$Z$4:$AB$17,3,0),"")</f>
        <v/>
      </c>
      <c r="E72" s="138">
        <f>+IFERROR(VLOOKUP(B72,'Ciudad Pequeña'!$Z$4:$AC$17,4,0),0)</f>
        <v>0</v>
      </c>
      <c r="F72" s="137" t="str">
        <f t="shared" si="9"/>
        <v/>
      </c>
      <c r="G72" s="137" t="str">
        <f t="shared" si="10"/>
        <v/>
      </c>
      <c r="H72" s="139" t="str">
        <f t="shared" si="11"/>
        <v/>
      </c>
    </row>
    <row r="73" spans="2:8" x14ac:dyDescent="0.3">
      <c r="B73" s="135" t="str">
        <f>IFERROR(+VLOOKUP('FORMATO MATERIAL APOYO'!B86,'Ciudad Pequeña'!$Z$4:$Z$17,1,0),"")</f>
        <v/>
      </c>
      <c r="C73" s="251" t="str">
        <f>IFERROR(+VLOOKUP(B73,'FORMATO MATERIAL APOYO'!$B$79:$F$102,5,0),"")</f>
        <v/>
      </c>
      <c r="D73" s="137" t="str">
        <f>IFERROR(+VLOOKUP(B73,'Ciudad Pequeña'!$Z$4:$AB$17,3,0),"")</f>
        <v/>
      </c>
      <c r="E73" s="138">
        <f>+IFERROR(VLOOKUP(B73,'Ciudad Pequeña'!$Z$4:$AC$17,4,0),0)</f>
        <v>0</v>
      </c>
      <c r="F73" s="137" t="str">
        <f t="shared" si="9"/>
        <v/>
      </c>
      <c r="G73" s="137" t="str">
        <f t="shared" si="10"/>
        <v/>
      </c>
      <c r="H73" s="139" t="str">
        <f t="shared" si="11"/>
        <v/>
      </c>
    </row>
    <row r="74" spans="2:8" x14ac:dyDescent="0.3">
      <c r="B74" s="135" t="str">
        <f>IFERROR(+VLOOKUP('FORMATO MATERIAL APOYO'!B87,'Ciudad Pequeña'!$Z$4:$Z$17,1,0),"")</f>
        <v/>
      </c>
      <c r="C74" s="251" t="str">
        <f>IFERROR(+VLOOKUP(B74,'FORMATO MATERIAL APOYO'!$B$79:$F$102,5,0),"")</f>
        <v/>
      </c>
      <c r="D74" s="137" t="str">
        <f>IFERROR(+VLOOKUP(B74,'Ciudad Pequeña'!$Z$4:$AB$17,3,0),"")</f>
        <v/>
      </c>
      <c r="E74" s="138">
        <f>+IFERROR(VLOOKUP(B74,'Ciudad Pequeña'!$Z$4:$AC$17,4,0),0)</f>
        <v>0</v>
      </c>
      <c r="F74" s="137" t="str">
        <f t="shared" si="9"/>
        <v/>
      </c>
      <c r="G74" s="137" t="str">
        <f t="shared" si="10"/>
        <v/>
      </c>
      <c r="H74" s="139" t="str">
        <f t="shared" si="11"/>
        <v/>
      </c>
    </row>
    <row r="75" spans="2:8" x14ac:dyDescent="0.3">
      <c r="B75" s="135" t="str">
        <f>IFERROR(+VLOOKUP('FORMATO MATERIAL APOYO'!B88,'Ciudad Pequeña'!$Z$4:$Z$17,1,0),"")</f>
        <v/>
      </c>
      <c r="C75" s="251" t="str">
        <f>IFERROR(+VLOOKUP(B75,'FORMATO MATERIAL APOYO'!$B$79:$F$102,5,0),"")</f>
        <v/>
      </c>
      <c r="D75" s="137" t="str">
        <f>IFERROR(+VLOOKUP(B75,'Ciudad Pequeña'!$Z$4:$AB$17,3,0),"")</f>
        <v/>
      </c>
      <c r="E75" s="138">
        <f>+IFERROR(VLOOKUP(B75,'Ciudad Pequeña'!$Z$4:$AC$17,4,0),0)</f>
        <v>0</v>
      </c>
      <c r="F75" s="137" t="str">
        <f t="shared" si="9"/>
        <v/>
      </c>
      <c r="G75" s="137" t="str">
        <f t="shared" si="10"/>
        <v/>
      </c>
      <c r="H75" s="139" t="str">
        <f t="shared" si="11"/>
        <v/>
      </c>
    </row>
    <row r="76" spans="2:8" x14ac:dyDescent="0.3">
      <c r="B76" s="135" t="str">
        <f>IFERROR(+VLOOKUP('FORMATO MATERIAL APOYO'!B89,'Ciudad Pequeña'!$Z$4:$Z$17,1,0),"")</f>
        <v/>
      </c>
      <c r="C76" s="251" t="str">
        <f>IFERROR(+VLOOKUP(B76,'FORMATO MATERIAL APOYO'!$B$79:$F$102,5,0),"")</f>
        <v/>
      </c>
      <c r="D76" s="137" t="str">
        <f>IFERROR(+VLOOKUP(B76,'Ciudad Pequeña'!$Z$4:$AB$17,3,0),"")</f>
        <v/>
      </c>
      <c r="E76" s="138">
        <f>+IFERROR(VLOOKUP(B76,'Ciudad Pequeña'!$Z$4:$AC$17,4,0),0)</f>
        <v>0</v>
      </c>
      <c r="F76" s="137" t="str">
        <f t="shared" si="9"/>
        <v/>
      </c>
      <c r="G76" s="137" t="str">
        <f t="shared" si="10"/>
        <v/>
      </c>
      <c r="H76" s="139" t="str">
        <f t="shared" si="11"/>
        <v/>
      </c>
    </row>
    <row r="77" spans="2:8" x14ac:dyDescent="0.3">
      <c r="B77" s="135" t="str">
        <f>IFERROR(+VLOOKUP('FORMATO MATERIAL APOYO'!B90,'Ciudad Pequeña'!$Z$4:$Z$17,1,0),"")</f>
        <v/>
      </c>
      <c r="C77" s="251" t="str">
        <f>IFERROR(+VLOOKUP(B77,'FORMATO MATERIAL APOYO'!$B$79:$F$102,5,0),"")</f>
        <v/>
      </c>
      <c r="D77" s="137" t="str">
        <f>IFERROR(+VLOOKUP(B77,'Ciudad Pequeña'!$Z$4:$AB$17,3,0),"")</f>
        <v/>
      </c>
      <c r="E77" s="138">
        <f>+IFERROR(VLOOKUP(B77,'Ciudad Pequeña'!$Z$4:$AC$17,4,0),0)</f>
        <v>0</v>
      </c>
      <c r="F77" s="137" t="str">
        <f t="shared" si="9"/>
        <v/>
      </c>
      <c r="G77" s="137" t="str">
        <f t="shared" si="10"/>
        <v/>
      </c>
      <c r="H77" s="139" t="str">
        <f t="shared" si="11"/>
        <v/>
      </c>
    </row>
    <row r="78" spans="2:8" x14ac:dyDescent="0.3">
      <c r="B78" s="135" t="str">
        <f>IFERROR(+VLOOKUP('FORMATO MATERIAL APOYO'!B91,'Ciudad Pequeña'!$Z$4:$Z$17,1,0),"")</f>
        <v/>
      </c>
      <c r="C78" s="251" t="str">
        <f>IFERROR(+VLOOKUP(B78,'FORMATO MATERIAL APOYO'!$B$79:$F$102,5,0),"")</f>
        <v/>
      </c>
      <c r="D78" s="137" t="str">
        <f>IFERROR(+VLOOKUP(B78,'Ciudad Pequeña'!$Z$4:$AB$17,3,0),"")</f>
        <v/>
      </c>
      <c r="E78" s="138">
        <f>+IFERROR(VLOOKUP(B78,'Ciudad Pequeña'!$Z$4:$AC$17,4,0),0)</f>
        <v>0</v>
      </c>
      <c r="F78" s="137" t="str">
        <f t="shared" si="9"/>
        <v/>
      </c>
      <c r="G78" s="137" t="str">
        <f t="shared" si="10"/>
        <v/>
      </c>
      <c r="H78" s="139" t="str">
        <f t="shared" si="11"/>
        <v/>
      </c>
    </row>
    <row r="79" spans="2:8" x14ac:dyDescent="0.3">
      <c r="B79" s="135" t="str">
        <f>IFERROR(+VLOOKUP('FORMATO MATERIAL APOYO'!B92,'Ciudad Pequeña'!$Z$4:$Z$17,1,0),"")</f>
        <v/>
      </c>
      <c r="C79" s="251" t="str">
        <f>IFERROR(+VLOOKUP(B79,'FORMATO MATERIAL APOYO'!$B$79:$F$102,5,0),"")</f>
        <v/>
      </c>
      <c r="D79" s="137" t="str">
        <f>IFERROR(+VLOOKUP(B79,'Ciudad Pequeña'!$Z$4:$AB$17,3,0),"")</f>
        <v/>
      </c>
      <c r="E79" s="138">
        <f>+IFERROR(VLOOKUP(B79,'Ciudad Pequeña'!$Z$4:$AC$17,4,0),0)</f>
        <v>0</v>
      </c>
      <c r="F79" s="137" t="str">
        <f t="shared" si="9"/>
        <v/>
      </c>
      <c r="G79" s="137" t="str">
        <f t="shared" si="10"/>
        <v/>
      </c>
      <c r="H79" s="139" t="str">
        <f t="shared" si="11"/>
        <v/>
      </c>
    </row>
    <row r="80" spans="2:8" x14ac:dyDescent="0.3">
      <c r="B80" s="135" t="str">
        <f>IFERROR(+VLOOKUP('FORMATO MATERIAL APOYO'!B93,'Ciudad Pequeña'!$Z$4:$Z$17,1,0),"")</f>
        <v/>
      </c>
      <c r="C80" s="251" t="str">
        <f>IFERROR(+VLOOKUP(B80,'FORMATO MATERIAL APOYO'!$B$79:$F$102,5,0),"")</f>
        <v/>
      </c>
      <c r="D80" s="137" t="str">
        <f>IFERROR(+VLOOKUP(B80,'Ciudad Pequeña'!$Z$4:$AB$17,3,0),"")</f>
        <v/>
      </c>
      <c r="E80" s="138">
        <f>+IFERROR(VLOOKUP(B80,'Ciudad Pequeña'!$Z$4:$AC$17,4,0),0)</f>
        <v>0</v>
      </c>
      <c r="F80" s="137" t="str">
        <f t="shared" si="9"/>
        <v/>
      </c>
      <c r="G80" s="137" t="str">
        <f t="shared" si="10"/>
        <v/>
      </c>
      <c r="H80" s="139" t="str">
        <f t="shared" si="11"/>
        <v/>
      </c>
    </row>
    <row r="81" spans="2:8" x14ac:dyDescent="0.3">
      <c r="B81" s="135" t="str">
        <f>IFERROR(+VLOOKUP('FORMATO MATERIAL APOYO'!B94,'Ciudad Pequeña'!$Z$4:$Z$17,1,0),"")</f>
        <v/>
      </c>
      <c r="C81" s="251" t="str">
        <f>IFERROR(+VLOOKUP(B81,'FORMATO MATERIAL APOYO'!$B$79:$F$102,5,0),"")</f>
        <v/>
      </c>
      <c r="D81" s="137" t="str">
        <f>IFERROR(+VLOOKUP(B81,'Ciudad Pequeña'!$Z$4:$AB$17,3,0),"")</f>
        <v/>
      </c>
      <c r="E81" s="138">
        <f>+IFERROR(VLOOKUP(B81,'Ciudad Pequeña'!$Z$4:$AC$17,4,0),0)</f>
        <v>0</v>
      </c>
      <c r="F81" s="137" t="str">
        <f t="shared" si="9"/>
        <v/>
      </c>
      <c r="G81" s="137" t="str">
        <f t="shared" si="10"/>
        <v/>
      </c>
      <c r="H81" s="139" t="str">
        <f t="shared" si="11"/>
        <v/>
      </c>
    </row>
    <row r="82" spans="2:8" x14ac:dyDescent="0.3">
      <c r="B82" s="135" t="str">
        <f>IFERROR(+VLOOKUP('FORMATO MATERIAL APOYO'!B95,'Ciudad Pequeña'!$Z$4:$Z$17,1,0),"")</f>
        <v/>
      </c>
      <c r="C82" s="251" t="str">
        <f>IFERROR(+VLOOKUP(B82,'FORMATO MATERIAL APOYO'!$B$79:$F$102,5,0),"")</f>
        <v/>
      </c>
      <c r="D82" s="137" t="str">
        <f>IFERROR(+VLOOKUP(B82,'Ciudad Pequeña'!$Z$4:$AB$17,3,0),"")</f>
        <v/>
      </c>
      <c r="E82" s="138">
        <f>+IFERROR(VLOOKUP(B82,'Ciudad Pequeña'!$Z$4:$AC$17,4,0),0)</f>
        <v>0</v>
      </c>
      <c r="F82" s="137" t="str">
        <f t="shared" si="9"/>
        <v/>
      </c>
      <c r="G82" s="137" t="str">
        <f t="shared" si="10"/>
        <v/>
      </c>
      <c r="H82" s="139" t="str">
        <f t="shared" si="11"/>
        <v/>
      </c>
    </row>
    <row r="83" spans="2:8" x14ac:dyDescent="0.3">
      <c r="B83" s="135" t="str">
        <f>IFERROR(+VLOOKUP('FORMATO MATERIAL APOYO'!B96,'Ciudad Pequeña'!$Z$4:$Z$17,1,0),"")</f>
        <v/>
      </c>
      <c r="C83" s="251" t="str">
        <f>IFERROR(+VLOOKUP(B83,'FORMATO MATERIAL APOYO'!$B$79:$F$102,5,0),"")</f>
        <v/>
      </c>
      <c r="D83" s="137" t="str">
        <f>IFERROR(+VLOOKUP(B83,'Ciudad Pequeña'!$Z$4:$AB$17,3,0),"")</f>
        <v/>
      </c>
      <c r="E83" s="138">
        <f>+IFERROR(VLOOKUP(B83,'Ciudad Pequeña'!$Z$4:$AC$17,4,0),0)</f>
        <v>0</v>
      </c>
      <c r="F83" s="137" t="str">
        <f t="shared" si="9"/>
        <v/>
      </c>
      <c r="G83" s="137" t="str">
        <f t="shared" si="10"/>
        <v/>
      </c>
      <c r="H83" s="139" t="str">
        <f t="shared" si="11"/>
        <v/>
      </c>
    </row>
    <row r="84" spans="2:8" x14ac:dyDescent="0.3">
      <c r="B84" s="135" t="str">
        <f>IFERROR(+VLOOKUP('FORMATO MATERIAL APOYO'!B97,'Ciudad Pequeña'!$Z$4:$Z$17,1,0),"")</f>
        <v/>
      </c>
      <c r="C84" s="251" t="str">
        <f>IFERROR(+VLOOKUP(B84,'FORMATO MATERIAL APOYO'!$B$79:$F$102,5,0),"")</f>
        <v/>
      </c>
      <c r="D84" s="137" t="str">
        <f>IFERROR(+VLOOKUP(B84,'Ciudad Pequeña'!$Z$4:$AB$17,3,0),"")</f>
        <v/>
      </c>
      <c r="E84" s="138">
        <f>+IFERROR(VLOOKUP(B84,'Ciudad Pequeña'!$Z$4:$AC$17,4,0),0)</f>
        <v>0</v>
      </c>
      <c r="F84" s="137" t="str">
        <f t="shared" si="9"/>
        <v/>
      </c>
      <c r="G84" s="137" t="str">
        <f t="shared" si="10"/>
        <v/>
      </c>
      <c r="H84" s="139" t="str">
        <f t="shared" si="11"/>
        <v/>
      </c>
    </row>
    <row r="85" spans="2:8" x14ac:dyDescent="0.3">
      <c r="B85" s="135" t="str">
        <f>IFERROR(+VLOOKUP('FORMATO MATERIAL APOYO'!B98,'Ciudad Pequeña'!$Z$4:$Z$17,1,0),"")</f>
        <v/>
      </c>
      <c r="C85" s="251" t="str">
        <f>IFERROR(+VLOOKUP(B85,'FORMATO MATERIAL APOYO'!$B$79:$F$102,5,0),"")</f>
        <v/>
      </c>
      <c r="D85" s="137" t="str">
        <f>IFERROR(+VLOOKUP(B85,'Ciudad Pequeña'!$Z$4:$AB$17,3,0),"")</f>
        <v/>
      </c>
      <c r="E85" s="138">
        <f>+IFERROR(VLOOKUP(B85,'Ciudad Pequeña'!$Z$4:$AC$17,4,0),0)</f>
        <v>0</v>
      </c>
      <c r="F85" s="137" t="str">
        <f t="shared" si="9"/>
        <v/>
      </c>
      <c r="G85" s="137" t="str">
        <f t="shared" si="10"/>
        <v/>
      </c>
      <c r="H85" s="139" t="str">
        <f t="shared" si="11"/>
        <v/>
      </c>
    </row>
    <row r="86" spans="2:8" x14ac:dyDescent="0.3">
      <c r="B86" s="135" t="str">
        <f>IFERROR(+VLOOKUP('FORMATO MATERIAL APOYO'!B99,'Ciudad Pequeña'!$Z$4:$Z$17,1,0),"")</f>
        <v/>
      </c>
      <c r="C86" s="251" t="str">
        <f>IFERROR(+VLOOKUP(B86,'FORMATO MATERIAL APOYO'!$B$79:$F$102,5,0),"")</f>
        <v/>
      </c>
      <c r="D86" s="137" t="str">
        <f>IFERROR(+VLOOKUP(B86,'Ciudad Pequeña'!$Z$4:$AB$17,3,0),"")</f>
        <v/>
      </c>
      <c r="E86" s="138">
        <f>+IFERROR(VLOOKUP(B86,'Ciudad Pequeña'!$Z$4:$AC$17,4,0),0)</f>
        <v>0</v>
      </c>
      <c r="F86" s="137" t="str">
        <f t="shared" si="9"/>
        <v/>
      </c>
      <c r="G86" s="137" t="str">
        <f t="shared" si="10"/>
        <v/>
      </c>
      <c r="H86" s="139" t="str">
        <f t="shared" si="11"/>
        <v/>
      </c>
    </row>
    <row r="87" spans="2:8" x14ac:dyDescent="0.3">
      <c r="B87" s="135" t="str">
        <f>IFERROR(+VLOOKUP('FORMATO MATERIAL APOYO'!B100,'Ciudad Pequeña'!$Z$4:$Z$17,1,0),"")</f>
        <v/>
      </c>
      <c r="C87" s="251" t="str">
        <f>IFERROR(+VLOOKUP(B87,'FORMATO MATERIAL APOYO'!$B$79:$F$102,5,0),"")</f>
        <v/>
      </c>
      <c r="D87" s="137" t="str">
        <f>IFERROR(+VLOOKUP(B87,'Ciudad Pequeña'!$Z$4:$AB$17,3,0),"")</f>
        <v/>
      </c>
      <c r="E87" s="138">
        <f>+IFERROR(VLOOKUP(B87,'Ciudad Pequeña'!$Z$4:$AC$17,4,0),0)</f>
        <v>0</v>
      </c>
      <c r="F87" s="137" t="str">
        <f t="shared" si="9"/>
        <v/>
      </c>
      <c r="G87" s="137" t="str">
        <f t="shared" si="10"/>
        <v/>
      </c>
      <c r="H87" s="139" t="str">
        <f t="shared" si="11"/>
        <v/>
      </c>
    </row>
    <row r="88" spans="2:8" x14ac:dyDescent="0.3">
      <c r="B88" s="135" t="str">
        <f>IFERROR(+VLOOKUP('FORMATO MATERIAL APOYO'!B101,'Ciudad Pequeña'!$Z$4:$Z$17,1,0),"")</f>
        <v/>
      </c>
      <c r="C88" s="251" t="str">
        <f>IFERROR(+VLOOKUP(B88,'FORMATO MATERIAL APOYO'!$B$79:$F$102,5,0),"")</f>
        <v/>
      </c>
      <c r="D88" s="137" t="str">
        <f>IFERROR(+VLOOKUP(B88,'Ciudad Pequeña'!$Z$4:$AB$17,3,0),"")</f>
        <v/>
      </c>
      <c r="E88" s="138">
        <f>+IFERROR(VLOOKUP(B88,'Ciudad Pequeña'!$Z$4:$AC$17,4,0),0)</f>
        <v>0</v>
      </c>
      <c r="F88" s="137" t="str">
        <f t="shared" si="9"/>
        <v/>
      </c>
      <c r="G88" s="137" t="str">
        <f t="shared" si="10"/>
        <v/>
      </c>
      <c r="H88" s="139" t="str">
        <f t="shared" si="11"/>
        <v/>
      </c>
    </row>
    <row r="89" spans="2:8" x14ac:dyDescent="0.3">
      <c r="B89" s="135" t="str">
        <f>IFERROR(+VLOOKUP('FORMATO MATERIAL APOYO'!B102,'Ciudad Pequeña'!$Z$4:$Z$17,1,0),"")</f>
        <v/>
      </c>
      <c r="C89" s="251" t="str">
        <f>IFERROR(+VLOOKUP(B89,'FORMATO MATERIAL APOYO'!$B$79:$F$102,5,0),"")</f>
        <v/>
      </c>
      <c r="D89" s="137" t="str">
        <f>IFERROR(+VLOOKUP(B89,'Ciudad Pequeña'!$Z$4:$AB$17,3,0),"")</f>
        <v/>
      </c>
      <c r="E89" s="138">
        <f>+IFERROR(VLOOKUP(B89,'Ciudad Pequeña'!$Z$4:$AC$17,4,0),0)</f>
        <v>0</v>
      </c>
      <c r="F89" s="137" t="str">
        <f t="shared" si="9"/>
        <v/>
      </c>
      <c r="G89" s="137" t="str">
        <f t="shared" si="10"/>
        <v/>
      </c>
      <c r="H89" s="139" t="str">
        <f t="shared" si="11"/>
        <v/>
      </c>
    </row>
    <row r="90" spans="2:8" ht="18" x14ac:dyDescent="0.3">
      <c r="B90" s="825" t="s">
        <v>4196</v>
      </c>
      <c r="C90" s="826"/>
      <c r="D90" s="826"/>
      <c r="E90" s="826"/>
      <c r="F90" s="144">
        <f>SUM(F66:F89)</f>
        <v>0</v>
      </c>
      <c r="G90" s="145">
        <f>SUM(G66:G89)</f>
        <v>0</v>
      </c>
      <c r="H90" s="146">
        <f>SUM(H66:H89)</f>
        <v>0</v>
      </c>
    </row>
    <row r="91" spans="2:8" ht="24.75" x14ac:dyDescent="0.3">
      <c r="B91" s="833" t="s">
        <v>4080</v>
      </c>
      <c r="C91" s="834"/>
      <c r="D91" s="834"/>
      <c r="E91" s="834"/>
      <c r="F91" s="834"/>
      <c r="G91" s="834"/>
      <c r="H91" s="835"/>
    </row>
    <row r="92" spans="2:8" ht="18" x14ac:dyDescent="0.3">
      <c r="B92" s="131" t="s">
        <v>4184</v>
      </c>
      <c r="C92" s="132" t="s">
        <v>4185</v>
      </c>
      <c r="D92" s="133" t="s">
        <v>4186</v>
      </c>
      <c r="E92" s="132" t="s">
        <v>4187</v>
      </c>
      <c r="F92" s="132" t="s">
        <v>4188</v>
      </c>
      <c r="G92" s="133" t="s">
        <v>4189</v>
      </c>
      <c r="H92" s="134" t="s">
        <v>4190</v>
      </c>
    </row>
    <row r="93" spans="2:8" x14ac:dyDescent="0.3">
      <c r="B93" s="135" t="str">
        <f>IFERROR(+VLOOKUP('FORMATO MATERIAL APOYO'!B67,'Ciudad Pequeña'!$AF$4:$AF$14,1,0),"")</f>
        <v/>
      </c>
      <c r="C93" s="251" t="str">
        <f>IFERROR(+VLOOKUP(B93,'FORMATO MATERIAL APOYO'!$B$67:$F$76,5,0),"")</f>
        <v/>
      </c>
      <c r="D93" s="137" t="str">
        <f>IFERROR(+VLOOKUP(B93,'Ciudad Pequeña'!$AF$4:$AH$14,3,0),"")</f>
        <v/>
      </c>
      <c r="E93" s="138">
        <f>+IFERROR(VLOOKUP(B93,'Ciudad Pequeña'!$AF$4:$AI$14,4,0),0)</f>
        <v>0</v>
      </c>
      <c r="F93" s="137" t="str">
        <f>IFERROR((C93*D93),"")</f>
        <v/>
      </c>
      <c r="G93" s="137" t="str">
        <f>IFERROR((F93*E93),"")</f>
        <v/>
      </c>
      <c r="H93" s="139" t="str">
        <f>IFERROR((F93+G93),"")</f>
        <v/>
      </c>
    </row>
    <row r="94" spans="2:8" x14ac:dyDescent="0.3">
      <c r="B94" s="135" t="str">
        <f>IFERROR(+VLOOKUP('FORMATO MATERIAL APOYO'!B68,'Ciudad Pequeña'!$AF$4:$AF$14,1,0),"")</f>
        <v/>
      </c>
      <c r="C94" s="251" t="str">
        <f>IFERROR(+VLOOKUP(B94,'FORMATO MATERIAL APOYO'!$B$67:$F$76,5,0),"")</f>
        <v/>
      </c>
      <c r="D94" s="137" t="str">
        <f>IFERROR(+VLOOKUP(B94,'Ciudad Pequeña'!$AF$4:$AH$14,3,0),"")</f>
        <v/>
      </c>
      <c r="E94" s="138">
        <f>+IFERROR(VLOOKUP(B94,'Ciudad Pequeña'!$AF$4:$AI$14,4,0),0)</f>
        <v>0</v>
      </c>
      <c r="F94" s="137" t="str">
        <f>IFERROR((C94*D94),"")</f>
        <v/>
      </c>
      <c r="G94" s="137" t="str">
        <f>IFERROR((F94*E94),"")</f>
        <v/>
      </c>
      <c r="H94" s="139" t="str">
        <f>IFERROR((F94+G94),"")</f>
        <v/>
      </c>
    </row>
    <row r="95" spans="2:8" x14ac:dyDescent="0.3">
      <c r="B95" s="135" t="str">
        <f>IFERROR(+VLOOKUP('FORMATO MATERIAL APOYO'!B69,'Ciudad Pequeña'!$AF$4:$AF$14,1,0),"")</f>
        <v/>
      </c>
      <c r="C95" s="251" t="str">
        <f>IFERROR(+VLOOKUP(B95,'FORMATO MATERIAL APOYO'!$B$67:$F$76,5,0),"")</f>
        <v/>
      </c>
      <c r="D95" s="137" t="str">
        <f>IFERROR(+VLOOKUP(B95,'Ciudad Pequeña'!$AF$4:$AH$14,3,0),"")</f>
        <v/>
      </c>
      <c r="E95" s="138">
        <f>+IFERROR(VLOOKUP(B95,'Ciudad Pequeña'!$AF$4:$AI$14,4,0),0)</f>
        <v>0</v>
      </c>
      <c r="F95" s="137"/>
      <c r="G95" s="137"/>
      <c r="H95" s="139"/>
    </row>
    <row r="96" spans="2:8" x14ac:dyDescent="0.3">
      <c r="B96" s="135" t="str">
        <f>IFERROR(+VLOOKUP('FORMATO MATERIAL APOYO'!B70,'Ciudad Pequeña'!$AF$4:$AF$14,1,0),"")</f>
        <v/>
      </c>
      <c r="C96" s="251" t="str">
        <f>IFERROR(+VLOOKUP(B96,'FORMATO MATERIAL APOYO'!$B$67:$F$76,5,0),"")</f>
        <v/>
      </c>
      <c r="D96" s="137" t="str">
        <f>IFERROR(+VLOOKUP(B96,'Ciudad Pequeña'!$AF$4:$AH$14,3,0),"")</f>
        <v/>
      </c>
      <c r="E96" s="138">
        <f>+IFERROR(VLOOKUP(B96,'Ciudad Pequeña'!$AF$4:$AI$14,4,0),0)</f>
        <v>0</v>
      </c>
      <c r="F96" s="137"/>
      <c r="G96" s="137"/>
      <c r="H96" s="139"/>
    </row>
    <row r="97" spans="2:8" x14ac:dyDescent="0.3">
      <c r="B97" s="135" t="str">
        <f>IFERROR(+VLOOKUP('FORMATO MATERIAL APOYO'!B71,'Ciudad Pequeña'!$AF$4:$AF$14,1,0),"")</f>
        <v/>
      </c>
      <c r="C97" s="251" t="str">
        <f>IFERROR(+VLOOKUP(B97,'FORMATO MATERIAL APOYO'!$B$67:$F$76,5,0),"")</f>
        <v/>
      </c>
      <c r="D97" s="137" t="str">
        <f>IFERROR(+VLOOKUP(B97,'Ciudad Pequeña'!$AF$4:$AH$14,3,0),"")</f>
        <v/>
      </c>
      <c r="E97" s="138">
        <f>+IFERROR(VLOOKUP(B97,'Ciudad Pequeña'!$AF$4:$AI$14,4,0),0)</f>
        <v>0</v>
      </c>
      <c r="F97" s="137"/>
      <c r="G97" s="137"/>
      <c r="H97" s="139"/>
    </row>
    <row r="98" spans="2:8" x14ac:dyDescent="0.3">
      <c r="B98" s="135" t="str">
        <f>IFERROR(+VLOOKUP('FORMATO MATERIAL APOYO'!B72,'Ciudad Pequeña'!$AF$4:$AF$14,1,0),"")</f>
        <v/>
      </c>
      <c r="C98" s="251" t="str">
        <f>IFERROR(+VLOOKUP(B98,'FORMATO MATERIAL APOYO'!$B$67:$F$76,5,0),"")</f>
        <v/>
      </c>
      <c r="D98" s="137" t="str">
        <f>IFERROR(+VLOOKUP(B98,'Ciudad Pequeña'!$AF$4:$AH$14,3,0),"")</f>
        <v/>
      </c>
      <c r="E98" s="138">
        <f>+IFERROR(VLOOKUP(B98,'Ciudad Pequeña'!$AF$4:$AI$14,4,0),0)</f>
        <v>0</v>
      </c>
      <c r="F98" s="137"/>
      <c r="G98" s="137"/>
      <c r="H98" s="139"/>
    </row>
    <row r="99" spans="2:8" x14ac:dyDescent="0.3">
      <c r="B99" s="135" t="str">
        <f>IFERROR(+VLOOKUP('FORMATO MATERIAL APOYO'!B73,'Ciudad Pequeña'!$AF$4:$AF$14,1,0),"")</f>
        <v/>
      </c>
      <c r="C99" s="251" t="str">
        <f>IFERROR(+VLOOKUP(B99,'FORMATO MATERIAL APOYO'!$B$67:$F$76,5,0),"")</f>
        <v/>
      </c>
      <c r="D99" s="137" t="str">
        <f>IFERROR(+VLOOKUP(B99,'Ciudad Pequeña'!$AF$4:$AH$14,3,0),"")</f>
        <v/>
      </c>
      <c r="E99" s="138">
        <f>+IFERROR(VLOOKUP(B99,'Ciudad Pequeña'!$AF$4:$AI$14,4,0),0)</f>
        <v>0</v>
      </c>
      <c r="F99" s="137"/>
      <c r="G99" s="137"/>
      <c r="H99" s="139"/>
    </row>
    <row r="100" spans="2:8" x14ac:dyDescent="0.3">
      <c r="B100" s="135" t="str">
        <f>IFERROR(+VLOOKUP('FORMATO MATERIAL APOYO'!B74,'Ciudad Pequeña'!$AF$4:$AF$14,1,0),"")</f>
        <v/>
      </c>
      <c r="C100" s="251" t="str">
        <f>IFERROR(+VLOOKUP(B100,'FORMATO MATERIAL APOYO'!$B$67:$F$76,5,0),"")</f>
        <v/>
      </c>
      <c r="D100" s="137" t="str">
        <f>IFERROR(+VLOOKUP(B100,'Ciudad Pequeña'!$AF$4:$AH$14,3,0),"")</f>
        <v/>
      </c>
      <c r="E100" s="138">
        <f>+IFERROR(VLOOKUP(B100,'Ciudad Pequeña'!$AF$4:$AI$14,4,0),0)</f>
        <v>0</v>
      </c>
      <c r="F100" s="137" t="str">
        <f>IFERROR((C100*D100),"")</f>
        <v/>
      </c>
      <c r="G100" s="137" t="str">
        <f>IFERROR((F100*E100),"")</f>
        <v/>
      </c>
      <c r="H100" s="139" t="str">
        <f>IFERROR((F100+G100),"")</f>
        <v/>
      </c>
    </row>
    <row r="101" spans="2:8" x14ac:dyDescent="0.3">
      <c r="B101" s="135" t="str">
        <f>IFERROR(+VLOOKUP('FORMATO MATERIAL APOYO'!B75,'Ciudad Pequeña'!$AF$4:$AF$14,1,0),"")</f>
        <v/>
      </c>
      <c r="C101" s="251" t="str">
        <f>IFERROR(+VLOOKUP(B101,'FORMATO MATERIAL APOYO'!$B$67:$F$76,5,0),"")</f>
        <v/>
      </c>
      <c r="D101" s="137" t="str">
        <f>IFERROR(+VLOOKUP(B101,'Ciudad Pequeña'!$AF$4:$AH$14,3,0),"")</f>
        <v/>
      </c>
      <c r="E101" s="138">
        <f>+IFERROR(VLOOKUP(B101,'Ciudad Pequeña'!$AF$4:$AI$14,4,0),0)</f>
        <v>0</v>
      </c>
      <c r="F101" s="137" t="str">
        <f>IFERROR((C101*D101),"")</f>
        <v/>
      </c>
      <c r="G101" s="137" t="str">
        <f>IFERROR((F101*E101),"")</f>
        <v/>
      </c>
      <c r="H101" s="139" t="str">
        <f>IFERROR((F101+G101),"")</f>
        <v/>
      </c>
    </row>
    <row r="102" spans="2:8" x14ac:dyDescent="0.3">
      <c r="B102" s="135" t="str">
        <f>IFERROR(+VLOOKUP('FORMATO MATERIAL APOYO'!B76,'Ciudad Pequeña'!$AF$4:$AF$14,1,0),"")</f>
        <v/>
      </c>
      <c r="C102" s="251" t="str">
        <f>IFERROR(+VLOOKUP(B102,'FORMATO MATERIAL APOYO'!$B$67:$F$76,5,0),"")</f>
        <v/>
      </c>
      <c r="D102" s="137" t="str">
        <f>IFERROR(+VLOOKUP(B102,'Ciudad Pequeña'!$AF$4:$AH$14,3,0),"")</f>
        <v/>
      </c>
      <c r="E102" s="138">
        <f>+IFERROR(VLOOKUP(B102,'Ciudad Pequeña'!$AF$4:$AI$14,4,0),0)</f>
        <v>0</v>
      </c>
      <c r="F102" s="137"/>
      <c r="G102" s="137"/>
      <c r="H102" s="139"/>
    </row>
    <row r="103" spans="2:8" ht="18" x14ac:dyDescent="0.3">
      <c r="B103" s="825" t="s">
        <v>4197</v>
      </c>
      <c r="C103" s="826"/>
      <c r="D103" s="826"/>
      <c r="E103" s="840"/>
      <c r="F103" s="144">
        <f>SUM(F93:F102)</f>
        <v>0</v>
      </c>
      <c r="G103" s="144">
        <f>SUM(G93:G102)</f>
        <v>0</v>
      </c>
      <c r="H103" s="144">
        <f>SUM(H93:H102)</f>
        <v>0</v>
      </c>
    </row>
    <row r="104" spans="2:8" ht="24.75" x14ac:dyDescent="0.3">
      <c r="B104" s="833" t="s">
        <v>4081</v>
      </c>
      <c r="C104" s="834"/>
      <c r="D104" s="834"/>
      <c r="E104" s="834"/>
      <c r="F104" s="834"/>
      <c r="G104" s="834"/>
      <c r="H104" s="835"/>
    </row>
    <row r="105" spans="2:8" ht="18" x14ac:dyDescent="0.3">
      <c r="B105" s="131" t="s">
        <v>4184</v>
      </c>
      <c r="C105" s="132" t="s">
        <v>4185</v>
      </c>
      <c r="D105" s="133" t="s">
        <v>4186</v>
      </c>
      <c r="E105" s="132" t="s">
        <v>4187</v>
      </c>
      <c r="F105" s="132" t="s">
        <v>4188</v>
      </c>
      <c r="G105" s="133" t="s">
        <v>4189</v>
      </c>
      <c r="H105" s="134" t="s">
        <v>4190</v>
      </c>
    </row>
    <row r="106" spans="2:8" x14ac:dyDescent="0.3">
      <c r="B106" s="125" t="s">
        <v>4198</v>
      </c>
      <c r="C106" s="251">
        <v>0</v>
      </c>
      <c r="D106" s="137">
        <f>+IFERROR(VLOOKUP(B106,'[4]Ciudad Grande'!AL4:AO4,3,0),0)</f>
        <v>93000</v>
      </c>
      <c r="E106" s="179">
        <v>0.19</v>
      </c>
      <c r="F106" s="137">
        <f>+C106*D106</f>
        <v>0</v>
      </c>
      <c r="G106" s="137">
        <f>+C106*E106*D106</f>
        <v>0</v>
      </c>
      <c r="H106" s="139">
        <f>+F106+G106</f>
        <v>0</v>
      </c>
    </row>
    <row r="107" spans="2:8" ht="18" x14ac:dyDescent="0.3">
      <c r="B107" s="825" t="s">
        <v>4199</v>
      </c>
      <c r="C107" s="826"/>
      <c r="D107" s="826"/>
      <c r="E107" s="826"/>
      <c r="F107" s="144">
        <f>SUM(F106)</f>
        <v>0</v>
      </c>
      <c r="G107" s="145">
        <f>SUM(G106)</f>
        <v>0</v>
      </c>
      <c r="H107" s="146">
        <f>SUM(H106)</f>
        <v>0</v>
      </c>
    </row>
    <row r="108" spans="2:8" ht="24.75" x14ac:dyDescent="0.3">
      <c r="B108" s="833" t="s">
        <v>4082</v>
      </c>
      <c r="C108" s="834"/>
      <c r="D108" s="834"/>
      <c r="E108" s="834"/>
      <c r="F108" s="834"/>
      <c r="G108" s="834"/>
      <c r="H108" s="835"/>
    </row>
    <row r="109" spans="2:8" ht="18" x14ac:dyDescent="0.3">
      <c r="B109" s="131" t="s">
        <v>4184</v>
      </c>
      <c r="C109" s="132" t="s">
        <v>4185</v>
      </c>
      <c r="D109" s="133" t="s">
        <v>4186</v>
      </c>
      <c r="E109" s="132" t="s">
        <v>4187</v>
      </c>
      <c r="F109" s="132" t="s">
        <v>4188</v>
      </c>
      <c r="G109" s="133" t="s">
        <v>4189</v>
      </c>
      <c r="H109" s="134" t="s">
        <v>4190</v>
      </c>
    </row>
    <row r="110" spans="2:8" x14ac:dyDescent="0.3">
      <c r="B110" s="135" t="str">
        <f>IFERROR(+VLOOKUP('FORMATO MATERIAL APOYO'!B79,'Ciudad Pequeña'!$AR$4:$AR$14,1,0),"")</f>
        <v/>
      </c>
      <c r="C110" s="251" t="str">
        <f>IFERROR(+VLOOKUP(B110,'FORMATO MATERIAL APOYO'!$B$79:$F$102,5,0),"")</f>
        <v/>
      </c>
      <c r="D110" s="137">
        <f>+IFERROR(VLOOKUP(B110,'Ciudad Pequeña'!$AR$4:$AT$14,3,0),0)</f>
        <v>0</v>
      </c>
      <c r="E110" s="138">
        <f>+IFERROR(VLOOKUP(B110,'Ciudad Pequeña'!$AR$4:$AU$14,4,0),0)</f>
        <v>0</v>
      </c>
      <c r="F110" s="137" t="str">
        <f t="shared" ref="F110:F120" si="12">IFERROR((C110*D110),"")</f>
        <v/>
      </c>
      <c r="G110" s="137" t="str">
        <f t="shared" ref="G110:G120" si="13">IFERROR((F110*E110),"")</f>
        <v/>
      </c>
      <c r="H110" s="139" t="str">
        <f t="shared" ref="H110:H120" si="14">IFERROR((F110+G110),"")</f>
        <v/>
      </c>
    </row>
    <row r="111" spans="2:8" x14ac:dyDescent="0.3">
      <c r="B111" s="135" t="str">
        <f>IFERROR(+VLOOKUP('FORMATO MATERIAL APOYO'!B80,'Ciudad Pequeña'!$AR$4:$AR$14,1,0),"")</f>
        <v/>
      </c>
      <c r="C111" s="251" t="str">
        <f>IFERROR(+VLOOKUP(B111,'FORMATO MATERIAL APOYO'!$B$79:$F$102,5,0),"")</f>
        <v/>
      </c>
      <c r="D111" s="137">
        <f>+IFERROR(VLOOKUP(B111,'Ciudad Pequeña'!$AR$4:$AT$14,3,0),0)</f>
        <v>0</v>
      </c>
      <c r="E111" s="138">
        <f>+IFERROR(VLOOKUP(B111,'Ciudad Pequeña'!$AR$4:$AU$14,4,0),0)</f>
        <v>0</v>
      </c>
      <c r="F111" s="137" t="str">
        <f t="shared" si="12"/>
        <v/>
      </c>
      <c r="G111" s="137" t="str">
        <f t="shared" si="13"/>
        <v/>
      </c>
      <c r="H111" s="139" t="str">
        <f t="shared" si="14"/>
        <v/>
      </c>
    </row>
    <row r="112" spans="2:8" x14ac:dyDescent="0.3">
      <c r="B112" s="135" t="str">
        <f>IFERROR(+VLOOKUP('FORMATO MATERIAL APOYO'!B81,'Ciudad Pequeña'!$AR$4:$AR$14,1,0),"")</f>
        <v/>
      </c>
      <c r="C112" s="251" t="str">
        <f>IFERROR(+VLOOKUP(B112,'FORMATO MATERIAL APOYO'!$B$79:$F$102,5,0),"")</f>
        <v/>
      </c>
      <c r="D112" s="137">
        <f>+IFERROR(VLOOKUP(B112,'Ciudad Pequeña'!$AR$4:$AT$14,3,0),0)</f>
        <v>0</v>
      </c>
      <c r="E112" s="138">
        <f>+IFERROR(VLOOKUP(B112,'Ciudad Pequeña'!$AR$4:$AU$14,4,0),0)</f>
        <v>0</v>
      </c>
      <c r="F112" s="137" t="str">
        <f t="shared" si="12"/>
        <v/>
      </c>
      <c r="G112" s="137" t="str">
        <f t="shared" si="13"/>
        <v/>
      </c>
      <c r="H112" s="139" t="str">
        <f t="shared" si="14"/>
        <v/>
      </c>
    </row>
    <row r="113" spans="2:8" x14ac:dyDescent="0.3">
      <c r="B113" s="135" t="str">
        <f>IFERROR(+VLOOKUP('FORMATO MATERIAL APOYO'!B82,'Ciudad Pequeña'!$AR$4:$AR$14,1,0),"")</f>
        <v/>
      </c>
      <c r="C113" s="251" t="str">
        <f>IFERROR(+VLOOKUP(B113,'FORMATO MATERIAL APOYO'!$B$79:$F$102,5,0),"")</f>
        <v/>
      </c>
      <c r="D113" s="137">
        <f>+IFERROR(VLOOKUP(B113,'Ciudad Pequeña'!$AR$4:$AT$14,3,0),0)</f>
        <v>0</v>
      </c>
      <c r="E113" s="138">
        <f>+IFERROR(VLOOKUP(B113,'Ciudad Pequeña'!$AR$4:$AU$14,4,0),0)</f>
        <v>0</v>
      </c>
      <c r="F113" s="137" t="str">
        <f t="shared" si="12"/>
        <v/>
      </c>
      <c r="G113" s="137" t="str">
        <f t="shared" si="13"/>
        <v/>
      </c>
      <c r="H113" s="139" t="str">
        <f t="shared" si="14"/>
        <v/>
      </c>
    </row>
    <row r="114" spans="2:8" x14ac:dyDescent="0.3">
      <c r="B114" s="135" t="str">
        <f>IFERROR(+VLOOKUP('FORMATO MATERIAL APOYO'!B83,'Ciudad Pequeña'!$AR$4:$AR$14,1,0),"")</f>
        <v/>
      </c>
      <c r="C114" s="251" t="str">
        <f>IFERROR(+VLOOKUP(B114,'FORMATO MATERIAL APOYO'!$B$79:$F$102,5,0),"")</f>
        <v/>
      </c>
      <c r="D114" s="137">
        <f>+IFERROR(VLOOKUP(B114,'Ciudad Pequeña'!$AR$4:$AT$14,3,0),0)</f>
        <v>0</v>
      </c>
      <c r="E114" s="138">
        <f>+IFERROR(VLOOKUP(B114,'Ciudad Pequeña'!$AR$4:$AU$14,4,0),0)</f>
        <v>0</v>
      </c>
      <c r="F114" s="137" t="str">
        <f t="shared" si="12"/>
        <v/>
      </c>
      <c r="G114" s="137" t="str">
        <f t="shared" si="13"/>
        <v/>
      </c>
      <c r="H114" s="139" t="str">
        <f t="shared" si="14"/>
        <v/>
      </c>
    </row>
    <row r="115" spans="2:8" x14ac:dyDescent="0.3">
      <c r="B115" s="135" t="str">
        <f>IFERROR(+VLOOKUP('FORMATO MATERIAL APOYO'!B84,'Ciudad Pequeña'!$AR$4:$AR$14,1,0),"")</f>
        <v/>
      </c>
      <c r="C115" s="251" t="str">
        <f>IFERROR(+VLOOKUP(B115,'FORMATO MATERIAL APOYO'!$B$79:$F$102,5,0),"")</f>
        <v/>
      </c>
      <c r="D115" s="137">
        <f>+IFERROR(VLOOKUP(B115,'Ciudad Pequeña'!$AR$4:$AT$14,3,0),0)</f>
        <v>0</v>
      </c>
      <c r="E115" s="138">
        <f>+IFERROR(VLOOKUP(B115,'Ciudad Pequeña'!$AR$4:$AU$14,4,0),0)</f>
        <v>0</v>
      </c>
      <c r="F115" s="137" t="str">
        <f t="shared" si="12"/>
        <v/>
      </c>
      <c r="G115" s="137" t="str">
        <f t="shared" si="13"/>
        <v/>
      </c>
      <c r="H115" s="139" t="str">
        <f t="shared" si="14"/>
        <v/>
      </c>
    </row>
    <row r="116" spans="2:8" x14ac:dyDescent="0.3">
      <c r="B116" s="135" t="str">
        <f>IFERROR(+VLOOKUP('FORMATO MATERIAL APOYO'!B85,'Ciudad Pequeña'!$AR$4:$AR$14,1,0),"")</f>
        <v/>
      </c>
      <c r="C116" s="251" t="str">
        <f>IFERROR(+VLOOKUP(B116,'FORMATO MATERIAL APOYO'!$B$79:$F$102,5,0),"")</f>
        <v/>
      </c>
      <c r="D116" s="137">
        <f>+IFERROR(VLOOKUP(B116,'Ciudad Pequeña'!$AR$4:$AT$14,3,0),0)</f>
        <v>0</v>
      </c>
      <c r="E116" s="138">
        <f>+IFERROR(VLOOKUP(B116,'Ciudad Pequeña'!$AR$4:$AU$14,4,0),0)</f>
        <v>0</v>
      </c>
      <c r="F116" s="137" t="str">
        <f t="shared" si="12"/>
        <v/>
      </c>
      <c r="G116" s="137" t="str">
        <f t="shared" si="13"/>
        <v/>
      </c>
      <c r="H116" s="139" t="str">
        <f t="shared" si="14"/>
        <v/>
      </c>
    </row>
    <row r="117" spans="2:8" x14ac:dyDescent="0.3">
      <c r="B117" s="135" t="str">
        <f>IFERROR(+VLOOKUP('FORMATO MATERIAL APOYO'!B86,'Ciudad Pequeña'!$AR$4:$AR$14,1,0),"")</f>
        <v/>
      </c>
      <c r="C117" s="251" t="str">
        <f>IFERROR(+VLOOKUP(B117,'FORMATO MATERIAL APOYO'!$B$79:$F$102,5,0),"")</f>
        <v/>
      </c>
      <c r="D117" s="137">
        <f>+IFERROR(VLOOKUP(B117,'Ciudad Pequeña'!$AR$4:$AT$14,3,0),0)</f>
        <v>0</v>
      </c>
      <c r="E117" s="138">
        <f>+IFERROR(VLOOKUP(B117,'Ciudad Pequeña'!$AR$4:$AU$14,4,0),0)</f>
        <v>0</v>
      </c>
      <c r="F117" s="137" t="str">
        <f t="shared" si="12"/>
        <v/>
      </c>
      <c r="G117" s="137" t="str">
        <f t="shared" si="13"/>
        <v/>
      </c>
      <c r="H117" s="139" t="str">
        <f t="shared" si="14"/>
        <v/>
      </c>
    </row>
    <row r="118" spans="2:8" x14ac:dyDescent="0.3">
      <c r="B118" s="135" t="str">
        <f>IFERROR(+VLOOKUP('FORMATO MATERIAL APOYO'!B87,'Ciudad Pequeña'!$AR$4:$AR$14,1,0),"")</f>
        <v/>
      </c>
      <c r="C118" s="251" t="str">
        <f>IFERROR(+VLOOKUP(B118,'FORMATO MATERIAL APOYO'!$B$79:$F$102,5,0),"")</f>
        <v/>
      </c>
      <c r="D118" s="137">
        <f>+IFERROR(VLOOKUP(B118,'Ciudad Pequeña'!$AR$4:$AT$14,3,0),0)</f>
        <v>0</v>
      </c>
      <c r="E118" s="138">
        <f>+IFERROR(VLOOKUP(B118,'Ciudad Pequeña'!$AR$4:$AU$14,4,0),0)</f>
        <v>0</v>
      </c>
      <c r="F118" s="137" t="str">
        <f t="shared" si="12"/>
        <v/>
      </c>
      <c r="G118" s="137" t="str">
        <f t="shared" si="13"/>
        <v/>
      </c>
      <c r="H118" s="139" t="str">
        <f t="shared" si="14"/>
        <v/>
      </c>
    </row>
    <row r="119" spans="2:8" x14ac:dyDescent="0.3">
      <c r="B119" s="135" t="str">
        <f>IFERROR(+VLOOKUP('FORMATO MATERIAL APOYO'!B88,'Ciudad Pequeña'!$AR$4:$AR$14,1,0),"")</f>
        <v/>
      </c>
      <c r="C119" s="251" t="str">
        <f>IFERROR(+VLOOKUP(B119,'FORMATO MATERIAL APOYO'!$B$79:$F$102,5,0),"")</f>
        <v/>
      </c>
      <c r="D119" s="137">
        <f>+IFERROR(VLOOKUP(B119,'Ciudad Pequeña'!$AR$4:$AT$14,3,0),0)</f>
        <v>0</v>
      </c>
      <c r="E119" s="138">
        <f>+IFERROR(VLOOKUP(B119,'Ciudad Pequeña'!$AR$4:$AU$14,4,0),0)</f>
        <v>0</v>
      </c>
      <c r="F119" s="137" t="str">
        <f t="shared" si="12"/>
        <v/>
      </c>
      <c r="G119" s="137" t="str">
        <f t="shared" si="13"/>
        <v/>
      </c>
      <c r="H119" s="139" t="str">
        <f t="shared" si="14"/>
        <v/>
      </c>
    </row>
    <row r="120" spans="2:8" x14ac:dyDescent="0.3">
      <c r="B120" s="135" t="str">
        <f>IFERROR(+VLOOKUP('FORMATO MATERIAL APOYO'!B89,'Ciudad Pequeña'!$AR$4:$AR$14,1,0),"")</f>
        <v/>
      </c>
      <c r="C120" s="251" t="str">
        <f>IFERROR(+VLOOKUP(B120,'FORMATO MATERIAL APOYO'!$B$79:$F$102,5,0),"")</f>
        <v/>
      </c>
      <c r="D120" s="137">
        <f>+IFERROR(VLOOKUP(B120,'Ciudad Pequeña'!$AR$4:$AT$14,3,0),0)</f>
        <v>0</v>
      </c>
      <c r="E120" s="138">
        <f>+IFERROR(VLOOKUP(B120,'Ciudad Pequeña'!$AR$4:$AU$14,4,0),0)</f>
        <v>0</v>
      </c>
      <c r="F120" s="137" t="str">
        <f t="shared" si="12"/>
        <v/>
      </c>
      <c r="G120" s="137" t="str">
        <f t="shared" si="13"/>
        <v/>
      </c>
      <c r="H120" s="139" t="str">
        <f t="shared" si="14"/>
        <v/>
      </c>
    </row>
    <row r="121" spans="2:8" ht="18" customHeight="1" x14ac:dyDescent="0.3">
      <c r="B121" s="841" t="s">
        <v>4200</v>
      </c>
      <c r="C121" s="842"/>
      <c r="D121" s="842"/>
      <c r="E121" s="843"/>
      <c r="F121" s="144">
        <f>SUM(F110:F120)</f>
        <v>0</v>
      </c>
      <c r="G121" s="145">
        <f>SUM(G110:G120)</f>
        <v>0</v>
      </c>
      <c r="H121" s="146">
        <f>SUM(H110:H120)</f>
        <v>0</v>
      </c>
    </row>
    <row r="122" spans="2:8" ht="24.75" x14ac:dyDescent="0.3">
      <c r="B122" s="833" t="s">
        <v>4201</v>
      </c>
      <c r="C122" s="834"/>
      <c r="D122" s="834"/>
      <c r="E122" s="834"/>
      <c r="F122" s="834"/>
      <c r="G122" s="834"/>
      <c r="H122" s="835"/>
    </row>
    <row r="123" spans="2:8" ht="18" x14ac:dyDescent="0.3">
      <c r="B123" s="131" t="s">
        <v>4184</v>
      </c>
      <c r="C123" s="132" t="s">
        <v>4185</v>
      </c>
      <c r="D123" s="133" t="s">
        <v>4186</v>
      </c>
      <c r="E123" s="132" t="s">
        <v>4187</v>
      </c>
      <c r="F123" s="132" t="s">
        <v>4188</v>
      </c>
      <c r="G123" s="133" t="s">
        <v>4189</v>
      </c>
      <c r="H123" s="134" t="s">
        <v>4190</v>
      </c>
    </row>
    <row r="124" spans="2:8" x14ac:dyDescent="0.3">
      <c r="B124" s="153" t="s">
        <v>81</v>
      </c>
      <c r="C124" s="250">
        <v>1</v>
      </c>
      <c r="D124" s="154" t="e">
        <f>+'FORMATO MATERIAL APOYO'!#REF!</f>
        <v>#REF!</v>
      </c>
      <c r="E124" s="155">
        <v>0</v>
      </c>
      <c r="F124" s="156" t="e">
        <f>C124*D124</f>
        <v>#REF!</v>
      </c>
      <c r="G124" s="156" t="e">
        <f>+F124*E124</f>
        <v>#REF!</v>
      </c>
      <c r="H124" s="157" t="e">
        <f>F124+G124</f>
        <v>#REF!</v>
      </c>
    </row>
    <row r="125" spans="2:8" x14ac:dyDescent="0.3">
      <c r="B125" s="135" t="s">
        <v>4202</v>
      </c>
      <c r="C125" s="251">
        <v>1</v>
      </c>
      <c r="D125" s="150" t="e">
        <f>+'FORMATO MATERIAL APOYO'!#REF!</f>
        <v>#REF!</v>
      </c>
      <c r="E125" s="138">
        <v>0</v>
      </c>
      <c r="F125" s="137" t="e">
        <f>C125*D125</f>
        <v>#REF!</v>
      </c>
      <c r="G125" s="137" t="e">
        <f>+F125*E125</f>
        <v>#REF!</v>
      </c>
      <c r="H125" s="139" t="e">
        <f>F125+G125</f>
        <v>#REF!</v>
      </c>
    </row>
    <row r="126" spans="2:8" x14ac:dyDescent="0.3">
      <c r="B126" s="135" t="s">
        <v>4203</v>
      </c>
      <c r="C126" s="251">
        <v>1</v>
      </c>
      <c r="D126" s="150">
        <v>0</v>
      </c>
      <c r="E126" s="138">
        <v>0</v>
      </c>
      <c r="F126" s="137">
        <f t="shared" ref="F126:F133" si="15">IFERROR((C126*D126),"")</f>
        <v>0</v>
      </c>
      <c r="G126" s="137">
        <f t="shared" ref="G126:G133" si="16">IFERROR((F126*E126),"")</f>
        <v>0</v>
      </c>
      <c r="H126" s="139">
        <f t="shared" ref="H126:H133" si="17">IFERROR((F126+G126),"")</f>
        <v>0</v>
      </c>
    </row>
    <row r="127" spans="2:8" x14ac:dyDescent="0.3">
      <c r="B127" s="135" t="s">
        <v>1145</v>
      </c>
      <c r="C127" s="251">
        <v>1</v>
      </c>
      <c r="D127" s="150"/>
      <c r="E127" s="138">
        <v>0</v>
      </c>
      <c r="F127" s="137">
        <f t="shared" si="15"/>
        <v>0</v>
      </c>
      <c r="G127" s="137">
        <f t="shared" si="16"/>
        <v>0</v>
      </c>
      <c r="H127" s="139">
        <f t="shared" si="17"/>
        <v>0</v>
      </c>
    </row>
    <row r="128" spans="2:8" x14ac:dyDescent="0.3">
      <c r="B128" s="135" t="s">
        <v>1065</v>
      </c>
      <c r="C128" s="251">
        <v>1</v>
      </c>
      <c r="D128" s="150">
        <v>0</v>
      </c>
      <c r="E128" s="138">
        <v>0</v>
      </c>
      <c r="F128" s="137">
        <f t="shared" si="15"/>
        <v>0</v>
      </c>
      <c r="G128" s="137">
        <f t="shared" si="16"/>
        <v>0</v>
      </c>
      <c r="H128" s="139">
        <f t="shared" si="17"/>
        <v>0</v>
      </c>
    </row>
    <row r="129" spans="2:8" x14ac:dyDescent="0.3">
      <c r="B129" s="135" t="s">
        <v>4239</v>
      </c>
      <c r="C129" s="251">
        <v>1</v>
      </c>
      <c r="D129" s="150">
        <v>0</v>
      </c>
      <c r="E129" s="138">
        <v>0</v>
      </c>
      <c r="F129" s="137">
        <f t="shared" si="15"/>
        <v>0</v>
      </c>
      <c r="G129" s="137">
        <f t="shared" si="16"/>
        <v>0</v>
      </c>
      <c r="H129" s="139">
        <f t="shared" si="17"/>
        <v>0</v>
      </c>
    </row>
    <row r="130" spans="2:8" x14ac:dyDescent="0.3">
      <c r="B130" s="135" t="s">
        <v>1099</v>
      </c>
      <c r="C130" s="251">
        <v>1</v>
      </c>
      <c r="D130" s="150">
        <v>0</v>
      </c>
      <c r="E130" s="138">
        <v>0</v>
      </c>
      <c r="F130" s="137">
        <f t="shared" si="15"/>
        <v>0</v>
      </c>
      <c r="G130" s="137">
        <f t="shared" si="16"/>
        <v>0</v>
      </c>
      <c r="H130" s="139">
        <f t="shared" si="17"/>
        <v>0</v>
      </c>
    </row>
    <row r="131" spans="2:8" x14ac:dyDescent="0.3">
      <c r="B131" s="135" t="s">
        <v>1087</v>
      </c>
      <c r="C131" s="251">
        <v>1</v>
      </c>
      <c r="D131" s="150" t="str">
        <f>IFERROR(+VLOOKUP(B131,'FORMATO MATERIAL APOYO'!$B$105:$J$116,13,0),"")</f>
        <v/>
      </c>
      <c r="E131" s="138">
        <v>0</v>
      </c>
      <c r="F131" s="137" t="str">
        <f t="shared" si="15"/>
        <v/>
      </c>
      <c r="G131" s="137" t="str">
        <f t="shared" si="16"/>
        <v/>
      </c>
      <c r="H131" s="139" t="str">
        <f t="shared" si="17"/>
        <v/>
      </c>
    </row>
    <row r="132" spans="2:8" x14ac:dyDescent="0.3">
      <c r="B132" s="135" t="s">
        <v>1110</v>
      </c>
      <c r="C132" s="251">
        <v>1</v>
      </c>
      <c r="D132" s="150">
        <v>0</v>
      </c>
      <c r="E132" s="138">
        <v>0</v>
      </c>
      <c r="F132" s="137">
        <f t="shared" si="15"/>
        <v>0</v>
      </c>
      <c r="G132" s="137">
        <f t="shared" si="16"/>
        <v>0</v>
      </c>
      <c r="H132" s="139">
        <f t="shared" si="17"/>
        <v>0</v>
      </c>
    </row>
    <row r="133" spans="2:8" x14ac:dyDescent="0.3">
      <c r="B133" s="135" t="s">
        <v>1075</v>
      </c>
      <c r="C133" s="251">
        <v>1</v>
      </c>
      <c r="D133" s="150"/>
      <c r="E133" s="138">
        <v>0</v>
      </c>
      <c r="F133" s="137">
        <f t="shared" si="15"/>
        <v>0</v>
      </c>
      <c r="G133" s="137">
        <f t="shared" si="16"/>
        <v>0</v>
      </c>
      <c r="H133" s="139">
        <f t="shared" si="17"/>
        <v>0</v>
      </c>
    </row>
    <row r="134" spans="2:8" ht="18" x14ac:dyDescent="0.3">
      <c r="B134" s="825" t="s">
        <v>4240</v>
      </c>
      <c r="C134" s="826"/>
      <c r="D134" s="826"/>
      <c r="E134" s="840"/>
      <c r="F134" s="144" t="e">
        <f>SUM(F124:F133)</f>
        <v>#REF!</v>
      </c>
      <c r="G134" s="144" t="e">
        <f>SUM(G124:G133)</f>
        <v>#REF!</v>
      </c>
      <c r="H134" s="144" t="e">
        <f>SUM(H124:H133)</f>
        <v>#REF!</v>
      </c>
    </row>
    <row r="135" spans="2:8" ht="24.75" x14ac:dyDescent="0.3">
      <c r="B135" s="833" t="s">
        <v>4205</v>
      </c>
      <c r="C135" s="834"/>
      <c r="D135" s="834"/>
      <c r="E135" s="834"/>
      <c r="F135" s="834"/>
      <c r="G135" s="834"/>
      <c r="H135" s="835"/>
    </row>
    <row r="136" spans="2:8" ht="18" x14ac:dyDescent="0.3">
      <c r="B136" s="131" t="s">
        <v>4184</v>
      </c>
      <c r="C136" s="132" t="s">
        <v>4185</v>
      </c>
      <c r="D136" s="133" t="s">
        <v>4186</v>
      </c>
      <c r="E136" s="132" t="s">
        <v>4187</v>
      </c>
      <c r="F136" s="132" t="s">
        <v>4188</v>
      </c>
      <c r="G136" s="133" t="s">
        <v>4189</v>
      </c>
      <c r="H136" s="134" t="s">
        <v>4190</v>
      </c>
    </row>
    <row r="137" spans="2:8" ht="18" x14ac:dyDescent="0.3">
      <c r="B137" s="158"/>
      <c r="C137" s="159"/>
      <c r="D137" s="159"/>
      <c r="E137" s="138">
        <v>0.19</v>
      </c>
      <c r="F137" s="137">
        <f t="shared" ref="F137:F144" si="18">IFERROR((C137*D137),"")</f>
        <v>0</v>
      </c>
      <c r="G137" s="137">
        <f t="shared" ref="G137:G144" si="19">IFERROR((F137*E137),"")</f>
        <v>0</v>
      </c>
      <c r="H137" s="139">
        <f t="shared" ref="H137:H144" si="20">IFERROR((F137+G137),"")</f>
        <v>0</v>
      </c>
    </row>
    <row r="138" spans="2:8" ht="18" x14ac:dyDescent="0.3">
      <c r="B138" s="158"/>
      <c r="C138" s="159"/>
      <c r="D138" s="159"/>
      <c r="E138" s="138">
        <v>0.19</v>
      </c>
      <c r="F138" s="137">
        <f t="shared" si="18"/>
        <v>0</v>
      </c>
      <c r="G138" s="137">
        <f t="shared" si="19"/>
        <v>0</v>
      </c>
      <c r="H138" s="139">
        <f t="shared" si="20"/>
        <v>0</v>
      </c>
    </row>
    <row r="139" spans="2:8" ht="18" x14ac:dyDescent="0.3">
      <c r="B139" s="158"/>
      <c r="C139" s="159"/>
      <c r="D139" s="159"/>
      <c r="E139" s="138">
        <v>0.19</v>
      </c>
      <c r="F139" s="137">
        <f t="shared" si="18"/>
        <v>0</v>
      </c>
      <c r="G139" s="137">
        <f t="shared" si="19"/>
        <v>0</v>
      </c>
      <c r="H139" s="139">
        <f t="shared" si="20"/>
        <v>0</v>
      </c>
    </row>
    <row r="140" spans="2:8" ht="18" x14ac:dyDescent="0.3">
      <c r="B140" s="158"/>
      <c r="C140" s="159"/>
      <c r="D140" s="159"/>
      <c r="E140" s="138">
        <v>0.19</v>
      </c>
      <c r="F140" s="137">
        <f t="shared" si="18"/>
        <v>0</v>
      </c>
      <c r="G140" s="137">
        <f t="shared" si="19"/>
        <v>0</v>
      </c>
      <c r="H140" s="139">
        <f t="shared" si="20"/>
        <v>0</v>
      </c>
    </row>
    <row r="141" spans="2:8" ht="18" x14ac:dyDescent="0.3">
      <c r="B141" s="158"/>
      <c r="C141" s="159"/>
      <c r="D141" s="159"/>
      <c r="E141" s="138">
        <v>0.19</v>
      </c>
      <c r="F141" s="137">
        <f t="shared" si="18"/>
        <v>0</v>
      </c>
      <c r="G141" s="137">
        <f t="shared" si="19"/>
        <v>0</v>
      </c>
      <c r="H141" s="139">
        <f t="shared" si="20"/>
        <v>0</v>
      </c>
    </row>
    <row r="142" spans="2:8" ht="18" x14ac:dyDescent="0.3">
      <c r="B142" s="158"/>
      <c r="C142" s="159"/>
      <c r="D142" s="159"/>
      <c r="E142" s="138">
        <v>0.19</v>
      </c>
      <c r="F142" s="137">
        <f t="shared" si="18"/>
        <v>0</v>
      </c>
      <c r="G142" s="137">
        <f t="shared" si="19"/>
        <v>0</v>
      </c>
      <c r="H142" s="139">
        <f t="shared" si="20"/>
        <v>0</v>
      </c>
    </row>
    <row r="143" spans="2:8" ht="18" x14ac:dyDescent="0.3">
      <c r="B143" s="158"/>
      <c r="C143" s="159"/>
      <c r="D143" s="159"/>
      <c r="E143" s="138">
        <v>0.19</v>
      </c>
      <c r="F143" s="137">
        <f t="shared" si="18"/>
        <v>0</v>
      </c>
      <c r="G143" s="137">
        <f t="shared" si="19"/>
        <v>0</v>
      </c>
      <c r="H143" s="139">
        <f t="shared" si="20"/>
        <v>0</v>
      </c>
    </row>
    <row r="144" spans="2:8" ht="18" x14ac:dyDescent="0.3">
      <c r="B144" s="158"/>
      <c r="C144" s="159"/>
      <c r="D144" s="159"/>
      <c r="E144" s="138">
        <v>0.19</v>
      </c>
      <c r="F144" s="137">
        <f t="shared" si="18"/>
        <v>0</v>
      </c>
      <c r="G144" s="137">
        <f t="shared" si="19"/>
        <v>0</v>
      </c>
      <c r="H144" s="139">
        <f t="shared" si="20"/>
        <v>0</v>
      </c>
    </row>
    <row r="145" spans="2:8" ht="18" x14ac:dyDescent="0.3">
      <c r="B145" s="825" t="s">
        <v>4206</v>
      </c>
      <c r="C145" s="826"/>
      <c r="D145" s="826"/>
      <c r="E145" s="840"/>
      <c r="F145" s="144">
        <f>SUM(F137:F144)</f>
        <v>0</v>
      </c>
      <c r="G145" s="145">
        <f>SUM(G137:G144)</f>
        <v>0</v>
      </c>
      <c r="H145" s="146">
        <f>SUM(H137:H144)</f>
        <v>0</v>
      </c>
    </row>
    <row r="146" spans="2:8" ht="24.75" x14ac:dyDescent="0.3">
      <c r="B146" s="833" t="s">
        <v>4207</v>
      </c>
      <c r="C146" s="834"/>
      <c r="D146" s="834"/>
      <c r="E146" s="834"/>
      <c r="F146" s="834"/>
      <c r="G146" s="834"/>
      <c r="H146" s="835"/>
    </row>
    <row r="147" spans="2:8" ht="18" x14ac:dyDescent="0.3">
      <c r="B147" s="160" t="s">
        <v>4184</v>
      </c>
      <c r="C147" s="161" t="s">
        <v>4185</v>
      </c>
      <c r="D147" s="162" t="s">
        <v>4186</v>
      </c>
      <c r="E147" s="161" t="s">
        <v>4187</v>
      </c>
      <c r="F147" s="161" t="s">
        <v>4188</v>
      </c>
      <c r="G147" s="162" t="s">
        <v>4189</v>
      </c>
      <c r="H147" s="163" t="s">
        <v>4190</v>
      </c>
    </row>
    <row r="148" spans="2:8" x14ac:dyDescent="0.3">
      <c r="B148" s="135" t="s">
        <v>4208</v>
      </c>
      <c r="E148" s="138">
        <v>0.19</v>
      </c>
      <c r="F148" s="137">
        <f t="shared" ref="F148:F154" si="21">IFERROR((C148*D148),"")</f>
        <v>0</v>
      </c>
      <c r="G148" s="137">
        <f t="shared" ref="G148:G154" si="22">IFERROR((F148*E148),"")</f>
        <v>0</v>
      </c>
      <c r="H148" s="139">
        <f t="shared" ref="H148:H154" si="23">IFERROR((F148+G148),"")</f>
        <v>0</v>
      </c>
    </row>
    <row r="149" spans="2:8" x14ac:dyDescent="0.3">
      <c r="B149" s="135"/>
      <c r="E149" s="138">
        <v>0.19</v>
      </c>
      <c r="F149" s="137">
        <f t="shared" si="21"/>
        <v>0</v>
      </c>
      <c r="G149" s="137">
        <f t="shared" si="22"/>
        <v>0</v>
      </c>
      <c r="H149" s="139">
        <f t="shared" si="23"/>
        <v>0</v>
      </c>
    </row>
    <row r="150" spans="2:8" x14ac:dyDescent="0.3">
      <c r="B150" s="135"/>
      <c r="E150" s="138">
        <v>0.19</v>
      </c>
      <c r="F150" s="137">
        <f t="shared" si="21"/>
        <v>0</v>
      </c>
      <c r="G150" s="137">
        <f t="shared" si="22"/>
        <v>0</v>
      </c>
      <c r="H150" s="139">
        <f t="shared" si="23"/>
        <v>0</v>
      </c>
    </row>
    <row r="151" spans="2:8" x14ac:dyDescent="0.3">
      <c r="B151" s="135"/>
      <c r="E151" s="138">
        <v>0.19</v>
      </c>
      <c r="F151" s="137">
        <f t="shared" si="21"/>
        <v>0</v>
      </c>
      <c r="G151" s="137">
        <f t="shared" si="22"/>
        <v>0</v>
      </c>
      <c r="H151" s="139">
        <f t="shared" si="23"/>
        <v>0</v>
      </c>
    </row>
    <row r="152" spans="2:8" x14ac:dyDescent="0.3">
      <c r="B152" s="135"/>
      <c r="E152" s="138">
        <v>0.19</v>
      </c>
      <c r="F152" s="137">
        <f t="shared" si="21"/>
        <v>0</v>
      </c>
      <c r="G152" s="137">
        <f t="shared" si="22"/>
        <v>0</v>
      </c>
      <c r="H152" s="139">
        <f t="shared" si="23"/>
        <v>0</v>
      </c>
    </row>
    <row r="153" spans="2:8" x14ac:dyDescent="0.3">
      <c r="B153" s="135"/>
      <c r="E153" s="138">
        <v>0.19</v>
      </c>
      <c r="F153" s="137">
        <f t="shared" si="21"/>
        <v>0</v>
      </c>
      <c r="G153" s="137">
        <f t="shared" si="22"/>
        <v>0</v>
      </c>
      <c r="H153" s="139">
        <f t="shared" si="23"/>
        <v>0</v>
      </c>
    </row>
    <row r="154" spans="2:8" x14ac:dyDescent="0.3">
      <c r="B154" s="135"/>
      <c r="E154" s="138">
        <v>0.19</v>
      </c>
      <c r="F154" s="137">
        <f t="shared" si="21"/>
        <v>0</v>
      </c>
      <c r="G154" s="137">
        <f t="shared" si="22"/>
        <v>0</v>
      </c>
      <c r="H154" s="139">
        <f t="shared" si="23"/>
        <v>0</v>
      </c>
    </row>
    <row r="155" spans="2:8" ht="18" x14ac:dyDescent="0.3">
      <c r="B155" s="825" t="s">
        <v>4241</v>
      </c>
      <c r="C155" s="826"/>
      <c r="D155" s="826"/>
      <c r="E155" s="840"/>
      <c r="F155" s="144">
        <f>SUM(F148:F154)</f>
        <v>0</v>
      </c>
      <c r="G155" s="145">
        <f>SUM(G148:G154)</f>
        <v>0</v>
      </c>
      <c r="H155" s="146">
        <f>SUM(H148:H154)</f>
        <v>0</v>
      </c>
    </row>
    <row r="156" spans="2:8" ht="24.75" x14ac:dyDescent="0.3">
      <c r="B156" s="837" t="s">
        <v>4210</v>
      </c>
      <c r="C156" s="838"/>
      <c r="D156" s="838"/>
      <c r="E156" s="838"/>
      <c r="F156" s="838"/>
      <c r="G156" s="838"/>
      <c r="H156" s="839"/>
    </row>
    <row r="157" spans="2:8" ht="18" x14ac:dyDescent="0.3">
      <c r="B157" s="131" t="s">
        <v>874</v>
      </c>
      <c r="C157" s="132" t="s">
        <v>4185</v>
      </c>
      <c r="D157" s="133" t="s">
        <v>4186</v>
      </c>
      <c r="E157" s="132" t="s">
        <v>4187</v>
      </c>
      <c r="F157" s="132" t="s">
        <v>4188</v>
      </c>
      <c r="G157" s="133" t="s">
        <v>4189</v>
      </c>
      <c r="H157" s="134" t="s">
        <v>4190</v>
      </c>
    </row>
    <row r="158" spans="2:8" x14ac:dyDescent="0.3">
      <c r="B158" s="164" t="s">
        <v>4210</v>
      </c>
      <c r="C158" s="230">
        <v>1</v>
      </c>
      <c r="D158" s="150"/>
      <c r="E158" s="151">
        <v>0.19</v>
      </c>
      <c r="F158" s="150">
        <f>+C158*D158-(D158*0.07)</f>
        <v>0</v>
      </c>
      <c r="G158" s="150">
        <f>+E158*F158</f>
        <v>0</v>
      </c>
      <c r="H158" s="152">
        <f>+F158+G158</f>
        <v>0</v>
      </c>
    </row>
    <row r="159" spans="2:8" x14ac:dyDescent="0.3">
      <c r="B159" s="164" t="s">
        <v>4211</v>
      </c>
      <c r="C159" s="230">
        <v>1</v>
      </c>
      <c r="D159" s="150"/>
      <c r="E159" s="151">
        <v>0</v>
      </c>
      <c r="F159" s="150">
        <f>+C159*D159-(D159*0.07)</f>
        <v>0</v>
      </c>
      <c r="G159" s="150">
        <f>+E159*F159</f>
        <v>0</v>
      </c>
      <c r="H159" s="152">
        <f>+F159+G159</f>
        <v>0</v>
      </c>
    </row>
    <row r="160" spans="2:8" x14ac:dyDescent="0.3">
      <c r="B160" s="165" t="s">
        <v>4212</v>
      </c>
      <c r="C160" s="230">
        <v>1</v>
      </c>
      <c r="D160" s="150"/>
      <c r="E160" s="151">
        <v>0.19</v>
      </c>
      <c r="F160" s="150">
        <f>+C160*D160</f>
        <v>0</v>
      </c>
      <c r="G160" s="150">
        <f>+C160*E160*D160</f>
        <v>0</v>
      </c>
      <c r="H160" s="152">
        <f>+F160+G160</f>
        <v>0</v>
      </c>
    </row>
    <row r="161" spans="2:24" x14ac:dyDescent="0.3">
      <c r="B161" s="166" t="s">
        <v>4213</v>
      </c>
      <c r="C161" s="231">
        <v>1</v>
      </c>
      <c r="D161" s="167"/>
      <c r="E161" s="168">
        <v>0</v>
      </c>
      <c r="F161" s="167">
        <f>+C161*D161</f>
        <v>0</v>
      </c>
      <c r="G161" s="167">
        <f>+C161*E161*D161</f>
        <v>0</v>
      </c>
      <c r="H161" s="169">
        <f>+F161+G161</f>
        <v>0</v>
      </c>
    </row>
    <row r="162" spans="2:24" ht="18" x14ac:dyDescent="0.3">
      <c r="B162" s="825" t="s">
        <v>4214</v>
      </c>
      <c r="C162" s="826"/>
      <c r="D162" s="826"/>
      <c r="E162" s="840"/>
      <c r="F162" s="147">
        <f>SUM(F158:F161)</f>
        <v>0</v>
      </c>
      <c r="G162" s="148">
        <f>SUM(G158:G161)</f>
        <v>0</v>
      </c>
      <c r="H162" s="149">
        <f>SUM(H158:H161)</f>
        <v>0</v>
      </c>
    </row>
    <row r="163" spans="2:24" x14ac:dyDescent="0.3"/>
    <row r="164" spans="2:24" ht="18" x14ac:dyDescent="0.35">
      <c r="B164" s="846" t="s">
        <v>4215</v>
      </c>
      <c r="C164" s="847"/>
      <c r="D164" s="847"/>
      <c r="E164" s="170" t="e">
        <f>+F155+F134+F145-I148</f>
        <v>#REF!</v>
      </c>
    </row>
    <row r="165" spans="2:24" ht="18" x14ac:dyDescent="0.35">
      <c r="B165" s="848" t="s">
        <v>4216</v>
      </c>
      <c r="C165" s="849"/>
      <c r="D165" s="849"/>
      <c r="E165" s="171" t="e">
        <f>+E164*8.04%</f>
        <v>#REF!</v>
      </c>
    </row>
    <row r="166" spans="2:24" ht="18" x14ac:dyDescent="0.35">
      <c r="B166" s="844" t="s">
        <v>4217</v>
      </c>
      <c r="C166" s="845"/>
      <c r="D166" s="845"/>
      <c r="E166" s="172" t="e">
        <f>+E165*0.19</f>
        <v>#REF!</v>
      </c>
    </row>
    <row r="167" spans="2:24" x14ac:dyDescent="0.3"/>
    <row r="168" spans="2:24" ht="30.75" customHeight="1" x14ac:dyDescent="0.35">
      <c r="B168" s="846" t="s">
        <v>4218</v>
      </c>
      <c r="C168" s="847"/>
      <c r="D168" s="847"/>
      <c r="E168" s="173">
        <f>(D158-F158)+(D159-F159)</f>
        <v>0</v>
      </c>
      <c r="I168" s="225" t="s">
        <v>4076</v>
      </c>
      <c r="J168" s="225" t="s">
        <v>4080</v>
      </c>
      <c r="K168" s="225" t="s">
        <v>4219</v>
      </c>
      <c r="L168" s="225" t="s">
        <v>4220</v>
      </c>
      <c r="M168" s="225" t="s">
        <v>4078</v>
      </c>
      <c r="N168" s="225" t="s">
        <v>4210</v>
      </c>
      <c r="O168" s="225" t="s">
        <v>1443</v>
      </c>
      <c r="P168" s="225" t="s">
        <v>4221</v>
      </c>
      <c r="Q168" s="226" t="s">
        <v>4222</v>
      </c>
      <c r="R168" s="225" t="s">
        <v>4223</v>
      </c>
      <c r="S168" s="226" t="s">
        <v>4224</v>
      </c>
      <c r="T168" s="226" t="s">
        <v>4242</v>
      </c>
      <c r="U168" s="226" t="s">
        <v>4226</v>
      </c>
      <c r="V168" s="226" t="s">
        <v>1075</v>
      </c>
      <c r="W168" s="226" t="s">
        <v>4115</v>
      </c>
      <c r="X168" s="226" t="s">
        <v>4227</v>
      </c>
    </row>
    <row r="169" spans="2:24" ht="18" x14ac:dyDescent="0.35">
      <c r="B169" s="848" t="s">
        <v>4228</v>
      </c>
      <c r="C169" s="849"/>
      <c r="D169" s="849"/>
      <c r="E169" s="174" t="e">
        <f>+F162+F155+F145+F134+F121+F107+F103+F90+F63+F56+F43+F16+G155</f>
        <v>#REF!</v>
      </c>
      <c r="I169" s="224">
        <f>+F16+F107</f>
        <v>0</v>
      </c>
      <c r="J169" s="224">
        <f>+F56+F103</f>
        <v>0</v>
      </c>
      <c r="K169" s="224" t="e">
        <f>+F124</f>
        <v>#REF!</v>
      </c>
      <c r="L169" s="224" t="e">
        <f>+SUM(F125)</f>
        <v>#REF!</v>
      </c>
      <c r="M169" s="224">
        <f>+F63+F148</f>
        <v>0</v>
      </c>
      <c r="N169" s="224">
        <f>+F162</f>
        <v>0</v>
      </c>
      <c r="O169" s="224">
        <f>+F43+F90</f>
        <v>0</v>
      </c>
      <c r="P169" s="224">
        <f>+F121</f>
        <v>0</v>
      </c>
      <c r="Q169" s="224">
        <f>IFERROR((+F133+F130),"")</f>
        <v>0</v>
      </c>
      <c r="R169" s="224" t="str">
        <f>+F131</f>
        <v/>
      </c>
      <c r="S169" s="224">
        <f>+F132</f>
        <v>0</v>
      </c>
      <c r="T169" s="224">
        <f>+F129</f>
        <v>0</v>
      </c>
      <c r="U169" s="224">
        <f>+F126</f>
        <v>0</v>
      </c>
      <c r="V169" s="224">
        <f>+F133</f>
        <v>0</v>
      </c>
      <c r="W169" s="302">
        <f>+F148</f>
        <v>0</v>
      </c>
      <c r="X169" s="240">
        <f>IF(SUM(F155,F145)=SUM(F155,F145),SUM(F155,F145),"VALOR NO COINCIDE")</f>
        <v>0</v>
      </c>
    </row>
    <row r="170" spans="2:24" ht="18" x14ac:dyDescent="0.35">
      <c r="B170" s="848" t="s">
        <v>4229</v>
      </c>
      <c r="C170" s="849"/>
      <c r="D170" s="849"/>
      <c r="E170" s="174" t="e">
        <f>SUM(F162,F155+G155,F134)</f>
        <v>#REF!</v>
      </c>
      <c r="I170" s="175"/>
      <c r="J170" s="175"/>
      <c r="K170" s="175"/>
      <c r="L170" s="175"/>
      <c r="M170" s="175"/>
      <c r="N170" s="175"/>
      <c r="O170" s="175"/>
      <c r="P170" s="175"/>
      <c r="Q170" s="175"/>
      <c r="R170" s="175"/>
      <c r="S170" s="175"/>
      <c r="T170" s="175"/>
      <c r="U170" s="175"/>
      <c r="V170" s="240">
        <f>IF(SUM(F155,F145,F127,F128)=SUM(F155,F145,F127,F128),SUM(F155,F145,F127,F128),"VALOR NO COINCIDE")</f>
        <v>0</v>
      </c>
      <c r="W170" s="175"/>
    </row>
    <row r="171" spans="2:24" ht="18" x14ac:dyDescent="0.35">
      <c r="B171" s="848" t="s">
        <v>4230</v>
      </c>
      <c r="C171" s="849"/>
      <c r="D171" s="849"/>
      <c r="E171" s="174" t="e">
        <f>SUMIF((E8:E15),"&gt;0",(F8:F15))+SUMIF((E19:E32),"&gt;0",(F19:F32))+SUMIF((E46:E54),"&gt;0",(F46:F54))+SUMIF((E59:E61),"&gt;0",(F59:F61))+SUMIF((E66:E89),"&gt;0",(F66:F89))+SUMIF((E93:E101),"&gt;0",(F93:F101))+SUMIF((E106),"&gt;0",(F106))+SUMIF((E110:E120),"&gt;0",(F110:F120))+SUMIF((E137:E144),"&gt;0",(F137:F144))+E165</f>
        <v>#REF!</v>
      </c>
      <c r="I171" s="173" t="s">
        <v>224</v>
      </c>
    </row>
    <row r="172" spans="2:24" ht="18" x14ac:dyDescent="0.35">
      <c r="B172" s="848" t="s">
        <v>4231</v>
      </c>
      <c r="C172" s="849"/>
      <c r="D172" s="849"/>
      <c r="E172" s="174">
        <f>SUMIF((E8:E15),"=0",(F8:F15))+SUMIF((E19:E32),"=0",(F19:F32))+SUMIF((E46:E54),"=0",(F46:F54))+SUMIF((E59:E61),"=0",(F59:F61))+SUMIF((E66:E89),"=0",(F66:F89))+SUMIF((E93:E101),"=0",(F93:F101))+SUMIF((E106),"=0",(F106))+SUMIF((E110:E120),"=0",(F110:F120))+SUMIF((E137:E144),"=0",(F137:F144))</f>
        <v>0</v>
      </c>
      <c r="G172" s="180"/>
      <c r="I172" s="177" t="e">
        <f>+F134</f>
        <v>#REF!</v>
      </c>
    </row>
    <row r="173" spans="2:24" ht="18.75" thickBot="1" x14ac:dyDescent="0.4">
      <c r="B173" s="848" t="s">
        <v>4130</v>
      </c>
      <c r="C173" s="849"/>
      <c r="D173" s="849"/>
      <c r="E173" s="174" t="e">
        <f>+G162+G145+G134+G121+G107+G103+G90+G63+G56+G43+G16+E166</f>
        <v>#REF!</v>
      </c>
      <c r="G173" s="151"/>
    </row>
    <row r="174" spans="2:24" ht="30" x14ac:dyDescent="0.35">
      <c r="B174" s="844" t="s">
        <v>4158</v>
      </c>
      <c r="C174" s="845"/>
      <c r="D174" s="845"/>
      <c r="E174" s="177" t="e">
        <f>+IF((SUM(E170:E173)=SUM(E169,E165,E173)),(SUM(E170:E173)),"NO COINCIDE")</f>
        <v>#REF!</v>
      </c>
      <c r="G174" s="181"/>
      <c r="I174" s="253" t="s">
        <v>4232</v>
      </c>
      <c r="J174" s="253" t="s">
        <v>4233</v>
      </c>
      <c r="K174" s="253" t="s">
        <v>4234</v>
      </c>
      <c r="L174" s="253" t="s">
        <v>4235</v>
      </c>
      <c r="M174" s="253" t="s">
        <v>4236</v>
      </c>
      <c r="N174" s="253" t="s">
        <v>4237</v>
      </c>
      <c r="O174" s="253" t="s">
        <v>4238</v>
      </c>
    </row>
    <row r="175" spans="2:24" x14ac:dyDescent="0.3">
      <c r="G175" s="181"/>
      <c r="I175" s="178" t="e">
        <f>+E169</f>
        <v>#REF!</v>
      </c>
      <c r="J175" s="178" t="e">
        <f>+E165</f>
        <v>#REF!</v>
      </c>
      <c r="K175" s="178" t="e">
        <f>+E173</f>
        <v>#REF!</v>
      </c>
      <c r="L175" s="178" t="e">
        <f>+E170</f>
        <v>#REF!</v>
      </c>
      <c r="M175" s="178">
        <f>+E172</f>
        <v>0</v>
      </c>
      <c r="N175" s="178" t="e">
        <f>+E171</f>
        <v>#REF!</v>
      </c>
    </row>
    <row r="176" spans="2:24" x14ac:dyDescent="0.3"/>
    <row r="177" x14ac:dyDescent="0.3"/>
    <row r="178" x14ac:dyDescent="0.3"/>
    <row r="179" x14ac:dyDescent="0.3"/>
    <row r="180" x14ac:dyDescent="0.3"/>
    <row r="181" x14ac:dyDescent="0.3"/>
    <row r="182" x14ac:dyDescent="0.3"/>
  </sheetData>
  <mergeCells count="36">
    <mergeCell ref="B174:D174"/>
    <mergeCell ref="B156:H156"/>
    <mergeCell ref="B162:E162"/>
    <mergeCell ref="B164:D164"/>
    <mergeCell ref="B165:D165"/>
    <mergeCell ref="B166:D166"/>
    <mergeCell ref="B168:D168"/>
    <mergeCell ref="B169:D169"/>
    <mergeCell ref="B170:D170"/>
    <mergeCell ref="B171:D171"/>
    <mergeCell ref="B172:D172"/>
    <mergeCell ref="B173:D173"/>
    <mergeCell ref="B155:E155"/>
    <mergeCell ref="B91:H91"/>
    <mergeCell ref="B103:E103"/>
    <mergeCell ref="B104:H104"/>
    <mergeCell ref="B107:E107"/>
    <mergeCell ref="B108:H108"/>
    <mergeCell ref="B121:E121"/>
    <mergeCell ref="B122:H122"/>
    <mergeCell ref="B134:E134"/>
    <mergeCell ref="B135:H135"/>
    <mergeCell ref="B145:E145"/>
    <mergeCell ref="B146:H146"/>
    <mergeCell ref="B90:E90"/>
    <mergeCell ref="C2:E2"/>
    <mergeCell ref="C3:E3"/>
    <mergeCell ref="B6:H6"/>
    <mergeCell ref="B16:E16"/>
    <mergeCell ref="B17:H17"/>
    <mergeCell ref="B43:E43"/>
    <mergeCell ref="B44:H44"/>
    <mergeCell ref="B56:E56"/>
    <mergeCell ref="B57:H57"/>
    <mergeCell ref="B63:E63"/>
    <mergeCell ref="B64:H6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C522-8321-4BB4-8A8B-C64C1557DE15}">
  <dimension ref="B2:AU313"/>
  <sheetViews>
    <sheetView workbookViewId="0">
      <selection activeCell="A4" sqref="A4"/>
    </sheetView>
  </sheetViews>
  <sheetFormatPr baseColWidth="10" defaultColWidth="11.42578125" defaultRowHeight="22.5" customHeight="1" x14ac:dyDescent="0.25"/>
  <cols>
    <col min="1" max="1" width="11.42578125" style="241"/>
    <col min="2" max="2" width="28.7109375" style="241" customWidth="1"/>
    <col min="3" max="3" width="20.85546875" style="241" customWidth="1"/>
    <col min="4" max="6" width="11.42578125" style="241"/>
    <col min="7" max="7" width="11.85546875" style="241" bestFit="1" customWidth="1"/>
    <col min="8" max="8" width="24.42578125" style="241" customWidth="1"/>
    <col min="9" max="12" width="11.42578125" style="241"/>
    <col min="13" max="13" width="11.85546875" style="241" bestFit="1" customWidth="1"/>
    <col min="14" max="18" width="11.42578125" style="241"/>
    <col min="19" max="19" width="11.85546875" style="241" bestFit="1" customWidth="1"/>
    <col min="20" max="30" width="11.42578125" style="241"/>
    <col min="31" max="31" width="11.85546875" style="241" bestFit="1" customWidth="1"/>
    <col min="32" max="36" width="11.42578125" style="241"/>
    <col min="37" max="37" width="11.85546875" style="241" bestFit="1" customWidth="1"/>
    <col min="38" max="42" width="11.42578125" style="241"/>
    <col min="43" max="43" width="11.85546875" style="241" bestFit="1" customWidth="1"/>
    <col min="44" max="48" width="11.42578125" style="241"/>
    <col min="49" max="49" width="11.85546875" style="241" bestFit="1" customWidth="1"/>
    <col min="50" max="16384" width="11.42578125" style="241"/>
  </cols>
  <sheetData>
    <row r="2" spans="2:47" ht="22.5" customHeight="1" x14ac:dyDescent="0.25">
      <c r="B2" s="888" t="s">
        <v>4076</v>
      </c>
      <c r="C2" s="888"/>
      <c r="D2" s="888"/>
      <c r="E2" s="888"/>
      <c r="H2" s="887" t="s">
        <v>1443</v>
      </c>
      <c r="I2" s="887"/>
      <c r="J2" s="887"/>
      <c r="K2" s="887"/>
      <c r="N2" s="887" t="s">
        <v>4077</v>
      </c>
      <c r="O2" s="887"/>
      <c r="P2" s="887"/>
      <c r="Q2" s="887"/>
      <c r="T2" s="887" t="s">
        <v>4078</v>
      </c>
      <c r="U2" s="887"/>
      <c r="V2" s="887"/>
      <c r="W2" s="887"/>
      <c r="Z2" s="887" t="s">
        <v>4079</v>
      </c>
      <c r="AA2" s="887"/>
      <c r="AB2" s="887"/>
      <c r="AC2" s="887"/>
      <c r="AF2" s="887" t="s">
        <v>4080</v>
      </c>
      <c r="AG2" s="887"/>
      <c r="AH2" s="887"/>
      <c r="AI2" s="887"/>
      <c r="AL2" s="887" t="s">
        <v>4081</v>
      </c>
      <c r="AM2" s="887"/>
      <c r="AN2" s="887"/>
      <c r="AO2" s="887"/>
      <c r="AR2" s="887" t="s">
        <v>4082</v>
      </c>
      <c r="AS2" s="887"/>
      <c r="AT2" s="887"/>
      <c r="AU2" s="887"/>
    </row>
    <row r="3" spans="2:47" ht="22.5" customHeight="1" x14ac:dyDescent="0.25">
      <c r="B3" s="109" t="s">
        <v>4083</v>
      </c>
      <c r="C3" s="109" t="s">
        <v>4084</v>
      </c>
      <c r="D3" s="242" t="s">
        <v>4085</v>
      </c>
      <c r="E3" s="243" t="s">
        <v>4086</v>
      </c>
      <c r="H3" s="109" t="s">
        <v>4083</v>
      </c>
      <c r="I3" s="109" t="s">
        <v>4084</v>
      </c>
      <c r="J3" s="242" t="s">
        <v>4085</v>
      </c>
      <c r="K3" s="243" t="s">
        <v>4086</v>
      </c>
      <c r="N3" s="109" t="s">
        <v>4083</v>
      </c>
      <c r="O3" s="109" t="s">
        <v>4084</v>
      </c>
      <c r="P3" s="242" t="s">
        <v>4085</v>
      </c>
      <c r="Q3" s="243" t="s">
        <v>4086</v>
      </c>
      <c r="T3" s="109" t="s">
        <v>4083</v>
      </c>
      <c r="U3" s="109" t="s">
        <v>4084</v>
      </c>
      <c r="V3" s="242" t="s">
        <v>4085</v>
      </c>
      <c r="W3" s="243" t="s">
        <v>4086</v>
      </c>
      <c r="Z3" s="109" t="s">
        <v>4083</v>
      </c>
      <c r="AA3" s="109" t="s">
        <v>4084</v>
      </c>
      <c r="AB3" s="242" t="s">
        <v>4085</v>
      </c>
      <c r="AC3" s="243" t="s">
        <v>4086</v>
      </c>
      <c r="AF3" s="109" t="s">
        <v>4083</v>
      </c>
      <c r="AG3" s="109" t="s">
        <v>4084</v>
      </c>
      <c r="AH3" s="242" t="s">
        <v>4085</v>
      </c>
      <c r="AI3" s="243" t="s">
        <v>4086</v>
      </c>
      <c r="AL3" s="109" t="s">
        <v>4083</v>
      </c>
      <c r="AM3" s="109" t="s">
        <v>4084</v>
      </c>
      <c r="AN3" s="242" t="s">
        <v>4085</v>
      </c>
      <c r="AO3" s="243" t="s">
        <v>4086</v>
      </c>
      <c r="AR3" s="109" t="s">
        <v>4083</v>
      </c>
      <c r="AS3" s="109" t="s">
        <v>4084</v>
      </c>
      <c r="AT3" s="242" t="s">
        <v>4085</v>
      </c>
      <c r="AU3" s="243" t="s">
        <v>4086</v>
      </c>
    </row>
    <row r="4" spans="2:47" customFormat="1" ht="22.5" customHeight="1" x14ac:dyDescent="0.25">
      <c r="B4" s="34" t="s">
        <v>2183</v>
      </c>
      <c r="C4" s="33" t="s">
        <v>2184</v>
      </c>
      <c r="D4" s="244">
        <v>201312.75630252101</v>
      </c>
      <c r="E4" s="94">
        <v>0.19</v>
      </c>
      <c r="H4" s="92" t="s">
        <v>1444</v>
      </c>
      <c r="I4" s="92" t="s">
        <v>1445</v>
      </c>
      <c r="J4" s="245">
        <v>11041.411764705883</v>
      </c>
      <c r="K4" s="94">
        <v>0.19</v>
      </c>
      <c r="N4" s="33" t="s">
        <v>4087</v>
      </c>
      <c r="O4" s="33" t="s">
        <v>4088</v>
      </c>
      <c r="P4" s="245">
        <v>2872.6638655462184</v>
      </c>
      <c r="Q4" s="94">
        <v>0.19</v>
      </c>
      <c r="T4" s="34" t="s">
        <v>4089</v>
      </c>
      <c r="U4" s="33" t="s">
        <v>4090</v>
      </c>
      <c r="V4" s="245">
        <v>258274.36134453781</v>
      </c>
      <c r="W4" s="94">
        <v>0.19</v>
      </c>
      <c r="Z4" s="34" t="s">
        <v>2056</v>
      </c>
      <c r="AA4" s="33" t="s">
        <v>2057</v>
      </c>
      <c r="AB4" s="245">
        <v>1229591.6470588236</v>
      </c>
      <c r="AC4" s="94">
        <v>0.19</v>
      </c>
      <c r="AF4" s="34" t="s">
        <v>4091</v>
      </c>
      <c r="AG4" s="33" t="s">
        <v>4092</v>
      </c>
      <c r="AH4" s="244">
        <v>0</v>
      </c>
      <c r="AI4" s="94">
        <v>0.19</v>
      </c>
      <c r="AL4" s="125" t="s">
        <v>1746</v>
      </c>
      <c r="AM4" s="36"/>
      <c r="AN4" s="244">
        <v>163112.06722689077</v>
      </c>
      <c r="AO4" s="94">
        <v>0.19</v>
      </c>
      <c r="AR4" s="95" t="s">
        <v>2116</v>
      </c>
      <c r="AS4" s="36" t="s">
        <v>2117</v>
      </c>
      <c r="AT4" s="244">
        <v>25285.764705882357</v>
      </c>
      <c r="AU4" s="94">
        <v>0.19</v>
      </c>
    </row>
    <row r="5" spans="2:47" customFormat="1" ht="22.5" customHeight="1" x14ac:dyDescent="0.25">
      <c r="B5" s="34" t="s">
        <v>2163</v>
      </c>
      <c r="C5" s="33" t="s">
        <v>2164</v>
      </c>
      <c r="D5" s="244">
        <v>207064.73949579833</v>
      </c>
      <c r="E5" s="94">
        <v>0.19</v>
      </c>
      <c r="H5" s="92" t="s">
        <v>1446</v>
      </c>
      <c r="I5" s="92" t="s">
        <v>1447</v>
      </c>
      <c r="J5" s="245">
        <v>5751.9831932773113</v>
      </c>
      <c r="K5" s="94">
        <v>0.19</v>
      </c>
      <c r="N5" s="33" t="s">
        <v>4093</v>
      </c>
      <c r="O5" s="33" t="s">
        <v>4094</v>
      </c>
      <c r="P5" s="244">
        <v>5177.1176470588243</v>
      </c>
      <c r="Q5" s="94">
        <v>0.19</v>
      </c>
      <c r="T5" s="34" t="s">
        <v>4095</v>
      </c>
      <c r="U5" s="33" t="s">
        <v>4096</v>
      </c>
      <c r="V5" s="244">
        <v>258274.36134453781</v>
      </c>
      <c r="W5" s="94">
        <v>0.19</v>
      </c>
      <c r="Z5" s="34" t="s">
        <v>2058</v>
      </c>
      <c r="AA5" s="33" t="s">
        <v>2059</v>
      </c>
      <c r="AB5" s="244">
        <v>1656919.7394957985</v>
      </c>
      <c r="AC5" s="94">
        <v>0.19</v>
      </c>
      <c r="AF5" s="124" t="s">
        <v>4097</v>
      </c>
      <c r="AG5" s="36" t="s">
        <v>4243</v>
      </c>
      <c r="AH5" s="244">
        <v>37563.428571428572</v>
      </c>
      <c r="AI5" s="94">
        <v>0.19</v>
      </c>
      <c r="AL5" s="125" t="s">
        <v>1761</v>
      </c>
      <c r="AM5" s="36"/>
      <c r="AN5" s="244">
        <v>200851.8655462185</v>
      </c>
      <c r="AO5" s="94">
        <v>0.19</v>
      </c>
      <c r="AR5" s="111" t="s">
        <v>1799</v>
      </c>
      <c r="AS5" s="110" t="s">
        <v>1800</v>
      </c>
      <c r="AT5" s="244">
        <v>10008.151260504203</v>
      </c>
      <c r="AU5" s="94">
        <v>0.19</v>
      </c>
    </row>
    <row r="6" spans="2:47" customFormat="1" ht="22.5" customHeight="1" x14ac:dyDescent="0.25">
      <c r="B6" s="95" t="s">
        <v>2166</v>
      </c>
      <c r="C6" s="92" t="s">
        <v>2167</v>
      </c>
      <c r="D6" s="244">
        <v>79877.193277310929</v>
      </c>
      <c r="E6" s="94">
        <v>0.19</v>
      </c>
      <c r="H6" s="95" t="s">
        <v>1449</v>
      </c>
      <c r="I6" s="95" t="s">
        <v>1450</v>
      </c>
      <c r="J6" s="245">
        <v>18204.352941176472</v>
      </c>
      <c r="K6" s="94">
        <v>0.19</v>
      </c>
      <c r="N6" s="33" t="s">
        <v>4098</v>
      </c>
      <c r="O6" s="33" t="s">
        <v>4094</v>
      </c>
      <c r="P6" s="244">
        <v>6902.5462184873959</v>
      </c>
      <c r="Q6" s="94">
        <v>0.19</v>
      </c>
      <c r="T6" s="34" t="s">
        <v>4099</v>
      </c>
      <c r="U6" s="33" t="s">
        <v>4090</v>
      </c>
      <c r="V6" s="246">
        <v>318575.34453781514</v>
      </c>
      <c r="W6" s="94">
        <v>0.19</v>
      </c>
      <c r="Z6" s="34" t="s">
        <v>1471</v>
      </c>
      <c r="AA6" s="33" t="s">
        <v>1472</v>
      </c>
      <c r="AB6" s="244">
        <v>161050.53781512607</v>
      </c>
      <c r="AC6" s="94">
        <v>0.19</v>
      </c>
      <c r="AF6" s="34" t="s">
        <v>4100</v>
      </c>
      <c r="AG6" s="33" t="s">
        <v>4101</v>
      </c>
      <c r="AH6" s="244">
        <v>37961.924369747903</v>
      </c>
      <c r="AI6" s="94">
        <v>0.19</v>
      </c>
      <c r="AL6" s="125" t="s">
        <v>1641</v>
      </c>
      <c r="AM6" s="36" t="s">
        <v>1642</v>
      </c>
      <c r="AN6" s="244">
        <v>1115848.9663865548</v>
      </c>
      <c r="AO6" s="94">
        <v>0.19</v>
      </c>
      <c r="AR6" s="95" t="s">
        <v>1719</v>
      </c>
      <c r="AS6" s="36" t="s">
        <v>1720</v>
      </c>
      <c r="AT6" s="244">
        <v>28759.915966386558</v>
      </c>
      <c r="AU6" s="94">
        <v>0.19</v>
      </c>
    </row>
    <row r="7" spans="2:47" customFormat="1" ht="22.5" customHeight="1" x14ac:dyDescent="0.25">
      <c r="B7" s="95" t="s">
        <v>2185</v>
      </c>
      <c r="C7" s="92" t="s">
        <v>2186</v>
      </c>
      <c r="D7" s="244">
        <v>872236.58823529421</v>
      </c>
      <c r="E7" s="94">
        <v>0.19</v>
      </c>
      <c r="H7" s="95" t="s">
        <v>1456</v>
      </c>
      <c r="I7" s="92" t="s">
        <v>1457</v>
      </c>
      <c r="J7" s="245">
        <v>8828.4705882352937</v>
      </c>
      <c r="K7" s="94">
        <v>0.19</v>
      </c>
      <c r="N7" s="33" t="s">
        <v>4107</v>
      </c>
      <c r="O7" s="33" t="s">
        <v>4103</v>
      </c>
      <c r="P7" s="244">
        <v>298386.83193277312</v>
      </c>
      <c r="Q7" s="94">
        <v>0.19</v>
      </c>
      <c r="T7" s="34" t="s">
        <v>4104</v>
      </c>
      <c r="U7" s="33" t="s">
        <v>4096</v>
      </c>
      <c r="V7" s="245">
        <v>318575.34453781514</v>
      </c>
      <c r="W7" s="94">
        <v>0.19</v>
      </c>
      <c r="Z7" s="34" t="s">
        <v>1469</v>
      </c>
      <c r="AA7" s="33" t="s">
        <v>1470</v>
      </c>
      <c r="AB7" s="244">
        <v>172291.61344537814</v>
      </c>
      <c r="AC7" s="94">
        <v>0.19</v>
      </c>
      <c r="AF7" s="34" t="s">
        <v>4105</v>
      </c>
      <c r="AG7" s="33" t="s">
        <v>4244</v>
      </c>
      <c r="AH7" s="244">
        <v>37961.924369747903</v>
      </c>
      <c r="AI7" s="94">
        <v>0.19</v>
      </c>
      <c r="AL7" s="125" t="s">
        <v>1547</v>
      </c>
      <c r="AM7" s="36"/>
      <c r="AN7" s="244">
        <v>1114155.9831932774</v>
      </c>
      <c r="AO7" s="94">
        <v>0.19</v>
      </c>
      <c r="AR7" s="95" t="s">
        <v>1661</v>
      </c>
      <c r="AS7" s="36" t="s">
        <v>1662</v>
      </c>
      <c r="AT7" s="244">
        <v>33856.336134453784</v>
      </c>
      <c r="AU7" s="94">
        <v>0.19</v>
      </c>
    </row>
    <row r="8" spans="2:47" customFormat="1" ht="22.5" customHeight="1" x14ac:dyDescent="0.25">
      <c r="B8" s="92" t="s">
        <v>2233</v>
      </c>
      <c r="C8" s="92" t="s">
        <v>2234</v>
      </c>
      <c r="D8" s="244">
        <v>825258.17647058831</v>
      </c>
      <c r="E8" s="94">
        <v>0.19</v>
      </c>
      <c r="H8" s="92" t="s">
        <v>1459</v>
      </c>
      <c r="I8" s="92" t="s">
        <v>1460</v>
      </c>
      <c r="J8" s="245">
        <v>17057.949579831933</v>
      </c>
      <c r="K8" s="94">
        <v>0.19</v>
      </c>
      <c r="N8" s="33" t="s">
        <v>4111</v>
      </c>
      <c r="O8" s="33" t="s">
        <v>4103</v>
      </c>
      <c r="P8" s="246">
        <v>516438.07563025219</v>
      </c>
      <c r="Q8" s="94">
        <v>0.19</v>
      </c>
      <c r="T8" s="34" t="s">
        <v>4108</v>
      </c>
      <c r="U8" s="33" t="s">
        <v>4090</v>
      </c>
      <c r="V8" s="245">
        <v>409597.9411764706</v>
      </c>
      <c r="W8" s="94">
        <v>0.19</v>
      </c>
      <c r="Z8" s="34" t="s">
        <v>1587</v>
      </c>
      <c r="AA8" s="33" t="s">
        <v>1588</v>
      </c>
      <c r="AB8" s="244">
        <v>22822.411764705881</v>
      </c>
      <c r="AC8" s="94">
        <v>0.19</v>
      </c>
      <c r="AF8" s="34" t="s">
        <v>4109</v>
      </c>
      <c r="AG8" s="33" t="s">
        <v>4110</v>
      </c>
      <c r="AH8" s="244">
        <v>37961.924369747903</v>
      </c>
      <c r="AI8" s="94">
        <v>0.19</v>
      </c>
      <c r="AL8" s="125" t="s">
        <v>2031</v>
      </c>
      <c r="AM8" s="36"/>
      <c r="AN8" s="244">
        <v>664116.95798319334</v>
      </c>
      <c r="AO8" s="94">
        <v>0.19</v>
      </c>
      <c r="AR8" s="92" t="s">
        <v>1453</v>
      </c>
      <c r="AS8" s="92" t="s">
        <v>1454</v>
      </c>
      <c r="AT8" s="244">
        <v>39020.142857142862</v>
      </c>
      <c r="AU8" s="94">
        <v>0.19</v>
      </c>
    </row>
    <row r="9" spans="2:47" customFormat="1" ht="22.5" customHeight="1" x14ac:dyDescent="0.25">
      <c r="B9" s="36" t="s">
        <v>2229</v>
      </c>
      <c r="C9" s="36" t="s">
        <v>2230</v>
      </c>
      <c r="D9" s="244">
        <v>2042179.0756302522</v>
      </c>
      <c r="E9" s="94">
        <v>0.19</v>
      </c>
      <c r="H9" s="95" t="s">
        <v>1462</v>
      </c>
      <c r="I9" s="92" t="s">
        <v>1463</v>
      </c>
      <c r="J9" s="245">
        <v>74772.45378151261</v>
      </c>
      <c r="K9" s="94">
        <v>0.19</v>
      </c>
      <c r="N9" s="33" t="s">
        <v>4102</v>
      </c>
      <c r="O9" s="33" t="s">
        <v>4103</v>
      </c>
      <c r="P9" s="244">
        <v>914161.84033613454</v>
      </c>
      <c r="Q9" s="94">
        <v>0.19</v>
      </c>
      <c r="T9" s="34" t="s">
        <v>4112</v>
      </c>
      <c r="U9" s="33" t="s">
        <v>4096</v>
      </c>
      <c r="V9" s="245">
        <v>404194.53781512607</v>
      </c>
      <c r="W9" s="94">
        <v>0.19</v>
      </c>
      <c r="Z9" s="34" t="s">
        <v>2131</v>
      </c>
      <c r="AA9" s="33" t="s">
        <v>2132</v>
      </c>
      <c r="AB9" s="244">
        <v>22953.857142857145</v>
      </c>
      <c r="AC9" s="94">
        <v>0.19</v>
      </c>
      <c r="AF9" s="34" t="s">
        <v>4113</v>
      </c>
      <c r="AG9" s="33" t="s">
        <v>4245</v>
      </c>
      <c r="AH9" s="244">
        <v>22822.411764705881</v>
      </c>
      <c r="AI9" s="94">
        <v>0.19</v>
      </c>
      <c r="AL9" s="125" t="s">
        <v>2026</v>
      </c>
      <c r="AM9" s="36"/>
      <c r="AN9" s="244">
        <v>200385.15126050421</v>
      </c>
      <c r="AO9" s="94">
        <v>0.19</v>
      </c>
      <c r="AR9" s="33" t="s">
        <v>2077</v>
      </c>
      <c r="AS9" s="33" t="s">
        <v>2078</v>
      </c>
      <c r="AT9" s="244">
        <v>70002.151260504208</v>
      </c>
      <c r="AU9" s="94">
        <v>0.19</v>
      </c>
    </row>
    <row r="10" spans="2:47" customFormat="1" ht="22.5" customHeight="1" x14ac:dyDescent="0.25">
      <c r="B10" s="36" t="s">
        <v>2231</v>
      </c>
      <c r="C10" s="36" t="s">
        <v>2232</v>
      </c>
      <c r="D10" s="244">
        <v>2135159.3277310925</v>
      </c>
      <c r="E10" s="94">
        <v>0.19</v>
      </c>
      <c r="H10" s="95" t="s">
        <v>1465</v>
      </c>
      <c r="I10" s="95" t="s">
        <v>1466</v>
      </c>
      <c r="J10" s="245">
        <v>17712.680672268907</v>
      </c>
      <c r="K10" s="94">
        <v>0.19</v>
      </c>
      <c r="T10" s="34" t="s">
        <v>4115</v>
      </c>
      <c r="U10" s="33" t="s">
        <v>4116</v>
      </c>
      <c r="V10" s="245"/>
      <c r="W10" s="94">
        <v>0.19</v>
      </c>
      <c r="Z10" s="34" t="s">
        <v>1604</v>
      </c>
      <c r="AA10" s="33" t="s">
        <v>1605</v>
      </c>
      <c r="AB10" s="244">
        <v>796801.91596638656</v>
      </c>
      <c r="AC10" s="94">
        <v>0.19</v>
      </c>
      <c r="AF10" s="34" t="s">
        <v>4117</v>
      </c>
      <c r="AG10" s="33" t="s">
        <v>4118</v>
      </c>
      <c r="AH10" s="244">
        <v>22953.857142857145</v>
      </c>
      <c r="AI10" s="94">
        <v>0.19</v>
      </c>
      <c r="AL10" s="125" t="s">
        <v>1479</v>
      </c>
      <c r="AM10" s="36"/>
      <c r="AN10" s="244">
        <v>154579.76470588238</v>
      </c>
      <c r="AO10" s="94">
        <v>0.19</v>
      </c>
      <c r="AR10" s="33" t="s">
        <v>2080</v>
      </c>
      <c r="AS10" s="33" t="s">
        <v>2078</v>
      </c>
      <c r="AT10" s="244">
        <v>38880.378151260506</v>
      </c>
      <c r="AU10" s="94">
        <v>0.19</v>
      </c>
    </row>
    <row r="11" spans="2:47" customFormat="1" ht="22.5" customHeight="1" x14ac:dyDescent="0.25">
      <c r="B11" s="92" t="s">
        <v>2189</v>
      </c>
      <c r="C11" s="92" t="s">
        <v>2190</v>
      </c>
      <c r="D11" s="244">
        <v>40227.277310924372</v>
      </c>
      <c r="E11" s="94">
        <v>0.19</v>
      </c>
      <c r="H11" s="92" t="s">
        <v>1467</v>
      </c>
      <c r="I11" s="92" t="s">
        <v>1468</v>
      </c>
      <c r="J11" s="245">
        <v>85579.260504201695</v>
      </c>
      <c r="K11" s="94">
        <v>0.19</v>
      </c>
      <c r="Z11" s="34" t="s">
        <v>1475</v>
      </c>
      <c r="AA11" s="33" t="s">
        <v>1476</v>
      </c>
      <c r="AB11" s="244">
        <v>3105969.4285714286</v>
      </c>
      <c r="AC11" s="94">
        <v>0.19</v>
      </c>
      <c r="AF11" s="34" t="s">
        <v>81</v>
      </c>
      <c r="AG11" s="33" t="s">
        <v>4119</v>
      </c>
      <c r="AH11" s="244">
        <v>0</v>
      </c>
      <c r="AI11" s="94">
        <v>0.19</v>
      </c>
      <c r="AL11" s="125" t="s">
        <v>2118</v>
      </c>
      <c r="AM11" s="36" t="s">
        <v>2119</v>
      </c>
      <c r="AN11" s="244">
        <v>2530790.2436974794</v>
      </c>
      <c r="AO11" s="94">
        <v>0.19</v>
      </c>
      <c r="AR11" s="33" t="s">
        <v>1519</v>
      </c>
      <c r="AS11" s="33" t="s">
        <v>1520</v>
      </c>
      <c r="AT11" s="244">
        <v>39053.420168067227</v>
      </c>
      <c r="AU11" s="94">
        <v>0.19</v>
      </c>
    </row>
    <row r="12" spans="2:47" customFormat="1" ht="22.5" customHeight="1" x14ac:dyDescent="0.25">
      <c r="B12" s="92" t="s">
        <v>2266</v>
      </c>
      <c r="C12" s="92" t="s">
        <v>2267</v>
      </c>
      <c r="D12" s="244">
        <v>378721.58823529416</v>
      </c>
      <c r="E12" s="94">
        <v>0.19</v>
      </c>
      <c r="H12" s="95" t="s">
        <v>1473</v>
      </c>
      <c r="I12" s="95" t="s">
        <v>1474</v>
      </c>
      <c r="J12" s="245">
        <v>287340.42857142858</v>
      </c>
      <c r="K12" s="94">
        <v>0.19</v>
      </c>
      <c r="Z12" s="34" t="s">
        <v>1734</v>
      </c>
      <c r="AA12" s="33" t="s">
        <v>1735</v>
      </c>
      <c r="AB12" s="244">
        <v>513475.56302521017</v>
      </c>
      <c r="AC12" s="94">
        <v>0.19</v>
      </c>
      <c r="AF12" s="34" t="s">
        <v>4120</v>
      </c>
      <c r="AG12" s="33" t="s">
        <v>4121</v>
      </c>
      <c r="AH12" s="244">
        <v>8796.0252100840353</v>
      </c>
      <c r="AI12" s="94">
        <v>0.19</v>
      </c>
      <c r="AL12" s="125" t="s">
        <v>1137</v>
      </c>
      <c r="AM12" s="36" t="s">
        <v>2076</v>
      </c>
      <c r="AN12" s="244">
        <v>1725539.218487395</v>
      </c>
      <c r="AO12" s="94">
        <v>0.19</v>
      </c>
      <c r="AR12" s="95" t="s">
        <v>2062</v>
      </c>
      <c r="AS12" s="36" t="s">
        <v>2063</v>
      </c>
      <c r="AT12" s="244">
        <v>165458.94957983194</v>
      </c>
      <c r="AU12" s="94">
        <v>0.19</v>
      </c>
    </row>
    <row r="13" spans="2:47" customFormat="1" ht="22.5" customHeight="1" x14ac:dyDescent="0.25">
      <c r="B13" s="36" t="s">
        <v>2200</v>
      </c>
      <c r="C13" s="36" t="s">
        <v>2201</v>
      </c>
      <c r="D13" s="244">
        <v>932053.78151260503</v>
      </c>
      <c r="E13" s="94">
        <v>0.19</v>
      </c>
      <c r="H13" s="95" t="s">
        <v>1477</v>
      </c>
      <c r="I13" s="95" t="s">
        <v>1478</v>
      </c>
      <c r="J13" s="245">
        <v>299930.06722689077</v>
      </c>
      <c r="K13" s="94">
        <v>0.19</v>
      </c>
      <c r="Z13" s="34" t="s">
        <v>1877</v>
      </c>
      <c r="AA13" s="33" t="s">
        <v>1878</v>
      </c>
      <c r="AB13" s="244">
        <v>126429.65546218489</v>
      </c>
      <c r="AC13" s="94">
        <v>0.19</v>
      </c>
      <c r="AF13" s="34" t="s">
        <v>4122</v>
      </c>
      <c r="AG13" s="33" t="s">
        <v>4123</v>
      </c>
      <c r="AH13" s="244">
        <v>19902.327731092439</v>
      </c>
      <c r="AI13" s="94">
        <v>0.19</v>
      </c>
      <c r="AL13" s="125" t="s">
        <v>2043</v>
      </c>
      <c r="AM13" s="36" t="s">
        <v>2044</v>
      </c>
      <c r="AN13" s="244"/>
      <c r="AO13" s="94">
        <v>0.19</v>
      </c>
      <c r="AR13" s="95" t="s">
        <v>2064</v>
      </c>
      <c r="AS13" s="92" t="s">
        <v>2065</v>
      </c>
      <c r="AT13" s="244">
        <v>166413.17647058822</v>
      </c>
      <c r="AU13" s="94">
        <v>0.19</v>
      </c>
    </row>
    <row r="14" spans="2:47" customFormat="1" ht="22.5" customHeight="1" x14ac:dyDescent="0.25">
      <c r="B14" s="92" t="s">
        <v>2198</v>
      </c>
      <c r="C14" s="92" t="s">
        <v>2199</v>
      </c>
      <c r="D14" s="244">
        <v>1156336.0084033615</v>
      </c>
      <c r="E14" s="94">
        <v>0.19</v>
      </c>
      <c r="H14" s="95" t="s">
        <v>1481</v>
      </c>
      <c r="I14" s="95" t="s">
        <v>1482</v>
      </c>
      <c r="J14" s="245">
        <v>85890.40336134455</v>
      </c>
      <c r="K14" s="94">
        <v>0.19</v>
      </c>
      <c r="Z14" s="124" t="s">
        <v>2066</v>
      </c>
      <c r="AA14" s="36" t="s">
        <v>2067</v>
      </c>
      <c r="AB14" s="244">
        <v>583639.9411764706</v>
      </c>
      <c r="AC14" s="94">
        <v>0.19</v>
      </c>
      <c r="AF14" s="34" t="s">
        <v>4124</v>
      </c>
      <c r="AG14" s="33" t="s">
        <v>4125</v>
      </c>
      <c r="AH14" s="244">
        <v>20131.941176470587</v>
      </c>
      <c r="AI14" s="94">
        <v>0.19</v>
      </c>
      <c r="AL14" s="125" t="s">
        <v>1825</v>
      </c>
      <c r="AM14" s="36" t="s">
        <v>1826</v>
      </c>
      <c r="AN14" s="244"/>
      <c r="AO14" s="94">
        <v>0.19</v>
      </c>
      <c r="AR14" s="124" t="s">
        <v>2060</v>
      </c>
      <c r="AS14" s="36" t="s">
        <v>2061</v>
      </c>
      <c r="AT14" s="244">
        <v>166023.83193277312</v>
      </c>
      <c r="AU14" s="94">
        <v>0.19</v>
      </c>
    </row>
    <row r="15" spans="2:47" customFormat="1" ht="22.5" customHeight="1" x14ac:dyDescent="0.25">
      <c r="B15" s="36" t="s">
        <v>2263</v>
      </c>
      <c r="C15" s="36" t="s">
        <v>2264</v>
      </c>
      <c r="D15" s="244">
        <v>3653134.7899159668</v>
      </c>
      <c r="E15" s="94">
        <v>0.19</v>
      </c>
      <c r="H15" s="95" t="s">
        <v>1483</v>
      </c>
      <c r="I15" s="95" t="s">
        <v>1484</v>
      </c>
      <c r="J15" s="245">
        <v>89515.966386554632</v>
      </c>
      <c r="K15" s="94">
        <v>0.19</v>
      </c>
      <c r="Z15" s="124" t="s">
        <v>1827</v>
      </c>
      <c r="AA15" s="36" t="s">
        <v>1828</v>
      </c>
      <c r="AB15" s="244">
        <v>121335.73109243697</v>
      </c>
      <c r="AC15" s="94">
        <v>0.19</v>
      </c>
      <c r="AL15" s="125" t="s">
        <v>1630</v>
      </c>
      <c r="AM15" s="36" t="s">
        <v>1631</v>
      </c>
      <c r="AN15" s="244"/>
      <c r="AO15" s="94">
        <v>0.19</v>
      </c>
    </row>
    <row r="16" spans="2:47" customFormat="1" ht="22.5" customHeight="1" x14ac:dyDescent="0.25">
      <c r="B16" s="36" t="s">
        <v>2243</v>
      </c>
      <c r="C16" s="36" t="s">
        <v>2244</v>
      </c>
      <c r="D16" s="244">
        <v>303276.93277310923</v>
      </c>
      <c r="E16" s="94">
        <v>0.19</v>
      </c>
      <c r="H16" s="95" t="s">
        <v>1485</v>
      </c>
      <c r="I16" s="92" t="s">
        <v>1486</v>
      </c>
      <c r="J16" s="245">
        <v>86073.42857142858</v>
      </c>
      <c r="K16" s="94">
        <v>0.19</v>
      </c>
      <c r="Z16" s="34" t="s">
        <v>2023</v>
      </c>
      <c r="AA16" s="33" t="s">
        <v>2024</v>
      </c>
      <c r="AB16" s="244">
        <v>45905.218487394959</v>
      </c>
      <c r="AC16" s="94">
        <v>0.19</v>
      </c>
    </row>
    <row r="17" spans="2:29" customFormat="1" ht="22.5" customHeight="1" x14ac:dyDescent="0.25">
      <c r="B17" s="36" t="s">
        <v>2245</v>
      </c>
      <c r="C17" s="36" t="s">
        <v>2246</v>
      </c>
      <c r="D17" s="244">
        <v>592166.42016806733</v>
      </c>
      <c r="E17" s="94">
        <v>0.19</v>
      </c>
      <c r="H17" s="95" t="s">
        <v>1487</v>
      </c>
      <c r="I17" s="96" t="s">
        <v>1488</v>
      </c>
      <c r="J17" s="245">
        <v>93701.420168067227</v>
      </c>
      <c r="K17" s="94">
        <v>0.19</v>
      </c>
      <c r="Z17" s="34" t="s">
        <v>1656</v>
      </c>
      <c r="AA17" s="33" t="s">
        <v>1657</v>
      </c>
      <c r="AB17" s="244">
        <v>25259.142857142859</v>
      </c>
      <c r="AC17" s="94">
        <v>0.19</v>
      </c>
    </row>
    <row r="18" spans="2:29" customFormat="1" ht="22.5" customHeight="1" x14ac:dyDescent="0.25">
      <c r="B18" s="36" t="s">
        <v>2247</v>
      </c>
      <c r="C18" s="36" t="s">
        <v>2248</v>
      </c>
      <c r="D18" s="244">
        <v>779302.85714285716</v>
      </c>
      <c r="E18" s="94">
        <v>0.19</v>
      </c>
      <c r="H18" s="95" t="s">
        <v>1491</v>
      </c>
      <c r="I18" s="96" t="s">
        <v>1492</v>
      </c>
      <c r="J18" s="245">
        <v>65570.445378151271</v>
      </c>
      <c r="K18" s="94">
        <v>0.19</v>
      </c>
    </row>
    <row r="19" spans="2:29" customFormat="1" ht="22.5" customHeight="1" x14ac:dyDescent="0.25">
      <c r="B19" s="36" t="s">
        <v>2249</v>
      </c>
      <c r="C19" s="36" t="s">
        <v>2250</v>
      </c>
      <c r="D19" s="244">
        <v>888143.57142857159</v>
      </c>
      <c r="E19" s="94">
        <v>0.19</v>
      </c>
      <c r="H19" s="95" t="s">
        <v>1489</v>
      </c>
      <c r="I19" s="95" t="s">
        <v>1490</v>
      </c>
      <c r="J19" s="245">
        <v>89132.445378151271</v>
      </c>
      <c r="K19" s="94">
        <v>0.19</v>
      </c>
    </row>
    <row r="20" spans="2:29" customFormat="1" ht="22.5" customHeight="1" x14ac:dyDescent="0.25">
      <c r="B20" s="36" t="s">
        <v>2251</v>
      </c>
      <c r="C20" s="36" t="s">
        <v>2252</v>
      </c>
      <c r="D20" s="244">
        <v>985348.57142857148</v>
      </c>
      <c r="E20" s="94">
        <v>0.19</v>
      </c>
      <c r="H20" s="186" t="s">
        <v>1493</v>
      </c>
      <c r="I20" s="186" t="s">
        <v>1494</v>
      </c>
      <c r="J20" s="245">
        <v>57054.781512605048</v>
      </c>
      <c r="K20" s="94">
        <v>0.19</v>
      </c>
    </row>
    <row r="21" spans="2:29" customFormat="1" ht="22.5" customHeight="1" x14ac:dyDescent="0.25">
      <c r="B21" s="36" t="s">
        <v>2253</v>
      </c>
      <c r="C21" s="36" t="s">
        <v>2254</v>
      </c>
      <c r="D21" s="244">
        <v>1275441.4285714286</v>
      </c>
      <c r="E21" s="94">
        <v>0.19</v>
      </c>
      <c r="H21" s="95" t="s">
        <v>1496</v>
      </c>
      <c r="I21" s="95" t="s">
        <v>1497</v>
      </c>
      <c r="J21" s="245">
        <v>16067.949579831933</v>
      </c>
      <c r="K21" s="94">
        <v>0.19</v>
      </c>
    </row>
    <row r="22" spans="2:29" customFormat="1" ht="22.5" customHeight="1" x14ac:dyDescent="0.25">
      <c r="B22" s="36" t="s">
        <v>2255</v>
      </c>
      <c r="C22" s="36" t="s">
        <v>2256</v>
      </c>
      <c r="D22" s="244">
        <v>1182418.5714285716</v>
      </c>
      <c r="E22" s="94">
        <v>0.19</v>
      </c>
      <c r="H22" s="95" t="s">
        <v>1499</v>
      </c>
      <c r="I22" s="95" t="s">
        <v>1500</v>
      </c>
      <c r="J22" s="245">
        <v>16277.596638655463</v>
      </c>
      <c r="K22" s="94">
        <v>0.19</v>
      </c>
    </row>
    <row r="23" spans="2:29" customFormat="1" ht="22.5" customHeight="1" x14ac:dyDescent="0.25">
      <c r="B23" s="92" t="s">
        <v>2257</v>
      </c>
      <c r="C23" s="92" t="s">
        <v>2258</v>
      </c>
      <c r="D23" s="244">
        <v>1382755</v>
      </c>
      <c r="E23" s="94">
        <v>0.19</v>
      </c>
      <c r="H23" s="95" t="s">
        <v>1501</v>
      </c>
      <c r="I23" s="95" t="s">
        <v>1502</v>
      </c>
      <c r="J23" s="245">
        <v>40262.218487394959</v>
      </c>
      <c r="K23" s="94">
        <v>0.19</v>
      </c>
    </row>
    <row r="24" spans="2:29" customFormat="1" ht="22.5" customHeight="1" x14ac:dyDescent="0.25">
      <c r="B24" s="92" t="s">
        <v>2259</v>
      </c>
      <c r="C24" s="92" t="s">
        <v>2260</v>
      </c>
      <c r="D24" s="244">
        <v>1382755</v>
      </c>
      <c r="E24" s="94">
        <v>0.19</v>
      </c>
      <c r="H24" s="95" t="s">
        <v>1504</v>
      </c>
      <c r="I24" s="92" t="s">
        <v>1502</v>
      </c>
      <c r="J24" s="245">
        <v>33281.470588235294</v>
      </c>
      <c r="K24" s="94">
        <v>0.19</v>
      </c>
    </row>
    <row r="25" spans="2:29" customFormat="1" ht="22.5" customHeight="1" x14ac:dyDescent="0.25">
      <c r="B25" s="34" t="s">
        <v>2261</v>
      </c>
      <c r="C25" s="33" t="s">
        <v>2262</v>
      </c>
      <c r="D25" s="244">
        <v>1629675</v>
      </c>
      <c r="E25" s="94">
        <v>0.19</v>
      </c>
      <c r="H25" s="95" t="s">
        <v>1506</v>
      </c>
      <c r="I25" s="92" t="s">
        <v>1507</v>
      </c>
      <c r="J25" s="245">
        <v>43610.747899159665</v>
      </c>
      <c r="K25" s="94">
        <v>0.19</v>
      </c>
    </row>
    <row r="26" spans="2:29" customFormat="1" ht="22.5" customHeight="1" x14ac:dyDescent="0.25">
      <c r="B26" s="36" t="s">
        <v>2239</v>
      </c>
      <c r="C26" s="36" t="s">
        <v>2240</v>
      </c>
      <c r="D26" s="244">
        <v>1972368.5714285716</v>
      </c>
      <c r="E26" s="94">
        <v>0.19</v>
      </c>
      <c r="H26" s="95" t="s">
        <v>1508</v>
      </c>
      <c r="I26" s="96" t="s">
        <v>1509</v>
      </c>
      <c r="J26" s="245">
        <v>59420.798319327732</v>
      </c>
      <c r="K26" s="94">
        <v>0.19</v>
      </c>
    </row>
    <row r="27" spans="2:29" customFormat="1" ht="22.5" customHeight="1" x14ac:dyDescent="0.25">
      <c r="B27" s="95" t="s">
        <v>2241</v>
      </c>
      <c r="C27" s="92" t="s">
        <v>2242</v>
      </c>
      <c r="D27" s="244">
        <v>972087.14285714284</v>
      </c>
      <c r="E27" s="94">
        <v>0.19</v>
      </c>
      <c r="H27" s="95" t="s">
        <v>1510</v>
      </c>
      <c r="I27" s="92" t="s">
        <v>1511</v>
      </c>
      <c r="J27" s="245">
        <v>2647.2100840336134</v>
      </c>
      <c r="K27" s="94">
        <v>0.19</v>
      </c>
    </row>
    <row r="28" spans="2:29" customFormat="1" ht="22.5" customHeight="1" x14ac:dyDescent="0.25">
      <c r="B28" s="34" t="s">
        <v>2235</v>
      </c>
      <c r="C28" s="33" t="s">
        <v>2236</v>
      </c>
      <c r="D28" s="244">
        <v>2956143.5714285718</v>
      </c>
      <c r="E28" s="94">
        <v>0.19</v>
      </c>
      <c r="H28" s="95" t="s">
        <v>1512</v>
      </c>
      <c r="I28" s="95" t="s">
        <v>1513</v>
      </c>
      <c r="J28" s="245">
        <v>13553.848739495799</v>
      </c>
      <c r="K28" s="94">
        <v>0.19</v>
      </c>
    </row>
    <row r="29" spans="2:29" customFormat="1" ht="22.5" customHeight="1" x14ac:dyDescent="0.25">
      <c r="B29" s="124" t="s">
        <v>2237</v>
      </c>
      <c r="C29" s="36" t="s">
        <v>2238</v>
      </c>
      <c r="D29" s="244">
        <v>3909271.4285714286</v>
      </c>
      <c r="E29" s="94">
        <v>0.19</v>
      </c>
      <c r="H29" s="95" t="s">
        <v>1515</v>
      </c>
      <c r="I29" s="95" t="s">
        <v>1516</v>
      </c>
      <c r="J29" s="245">
        <v>6276.9327731092444</v>
      </c>
      <c r="K29" s="94">
        <v>0.19</v>
      </c>
    </row>
    <row r="30" spans="2:29" customFormat="1" ht="22.5" customHeight="1" x14ac:dyDescent="0.25">
      <c r="B30" s="33" t="s">
        <v>2193</v>
      </c>
      <c r="C30" s="33" t="s">
        <v>2194</v>
      </c>
      <c r="D30" s="244">
        <v>41412.781512605041</v>
      </c>
      <c r="E30" s="94">
        <v>0.19</v>
      </c>
      <c r="H30" s="92" t="s">
        <v>1517</v>
      </c>
      <c r="I30" s="92" t="s">
        <v>1518</v>
      </c>
      <c r="J30" s="245">
        <v>14345.848739495799</v>
      </c>
      <c r="K30" s="94">
        <v>0.19</v>
      </c>
    </row>
    <row r="31" spans="2:29" customFormat="1" ht="22.5" customHeight="1" x14ac:dyDescent="0.25">
      <c r="B31" s="33" t="s">
        <v>2191</v>
      </c>
      <c r="C31" s="33" t="s">
        <v>2192</v>
      </c>
      <c r="D31" s="244">
        <v>23007.932773109245</v>
      </c>
      <c r="E31" s="94">
        <v>0.19</v>
      </c>
      <c r="H31" s="92" t="s">
        <v>1522</v>
      </c>
      <c r="I31" s="92" t="s">
        <v>1523</v>
      </c>
      <c r="J31" s="245">
        <v>14797.588235294119</v>
      </c>
      <c r="K31" s="94">
        <v>0.19</v>
      </c>
    </row>
    <row r="32" spans="2:29" customFormat="1" ht="22.5" customHeight="1" x14ac:dyDescent="0.25">
      <c r="B32" s="36" t="s">
        <v>2187</v>
      </c>
      <c r="C32" s="36" t="s">
        <v>2188</v>
      </c>
      <c r="D32" s="244">
        <v>28683.378151260506</v>
      </c>
      <c r="E32" s="94">
        <v>0.19</v>
      </c>
      <c r="H32" s="95" t="s">
        <v>1525</v>
      </c>
      <c r="I32" s="95" t="s">
        <v>1526</v>
      </c>
      <c r="J32" s="245">
        <v>9778.5378151260502</v>
      </c>
      <c r="K32" s="94">
        <v>0.19</v>
      </c>
    </row>
    <row r="33" spans="2:11" customFormat="1" ht="22.5" customHeight="1" x14ac:dyDescent="0.25">
      <c r="B33" s="34" t="s">
        <v>2227</v>
      </c>
      <c r="C33" s="33" t="s">
        <v>2228</v>
      </c>
      <c r="D33" s="244">
        <v>3696.2773109243699</v>
      </c>
      <c r="E33" s="94">
        <v>0.19</v>
      </c>
      <c r="H33" s="95" t="s">
        <v>1527</v>
      </c>
      <c r="I33" s="95" t="s">
        <v>1528</v>
      </c>
      <c r="J33" s="245">
        <v>15974.773109243697</v>
      </c>
      <c r="K33" s="94">
        <v>0.19</v>
      </c>
    </row>
    <row r="34" spans="2:11" customFormat="1" ht="22.5" customHeight="1" x14ac:dyDescent="0.25">
      <c r="B34" s="34" t="s">
        <v>2195</v>
      </c>
      <c r="C34" s="33" t="s">
        <v>2196</v>
      </c>
      <c r="D34" s="244">
        <v>517661.01680672268</v>
      </c>
      <c r="E34" s="94">
        <v>0.19</v>
      </c>
      <c r="H34" s="95" t="s">
        <v>1529</v>
      </c>
      <c r="I34" s="96" t="s">
        <v>1530</v>
      </c>
      <c r="J34" s="245">
        <v>18389.873949579833</v>
      </c>
      <c r="K34" s="94">
        <v>0.19</v>
      </c>
    </row>
    <row r="35" spans="2:11" customFormat="1" ht="22.5" customHeight="1" x14ac:dyDescent="0.25">
      <c r="B35" s="124" t="s">
        <v>2202</v>
      </c>
      <c r="C35" s="36" t="s">
        <v>2203</v>
      </c>
      <c r="D35" s="244">
        <v>1114881.4285714286</v>
      </c>
      <c r="E35" s="94">
        <v>0.19</v>
      </c>
      <c r="H35" s="95" t="s">
        <v>1531</v>
      </c>
      <c r="I35" s="92" t="s">
        <v>1532</v>
      </c>
      <c r="J35" s="245">
        <v>103287.78151260506</v>
      </c>
      <c r="K35" s="94">
        <v>0.19</v>
      </c>
    </row>
    <row r="36" spans="2:11" customFormat="1" ht="22.5" customHeight="1" x14ac:dyDescent="0.25">
      <c r="B36" s="124" t="s">
        <v>2202</v>
      </c>
      <c r="C36" s="36" t="s">
        <v>2204</v>
      </c>
      <c r="D36" s="244">
        <v>1000463.4453781513</v>
      </c>
      <c r="E36" s="94">
        <v>0.19</v>
      </c>
      <c r="H36" s="95" t="s">
        <v>1533</v>
      </c>
      <c r="I36" s="92" t="s">
        <v>1534</v>
      </c>
      <c r="J36" s="245">
        <v>43422.731092436981</v>
      </c>
      <c r="K36" s="94">
        <v>0.19</v>
      </c>
    </row>
    <row r="37" spans="2:11" customFormat="1" ht="22.5" customHeight="1" x14ac:dyDescent="0.25">
      <c r="B37" s="124" t="s">
        <v>2205</v>
      </c>
      <c r="C37" s="36" t="s">
        <v>2206</v>
      </c>
      <c r="D37" s="244">
        <v>1673250.5042016809</v>
      </c>
      <c r="E37" s="94">
        <v>0.19</v>
      </c>
      <c r="H37" s="95" t="s">
        <v>1535</v>
      </c>
      <c r="I37" s="92" t="s">
        <v>1535</v>
      </c>
      <c r="J37" s="245">
        <v>229527.75630252104</v>
      </c>
      <c r="K37" s="94">
        <v>0.19</v>
      </c>
    </row>
    <row r="38" spans="2:11" customFormat="1" ht="22.5" customHeight="1" x14ac:dyDescent="0.25">
      <c r="B38" s="124" t="s">
        <v>2205</v>
      </c>
      <c r="C38" s="36" t="s">
        <v>2207</v>
      </c>
      <c r="D38" s="244">
        <v>1669297.3109243698</v>
      </c>
      <c r="E38" s="94">
        <v>0.19</v>
      </c>
      <c r="H38" s="92" t="s">
        <v>1536</v>
      </c>
      <c r="I38" s="92" t="s">
        <v>1537</v>
      </c>
      <c r="J38" s="245">
        <v>20092.008403361346</v>
      </c>
      <c r="K38" s="94">
        <v>0.19</v>
      </c>
    </row>
    <row r="39" spans="2:11" customFormat="1" ht="22.5" customHeight="1" x14ac:dyDescent="0.25">
      <c r="B39" s="124" t="s">
        <v>2221</v>
      </c>
      <c r="C39" s="36" t="s">
        <v>2222</v>
      </c>
      <c r="D39" s="244">
        <v>2190951.6806722688</v>
      </c>
      <c r="E39" s="94">
        <v>0.19</v>
      </c>
      <c r="H39" s="95" t="s">
        <v>1539</v>
      </c>
      <c r="I39" s="95" t="s">
        <v>1540</v>
      </c>
      <c r="J39" s="245">
        <v>24992.924369747903</v>
      </c>
      <c r="K39" s="94">
        <v>0.19</v>
      </c>
    </row>
    <row r="40" spans="2:11" customFormat="1" ht="22.5" customHeight="1" x14ac:dyDescent="0.25">
      <c r="B40" s="124" t="s">
        <v>2221</v>
      </c>
      <c r="C40" s="36" t="s">
        <v>2223</v>
      </c>
      <c r="D40" s="244">
        <v>2181523.6134453784</v>
      </c>
      <c r="E40" s="94">
        <v>0.19</v>
      </c>
      <c r="H40" s="95" t="s">
        <v>1542</v>
      </c>
      <c r="I40" s="95" t="s">
        <v>1543</v>
      </c>
      <c r="J40" s="245">
        <v>11600.470588235294</v>
      </c>
      <c r="K40" s="94">
        <v>0.19</v>
      </c>
    </row>
    <row r="41" spans="2:11" customFormat="1" ht="22.5" customHeight="1" x14ac:dyDescent="0.25">
      <c r="B41" s="124" t="s">
        <v>2224</v>
      </c>
      <c r="C41" s="36" t="s">
        <v>2225</v>
      </c>
      <c r="D41" s="244">
        <v>2196140.6722689075</v>
      </c>
      <c r="E41" s="94">
        <v>0.19</v>
      </c>
      <c r="H41" s="95" t="s">
        <v>1544</v>
      </c>
      <c r="I41" s="95" t="s">
        <v>1545</v>
      </c>
      <c r="J41" s="245">
        <v>21857.36974789916</v>
      </c>
      <c r="K41" s="94">
        <v>0.19</v>
      </c>
    </row>
    <row r="42" spans="2:11" customFormat="1" ht="22.5" customHeight="1" x14ac:dyDescent="0.25">
      <c r="B42" s="124" t="s">
        <v>2224</v>
      </c>
      <c r="C42" s="36" t="s">
        <v>2226</v>
      </c>
      <c r="D42" s="244">
        <v>2192809.1596638653</v>
      </c>
      <c r="E42" s="94">
        <v>0.19</v>
      </c>
      <c r="H42" s="95" t="s">
        <v>1548</v>
      </c>
      <c r="I42" s="95" t="s">
        <v>1549</v>
      </c>
      <c r="J42" s="245">
        <v>7199.546218487395</v>
      </c>
      <c r="K42" s="94">
        <v>0.19</v>
      </c>
    </row>
    <row r="43" spans="2:11" customFormat="1" ht="22.5" customHeight="1" x14ac:dyDescent="0.25">
      <c r="B43" s="124" t="s">
        <v>2215</v>
      </c>
      <c r="C43" s="36" t="s">
        <v>2216</v>
      </c>
      <c r="D43" s="244">
        <v>2282188.2352941176</v>
      </c>
      <c r="E43" s="94">
        <v>0.19</v>
      </c>
      <c r="H43" s="92" t="s">
        <v>1550</v>
      </c>
      <c r="I43" s="92" t="s">
        <v>1551</v>
      </c>
      <c r="J43" s="245">
        <v>3937.5378151260506</v>
      </c>
      <c r="K43" s="94">
        <v>0.19</v>
      </c>
    </row>
    <row r="44" spans="2:11" customFormat="1" ht="22.5" customHeight="1" x14ac:dyDescent="0.25">
      <c r="B44" s="124" t="s">
        <v>2215</v>
      </c>
      <c r="C44" s="36" t="s">
        <v>2217</v>
      </c>
      <c r="D44" s="244">
        <v>2295358.4873949583</v>
      </c>
      <c r="E44" s="94">
        <v>0.19</v>
      </c>
      <c r="H44" s="92" t="s">
        <v>1553</v>
      </c>
      <c r="I44" s="92" t="s">
        <v>1554</v>
      </c>
      <c r="J44" s="245">
        <v>14940.680672268909</v>
      </c>
      <c r="K44" s="94">
        <v>0.19</v>
      </c>
    </row>
    <row r="45" spans="2:11" customFormat="1" ht="22.5" customHeight="1" x14ac:dyDescent="0.25">
      <c r="B45" s="124" t="s">
        <v>2218</v>
      </c>
      <c r="C45" s="36" t="s">
        <v>2219</v>
      </c>
      <c r="D45" s="244">
        <v>2380057.5630252101</v>
      </c>
      <c r="E45" s="94">
        <v>0.19</v>
      </c>
      <c r="H45" s="95" t="s">
        <v>1556</v>
      </c>
      <c r="I45" s="92" t="s">
        <v>1557</v>
      </c>
      <c r="J45" s="245">
        <v>7459.9411764705883</v>
      </c>
      <c r="K45" s="94">
        <v>0.19</v>
      </c>
    </row>
    <row r="46" spans="2:11" customFormat="1" ht="22.5" customHeight="1" x14ac:dyDescent="0.25">
      <c r="B46" s="34" t="s">
        <v>2218</v>
      </c>
      <c r="C46" s="33" t="s">
        <v>2220</v>
      </c>
      <c r="D46" s="244">
        <v>2405296.8907563025</v>
      </c>
      <c r="E46" s="94">
        <v>0.19</v>
      </c>
      <c r="H46" s="95" t="s">
        <v>1558</v>
      </c>
      <c r="I46" s="92" t="s">
        <v>1559</v>
      </c>
      <c r="J46" s="245">
        <v>15426.529411764706</v>
      </c>
      <c r="K46" s="94">
        <v>0.19</v>
      </c>
    </row>
    <row r="47" spans="2:11" customFormat="1" ht="22.5" customHeight="1" x14ac:dyDescent="0.25">
      <c r="B47" s="33" t="s">
        <v>2210</v>
      </c>
      <c r="C47" s="33" t="s">
        <v>2211</v>
      </c>
      <c r="D47" s="244">
        <v>3689261.9327731095</v>
      </c>
      <c r="E47" s="94">
        <v>0.19</v>
      </c>
      <c r="H47" s="92" t="s">
        <v>1560</v>
      </c>
      <c r="I47" s="92" t="s">
        <v>1561</v>
      </c>
      <c r="J47" s="245">
        <v>20543.747899159665</v>
      </c>
      <c r="K47" s="94">
        <v>0.19</v>
      </c>
    </row>
    <row r="48" spans="2:11" customFormat="1" ht="22.5" customHeight="1" x14ac:dyDescent="0.25">
      <c r="B48" s="33" t="s">
        <v>2210</v>
      </c>
      <c r="C48" s="33" t="s">
        <v>2212</v>
      </c>
      <c r="D48" s="244">
        <v>3495090.2521008402</v>
      </c>
      <c r="E48" s="94">
        <v>0.19</v>
      </c>
      <c r="H48" s="92" t="s">
        <v>1562</v>
      </c>
      <c r="I48" s="92" t="s">
        <v>1563</v>
      </c>
      <c r="J48" s="245">
        <v>50213.798319327732</v>
      </c>
      <c r="K48" s="94">
        <v>0.19</v>
      </c>
    </row>
    <row r="49" spans="2:11" customFormat="1" ht="22.5" customHeight="1" x14ac:dyDescent="0.25">
      <c r="B49" s="92" t="s">
        <v>2213</v>
      </c>
      <c r="C49" s="92" t="s">
        <v>2214</v>
      </c>
      <c r="D49" s="244">
        <v>4414988.5714285718</v>
      </c>
      <c r="E49" s="94">
        <v>0.19</v>
      </c>
      <c r="H49" s="95" t="s">
        <v>1564</v>
      </c>
      <c r="I49" s="92" t="s">
        <v>1565</v>
      </c>
      <c r="J49" s="245">
        <v>86277.252100840327</v>
      </c>
      <c r="K49" s="94">
        <v>0.19</v>
      </c>
    </row>
    <row r="50" spans="2:11" customFormat="1" ht="22.5" customHeight="1" x14ac:dyDescent="0.25">
      <c r="B50" s="33" t="s">
        <v>2208</v>
      </c>
      <c r="C50" s="33" t="s">
        <v>2209</v>
      </c>
      <c r="D50" s="244">
        <v>7320468.2352941176</v>
      </c>
      <c r="E50" s="94">
        <v>0.19</v>
      </c>
      <c r="H50" s="92" t="s">
        <v>1566</v>
      </c>
      <c r="I50" s="92" t="s">
        <v>1567</v>
      </c>
      <c r="J50" s="245">
        <v>92028.40336134455</v>
      </c>
      <c r="K50" s="94">
        <v>0.19</v>
      </c>
    </row>
    <row r="51" spans="2:11" customFormat="1" ht="22.5" customHeight="1" x14ac:dyDescent="0.25">
      <c r="B51" s="33" t="s">
        <v>2179</v>
      </c>
      <c r="C51" s="33" t="s">
        <v>2180</v>
      </c>
      <c r="D51" s="244">
        <v>717521.42857142864</v>
      </c>
      <c r="E51" s="94">
        <v>0.19</v>
      </c>
      <c r="H51" s="92" t="s">
        <v>1568</v>
      </c>
      <c r="I51" s="92" t="s">
        <v>1569</v>
      </c>
      <c r="J51" s="245">
        <v>86145.806722689071</v>
      </c>
      <c r="K51" s="94">
        <v>0.19</v>
      </c>
    </row>
    <row r="52" spans="2:11" customFormat="1" ht="22.5" customHeight="1" x14ac:dyDescent="0.25">
      <c r="B52" s="33" t="s">
        <v>2181</v>
      </c>
      <c r="C52" s="33" t="s">
        <v>2182</v>
      </c>
      <c r="D52" s="244">
        <v>827909.83193277312</v>
      </c>
      <c r="E52" s="94">
        <v>0.19</v>
      </c>
      <c r="H52" s="92" t="s">
        <v>1570</v>
      </c>
      <c r="I52" s="92" t="s">
        <v>1571</v>
      </c>
      <c r="J52" s="245">
        <v>85582.588235294126</v>
      </c>
      <c r="K52" s="94">
        <v>0.19</v>
      </c>
    </row>
    <row r="53" spans="2:11" customFormat="1" ht="22.5" customHeight="1" x14ac:dyDescent="0.25">
      <c r="B53" s="33" t="s">
        <v>2177</v>
      </c>
      <c r="C53" s="33" t="s">
        <v>2178</v>
      </c>
      <c r="D53" s="244">
        <v>1252013.4453781513</v>
      </c>
      <c r="E53" s="94">
        <v>0.19</v>
      </c>
      <c r="H53" s="95" t="s">
        <v>1572</v>
      </c>
      <c r="I53" s="95" t="s">
        <v>1573</v>
      </c>
      <c r="J53" s="245">
        <v>5394.2521008403364</v>
      </c>
      <c r="K53" s="94">
        <v>0.19</v>
      </c>
    </row>
    <row r="54" spans="2:11" customFormat="1" ht="22.5" customHeight="1" x14ac:dyDescent="0.25">
      <c r="B54" s="33" t="s">
        <v>2171</v>
      </c>
      <c r="C54" s="33" t="s">
        <v>2172</v>
      </c>
      <c r="D54" s="244">
        <v>4691126.4285714291</v>
      </c>
      <c r="E54" s="94">
        <v>0.19</v>
      </c>
      <c r="H54" s="95" t="s">
        <v>1575</v>
      </c>
      <c r="I54" s="95" t="s">
        <v>1576</v>
      </c>
      <c r="J54" s="245">
        <v>91746.378151260506</v>
      </c>
      <c r="K54" s="94">
        <v>0.19</v>
      </c>
    </row>
    <row r="55" spans="2:11" customFormat="1" ht="22.5" customHeight="1" x14ac:dyDescent="0.25">
      <c r="B55" s="33" t="s">
        <v>2173</v>
      </c>
      <c r="C55" s="33" t="s">
        <v>2174</v>
      </c>
      <c r="D55" s="244">
        <v>5205666.4705882352</v>
      </c>
      <c r="E55" s="94">
        <v>0.19</v>
      </c>
      <c r="H55" s="95" t="s">
        <v>1577</v>
      </c>
      <c r="I55" s="95" t="s">
        <v>1578</v>
      </c>
      <c r="J55" s="245">
        <v>18405.680672268907</v>
      </c>
      <c r="K55" s="94">
        <v>0.19</v>
      </c>
    </row>
    <row r="56" spans="2:11" customFormat="1" ht="22.5" customHeight="1" x14ac:dyDescent="0.25">
      <c r="B56" s="33" t="s">
        <v>2175</v>
      </c>
      <c r="C56" s="33" t="s">
        <v>2176</v>
      </c>
      <c r="D56" s="244">
        <v>7583992.9411764704</v>
      </c>
      <c r="E56" s="94">
        <v>0.19</v>
      </c>
      <c r="H56" s="92" t="s">
        <v>1580</v>
      </c>
      <c r="I56" s="92" t="s">
        <v>1581</v>
      </c>
      <c r="J56" s="245">
        <v>26457.957983193279</v>
      </c>
      <c r="K56" s="94">
        <v>0.19</v>
      </c>
    </row>
    <row r="57" spans="2:11" customFormat="1" ht="22.5" customHeight="1" x14ac:dyDescent="0.25">
      <c r="B57" s="33" t="s">
        <v>2169</v>
      </c>
      <c r="C57" s="33" t="s">
        <v>2170</v>
      </c>
      <c r="D57" s="244">
        <v>459745.18487394962</v>
      </c>
      <c r="E57" s="94">
        <v>0.19</v>
      </c>
      <c r="H57" s="95" t="s">
        <v>1580</v>
      </c>
      <c r="I57" s="95" t="s">
        <v>1581</v>
      </c>
      <c r="J57" s="245">
        <v>26457.957983193279</v>
      </c>
      <c r="K57" s="94">
        <v>0.19</v>
      </c>
    </row>
    <row r="58" spans="2:11" customFormat="1" ht="22.5" customHeight="1" x14ac:dyDescent="0.25">
      <c r="B58" s="33" t="s">
        <v>2146</v>
      </c>
      <c r="C58" s="33" t="s">
        <v>2147</v>
      </c>
      <c r="D58" s="244">
        <v>809609.52100840339</v>
      </c>
      <c r="E58" s="94">
        <v>0.19</v>
      </c>
      <c r="H58" s="95" t="s">
        <v>1583</v>
      </c>
      <c r="I58" s="95" t="s">
        <v>1584</v>
      </c>
      <c r="J58" s="245">
        <v>40941.075630252104</v>
      </c>
      <c r="K58" s="94">
        <v>0.19</v>
      </c>
    </row>
    <row r="59" spans="2:11" customFormat="1" ht="22.5" customHeight="1" x14ac:dyDescent="0.25">
      <c r="B59" s="33" t="s">
        <v>2144</v>
      </c>
      <c r="C59" s="33" t="s">
        <v>2145</v>
      </c>
      <c r="D59" s="244">
        <v>2279948.823529412</v>
      </c>
      <c r="E59" s="94">
        <v>0.19</v>
      </c>
      <c r="H59" s="95" t="s">
        <v>1585</v>
      </c>
      <c r="I59" s="95" t="s">
        <v>1586</v>
      </c>
      <c r="J59" s="245">
        <v>36811.361344537814</v>
      </c>
      <c r="K59" s="94">
        <v>0.19</v>
      </c>
    </row>
    <row r="60" spans="2:11" customFormat="1" ht="22.5" customHeight="1" x14ac:dyDescent="0.25">
      <c r="B60" s="33" t="s">
        <v>2142</v>
      </c>
      <c r="C60" s="33" t="s">
        <v>2143</v>
      </c>
      <c r="D60" s="244">
        <v>1619218.2100840337</v>
      </c>
      <c r="E60" s="94">
        <v>0.19</v>
      </c>
      <c r="H60" s="95" t="s">
        <v>1589</v>
      </c>
      <c r="I60" s="92" t="s">
        <v>1590</v>
      </c>
      <c r="J60" s="245">
        <v>38854.588235294119</v>
      </c>
      <c r="K60" s="94">
        <v>0.19</v>
      </c>
    </row>
    <row r="61" spans="2:11" customFormat="1" ht="22.5" customHeight="1" x14ac:dyDescent="0.25">
      <c r="B61" s="33" t="s">
        <v>2140</v>
      </c>
      <c r="C61" s="33" t="s">
        <v>2141</v>
      </c>
      <c r="D61" s="244">
        <v>3247230.5882352944</v>
      </c>
      <c r="E61" s="94">
        <v>0.19</v>
      </c>
      <c r="H61" s="95" t="s">
        <v>1592</v>
      </c>
      <c r="I61" s="92" t="s">
        <v>1593</v>
      </c>
      <c r="J61" s="245">
        <v>20538.756302521007</v>
      </c>
      <c r="K61" s="94">
        <v>0.19</v>
      </c>
    </row>
    <row r="62" spans="2:11" customFormat="1" ht="22.5" customHeight="1" x14ac:dyDescent="0.25">
      <c r="B62" s="33" t="s">
        <v>2153</v>
      </c>
      <c r="C62" s="33" t="s">
        <v>2154</v>
      </c>
      <c r="D62" s="244">
        <v>2183007.4033613447</v>
      </c>
      <c r="E62" s="94">
        <v>0.19</v>
      </c>
      <c r="H62" s="111" t="s">
        <v>1594</v>
      </c>
      <c r="I62" s="111" t="s">
        <v>1595</v>
      </c>
      <c r="J62" s="245">
        <v>20687.672268907565</v>
      </c>
      <c r="K62" s="94">
        <v>0.19</v>
      </c>
    </row>
    <row r="63" spans="2:11" customFormat="1" ht="22.5" customHeight="1" x14ac:dyDescent="0.25">
      <c r="B63" s="33" t="s">
        <v>2168</v>
      </c>
      <c r="C63" s="33" t="s">
        <v>2149</v>
      </c>
      <c r="D63" s="244">
        <v>1142777.7983193279</v>
      </c>
      <c r="E63" s="94">
        <v>0.19</v>
      </c>
      <c r="H63" s="95" t="s">
        <v>1596</v>
      </c>
      <c r="I63" s="92" t="s">
        <v>1597</v>
      </c>
      <c r="J63" s="245">
        <v>23007.932773109245</v>
      </c>
      <c r="K63" s="94">
        <v>0.19</v>
      </c>
    </row>
    <row r="64" spans="2:11" customFormat="1" ht="22.5" customHeight="1" x14ac:dyDescent="0.25">
      <c r="B64" s="34" t="s">
        <v>2165</v>
      </c>
      <c r="C64" s="33" t="s">
        <v>2149</v>
      </c>
      <c r="D64" s="244">
        <v>1369268.1680672271</v>
      </c>
      <c r="E64" s="94">
        <v>0.19</v>
      </c>
      <c r="H64" s="95" t="s">
        <v>1598</v>
      </c>
      <c r="I64" s="92" t="s">
        <v>1599</v>
      </c>
      <c r="J64" s="245">
        <v>2070.680672268908</v>
      </c>
      <c r="K64" s="94">
        <v>0.19</v>
      </c>
    </row>
    <row r="65" spans="2:13" ht="22.5" customHeight="1" x14ac:dyDescent="0.25">
      <c r="B65" s="34" t="s">
        <v>2151</v>
      </c>
      <c r="C65" s="33" t="s">
        <v>2152</v>
      </c>
      <c r="D65" s="244">
        <v>1436703.8067226892</v>
      </c>
      <c r="E65" s="94">
        <v>0.19</v>
      </c>
      <c r="F65"/>
      <c r="G65"/>
      <c r="H65" s="111" t="s">
        <v>1600</v>
      </c>
      <c r="I65" s="110" t="s">
        <v>1601</v>
      </c>
      <c r="J65" s="245">
        <v>4820.2184873949582</v>
      </c>
      <c r="K65" s="94">
        <v>0.19</v>
      </c>
      <c r="L65"/>
      <c r="M65"/>
    </row>
    <row r="66" spans="2:13" ht="22.5" customHeight="1" x14ac:dyDescent="0.25">
      <c r="B66" s="34" t="s">
        <v>2150</v>
      </c>
      <c r="C66" s="33" t="s">
        <v>2149</v>
      </c>
      <c r="D66" s="244">
        <v>2065754.7983193279</v>
      </c>
      <c r="E66" s="94">
        <v>0.19</v>
      </c>
      <c r="F66"/>
      <c r="G66"/>
      <c r="H66" s="111" t="s">
        <v>1602</v>
      </c>
      <c r="I66" s="110" t="s">
        <v>1603</v>
      </c>
      <c r="J66" s="245">
        <v>137717.31932773109</v>
      </c>
      <c r="K66" s="94">
        <v>0.19</v>
      </c>
      <c r="L66"/>
      <c r="M66"/>
    </row>
    <row r="67" spans="2:13" ht="22.5" customHeight="1" x14ac:dyDescent="0.25">
      <c r="B67" s="34" t="s">
        <v>2148</v>
      </c>
      <c r="C67" s="33" t="s">
        <v>2149</v>
      </c>
      <c r="D67" s="244">
        <v>2742487.1848739497</v>
      </c>
      <c r="E67" s="94">
        <v>0.19</v>
      </c>
      <c r="F67"/>
      <c r="G67"/>
      <c r="H67" s="110" t="s">
        <v>1606</v>
      </c>
      <c r="I67" s="110" t="s">
        <v>1607</v>
      </c>
      <c r="J67" s="245">
        <v>251394.27731092437</v>
      </c>
      <c r="K67" s="94">
        <v>0.19</v>
      </c>
      <c r="L67"/>
      <c r="M67"/>
    </row>
    <row r="68" spans="2:13" ht="22.5" customHeight="1" x14ac:dyDescent="0.25">
      <c r="B68" s="34" t="s">
        <v>2161</v>
      </c>
      <c r="C68" s="33" t="s">
        <v>2162</v>
      </c>
      <c r="D68" s="244">
        <v>5738208.0504201688</v>
      </c>
      <c r="E68" s="94">
        <v>0.19</v>
      </c>
      <c r="F68"/>
      <c r="G68"/>
      <c r="H68" s="95" t="s">
        <v>1608</v>
      </c>
      <c r="I68" s="92" t="s">
        <v>1608</v>
      </c>
      <c r="J68" s="245">
        <v>80525.268907563033</v>
      </c>
      <c r="K68" s="94">
        <v>0.19</v>
      </c>
      <c r="L68"/>
      <c r="M68"/>
    </row>
    <row r="69" spans="2:13" ht="22.5" customHeight="1" x14ac:dyDescent="0.25">
      <c r="B69" s="34" t="s">
        <v>2155</v>
      </c>
      <c r="C69" s="33" t="s">
        <v>2156</v>
      </c>
      <c r="D69" s="244">
        <v>7704910.4369747899</v>
      </c>
      <c r="E69" s="94">
        <v>0.19</v>
      </c>
      <c r="F69"/>
      <c r="G69"/>
      <c r="H69" s="92" t="s">
        <v>1609</v>
      </c>
      <c r="I69" s="92" t="s">
        <v>1610</v>
      </c>
      <c r="J69" s="245">
        <v>34458.655462184877</v>
      </c>
      <c r="K69" s="94">
        <v>0.19</v>
      </c>
      <c r="L69"/>
      <c r="M69"/>
    </row>
    <row r="70" spans="2:13" ht="22.5" customHeight="1" x14ac:dyDescent="0.25">
      <c r="B70" s="34" t="s">
        <v>2157</v>
      </c>
      <c r="C70" s="33" t="s">
        <v>2158</v>
      </c>
      <c r="D70" s="244">
        <v>502132.15966386558</v>
      </c>
      <c r="E70" s="94">
        <v>0.19</v>
      </c>
      <c r="F70"/>
      <c r="G70"/>
      <c r="H70" s="92" t="s">
        <v>1611</v>
      </c>
      <c r="I70" s="92" t="s">
        <v>1610</v>
      </c>
      <c r="J70" s="245">
        <v>22822.411764705881</v>
      </c>
      <c r="K70" s="94">
        <v>0.19</v>
      </c>
      <c r="L70"/>
      <c r="M70"/>
    </row>
    <row r="71" spans="2:13" ht="22.5" customHeight="1" x14ac:dyDescent="0.25">
      <c r="B71" s="34" t="s">
        <v>2159</v>
      </c>
      <c r="C71" s="33" t="s">
        <v>2160</v>
      </c>
      <c r="D71" s="244">
        <v>8356169.8739495808</v>
      </c>
      <c r="E71" s="94">
        <v>0.19</v>
      </c>
      <c r="F71"/>
      <c r="G71"/>
      <c r="H71" s="92" t="s">
        <v>1612</v>
      </c>
      <c r="I71" s="92" t="s">
        <v>1610</v>
      </c>
      <c r="J71" s="245">
        <v>8607.176470588236</v>
      </c>
      <c r="K71" s="94">
        <v>0.19</v>
      </c>
      <c r="L71"/>
      <c r="M71"/>
    </row>
    <row r="72" spans="2:13" ht="22.5" customHeight="1" x14ac:dyDescent="0.25">
      <c r="H72" s="95" t="s">
        <v>1613</v>
      </c>
      <c r="I72" s="96" t="s">
        <v>1614</v>
      </c>
      <c r="J72" s="245">
        <v>12521.420168067227</v>
      </c>
      <c r="K72" s="94">
        <v>0.19</v>
      </c>
      <c r="L72"/>
      <c r="M72"/>
    </row>
    <row r="73" spans="2:13" ht="22.5" customHeight="1" x14ac:dyDescent="0.25">
      <c r="H73" s="92" t="s">
        <v>1616</v>
      </c>
      <c r="I73" s="92" t="s">
        <v>1617</v>
      </c>
      <c r="J73" s="245">
        <v>10122.957983193277</v>
      </c>
      <c r="K73" s="94">
        <v>0.19</v>
      </c>
      <c r="L73"/>
      <c r="M73"/>
    </row>
    <row r="74" spans="2:13" ht="22.5" customHeight="1" x14ac:dyDescent="0.25">
      <c r="H74" s="95" t="s">
        <v>1618</v>
      </c>
      <c r="I74" s="95" t="s">
        <v>1619</v>
      </c>
      <c r="J74" s="245">
        <v>109026.45378151261</v>
      </c>
      <c r="K74" s="94">
        <v>0.19</v>
      </c>
      <c r="L74"/>
      <c r="M74"/>
    </row>
    <row r="75" spans="2:13" ht="22.5" customHeight="1" x14ac:dyDescent="0.25">
      <c r="H75" s="95" t="s">
        <v>1620</v>
      </c>
      <c r="I75" s="92" t="s">
        <v>1621</v>
      </c>
      <c r="J75" s="245">
        <v>16067.117647058823</v>
      </c>
      <c r="K75" s="94">
        <v>0.19</v>
      </c>
      <c r="L75"/>
      <c r="M75"/>
    </row>
    <row r="76" spans="2:13" ht="22.5" customHeight="1" x14ac:dyDescent="0.25">
      <c r="H76" s="95" t="s">
        <v>1623</v>
      </c>
      <c r="I76" s="92" t="s">
        <v>1624</v>
      </c>
      <c r="J76" s="245">
        <v>20567.873949579833</v>
      </c>
      <c r="K76" s="94">
        <v>0.19</v>
      </c>
      <c r="L76"/>
      <c r="M76"/>
    </row>
    <row r="77" spans="2:13" ht="22.5" customHeight="1" x14ac:dyDescent="0.25">
      <c r="H77" s="95" t="s">
        <v>1625</v>
      </c>
      <c r="I77" s="92" t="s">
        <v>1624</v>
      </c>
      <c r="J77" s="245">
        <v>82826.394957983197</v>
      </c>
      <c r="K77" s="94">
        <v>0.19</v>
      </c>
      <c r="L77"/>
      <c r="M77"/>
    </row>
    <row r="78" spans="2:13" ht="22.5" customHeight="1" x14ac:dyDescent="0.25">
      <c r="H78" s="95" t="s">
        <v>1627</v>
      </c>
      <c r="I78" s="92" t="s">
        <v>1624</v>
      </c>
      <c r="J78" s="245">
        <v>12061.361344537816</v>
      </c>
      <c r="K78" s="94">
        <v>0.19</v>
      </c>
      <c r="L78"/>
      <c r="M78"/>
    </row>
    <row r="79" spans="2:13" ht="22.5" customHeight="1" x14ac:dyDescent="0.25">
      <c r="H79" s="95" t="s">
        <v>1628</v>
      </c>
      <c r="I79" s="92" t="s">
        <v>1629</v>
      </c>
      <c r="J79" s="245">
        <v>14605.411764705881</v>
      </c>
      <c r="K79" s="94">
        <v>0.19</v>
      </c>
      <c r="L79"/>
      <c r="M79"/>
    </row>
    <row r="80" spans="2:13" ht="22.5" customHeight="1" x14ac:dyDescent="0.25">
      <c r="H80" s="95" t="s">
        <v>1633</v>
      </c>
      <c r="I80" s="92" t="s">
        <v>1634</v>
      </c>
      <c r="J80" s="245">
        <v>13771.81512605042</v>
      </c>
      <c r="K80" s="94">
        <v>0.19</v>
      </c>
      <c r="L80"/>
      <c r="M80"/>
    </row>
    <row r="81" spans="8:13" ht="22.5" customHeight="1" x14ac:dyDescent="0.25">
      <c r="H81" s="95" t="s">
        <v>1636</v>
      </c>
      <c r="I81" s="92" t="s">
        <v>1637</v>
      </c>
      <c r="J81" s="245">
        <v>153668.79831932773</v>
      </c>
      <c r="K81" s="94">
        <v>0.19</v>
      </c>
      <c r="L81"/>
      <c r="M81"/>
    </row>
    <row r="82" spans="8:13" ht="22.5" customHeight="1" x14ac:dyDescent="0.25">
      <c r="H82" s="95" t="s">
        <v>1639</v>
      </c>
      <c r="I82" s="92" t="s">
        <v>1640</v>
      </c>
      <c r="J82" s="245">
        <v>124239.17647058824</v>
      </c>
      <c r="K82" s="94">
        <v>0.19</v>
      </c>
      <c r="L82"/>
      <c r="M82"/>
    </row>
    <row r="83" spans="8:13" ht="22.5" customHeight="1" x14ac:dyDescent="0.25">
      <c r="H83" s="95" t="s">
        <v>1643</v>
      </c>
      <c r="I83" s="92" t="s">
        <v>1643</v>
      </c>
      <c r="J83" s="245">
        <v>171158.52100840339</v>
      </c>
      <c r="K83" s="94">
        <v>0.19</v>
      </c>
      <c r="L83"/>
      <c r="M83"/>
    </row>
    <row r="84" spans="8:13" ht="22.5" customHeight="1" x14ac:dyDescent="0.25">
      <c r="H84" s="95" t="s">
        <v>1645</v>
      </c>
      <c r="I84" s="92" t="s">
        <v>1646</v>
      </c>
      <c r="J84" s="245">
        <v>10344.252100840336</v>
      </c>
      <c r="K84" s="94">
        <v>0.19</v>
      </c>
      <c r="L84"/>
      <c r="M84"/>
    </row>
    <row r="85" spans="8:13" ht="22.5" customHeight="1" x14ac:dyDescent="0.25">
      <c r="H85" s="95" t="s">
        <v>1648</v>
      </c>
      <c r="I85" s="92" t="s">
        <v>1649</v>
      </c>
      <c r="J85" s="245">
        <v>9754.4117647058829</v>
      </c>
      <c r="K85" s="94">
        <v>0.19</v>
      </c>
      <c r="L85"/>
      <c r="M85"/>
    </row>
    <row r="86" spans="8:13" ht="22.5" customHeight="1" x14ac:dyDescent="0.25">
      <c r="H86" s="95" t="s">
        <v>1650</v>
      </c>
      <c r="I86" s="92" t="s">
        <v>1651</v>
      </c>
      <c r="J86" s="245">
        <v>18283.386554621848</v>
      </c>
      <c r="K86" s="94">
        <v>0.19</v>
      </c>
      <c r="L86"/>
      <c r="M86"/>
    </row>
    <row r="87" spans="8:13" ht="22.5" customHeight="1" x14ac:dyDescent="0.25">
      <c r="H87" s="95" t="s">
        <v>1653</v>
      </c>
      <c r="I87" s="95" t="s">
        <v>1654</v>
      </c>
      <c r="J87" s="245">
        <v>10328.445378151262</v>
      </c>
      <c r="K87" s="94">
        <v>0.19</v>
      </c>
      <c r="L87"/>
      <c r="M87"/>
    </row>
    <row r="88" spans="8:13" ht="22.5" customHeight="1" x14ac:dyDescent="0.25">
      <c r="H88" s="95" t="s">
        <v>1655</v>
      </c>
      <c r="I88" s="95" t="s">
        <v>1654</v>
      </c>
      <c r="J88" s="245">
        <v>20666.042016806725</v>
      </c>
      <c r="K88" s="94">
        <v>0.19</v>
      </c>
      <c r="L88"/>
      <c r="M88"/>
    </row>
    <row r="89" spans="8:13" ht="22.5" customHeight="1" x14ac:dyDescent="0.25">
      <c r="H89" s="95" t="s">
        <v>1658</v>
      </c>
      <c r="I89" s="96" t="s">
        <v>1659</v>
      </c>
      <c r="J89" s="245">
        <v>46014.201680672275</v>
      </c>
      <c r="K89" s="94">
        <v>0.19</v>
      </c>
      <c r="L89"/>
      <c r="M89"/>
    </row>
    <row r="90" spans="8:13" ht="22.5" customHeight="1" x14ac:dyDescent="0.25">
      <c r="H90" s="95" t="s">
        <v>1664</v>
      </c>
      <c r="I90" s="92" t="s">
        <v>1664</v>
      </c>
      <c r="J90" s="245">
        <v>18196.865546218487</v>
      </c>
      <c r="K90" s="94">
        <v>0.19</v>
      </c>
      <c r="L90"/>
      <c r="M90"/>
    </row>
    <row r="91" spans="8:13" ht="22.5" customHeight="1" x14ac:dyDescent="0.25">
      <c r="H91" s="95" t="s">
        <v>1666</v>
      </c>
      <c r="I91" s="96" t="s">
        <v>1666</v>
      </c>
      <c r="J91" s="245">
        <v>18405.680672268907</v>
      </c>
      <c r="K91" s="94">
        <v>0.19</v>
      </c>
      <c r="L91"/>
      <c r="M91"/>
    </row>
    <row r="92" spans="8:13" ht="22.5" customHeight="1" x14ac:dyDescent="0.25">
      <c r="H92" s="95" t="s">
        <v>1667</v>
      </c>
      <c r="I92" s="92" t="s">
        <v>1667</v>
      </c>
      <c r="J92" s="245">
        <v>18285.050420168067</v>
      </c>
      <c r="K92" s="94">
        <v>0.19</v>
      </c>
      <c r="L92"/>
      <c r="M92"/>
    </row>
    <row r="93" spans="8:13" ht="22.5" customHeight="1" x14ac:dyDescent="0.25">
      <c r="H93" s="95" t="s">
        <v>1668</v>
      </c>
      <c r="I93" s="92" t="s">
        <v>1669</v>
      </c>
      <c r="J93" s="245">
        <v>2282.8235294117649</v>
      </c>
      <c r="K93" s="94">
        <v>0.19</v>
      </c>
      <c r="L93"/>
      <c r="M93"/>
    </row>
    <row r="94" spans="8:13" ht="22.5" customHeight="1" x14ac:dyDescent="0.25">
      <c r="H94" s="92" t="s">
        <v>1670</v>
      </c>
      <c r="I94" s="92" t="s">
        <v>1671</v>
      </c>
      <c r="J94" s="245">
        <v>321821.54621848743</v>
      </c>
      <c r="K94" s="94">
        <v>0.19</v>
      </c>
      <c r="L94"/>
      <c r="M94"/>
    </row>
    <row r="95" spans="8:13" ht="22.5" customHeight="1" x14ac:dyDescent="0.25">
      <c r="H95" s="34" t="s">
        <v>1672</v>
      </c>
      <c r="I95" s="34" t="s">
        <v>1673</v>
      </c>
      <c r="J95" s="245">
        <v>57381.731092436974</v>
      </c>
      <c r="K95" s="94">
        <v>0.19</v>
      </c>
      <c r="L95"/>
      <c r="M95"/>
    </row>
    <row r="96" spans="8:13" ht="22.5" customHeight="1" x14ac:dyDescent="0.25">
      <c r="H96" s="95" t="s">
        <v>1674</v>
      </c>
      <c r="I96" s="95" t="s">
        <v>1675</v>
      </c>
      <c r="J96" s="245">
        <v>3879476.3949579834</v>
      </c>
      <c r="K96" s="94">
        <v>0.19</v>
      </c>
      <c r="L96"/>
      <c r="M96"/>
    </row>
    <row r="97" spans="8:13" ht="22.5" customHeight="1" x14ac:dyDescent="0.25">
      <c r="H97" s="95" t="s">
        <v>1676</v>
      </c>
      <c r="I97" s="95" t="s">
        <v>1677</v>
      </c>
      <c r="J97" s="245">
        <v>37872.075630252097</v>
      </c>
      <c r="K97" s="94">
        <v>0.19</v>
      </c>
      <c r="L97"/>
      <c r="M97"/>
    </row>
    <row r="98" spans="8:13" ht="22.5" customHeight="1" x14ac:dyDescent="0.25">
      <c r="H98" s="95" t="s">
        <v>1678</v>
      </c>
      <c r="I98" s="95" t="s">
        <v>1678</v>
      </c>
      <c r="J98" s="245">
        <v>57260.268907563026</v>
      </c>
      <c r="K98" s="94">
        <v>0.19</v>
      </c>
      <c r="L98"/>
      <c r="M98"/>
    </row>
    <row r="99" spans="8:13" ht="22.5" customHeight="1" x14ac:dyDescent="0.25">
      <c r="H99" s="95" t="s">
        <v>1679</v>
      </c>
      <c r="I99" s="95" t="s">
        <v>1680</v>
      </c>
      <c r="J99" s="245">
        <v>13741.865546218487</v>
      </c>
      <c r="K99" s="94">
        <v>0.19</v>
      </c>
      <c r="L99"/>
      <c r="M99"/>
    </row>
    <row r="100" spans="8:13" ht="22.5" customHeight="1" x14ac:dyDescent="0.25">
      <c r="H100" s="95" t="s">
        <v>1681</v>
      </c>
      <c r="I100" s="92" t="s">
        <v>1682</v>
      </c>
      <c r="J100" s="245">
        <v>25307.394957983193</v>
      </c>
      <c r="K100" s="94">
        <v>0.19</v>
      </c>
      <c r="L100"/>
      <c r="M100"/>
    </row>
    <row r="101" spans="8:13" ht="22.5" customHeight="1" x14ac:dyDescent="0.25">
      <c r="H101" s="95" t="s">
        <v>1684</v>
      </c>
      <c r="I101" s="95" t="s">
        <v>1685</v>
      </c>
      <c r="J101" s="245">
        <v>2871</v>
      </c>
      <c r="K101" s="94">
        <v>0.19</v>
      </c>
      <c r="L101"/>
      <c r="M101"/>
    </row>
    <row r="102" spans="8:13" ht="22.5" customHeight="1" x14ac:dyDescent="0.25">
      <c r="H102" s="92" t="s">
        <v>1686</v>
      </c>
      <c r="I102" s="92" t="s">
        <v>1687</v>
      </c>
      <c r="J102" s="245">
        <v>15404.067226890757</v>
      </c>
      <c r="K102" s="94">
        <v>0.19</v>
      </c>
      <c r="L102"/>
      <c r="M102"/>
    </row>
    <row r="103" spans="8:13" ht="22.5" customHeight="1" x14ac:dyDescent="0.25">
      <c r="H103" s="95" t="s">
        <v>1688</v>
      </c>
      <c r="I103" s="95" t="s">
        <v>1689</v>
      </c>
      <c r="J103" s="245">
        <v>14345.848739495799</v>
      </c>
      <c r="K103" s="94">
        <v>0.19</v>
      </c>
      <c r="L103"/>
      <c r="M103"/>
    </row>
    <row r="104" spans="8:13" ht="22.5" customHeight="1" x14ac:dyDescent="0.25">
      <c r="H104" s="95" t="s">
        <v>1690</v>
      </c>
      <c r="I104" s="96" t="s">
        <v>1691</v>
      </c>
      <c r="J104" s="245">
        <v>8536.4621848739498</v>
      </c>
      <c r="K104" s="94">
        <v>0.19</v>
      </c>
      <c r="L104"/>
      <c r="M104"/>
    </row>
    <row r="105" spans="8:13" ht="22.5" customHeight="1" x14ac:dyDescent="0.25">
      <c r="H105" s="92" t="s">
        <v>1692</v>
      </c>
      <c r="I105" s="92" t="s">
        <v>1693</v>
      </c>
      <c r="J105" s="245">
        <v>28759.915966386558</v>
      </c>
      <c r="K105" s="94">
        <v>0.19</v>
      </c>
      <c r="L105"/>
      <c r="M105"/>
    </row>
    <row r="106" spans="8:13" ht="22.5" customHeight="1" x14ac:dyDescent="0.25">
      <c r="H106" s="92" t="s">
        <v>1694</v>
      </c>
      <c r="I106" s="92" t="s">
        <v>1695</v>
      </c>
      <c r="J106" s="245">
        <v>10583.01680672269</v>
      </c>
      <c r="K106" s="94">
        <v>0.19</v>
      </c>
      <c r="L106"/>
      <c r="M106"/>
    </row>
    <row r="107" spans="8:13" ht="22.5" customHeight="1" x14ac:dyDescent="0.25">
      <c r="H107" s="95" t="s">
        <v>1696</v>
      </c>
      <c r="I107" s="92" t="s">
        <v>1697</v>
      </c>
      <c r="J107" s="245">
        <v>57518.168067226892</v>
      </c>
      <c r="K107" s="94">
        <v>0.19</v>
      </c>
      <c r="L107"/>
      <c r="M107"/>
    </row>
    <row r="108" spans="8:13" ht="22.5" customHeight="1" x14ac:dyDescent="0.25">
      <c r="H108" s="95" t="s">
        <v>1698</v>
      </c>
      <c r="I108" s="95" t="s">
        <v>1699</v>
      </c>
      <c r="J108" s="245">
        <v>79610.14285714287</v>
      </c>
      <c r="K108" s="94">
        <v>0.19</v>
      </c>
      <c r="L108"/>
      <c r="M108"/>
    </row>
    <row r="109" spans="8:13" ht="22.5" customHeight="1" x14ac:dyDescent="0.25">
      <c r="H109" s="95" t="s">
        <v>1700</v>
      </c>
      <c r="I109" s="96" t="s">
        <v>1701</v>
      </c>
      <c r="J109" s="245">
        <v>86277.252100840327</v>
      </c>
      <c r="K109" s="94">
        <v>0.19</v>
      </c>
      <c r="L109"/>
      <c r="M109"/>
    </row>
    <row r="110" spans="8:13" ht="22.5" customHeight="1" x14ac:dyDescent="0.25">
      <c r="H110" s="95" t="s">
        <v>1702</v>
      </c>
      <c r="I110" s="95" t="s">
        <v>1703</v>
      </c>
      <c r="J110" s="245">
        <v>70852.386554621844</v>
      </c>
      <c r="K110" s="94">
        <v>0.19</v>
      </c>
      <c r="L110"/>
      <c r="M110"/>
    </row>
    <row r="111" spans="8:13" ht="22.5" customHeight="1" x14ac:dyDescent="0.25">
      <c r="H111" s="95" t="s">
        <v>1704</v>
      </c>
      <c r="I111" s="92" t="s">
        <v>1705</v>
      </c>
      <c r="J111" s="245">
        <v>28635.126050420171</v>
      </c>
      <c r="K111" s="94">
        <v>0.19</v>
      </c>
      <c r="L111"/>
      <c r="M111"/>
    </row>
    <row r="112" spans="8:13" ht="22.5" customHeight="1" x14ac:dyDescent="0.25">
      <c r="H112" s="95" t="s">
        <v>1706</v>
      </c>
      <c r="I112" s="95" t="s">
        <v>1707</v>
      </c>
      <c r="J112" s="245">
        <v>34998.579831932773</v>
      </c>
      <c r="K112" s="94">
        <v>0.19</v>
      </c>
      <c r="L112"/>
      <c r="M112"/>
    </row>
    <row r="113" spans="8:13" ht="22.5" customHeight="1" x14ac:dyDescent="0.25">
      <c r="H113" s="95" t="s">
        <v>1708</v>
      </c>
      <c r="I113" s="92" t="s">
        <v>1709</v>
      </c>
      <c r="J113" s="245">
        <v>224319.85714285716</v>
      </c>
      <c r="K113" s="94">
        <v>0.19</v>
      </c>
      <c r="L113"/>
      <c r="M113"/>
    </row>
    <row r="114" spans="8:13" ht="22.5" customHeight="1" x14ac:dyDescent="0.25">
      <c r="H114" s="95" t="s">
        <v>1710</v>
      </c>
      <c r="I114" s="92" t="s">
        <v>1711</v>
      </c>
      <c r="J114" s="245">
        <v>402626.34453781514</v>
      </c>
      <c r="K114" s="94">
        <v>0.19</v>
      </c>
      <c r="L114"/>
      <c r="M114"/>
    </row>
    <row r="115" spans="8:13" ht="22.5" customHeight="1" x14ac:dyDescent="0.25">
      <c r="H115" s="95" t="s">
        <v>1712</v>
      </c>
      <c r="I115" s="95" t="s">
        <v>1713</v>
      </c>
      <c r="J115" s="245">
        <v>189361.21008403361</v>
      </c>
      <c r="K115" s="94">
        <v>0.19</v>
      </c>
      <c r="L115"/>
      <c r="M115"/>
    </row>
    <row r="116" spans="8:13" ht="22.5" customHeight="1" x14ac:dyDescent="0.25">
      <c r="H116" s="95" t="s">
        <v>1714</v>
      </c>
      <c r="I116" s="95" t="s">
        <v>1715</v>
      </c>
      <c r="J116" s="245">
        <v>412.63865546218489</v>
      </c>
      <c r="K116" s="94">
        <v>0.19</v>
      </c>
      <c r="L116"/>
      <c r="M116"/>
    </row>
    <row r="117" spans="8:13" ht="22.5" customHeight="1" x14ac:dyDescent="0.25">
      <c r="H117" s="95" t="s">
        <v>1716</v>
      </c>
      <c r="I117" s="92" t="s">
        <v>1717</v>
      </c>
      <c r="J117" s="245">
        <v>480.02521008403363</v>
      </c>
      <c r="K117" s="94">
        <v>0.19</v>
      </c>
      <c r="L117"/>
      <c r="M117"/>
    </row>
    <row r="118" spans="8:13" ht="22.5" customHeight="1" x14ac:dyDescent="0.25">
      <c r="H118" s="95" t="s">
        <v>1718</v>
      </c>
      <c r="I118" s="92" t="s">
        <v>1718</v>
      </c>
      <c r="J118" s="245">
        <v>143794.58823529413</v>
      </c>
      <c r="K118" s="94">
        <v>0.19</v>
      </c>
      <c r="L118"/>
      <c r="M118"/>
    </row>
    <row r="119" spans="8:13" ht="22.5" customHeight="1" x14ac:dyDescent="0.25">
      <c r="H119" s="95" t="s">
        <v>1722</v>
      </c>
      <c r="I119" s="92"/>
      <c r="J119" s="245">
        <v>17229.327731092439</v>
      </c>
      <c r="K119" s="94">
        <v>0.19</v>
      </c>
      <c r="L119"/>
      <c r="M119"/>
    </row>
    <row r="120" spans="8:13" ht="22.5" customHeight="1" x14ac:dyDescent="0.25">
      <c r="H120" s="95" t="s">
        <v>1723</v>
      </c>
      <c r="I120" s="95" t="s">
        <v>1724</v>
      </c>
      <c r="J120" s="245"/>
      <c r="K120" s="94">
        <v>0.19</v>
      </c>
      <c r="L120"/>
      <c r="M120"/>
    </row>
    <row r="121" spans="8:13" ht="22.5" customHeight="1" x14ac:dyDescent="0.25">
      <c r="H121" s="95" t="s">
        <v>1725</v>
      </c>
      <c r="I121" s="95" t="s">
        <v>1726</v>
      </c>
      <c r="J121" s="245"/>
      <c r="K121" s="94">
        <v>0.19</v>
      </c>
      <c r="L121"/>
      <c r="M121"/>
    </row>
    <row r="122" spans="8:13" ht="22.5" customHeight="1" x14ac:dyDescent="0.25">
      <c r="H122" s="95" t="s">
        <v>1727</v>
      </c>
      <c r="I122" s="95" t="s">
        <v>1728</v>
      </c>
      <c r="J122" s="245">
        <v>20488.840336134457</v>
      </c>
      <c r="K122" s="94">
        <v>0.19</v>
      </c>
      <c r="L122"/>
      <c r="M122"/>
    </row>
    <row r="123" spans="8:13" ht="22.5" customHeight="1" x14ac:dyDescent="0.25">
      <c r="H123" s="95" t="s">
        <v>1730</v>
      </c>
      <c r="I123" s="96" t="s">
        <v>1731</v>
      </c>
      <c r="J123" s="245">
        <v>3361.0084033613448</v>
      </c>
      <c r="K123" s="94">
        <v>0.19</v>
      </c>
      <c r="L123"/>
      <c r="M123"/>
    </row>
    <row r="124" spans="8:13" ht="22.5" customHeight="1" x14ac:dyDescent="0.25">
      <c r="H124" s="92" t="s">
        <v>1732</v>
      </c>
      <c r="I124" s="92" t="s">
        <v>1733</v>
      </c>
      <c r="J124" s="245">
        <v>41314.613445378156</v>
      </c>
      <c r="K124" s="94">
        <v>0.19</v>
      </c>
      <c r="L124"/>
      <c r="M124"/>
    </row>
    <row r="125" spans="8:13" ht="22.5" customHeight="1" x14ac:dyDescent="0.25">
      <c r="H125" s="95" t="s">
        <v>1736</v>
      </c>
      <c r="I125" s="95" t="s">
        <v>1737</v>
      </c>
      <c r="J125" s="245">
        <v>34429.537815126052</v>
      </c>
      <c r="K125" s="94">
        <v>0.19</v>
      </c>
      <c r="L125"/>
      <c r="M125"/>
    </row>
    <row r="126" spans="8:13" ht="22.5" customHeight="1" x14ac:dyDescent="0.25">
      <c r="H126" s="95" t="s">
        <v>1739</v>
      </c>
      <c r="I126" s="95" t="s">
        <v>1737</v>
      </c>
      <c r="J126" s="245">
        <v>13141.210084033615</v>
      </c>
      <c r="K126" s="94">
        <v>0.19</v>
      </c>
      <c r="L126"/>
      <c r="M126"/>
    </row>
    <row r="127" spans="8:13" ht="22.5" customHeight="1" x14ac:dyDescent="0.25">
      <c r="H127" s="95" t="s">
        <v>1741</v>
      </c>
      <c r="I127" s="95" t="s">
        <v>1742</v>
      </c>
      <c r="J127" s="245">
        <v>55667.117647058825</v>
      </c>
      <c r="K127" s="94">
        <v>0.19</v>
      </c>
      <c r="L127"/>
      <c r="M127"/>
    </row>
    <row r="128" spans="8:13" ht="22.5" customHeight="1" x14ac:dyDescent="0.25">
      <c r="H128" s="95" t="s">
        <v>1743</v>
      </c>
      <c r="I128" s="95" t="s">
        <v>1744</v>
      </c>
      <c r="J128" s="245">
        <v>23396.44537815126</v>
      </c>
      <c r="K128" s="94">
        <v>0.19</v>
      </c>
      <c r="L128"/>
      <c r="M128"/>
    </row>
    <row r="129" spans="8:13" ht="22.5" customHeight="1" x14ac:dyDescent="0.25">
      <c r="H129" s="95" t="s">
        <v>1747</v>
      </c>
      <c r="I129" s="96" t="s">
        <v>1748</v>
      </c>
      <c r="J129" s="245">
        <v>41079.176470588238</v>
      </c>
      <c r="K129" s="94">
        <v>0.19</v>
      </c>
      <c r="L129"/>
      <c r="M129"/>
    </row>
    <row r="130" spans="8:13" ht="22.5" customHeight="1" x14ac:dyDescent="0.25">
      <c r="H130" s="95" t="s">
        <v>1749</v>
      </c>
      <c r="I130" s="96" t="s">
        <v>1750</v>
      </c>
      <c r="J130" s="245">
        <v>29839.764705882353</v>
      </c>
      <c r="K130" s="94">
        <v>0.19</v>
      </c>
      <c r="L130"/>
      <c r="M130"/>
    </row>
    <row r="131" spans="8:13" ht="22.5" customHeight="1" x14ac:dyDescent="0.25">
      <c r="H131" s="95" t="s">
        <v>1751</v>
      </c>
      <c r="I131" s="96" t="s">
        <v>1752</v>
      </c>
      <c r="J131" s="245">
        <v>40977.680672268914</v>
      </c>
      <c r="K131" s="94">
        <v>0.19</v>
      </c>
      <c r="L131"/>
      <c r="M131"/>
    </row>
    <row r="132" spans="8:13" ht="22.5" customHeight="1" x14ac:dyDescent="0.25">
      <c r="H132" s="95" t="s">
        <v>1753</v>
      </c>
      <c r="I132" s="96" t="s">
        <v>1752</v>
      </c>
      <c r="J132" s="245">
        <v>23007.932773109245</v>
      </c>
      <c r="K132" s="94">
        <v>0.19</v>
      </c>
      <c r="L132"/>
      <c r="M132"/>
    </row>
    <row r="133" spans="8:13" ht="22.5" customHeight="1" x14ac:dyDescent="0.25">
      <c r="H133" s="95" t="s">
        <v>1754</v>
      </c>
      <c r="I133" s="96" t="s">
        <v>1755</v>
      </c>
      <c r="J133" s="245">
        <v>41078.34453781513</v>
      </c>
      <c r="K133" s="94">
        <v>0.19</v>
      </c>
      <c r="L133"/>
      <c r="M133"/>
    </row>
    <row r="134" spans="8:13" ht="22.5" customHeight="1" x14ac:dyDescent="0.25">
      <c r="H134" s="95" t="s">
        <v>1756</v>
      </c>
      <c r="I134" s="96" t="s">
        <v>1755</v>
      </c>
      <c r="J134" s="245">
        <v>52870.991596638662</v>
      </c>
      <c r="K134" s="94">
        <v>0.19</v>
      </c>
      <c r="L134"/>
      <c r="M134"/>
    </row>
    <row r="135" spans="8:13" ht="22.5" customHeight="1" x14ac:dyDescent="0.25">
      <c r="H135" s="95" t="s">
        <v>1757</v>
      </c>
      <c r="I135" s="96" t="s">
        <v>1758</v>
      </c>
      <c r="J135" s="245">
        <v>114765.12605042018</v>
      </c>
      <c r="K135" s="94">
        <v>0.19</v>
      </c>
      <c r="L135"/>
      <c r="M135"/>
    </row>
    <row r="136" spans="8:13" ht="22.5" customHeight="1" x14ac:dyDescent="0.25">
      <c r="H136" s="95" t="s">
        <v>1759</v>
      </c>
      <c r="I136" s="96" t="s">
        <v>1760</v>
      </c>
      <c r="J136" s="245">
        <v>166263.42857142858</v>
      </c>
      <c r="K136" s="94">
        <v>0.19</v>
      </c>
      <c r="L136"/>
      <c r="M136"/>
    </row>
    <row r="137" spans="8:13" ht="22.5" customHeight="1" x14ac:dyDescent="0.25">
      <c r="H137" s="95" t="s">
        <v>1762</v>
      </c>
      <c r="I137" s="96" t="s">
        <v>1763</v>
      </c>
      <c r="J137" s="245">
        <v>229665.85714285716</v>
      </c>
      <c r="K137" s="94">
        <v>0.19</v>
      </c>
      <c r="L137"/>
      <c r="M137"/>
    </row>
    <row r="138" spans="8:13" ht="22.5" customHeight="1" x14ac:dyDescent="0.25">
      <c r="H138" s="95" t="s">
        <v>1764</v>
      </c>
      <c r="I138" s="96" t="s">
        <v>1765</v>
      </c>
      <c r="J138" s="245">
        <v>18255.932773109245</v>
      </c>
      <c r="K138" s="94">
        <v>0.19</v>
      </c>
      <c r="L138"/>
      <c r="M138"/>
    </row>
    <row r="139" spans="8:13" ht="22.5" customHeight="1" x14ac:dyDescent="0.25">
      <c r="H139" s="95" t="s">
        <v>1767</v>
      </c>
      <c r="I139" s="96" t="s">
        <v>1768</v>
      </c>
      <c r="J139" s="245">
        <v>12078.83193277311</v>
      </c>
      <c r="K139" s="94">
        <v>0.19</v>
      </c>
      <c r="L139"/>
      <c r="M139"/>
    </row>
    <row r="140" spans="8:13" ht="22.5" customHeight="1" x14ac:dyDescent="0.25">
      <c r="H140" s="95" t="s">
        <v>1769</v>
      </c>
      <c r="I140" s="96" t="s">
        <v>1770</v>
      </c>
      <c r="J140" s="245">
        <v>7961.5966386554619</v>
      </c>
      <c r="K140" s="94">
        <v>0.19</v>
      </c>
      <c r="L140"/>
      <c r="M140"/>
    </row>
    <row r="141" spans="8:13" ht="22.5" customHeight="1" x14ac:dyDescent="0.25">
      <c r="H141" s="95" t="s">
        <v>1771</v>
      </c>
      <c r="I141" s="96" t="s">
        <v>1772</v>
      </c>
      <c r="J141" s="245">
        <v>24507.0756302521</v>
      </c>
      <c r="K141" s="94">
        <v>0.19</v>
      </c>
      <c r="L141"/>
      <c r="M141"/>
    </row>
    <row r="142" spans="8:13" ht="22.5" customHeight="1" x14ac:dyDescent="0.25">
      <c r="H142" s="95" t="s">
        <v>1775</v>
      </c>
      <c r="I142" s="96" t="s">
        <v>1776</v>
      </c>
      <c r="J142" s="245">
        <v>68566.23529411765</v>
      </c>
      <c r="K142" s="94">
        <v>0.19</v>
      </c>
      <c r="L142"/>
      <c r="M142"/>
    </row>
    <row r="143" spans="8:13" ht="22.5" customHeight="1" x14ac:dyDescent="0.25">
      <c r="H143" s="95" t="s">
        <v>1777</v>
      </c>
      <c r="I143" s="96" t="s">
        <v>1778</v>
      </c>
      <c r="J143" s="245">
        <v>10498.159663865546</v>
      </c>
      <c r="K143" s="94">
        <v>0.19</v>
      </c>
      <c r="L143"/>
      <c r="M143"/>
    </row>
    <row r="144" spans="8:13" ht="22.5" customHeight="1" x14ac:dyDescent="0.25">
      <c r="H144" s="95" t="s">
        <v>1779</v>
      </c>
      <c r="I144" s="96" t="s">
        <v>1780</v>
      </c>
      <c r="J144" s="245">
        <v>34481.117647058825</v>
      </c>
      <c r="K144" s="94">
        <v>0.19</v>
      </c>
      <c r="L144"/>
      <c r="M144"/>
    </row>
    <row r="145" spans="8:13" ht="22.5" customHeight="1" x14ac:dyDescent="0.25">
      <c r="H145" s="95" t="s">
        <v>1781</v>
      </c>
      <c r="I145" s="96" t="s">
        <v>1782</v>
      </c>
      <c r="J145" s="245">
        <v>45905.218487394959</v>
      </c>
      <c r="K145" s="94">
        <v>0.19</v>
      </c>
      <c r="L145"/>
      <c r="M145"/>
    </row>
    <row r="146" spans="8:13" ht="22.5" customHeight="1" x14ac:dyDescent="0.25">
      <c r="H146" s="95" t="s">
        <v>1784</v>
      </c>
      <c r="I146" s="96" t="s">
        <v>1785</v>
      </c>
      <c r="J146" s="245">
        <v>13255.18487394958</v>
      </c>
      <c r="K146" s="94">
        <v>0.19</v>
      </c>
      <c r="L146"/>
      <c r="M146"/>
    </row>
    <row r="147" spans="8:13" ht="22.5" customHeight="1" x14ac:dyDescent="0.25">
      <c r="H147" s="95" t="s">
        <v>1787</v>
      </c>
      <c r="I147" s="96" t="s">
        <v>1788</v>
      </c>
      <c r="J147" s="245">
        <v>24100.260504201684</v>
      </c>
      <c r="K147" s="94">
        <v>0.19</v>
      </c>
      <c r="L147"/>
      <c r="M147"/>
    </row>
    <row r="148" spans="8:13" ht="22.5" customHeight="1" x14ac:dyDescent="0.25">
      <c r="H148" s="95" t="s">
        <v>1790</v>
      </c>
      <c r="I148" s="96" t="s">
        <v>1791</v>
      </c>
      <c r="J148" s="245">
        <v>31059.378151260509</v>
      </c>
      <c r="K148" s="94">
        <v>0.19</v>
      </c>
      <c r="L148"/>
      <c r="M148"/>
    </row>
    <row r="149" spans="8:13" ht="22.5" customHeight="1" x14ac:dyDescent="0.25">
      <c r="H149" s="95" t="s">
        <v>1793</v>
      </c>
      <c r="I149" s="96" t="s">
        <v>1794</v>
      </c>
      <c r="J149" s="245">
        <v>20480.521008403361</v>
      </c>
      <c r="K149" s="94">
        <v>0.19</v>
      </c>
      <c r="L149"/>
      <c r="M149"/>
    </row>
    <row r="150" spans="8:13" ht="22.5" customHeight="1" x14ac:dyDescent="0.25">
      <c r="H150" s="95" t="s">
        <v>1795</v>
      </c>
      <c r="I150" s="96" t="s">
        <v>1796</v>
      </c>
      <c r="J150" s="245">
        <v>29908.81512605042</v>
      </c>
      <c r="K150" s="94">
        <v>0.19</v>
      </c>
      <c r="L150"/>
      <c r="M150"/>
    </row>
    <row r="151" spans="8:13" ht="22.5" customHeight="1" x14ac:dyDescent="0.25">
      <c r="H151" s="95" t="s">
        <v>1797</v>
      </c>
      <c r="I151" s="96" t="s">
        <v>1798</v>
      </c>
      <c r="J151" s="245">
        <v>25875.60504201681</v>
      </c>
      <c r="K151" s="94">
        <v>0.19</v>
      </c>
      <c r="L151"/>
      <c r="M151"/>
    </row>
    <row r="152" spans="8:13" ht="22.5" customHeight="1" x14ac:dyDescent="0.25">
      <c r="H152" s="95" t="s">
        <v>1801</v>
      </c>
      <c r="I152" s="96" t="s">
        <v>1802</v>
      </c>
      <c r="J152" s="245">
        <v>27386.394957983197</v>
      </c>
      <c r="K152" s="94">
        <v>0.19</v>
      </c>
      <c r="L152"/>
      <c r="M152"/>
    </row>
    <row r="153" spans="8:13" ht="22.5" customHeight="1" x14ac:dyDescent="0.25">
      <c r="H153" s="95" t="s">
        <v>1804</v>
      </c>
      <c r="I153" s="96" t="s">
        <v>1805</v>
      </c>
      <c r="J153" s="245">
        <v>172151.84873949582</v>
      </c>
      <c r="K153" s="94">
        <v>0.19</v>
      </c>
      <c r="L153"/>
      <c r="M153"/>
    </row>
    <row r="154" spans="8:13" ht="22.5" customHeight="1" x14ac:dyDescent="0.25">
      <c r="H154" s="95" t="s">
        <v>1806</v>
      </c>
      <c r="I154" s="96" t="s">
        <v>1807</v>
      </c>
      <c r="J154" s="245">
        <v>210583.81512605041</v>
      </c>
      <c r="K154" s="94">
        <v>0.19</v>
      </c>
      <c r="L154"/>
      <c r="M154"/>
    </row>
    <row r="155" spans="8:13" ht="22.5" customHeight="1" x14ac:dyDescent="0.25">
      <c r="H155" s="95" t="s">
        <v>1808</v>
      </c>
      <c r="I155" s="96" t="s">
        <v>1796</v>
      </c>
      <c r="J155" s="245">
        <v>13229.394957983193</v>
      </c>
      <c r="K155" s="94">
        <v>0.19</v>
      </c>
      <c r="L155"/>
      <c r="M155"/>
    </row>
    <row r="156" spans="8:13" ht="22.5" customHeight="1" x14ac:dyDescent="0.25">
      <c r="H156" s="95" t="s">
        <v>1809</v>
      </c>
      <c r="I156" s="96" t="s">
        <v>1796</v>
      </c>
      <c r="J156" s="245">
        <v>7736.9747899159665</v>
      </c>
      <c r="K156" s="94">
        <v>0.19</v>
      </c>
      <c r="L156"/>
      <c r="M156"/>
    </row>
    <row r="157" spans="8:13" ht="22.5" customHeight="1" x14ac:dyDescent="0.25">
      <c r="H157" s="95" t="s">
        <v>1810</v>
      </c>
      <c r="I157" s="96" t="s">
        <v>1811</v>
      </c>
      <c r="J157" s="245">
        <v>8533.9663865546227</v>
      </c>
      <c r="K157" s="94">
        <v>0.19</v>
      </c>
      <c r="L157"/>
      <c r="M157"/>
    </row>
    <row r="158" spans="8:13" ht="22.5" customHeight="1" x14ac:dyDescent="0.25">
      <c r="H158" s="95" t="s">
        <v>1812</v>
      </c>
      <c r="I158" s="96" t="s">
        <v>1813</v>
      </c>
      <c r="J158" s="245">
        <v>14215.235294117649</v>
      </c>
      <c r="K158" s="94">
        <v>0.19</v>
      </c>
      <c r="L158"/>
      <c r="M158"/>
    </row>
    <row r="159" spans="8:13" ht="22.5" customHeight="1" x14ac:dyDescent="0.25">
      <c r="H159" s="95" t="s">
        <v>1814</v>
      </c>
      <c r="I159" s="96" t="s">
        <v>1815</v>
      </c>
      <c r="J159" s="245">
        <v>24732.529411764706</v>
      </c>
      <c r="K159" s="94">
        <v>0.19</v>
      </c>
      <c r="L159"/>
      <c r="M159"/>
    </row>
    <row r="160" spans="8:13" ht="22.5" customHeight="1" x14ac:dyDescent="0.25">
      <c r="H160" s="95" t="s">
        <v>1816</v>
      </c>
      <c r="I160" s="96" t="s">
        <v>1817</v>
      </c>
      <c r="J160" s="245">
        <v>217127.79831932773</v>
      </c>
      <c r="K160" s="94">
        <v>0.19</v>
      </c>
      <c r="L160"/>
      <c r="M160"/>
    </row>
    <row r="161" spans="8:13" ht="22.5" customHeight="1" x14ac:dyDescent="0.25">
      <c r="H161" s="95" t="s">
        <v>1818</v>
      </c>
      <c r="I161" s="96" t="s">
        <v>1819</v>
      </c>
      <c r="J161" s="245">
        <v>9356.7478991596654</v>
      </c>
      <c r="K161" s="94">
        <v>0.19</v>
      </c>
      <c r="L161"/>
      <c r="M161"/>
    </row>
    <row r="162" spans="8:13" ht="22.5" customHeight="1" x14ac:dyDescent="0.25">
      <c r="H162" s="95" t="s">
        <v>1821</v>
      </c>
      <c r="I162" s="96" t="s">
        <v>1822</v>
      </c>
      <c r="J162" s="245">
        <v>8965.7394957983197</v>
      </c>
      <c r="K162" s="94">
        <v>0.19</v>
      </c>
      <c r="L162"/>
      <c r="M162"/>
    </row>
    <row r="163" spans="8:13" ht="22.5" customHeight="1" x14ac:dyDescent="0.25">
      <c r="H163" s="95" t="s">
        <v>1823</v>
      </c>
      <c r="I163" s="96" t="s">
        <v>1824</v>
      </c>
      <c r="J163" s="245">
        <v>5177.1176470588243</v>
      </c>
      <c r="K163" s="94">
        <v>0.19</v>
      </c>
      <c r="L163"/>
      <c r="M163"/>
    </row>
    <row r="164" spans="8:13" ht="22.5" customHeight="1" x14ac:dyDescent="0.25">
      <c r="H164" s="95" t="s">
        <v>1829</v>
      </c>
      <c r="I164" s="96" t="s">
        <v>1830</v>
      </c>
      <c r="J164" s="245">
        <v>32209.941176470591</v>
      </c>
      <c r="K164" s="94">
        <v>0.19</v>
      </c>
      <c r="L164"/>
      <c r="M164"/>
    </row>
    <row r="165" spans="8:13" ht="22.5" customHeight="1" x14ac:dyDescent="0.25">
      <c r="H165" s="95" t="s">
        <v>1831</v>
      </c>
      <c r="I165" s="96" t="s">
        <v>1832</v>
      </c>
      <c r="J165" s="245">
        <v>4108.9159663865548</v>
      </c>
      <c r="K165" s="94">
        <v>0.19</v>
      </c>
      <c r="L165"/>
      <c r="M165"/>
    </row>
    <row r="166" spans="8:13" ht="22.5" customHeight="1" x14ac:dyDescent="0.25">
      <c r="H166" s="95" t="s">
        <v>1833</v>
      </c>
      <c r="I166" s="96" t="s">
        <v>1833</v>
      </c>
      <c r="J166" s="245">
        <v>7459.9411764705883</v>
      </c>
      <c r="K166" s="94">
        <v>0.19</v>
      </c>
      <c r="L166"/>
      <c r="M166"/>
    </row>
    <row r="167" spans="8:13" ht="22.5" customHeight="1" x14ac:dyDescent="0.25">
      <c r="H167" s="95" t="s">
        <v>1834</v>
      </c>
      <c r="I167" s="96" t="s">
        <v>1835</v>
      </c>
      <c r="J167" s="245">
        <v>4913.3949579831933</v>
      </c>
      <c r="K167" s="94">
        <v>0.19</v>
      </c>
      <c r="L167"/>
      <c r="M167"/>
    </row>
    <row r="168" spans="8:13" ht="22.5" customHeight="1" x14ac:dyDescent="0.25">
      <c r="H168" s="95" t="s">
        <v>1836</v>
      </c>
      <c r="I168" s="96" t="s">
        <v>1837</v>
      </c>
      <c r="J168" s="245">
        <v>4401.7563025210084</v>
      </c>
      <c r="K168" s="94">
        <v>0.19</v>
      </c>
      <c r="L168"/>
      <c r="M168"/>
    </row>
    <row r="169" spans="8:13" ht="22.5" customHeight="1" x14ac:dyDescent="0.25">
      <c r="H169" s="95" t="s">
        <v>1838</v>
      </c>
      <c r="I169" s="96" t="s">
        <v>1839</v>
      </c>
      <c r="J169" s="245">
        <v>6662.1176470588243</v>
      </c>
      <c r="K169" s="94">
        <v>0.19</v>
      </c>
      <c r="L169"/>
      <c r="M169"/>
    </row>
    <row r="170" spans="8:13" ht="22.5" customHeight="1" x14ac:dyDescent="0.25">
      <c r="H170" s="95" t="s">
        <v>1840</v>
      </c>
      <c r="I170" s="96" t="s">
        <v>1841</v>
      </c>
      <c r="J170" s="245">
        <v>8900.8487394957992</v>
      </c>
      <c r="K170" s="94">
        <v>0.19</v>
      </c>
      <c r="L170"/>
      <c r="M170"/>
    </row>
    <row r="171" spans="8:13" ht="22.5" customHeight="1" x14ac:dyDescent="0.25">
      <c r="H171" s="95" t="s">
        <v>1842</v>
      </c>
      <c r="I171" s="96" t="s">
        <v>1843</v>
      </c>
      <c r="J171" s="245">
        <v>484575.05042016815</v>
      </c>
      <c r="K171" s="94">
        <v>0.19</v>
      </c>
      <c r="L171"/>
      <c r="M171"/>
    </row>
    <row r="172" spans="8:13" ht="22.5" customHeight="1" x14ac:dyDescent="0.25">
      <c r="H172" s="95" t="s">
        <v>1844</v>
      </c>
      <c r="I172" s="96" t="s">
        <v>1845</v>
      </c>
      <c r="J172" s="245">
        <v>193509.22689075631</v>
      </c>
      <c r="K172" s="94">
        <v>0.19</v>
      </c>
      <c r="L172"/>
      <c r="M172"/>
    </row>
    <row r="173" spans="8:13" ht="22.5" customHeight="1" x14ac:dyDescent="0.25">
      <c r="H173" s="95" t="s">
        <v>1846</v>
      </c>
      <c r="I173" s="96" t="s">
        <v>1847</v>
      </c>
      <c r="J173" s="245">
        <v>361362.47899159661</v>
      </c>
      <c r="K173" s="94">
        <v>0.19</v>
      </c>
      <c r="L173"/>
      <c r="M173"/>
    </row>
    <row r="174" spans="8:13" ht="22.5" customHeight="1" x14ac:dyDescent="0.25">
      <c r="H174" s="95" t="s">
        <v>1848</v>
      </c>
      <c r="I174" s="96" t="s">
        <v>1849</v>
      </c>
      <c r="J174" s="245">
        <v>137717.31932773109</v>
      </c>
      <c r="K174" s="94">
        <v>0.19</v>
      </c>
      <c r="L174"/>
      <c r="M174"/>
    </row>
    <row r="175" spans="8:13" ht="22.5" customHeight="1" x14ac:dyDescent="0.25">
      <c r="H175" s="95" t="s">
        <v>1850</v>
      </c>
      <c r="I175" s="96" t="s">
        <v>1851</v>
      </c>
      <c r="J175" s="245">
        <v>24100.260504201684</v>
      </c>
      <c r="K175" s="94">
        <v>0.19</v>
      </c>
      <c r="L175"/>
      <c r="M175"/>
    </row>
    <row r="176" spans="8:13" ht="22.5" customHeight="1" x14ac:dyDescent="0.25">
      <c r="H176" s="95" t="s">
        <v>1852</v>
      </c>
      <c r="I176" s="96" t="s">
        <v>1853</v>
      </c>
      <c r="J176" s="245">
        <v>125697.55462184874</v>
      </c>
      <c r="K176" s="94">
        <v>0.19</v>
      </c>
      <c r="L176"/>
      <c r="M176"/>
    </row>
    <row r="177" spans="8:13" ht="22.5" customHeight="1" x14ac:dyDescent="0.25">
      <c r="H177" s="95" t="s">
        <v>1854</v>
      </c>
      <c r="I177" s="96" t="s">
        <v>1855</v>
      </c>
      <c r="J177" s="245">
        <v>10928.268907563026</v>
      </c>
      <c r="K177" s="94">
        <v>0.19</v>
      </c>
      <c r="L177"/>
      <c r="M177"/>
    </row>
    <row r="178" spans="8:13" ht="22.5" customHeight="1" x14ac:dyDescent="0.25">
      <c r="H178" s="95" t="s">
        <v>1856</v>
      </c>
      <c r="I178" s="96" t="s">
        <v>1857</v>
      </c>
      <c r="J178" s="245">
        <v>114.80672268907564</v>
      </c>
      <c r="K178" s="94">
        <v>0.19</v>
      </c>
      <c r="L178"/>
      <c r="M178"/>
    </row>
    <row r="179" spans="8:13" ht="22.5" customHeight="1" x14ac:dyDescent="0.25">
      <c r="H179" s="95" t="s">
        <v>1858</v>
      </c>
      <c r="I179" s="96" t="s">
        <v>1859</v>
      </c>
      <c r="J179" s="245">
        <v>17116.18487394958</v>
      </c>
      <c r="K179" s="94">
        <v>0.19</v>
      </c>
      <c r="L179"/>
      <c r="M179"/>
    </row>
    <row r="180" spans="8:13" ht="22.5" customHeight="1" x14ac:dyDescent="0.25">
      <c r="H180" s="95" t="s">
        <v>1861</v>
      </c>
      <c r="I180" s="96" t="s">
        <v>1862</v>
      </c>
      <c r="J180" s="245">
        <v>252489.93277310926</v>
      </c>
      <c r="K180" s="94">
        <v>0.19</v>
      </c>
      <c r="L180"/>
      <c r="M180"/>
    </row>
    <row r="181" spans="8:13" ht="22.5" customHeight="1" x14ac:dyDescent="0.25">
      <c r="H181" s="95" t="s">
        <v>1863</v>
      </c>
      <c r="I181" s="96" t="s">
        <v>1864</v>
      </c>
      <c r="J181" s="245">
        <v>284572.58823529416</v>
      </c>
      <c r="K181" s="94">
        <v>0.19</v>
      </c>
      <c r="L181"/>
      <c r="M181"/>
    </row>
    <row r="182" spans="8:13" ht="22.5" customHeight="1" x14ac:dyDescent="0.25">
      <c r="H182" s="95" t="s">
        <v>1865</v>
      </c>
      <c r="I182" s="96" t="s">
        <v>1866</v>
      </c>
      <c r="J182" s="245">
        <v>72472.991596638662</v>
      </c>
      <c r="K182" s="94">
        <v>0.19</v>
      </c>
      <c r="L182"/>
      <c r="M182"/>
    </row>
    <row r="183" spans="8:13" ht="22.5" customHeight="1" x14ac:dyDescent="0.25">
      <c r="H183" s="95" t="s">
        <v>1867</v>
      </c>
      <c r="I183" s="96" t="s">
        <v>1868</v>
      </c>
      <c r="J183" s="245">
        <v>96990.050420168074</v>
      </c>
      <c r="K183" s="94">
        <v>0.19</v>
      </c>
      <c r="L183"/>
      <c r="M183"/>
    </row>
    <row r="184" spans="8:13" ht="22.5" customHeight="1" x14ac:dyDescent="0.25">
      <c r="H184" s="95" t="s">
        <v>1869</v>
      </c>
      <c r="I184" s="96" t="s">
        <v>1870</v>
      </c>
      <c r="J184" s="245">
        <v>143669.79831932773</v>
      </c>
      <c r="K184" s="94">
        <v>0.19</v>
      </c>
      <c r="L184"/>
      <c r="M184"/>
    </row>
    <row r="185" spans="8:13" ht="22.5" customHeight="1" x14ac:dyDescent="0.25">
      <c r="H185" s="95" t="s">
        <v>1871</v>
      </c>
      <c r="I185" s="96" t="s">
        <v>1872</v>
      </c>
      <c r="J185" s="245">
        <v>200837.72268907566</v>
      </c>
      <c r="K185" s="94">
        <v>0.19</v>
      </c>
      <c r="L185"/>
      <c r="M185"/>
    </row>
    <row r="186" spans="8:13" ht="22.5" customHeight="1" x14ac:dyDescent="0.25">
      <c r="H186" s="95" t="s">
        <v>1873</v>
      </c>
      <c r="I186" s="96" t="s">
        <v>1874</v>
      </c>
      <c r="J186" s="245">
        <v>161120.42016806721</v>
      </c>
      <c r="K186" s="94">
        <v>0.19</v>
      </c>
      <c r="L186"/>
      <c r="M186"/>
    </row>
    <row r="187" spans="8:13" ht="22.5" customHeight="1" x14ac:dyDescent="0.25">
      <c r="H187" s="95" t="s">
        <v>1875</v>
      </c>
      <c r="I187" s="96" t="s">
        <v>1876</v>
      </c>
      <c r="J187" s="245">
        <v>191143.21008403364</v>
      </c>
      <c r="K187" s="94">
        <v>0.19</v>
      </c>
      <c r="L187"/>
      <c r="M187"/>
    </row>
    <row r="188" spans="8:13" ht="22.5" customHeight="1" x14ac:dyDescent="0.25">
      <c r="H188" s="95" t="s">
        <v>1879</v>
      </c>
      <c r="I188" s="96"/>
      <c r="J188" s="245">
        <v>2505007.0588235296</v>
      </c>
      <c r="K188" s="94">
        <v>0.19</v>
      </c>
      <c r="L188"/>
      <c r="M188"/>
    </row>
    <row r="189" spans="8:13" ht="22.5" customHeight="1" x14ac:dyDescent="0.25">
      <c r="H189" s="95" t="s">
        <v>1880</v>
      </c>
      <c r="I189" s="96" t="s">
        <v>1881</v>
      </c>
      <c r="J189" s="245">
        <v>16665.277310924372</v>
      </c>
      <c r="K189" s="94">
        <v>0.19</v>
      </c>
      <c r="L189"/>
      <c r="M189"/>
    </row>
    <row r="190" spans="8:13" ht="22.5" customHeight="1" x14ac:dyDescent="0.25">
      <c r="H190" s="95" t="s">
        <v>1882</v>
      </c>
      <c r="I190" s="96" t="s">
        <v>1883</v>
      </c>
      <c r="J190" s="245">
        <v>32981.142857142855</v>
      </c>
      <c r="K190" s="94">
        <v>0.19</v>
      </c>
      <c r="L190"/>
      <c r="M190"/>
    </row>
    <row r="191" spans="8:13" ht="22.5" customHeight="1" x14ac:dyDescent="0.25">
      <c r="H191" s="95" t="s">
        <v>1884</v>
      </c>
      <c r="I191" s="96" t="s">
        <v>1885</v>
      </c>
      <c r="J191" s="245">
        <v>39111.655462184877</v>
      </c>
      <c r="K191" s="94">
        <v>0.19</v>
      </c>
      <c r="L191"/>
      <c r="M191"/>
    </row>
    <row r="192" spans="8:13" ht="22.5" customHeight="1" x14ac:dyDescent="0.25">
      <c r="H192" s="95" t="s">
        <v>1886</v>
      </c>
      <c r="I192" s="96" t="s">
        <v>1887</v>
      </c>
      <c r="J192" s="245">
        <v>40568.36974789916</v>
      </c>
      <c r="K192" s="94">
        <v>0.19</v>
      </c>
      <c r="L192"/>
      <c r="M192"/>
    </row>
    <row r="193" spans="8:13" ht="22.5" customHeight="1" x14ac:dyDescent="0.25">
      <c r="H193" s="95" t="s">
        <v>1888</v>
      </c>
      <c r="I193" s="96" t="s">
        <v>1889</v>
      </c>
      <c r="J193" s="245">
        <v>33090.957983193279</v>
      </c>
      <c r="K193" s="94">
        <v>0.19</v>
      </c>
      <c r="L193"/>
      <c r="M193"/>
    </row>
    <row r="194" spans="8:13" ht="22.5" customHeight="1" x14ac:dyDescent="0.25">
      <c r="H194" s="95" t="s">
        <v>1890</v>
      </c>
      <c r="I194" s="96" t="s">
        <v>1891</v>
      </c>
      <c r="J194" s="245">
        <v>33331.386554621851</v>
      </c>
      <c r="K194" s="94">
        <v>0.19</v>
      </c>
      <c r="L194"/>
      <c r="M194"/>
    </row>
    <row r="195" spans="8:13" ht="22.5" customHeight="1" x14ac:dyDescent="0.25">
      <c r="H195" s="95" t="s">
        <v>1892</v>
      </c>
      <c r="I195" s="96" t="s">
        <v>1893</v>
      </c>
      <c r="J195" s="245">
        <v>39020.142857142862</v>
      </c>
      <c r="K195" s="94">
        <v>0.19</v>
      </c>
      <c r="L195"/>
      <c r="M195"/>
    </row>
    <row r="196" spans="8:13" ht="22.5" customHeight="1" x14ac:dyDescent="0.25">
      <c r="H196" s="95" t="s">
        <v>1894</v>
      </c>
      <c r="I196" s="96" t="s">
        <v>1895</v>
      </c>
      <c r="J196" s="245">
        <v>39995.168067226892</v>
      </c>
      <c r="K196" s="94">
        <v>0.19</v>
      </c>
      <c r="L196"/>
      <c r="M196"/>
    </row>
    <row r="197" spans="8:13" ht="22.5" customHeight="1" x14ac:dyDescent="0.25">
      <c r="H197" s="95" t="s">
        <v>1896</v>
      </c>
      <c r="I197" s="96" t="s">
        <v>1897</v>
      </c>
      <c r="J197" s="245">
        <v>32133.403361344539</v>
      </c>
      <c r="K197" s="94">
        <v>0.19</v>
      </c>
      <c r="L197"/>
      <c r="M197"/>
    </row>
    <row r="198" spans="8:13" ht="22.5" customHeight="1" x14ac:dyDescent="0.25">
      <c r="H198" s="95" t="s">
        <v>1898</v>
      </c>
      <c r="I198" s="96" t="s">
        <v>1899</v>
      </c>
      <c r="J198" s="245">
        <v>32181.655462184874</v>
      </c>
      <c r="K198" s="94">
        <v>0.19</v>
      </c>
      <c r="L198"/>
      <c r="M198"/>
    </row>
    <row r="199" spans="8:13" ht="22.5" customHeight="1" x14ac:dyDescent="0.25">
      <c r="H199" s="95" t="s">
        <v>1900</v>
      </c>
      <c r="I199" s="96" t="s">
        <v>1901</v>
      </c>
      <c r="J199" s="245">
        <v>37928.647058823532</v>
      </c>
      <c r="K199" s="94">
        <v>0.19</v>
      </c>
      <c r="L199"/>
      <c r="M199"/>
    </row>
    <row r="200" spans="8:13" ht="22.5" customHeight="1" x14ac:dyDescent="0.25">
      <c r="H200" s="95" t="s">
        <v>1902</v>
      </c>
      <c r="I200" s="96" t="s">
        <v>1903</v>
      </c>
      <c r="J200" s="245">
        <v>40262.218487394959</v>
      </c>
      <c r="K200" s="94">
        <v>0.19</v>
      </c>
      <c r="L200"/>
      <c r="M200"/>
    </row>
    <row r="201" spans="8:13" ht="22.5" customHeight="1" x14ac:dyDescent="0.25">
      <c r="H201" s="95" t="s">
        <v>1904</v>
      </c>
      <c r="I201" s="96" t="s">
        <v>1905</v>
      </c>
      <c r="J201" s="245">
        <v>32160.857142857141</v>
      </c>
      <c r="K201" s="94">
        <v>0.19</v>
      </c>
      <c r="L201"/>
      <c r="M201"/>
    </row>
    <row r="202" spans="8:13" ht="22.5" customHeight="1" x14ac:dyDescent="0.25">
      <c r="H202" s="95" t="s">
        <v>1906</v>
      </c>
      <c r="I202" s="96" t="s">
        <v>1907</v>
      </c>
      <c r="J202" s="245">
        <v>31950.378151260502</v>
      </c>
      <c r="K202" s="94">
        <v>0.19</v>
      </c>
      <c r="L202"/>
      <c r="M202"/>
    </row>
    <row r="203" spans="8:13" ht="22.5" customHeight="1" x14ac:dyDescent="0.25">
      <c r="H203" s="95" t="s">
        <v>1908</v>
      </c>
      <c r="I203" s="96" t="s">
        <v>1909</v>
      </c>
      <c r="J203" s="245">
        <v>37873.73949579832</v>
      </c>
      <c r="K203" s="94">
        <v>0.19</v>
      </c>
      <c r="L203"/>
      <c r="M203"/>
    </row>
    <row r="204" spans="8:13" ht="22.5" customHeight="1" x14ac:dyDescent="0.25">
      <c r="H204" s="95" t="s">
        <v>1910</v>
      </c>
      <c r="I204" s="96" t="s">
        <v>1911</v>
      </c>
      <c r="J204" s="245">
        <v>39840.428571428572</v>
      </c>
      <c r="K204" s="94">
        <v>0.19</v>
      </c>
      <c r="L204"/>
      <c r="M204"/>
    </row>
    <row r="205" spans="8:13" ht="22.5" customHeight="1" x14ac:dyDescent="0.25">
      <c r="H205" s="95" t="s">
        <v>1912</v>
      </c>
      <c r="I205" s="96" t="s">
        <v>1913</v>
      </c>
      <c r="J205" s="245">
        <v>32209.941176470591</v>
      </c>
      <c r="K205" s="94">
        <v>0.19</v>
      </c>
      <c r="L205"/>
      <c r="M205"/>
    </row>
    <row r="206" spans="8:13" ht="22.5" customHeight="1" x14ac:dyDescent="0.25">
      <c r="H206" s="95" t="s">
        <v>1914</v>
      </c>
      <c r="I206" s="96" t="s">
        <v>1915</v>
      </c>
      <c r="J206" s="245">
        <v>32181.655462184874</v>
      </c>
      <c r="K206" s="94">
        <v>0.19</v>
      </c>
      <c r="L206"/>
      <c r="M206"/>
    </row>
    <row r="207" spans="8:13" ht="22.5" customHeight="1" x14ac:dyDescent="0.25">
      <c r="H207" s="95" t="s">
        <v>1916</v>
      </c>
      <c r="I207" s="96" t="s">
        <v>1917</v>
      </c>
      <c r="J207" s="245">
        <v>37928.647058823532</v>
      </c>
      <c r="K207" s="94">
        <v>0.19</v>
      </c>
      <c r="L207"/>
      <c r="M207"/>
    </row>
    <row r="208" spans="8:13" ht="22.5" customHeight="1" x14ac:dyDescent="0.25">
      <c r="H208" s="95" t="s">
        <v>1918</v>
      </c>
      <c r="I208" s="96" t="s">
        <v>1919</v>
      </c>
      <c r="J208" s="245">
        <v>39918.63025210084</v>
      </c>
      <c r="K208" s="94">
        <v>0.19</v>
      </c>
      <c r="L208"/>
      <c r="M208"/>
    </row>
    <row r="209" spans="8:13" ht="22.5" customHeight="1" x14ac:dyDescent="0.25">
      <c r="H209" s="95" t="s">
        <v>1920</v>
      </c>
      <c r="I209" s="96" t="s">
        <v>1921</v>
      </c>
      <c r="J209" s="245">
        <v>32440.386554621848</v>
      </c>
      <c r="K209" s="94">
        <v>0.19</v>
      </c>
      <c r="L209"/>
      <c r="M209"/>
    </row>
    <row r="210" spans="8:13" ht="22.5" customHeight="1" x14ac:dyDescent="0.25">
      <c r="H210" s="95" t="s">
        <v>1922</v>
      </c>
      <c r="I210" s="96" t="s">
        <v>1923</v>
      </c>
      <c r="J210" s="245">
        <v>32340.554621848743</v>
      </c>
      <c r="K210" s="94">
        <v>0.19</v>
      </c>
      <c r="L210"/>
      <c r="M210"/>
    </row>
    <row r="211" spans="8:13" ht="22.5" customHeight="1" x14ac:dyDescent="0.25">
      <c r="H211" s="95" t="s">
        <v>1924</v>
      </c>
      <c r="I211" s="96" t="s">
        <v>1925</v>
      </c>
      <c r="J211" s="245">
        <v>37654.941176470587</v>
      </c>
      <c r="K211" s="94">
        <v>0.19</v>
      </c>
      <c r="L211"/>
      <c r="M211"/>
    </row>
    <row r="212" spans="8:13" ht="22.5" customHeight="1" x14ac:dyDescent="0.25">
      <c r="H212" s="95" t="s">
        <v>1926</v>
      </c>
      <c r="I212" s="96" t="s">
        <v>1927</v>
      </c>
      <c r="J212" s="245">
        <v>40227.277310924372</v>
      </c>
      <c r="K212" s="94">
        <v>0.19</v>
      </c>
      <c r="L212"/>
      <c r="M212"/>
    </row>
    <row r="213" spans="8:13" ht="22.5" customHeight="1" x14ac:dyDescent="0.25">
      <c r="H213" s="95" t="s">
        <v>1928</v>
      </c>
      <c r="I213" s="96" t="s">
        <v>1929</v>
      </c>
      <c r="J213" s="245">
        <v>32181.655462184874</v>
      </c>
      <c r="K213" s="94">
        <v>0.19</v>
      </c>
      <c r="L213"/>
      <c r="M213"/>
    </row>
    <row r="214" spans="8:13" ht="22.5" customHeight="1" x14ac:dyDescent="0.25">
      <c r="H214" s="95" t="s">
        <v>1928</v>
      </c>
      <c r="I214" s="96" t="s">
        <v>1930</v>
      </c>
      <c r="J214" s="245">
        <v>32181.655462184874</v>
      </c>
      <c r="K214" s="94">
        <v>0.19</v>
      </c>
      <c r="L214"/>
      <c r="M214"/>
    </row>
    <row r="215" spans="8:13" ht="22.5" customHeight="1" x14ac:dyDescent="0.25">
      <c r="H215" s="95" t="s">
        <v>1931</v>
      </c>
      <c r="I215" s="96" t="s">
        <v>1932</v>
      </c>
      <c r="J215" s="245">
        <v>37872.075630252097</v>
      </c>
      <c r="K215" s="94">
        <v>0.19</v>
      </c>
      <c r="L215"/>
      <c r="M215"/>
    </row>
    <row r="216" spans="8:13" ht="22.5" customHeight="1" x14ac:dyDescent="0.25">
      <c r="H216" s="95" t="s">
        <v>1933</v>
      </c>
      <c r="I216" s="96" t="s">
        <v>1934</v>
      </c>
      <c r="J216" s="245">
        <v>40167.378151260506</v>
      </c>
      <c r="K216" s="94">
        <v>0.19</v>
      </c>
      <c r="L216"/>
      <c r="M216"/>
    </row>
    <row r="217" spans="8:13" ht="22.5" customHeight="1" x14ac:dyDescent="0.25">
      <c r="H217" s="95" t="s">
        <v>1935</v>
      </c>
      <c r="I217" s="96" t="s">
        <v>1936</v>
      </c>
      <c r="J217" s="245">
        <v>31996.134453781517</v>
      </c>
      <c r="K217" s="94">
        <v>0.19</v>
      </c>
      <c r="L217"/>
      <c r="M217"/>
    </row>
    <row r="218" spans="8:13" ht="22.5" customHeight="1" x14ac:dyDescent="0.25">
      <c r="H218" s="95" t="s">
        <v>1937</v>
      </c>
      <c r="I218" s="96" t="s">
        <v>1938</v>
      </c>
      <c r="J218" s="245">
        <v>32209.941176470591</v>
      </c>
      <c r="K218" s="94">
        <v>0.19</v>
      </c>
      <c r="L218"/>
      <c r="M218"/>
    </row>
    <row r="219" spans="8:13" ht="22.5" customHeight="1" x14ac:dyDescent="0.25">
      <c r="H219" s="95" t="s">
        <v>1937</v>
      </c>
      <c r="I219" s="96" t="s">
        <v>1939</v>
      </c>
      <c r="J219" s="245">
        <v>32209.941176470591</v>
      </c>
      <c r="K219" s="94">
        <v>0.19</v>
      </c>
      <c r="L219"/>
      <c r="M219"/>
    </row>
    <row r="220" spans="8:13" ht="22.5" customHeight="1" x14ac:dyDescent="0.25">
      <c r="H220" s="95" t="s">
        <v>1940</v>
      </c>
      <c r="I220" s="96" t="s">
        <v>1941</v>
      </c>
      <c r="J220" s="245">
        <v>39938.596638655465</v>
      </c>
      <c r="K220" s="94">
        <v>0.19</v>
      </c>
      <c r="L220"/>
      <c r="M220"/>
    </row>
    <row r="221" spans="8:13" ht="22.5" customHeight="1" x14ac:dyDescent="0.25">
      <c r="H221" s="95" t="s">
        <v>1942</v>
      </c>
      <c r="I221" s="96" t="s">
        <v>1943</v>
      </c>
      <c r="J221" s="245">
        <v>32134.235294117647</v>
      </c>
      <c r="K221" s="94">
        <v>0.19</v>
      </c>
      <c r="L221"/>
      <c r="M221"/>
    </row>
    <row r="222" spans="8:13" ht="22.5" customHeight="1" x14ac:dyDescent="0.25">
      <c r="H222" s="95" t="s">
        <v>1944</v>
      </c>
      <c r="I222" s="96" t="s">
        <v>1945</v>
      </c>
      <c r="J222" s="245">
        <v>31872.176470588238</v>
      </c>
      <c r="K222" s="94">
        <v>0.19</v>
      </c>
      <c r="L222"/>
      <c r="M222"/>
    </row>
    <row r="223" spans="8:13" ht="22.5" customHeight="1" x14ac:dyDescent="0.25">
      <c r="H223" s="95" t="s">
        <v>1946</v>
      </c>
      <c r="I223" s="96" t="s">
        <v>1947</v>
      </c>
      <c r="J223" s="245">
        <v>37961.924369747903</v>
      </c>
      <c r="K223" s="94">
        <v>0.19</v>
      </c>
      <c r="L223"/>
      <c r="M223"/>
    </row>
    <row r="224" spans="8:13" ht="22.5" customHeight="1" x14ac:dyDescent="0.25">
      <c r="H224" s="95" t="s">
        <v>1948</v>
      </c>
      <c r="I224" s="96" t="s">
        <v>1949</v>
      </c>
      <c r="J224" s="245">
        <v>40167.378151260506</v>
      </c>
      <c r="K224" s="94">
        <v>0.19</v>
      </c>
      <c r="L224"/>
      <c r="M224"/>
    </row>
    <row r="225" spans="8:13" ht="22.5" customHeight="1" x14ac:dyDescent="0.25">
      <c r="H225" s="95" t="s">
        <v>1950</v>
      </c>
      <c r="I225" s="96" t="s">
        <v>1951</v>
      </c>
      <c r="J225" s="245">
        <v>32133.403361344539</v>
      </c>
      <c r="K225" s="94">
        <v>0.19</v>
      </c>
      <c r="L225"/>
      <c r="M225"/>
    </row>
    <row r="226" spans="8:13" ht="22.5" customHeight="1" x14ac:dyDescent="0.25">
      <c r="H226" s="95" t="s">
        <v>1952</v>
      </c>
      <c r="I226" s="96" t="s">
        <v>1953</v>
      </c>
      <c r="J226" s="245">
        <v>31996.134453781517</v>
      </c>
      <c r="K226" s="94">
        <v>0.19</v>
      </c>
      <c r="L226"/>
      <c r="M226"/>
    </row>
    <row r="227" spans="8:13" ht="22.5" customHeight="1" x14ac:dyDescent="0.25">
      <c r="H227" s="95" t="s">
        <v>1954</v>
      </c>
      <c r="I227" s="96" t="s">
        <v>1955</v>
      </c>
      <c r="J227" s="245">
        <v>37961.924369747903</v>
      </c>
      <c r="K227" s="94">
        <v>0.19</v>
      </c>
      <c r="L227"/>
      <c r="M227"/>
    </row>
    <row r="228" spans="8:13" ht="22.5" customHeight="1" x14ac:dyDescent="0.25">
      <c r="H228" s="95" t="s">
        <v>1956</v>
      </c>
      <c r="I228" s="96" t="s">
        <v>1957</v>
      </c>
      <c r="J228" s="245">
        <v>40202.319327731093</v>
      </c>
      <c r="K228" s="94">
        <v>0.19</v>
      </c>
      <c r="L228"/>
      <c r="M228"/>
    </row>
    <row r="229" spans="8:13" ht="22.5" customHeight="1" x14ac:dyDescent="0.25">
      <c r="H229" s="95" t="s">
        <v>1958</v>
      </c>
      <c r="I229" s="96" t="s">
        <v>1959</v>
      </c>
      <c r="J229" s="245">
        <v>31950.378151260502</v>
      </c>
      <c r="K229" s="94">
        <v>0.19</v>
      </c>
      <c r="L229"/>
      <c r="M229"/>
    </row>
    <row r="230" spans="8:13" ht="22.5" customHeight="1" x14ac:dyDescent="0.25">
      <c r="H230" s="95" t="s">
        <v>1960</v>
      </c>
      <c r="I230" s="96" t="s">
        <v>1961</v>
      </c>
      <c r="J230" s="245">
        <v>32134.235294117647</v>
      </c>
      <c r="K230" s="94">
        <v>0.19</v>
      </c>
      <c r="L230"/>
      <c r="M230"/>
    </row>
    <row r="231" spans="8:13" ht="22.5" customHeight="1" x14ac:dyDescent="0.25">
      <c r="H231" s="95" t="s">
        <v>1962</v>
      </c>
      <c r="I231" s="96" t="s">
        <v>1963</v>
      </c>
      <c r="J231" s="245">
        <v>37563.428571428572</v>
      </c>
      <c r="K231" s="94">
        <v>0.19</v>
      </c>
      <c r="L231"/>
      <c r="M231"/>
    </row>
    <row r="232" spans="8:13" ht="22.5" customHeight="1" x14ac:dyDescent="0.25">
      <c r="H232" s="95" t="s">
        <v>1964</v>
      </c>
      <c r="I232" s="96" t="s">
        <v>1965</v>
      </c>
      <c r="J232" s="245">
        <v>40262.218487394959</v>
      </c>
      <c r="K232" s="94">
        <v>0.19</v>
      </c>
      <c r="L232"/>
      <c r="M232"/>
    </row>
    <row r="233" spans="8:13" ht="22.5" customHeight="1" x14ac:dyDescent="0.25">
      <c r="H233" s="95" t="s">
        <v>1966</v>
      </c>
      <c r="I233" s="96" t="s">
        <v>1967</v>
      </c>
      <c r="J233" s="245">
        <v>31949.546218487394</v>
      </c>
      <c r="K233" s="94">
        <v>0.19</v>
      </c>
      <c r="L233"/>
      <c r="M233"/>
    </row>
    <row r="234" spans="8:13" ht="22.5" customHeight="1" x14ac:dyDescent="0.25">
      <c r="H234" s="95" t="s">
        <v>1968</v>
      </c>
      <c r="I234" s="96" t="s">
        <v>1969</v>
      </c>
      <c r="J234" s="245">
        <v>32181.655462184874</v>
      </c>
      <c r="K234" s="94">
        <v>0.19</v>
      </c>
      <c r="L234"/>
      <c r="M234"/>
    </row>
    <row r="235" spans="8:13" ht="22.5" customHeight="1" x14ac:dyDescent="0.25">
      <c r="H235" s="95" t="s">
        <v>1970</v>
      </c>
      <c r="I235" s="96" t="s">
        <v>1971</v>
      </c>
      <c r="J235" s="245">
        <v>37872.075630252097</v>
      </c>
      <c r="K235" s="94">
        <v>0.19</v>
      </c>
      <c r="L235"/>
      <c r="M235"/>
    </row>
    <row r="236" spans="8:13" ht="22.5" customHeight="1" x14ac:dyDescent="0.25">
      <c r="H236" s="95" t="s">
        <v>1972</v>
      </c>
      <c r="I236" s="96" t="s">
        <v>1973</v>
      </c>
      <c r="J236" s="245">
        <v>39995.168067226892</v>
      </c>
      <c r="K236" s="94">
        <v>0.19</v>
      </c>
      <c r="L236"/>
      <c r="M236"/>
    </row>
    <row r="237" spans="8:13" ht="22.5" customHeight="1" x14ac:dyDescent="0.25">
      <c r="H237" s="95" t="s">
        <v>1974</v>
      </c>
      <c r="I237" s="96" t="s">
        <v>1975</v>
      </c>
      <c r="J237" s="245">
        <v>32133.403361344539</v>
      </c>
      <c r="K237" s="94">
        <v>0.19</v>
      </c>
      <c r="L237"/>
      <c r="M237"/>
    </row>
    <row r="238" spans="8:13" ht="22.5" customHeight="1" x14ac:dyDescent="0.25">
      <c r="H238" s="95" t="s">
        <v>1976</v>
      </c>
      <c r="I238" s="96" t="s">
        <v>1977</v>
      </c>
      <c r="J238" s="245">
        <v>32147.546218487398</v>
      </c>
      <c r="K238" s="94">
        <v>0.19</v>
      </c>
      <c r="L238"/>
      <c r="M238"/>
    </row>
    <row r="239" spans="8:13" ht="22.5" customHeight="1" x14ac:dyDescent="0.25">
      <c r="H239" s="95" t="s">
        <v>1978</v>
      </c>
      <c r="I239" s="96" t="s">
        <v>1979</v>
      </c>
      <c r="J239" s="245">
        <v>37961.924369747903</v>
      </c>
      <c r="K239" s="94">
        <v>0.19</v>
      </c>
      <c r="L239"/>
      <c r="M239"/>
    </row>
    <row r="240" spans="8:13" ht="22.5" customHeight="1" x14ac:dyDescent="0.25">
      <c r="H240" s="95" t="s">
        <v>1980</v>
      </c>
      <c r="I240" s="96" t="s">
        <v>1981</v>
      </c>
      <c r="J240" s="245">
        <v>39804.655462184877</v>
      </c>
      <c r="K240" s="94">
        <v>0.19</v>
      </c>
      <c r="L240"/>
      <c r="M240"/>
    </row>
    <row r="241" spans="8:13" ht="22.5" customHeight="1" x14ac:dyDescent="0.25">
      <c r="H241" s="95" t="s">
        <v>1982</v>
      </c>
      <c r="I241" s="96" t="s">
        <v>1983</v>
      </c>
      <c r="J241" s="245">
        <v>32209.941176470591</v>
      </c>
      <c r="K241" s="94">
        <v>0.19</v>
      </c>
      <c r="L241"/>
      <c r="M241"/>
    </row>
    <row r="242" spans="8:13" ht="22.5" customHeight="1" x14ac:dyDescent="0.25">
      <c r="H242" s="95" t="s">
        <v>1984</v>
      </c>
      <c r="I242" s="96" t="s">
        <v>1985</v>
      </c>
      <c r="J242" s="245">
        <v>31997.798319327729</v>
      </c>
      <c r="K242" s="94">
        <v>0.19</v>
      </c>
      <c r="L242"/>
      <c r="M242"/>
    </row>
    <row r="243" spans="8:13" ht="22.5" customHeight="1" x14ac:dyDescent="0.25">
      <c r="H243" s="95" t="s">
        <v>1986</v>
      </c>
      <c r="I243" s="96" t="s">
        <v>1987</v>
      </c>
      <c r="J243" s="245">
        <v>37654.941176470587</v>
      </c>
      <c r="K243" s="94">
        <v>0.19</v>
      </c>
      <c r="L243"/>
      <c r="M243"/>
    </row>
    <row r="244" spans="8:13" ht="22.5" customHeight="1" x14ac:dyDescent="0.25">
      <c r="H244" s="95" t="s">
        <v>1988</v>
      </c>
      <c r="I244" s="96" t="s">
        <v>1989</v>
      </c>
      <c r="J244" s="245">
        <v>40227.277310924372</v>
      </c>
      <c r="K244" s="94">
        <v>0.19</v>
      </c>
      <c r="L244"/>
      <c r="M244"/>
    </row>
    <row r="245" spans="8:13" ht="22.5" customHeight="1" x14ac:dyDescent="0.25">
      <c r="H245" s="95" t="s">
        <v>1988</v>
      </c>
      <c r="I245" s="96" t="s">
        <v>1990</v>
      </c>
      <c r="J245" s="245">
        <v>40227.277310924372</v>
      </c>
      <c r="K245" s="94">
        <v>0.19</v>
      </c>
      <c r="L245"/>
      <c r="M245"/>
    </row>
    <row r="246" spans="8:13" ht="22.5" customHeight="1" x14ac:dyDescent="0.25">
      <c r="H246" s="95" t="s">
        <v>1991</v>
      </c>
      <c r="I246" s="96" t="s">
        <v>1992</v>
      </c>
      <c r="J246" s="245">
        <v>31996.134453781517</v>
      </c>
      <c r="K246" s="94">
        <v>0.19</v>
      </c>
      <c r="L246"/>
      <c r="M246"/>
    </row>
    <row r="247" spans="8:13" ht="22.5" customHeight="1" x14ac:dyDescent="0.25">
      <c r="H247" s="95" t="s">
        <v>1993</v>
      </c>
      <c r="I247" s="96" t="s">
        <v>1994</v>
      </c>
      <c r="J247" s="245">
        <v>37872.075630252097</v>
      </c>
      <c r="K247" s="94">
        <v>0.19</v>
      </c>
      <c r="L247"/>
      <c r="M247"/>
    </row>
    <row r="248" spans="8:13" ht="22.5" customHeight="1" x14ac:dyDescent="0.25">
      <c r="H248" s="95" t="s">
        <v>1995</v>
      </c>
      <c r="I248" s="96" t="s">
        <v>1996</v>
      </c>
      <c r="J248" s="245">
        <v>40262.218487394959</v>
      </c>
      <c r="K248" s="94">
        <v>0.19</v>
      </c>
      <c r="L248"/>
      <c r="M248"/>
    </row>
    <row r="249" spans="8:13" ht="22.5" customHeight="1" x14ac:dyDescent="0.25">
      <c r="H249" s="95" t="s">
        <v>1997</v>
      </c>
      <c r="I249" s="96" t="s">
        <v>1998</v>
      </c>
      <c r="J249" s="245">
        <v>32209.941176470591</v>
      </c>
      <c r="K249" s="94">
        <v>0.19</v>
      </c>
      <c r="L249"/>
      <c r="M249"/>
    </row>
    <row r="250" spans="8:13" ht="22.5" customHeight="1" x14ac:dyDescent="0.25">
      <c r="H250" s="95" t="s">
        <v>1999</v>
      </c>
      <c r="I250" s="96" t="s">
        <v>2000</v>
      </c>
      <c r="J250" s="245">
        <v>32209.941176470591</v>
      </c>
      <c r="K250" s="94">
        <v>0.19</v>
      </c>
      <c r="L250"/>
      <c r="M250"/>
    </row>
    <row r="251" spans="8:13" ht="22.5" customHeight="1" x14ac:dyDescent="0.25">
      <c r="H251" s="95" t="s">
        <v>2001</v>
      </c>
      <c r="I251" s="96" t="s">
        <v>2002</v>
      </c>
      <c r="J251" s="245">
        <v>37904.521008403361</v>
      </c>
      <c r="K251" s="94">
        <v>0.19</v>
      </c>
      <c r="L251"/>
      <c r="M251"/>
    </row>
    <row r="252" spans="8:13" ht="22.5" customHeight="1" x14ac:dyDescent="0.25">
      <c r="H252" s="95" t="s">
        <v>2003</v>
      </c>
      <c r="I252" s="96" t="s">
        <v>2004</v>
      </c>
      <c r="J252" s="245">
        <v>39938.596638655465</v>
      </c>
      <c r="K252" s="94">
        <v>0.19</v>
      </c>
      <c r="L252"/>
      <c r="M252"/>
    </row>
    <row r="253" spans="8:13" ht="22.5" customHeight="1" x14ac:dyDescent="0.25">
      <c r="H253" s="95" t="s">
        <v>2005</v>
      </c>
      <c r="I253" s="96" t="s">
        <v>2006</v>
      </c>
      <c r="J253" s="245">
        <v>32134.235294117647</v>
      </c>
      <c r="K253" s="94">
        <v>0.19</v>
      </c>
      <c r="L253"/>
      <c r="M253"/>
    </row>
    <row r="254" spans="8:13" ht="22.5" customHeight="1" x14ac:dyDescent="0.25">
      <c r="H254" s="95" t="s">
        <v>2007</v>
      </c>
      <c r="I254" s="96" t="s">
        <v>2008</v>
      </c>
      <c r="J254" s="245">
        <v>39840.428571428572</v>
      </c>
      <c r="K254" s="94">
        <v>0.19</v>
      </c>
      <c r="L254"/>
      <c r="M254"/>
    </row>
    <row r="255" spans="8:13" ht="22.5" customHeight="1" x14ac:dyDescent="0.25">
      <c r="H255" s="95" t="s">
        <v>2007</v>
      </c>
      <c r="I255" s="96" t="s">
        <v>2009</v>
      </c>
      <c r="J255" s="245">
        <v>39840.428571428572</v>
      </c>
      <c r="K255" s="94">
        <v>0.19</v>
      </c>
      <c r="L255"/>
      <c r="M255"/>
    </row>
    <row r="256" spans="8:13" ht="22.5" customHeight="1" x14ac:dyDescent="0.25">
      <c r="H256" s="95" t="s">
        <v>2010</v>
      </c>
      <c r="I256" s="96" t="s">
        <v>2011</v>
      </c>
      <c r="J256" s="245">
        <v>10928.268907563026</v>
      </c>
      <c r="K256" s="94">
        <v>0.19</v>
      </c>
      <c r="L256"/>
      <c r="M256"/>
    </row>
    <row r="257" spans="8:13" ht="22.5" customHeight="1" x14ac:dyDescent="0.25">
      <c r="H257" s="95" t="s">
        <v>2012</v>
      </c>
      <c r="I257" s="96" t="s">
        <v>2013</v>
      </c>
      <c r="J257" s="245">
        <v>43713.075630252104</v>
      </c>
      <c r="K257" s="94">
        <v>0.19</v>
      </c>
      <c r="L257"/>
      <c r="M257"/>
    </row>
    <row r="258" spans="8:13" ht="22.5" customHeight="1" x14ac:dyDescent="0.25">
      <c r="H258" s="95" t="s">
        <v>2014</v>
      </c>
      <c r="I258" s="96" t="s">
        <v>2015</v>
      </c>
      <c r="J258" s="245">
        <v>17627.823529411766</v>
      </c>
      <c r="K258" s="94">
        <v>0.19</v>
      </c>
      <c r="L258"/>
      <c r="M258"/>
    </row>
    <row r="259" spans="8:13" ht="22.5" customHeight="1" x14ac:dyDescent="0.25">
      <c r="H259" s="95" t="s">
        <v>2016</v>
      </c>
      <c r="I259" s="96" t="s">
        <v>2017</v>
      </c>
      <c r="J259" s="245">
        <v>22547.042016806725</v>
      </c>
      <c r="K259" s="94">
        <v>0.19</v>
      </c>
      <c r="L259"/>
      <c r="M259"/>
    </row>
    <row r="260" spans="8:13" ht="22.5" customHeight="1" x14ac:dyDescent="0.25">
      <c r="H260" s="95" t="s">
        <v>2018</v>
      </c>
      <c r="I260" s="96" t="s">
        <v>2019</v>
      </c>
      <c r="J260" s="245">
        <v>23998.764705882353</v>
      </c>
      <c r="K260" s="94">
        <v>0.19</v>
      </c>
      <c r="L260"/>
      <c r="M260"/>
    </row>
    <row r="261" spans="8:13" ht="22.5" customHeight="1" x14ac:dyDescent="0.25">
      <c r="H261" s="95" t="s">
        <v>2020</v>
      </c>
      <c r="I261" s="96" t="s">
        <v>2019</v>
      </c>
      <c r="J261" s="245">
        <v>17116.18487394958</v>
      </c>
      <c r="K261" s="94">
        <v>0.19</v>
      </c>
      <c r="L261"/>
      <c r="M261"/>
    </row>
    <row r="262" spans="8:13" ht="22.5" customHeight="1" x14ac:dyDescent="0.25">
      <c r="H262" s="95" t="s">
        <v>2021</v>
      </c>
      <c r="I262" s="96" t="s">
        <v>2022</v>
      </c>
      <c r="J262" s="245">
        <v>143669.79831932773</v>
      </c>
      <c r="K262" s="94">
        <v>0.19</v>
      </c>
      <c r="L262"/>
      <c r="M262"/>
    </row>
    <row r="263" spans="8:13" ht="22.5" customHeight="1" x14ac:dyDescent="0.25">
      <c r="H263" s="95" t="s">
        <v>2025</v>
      </c>
      <c r="I263" s="96" t="s">
        <v>2025</v>
      </c>
      <c r="J263" s="245">
        <v>2789621.1680672271</v>
      </c>
      <c r="K263" s="94">
        <v>0.19</v>
      </c>
      <c r="L263"/>
      <c r="M263"/>
    </row>
    <row r="264" spans="8:13" ht="22.5" customHeight="1" x14ac:dyDescent="0.25">
      <c r="H264" s="95" t="s">
        <v>2032</v>
      </c>
      <c r="I264" s="96" t="s">
        <v>1755</v>
      </c>
      <c r="J264" s="245">
        <v>16105.386554621849</v>
      </c>
      <c r="K264" s="94">
        <v>0.19</v>
      </c>
      <c r="L264"/>
      <c r="M264"/>
    </row>
    <row r="265" spans="8:13" ht="22.5" customHeight="1" x14ac:dyDescent="0.25">
      <c r="H265" s="95" t="s">
        <v>2033</v>
      </c>
      <c r="I265" s="96" t="s">
        <v>2034</v>
      </c>
      <c r="J265" s="245">
        <v>31247.394957983197</v>
      </c>
      <c r="K265" s="94">
        <v>0.19</v>
      </c>
      <c r="L265"/>
      <c r="M265"/>
    </row>
    <row r="266" spans="8:13" ht="22.5" customHeight="1" x14ac:dyDescent="0.25">
      <c r="H266" s="95" t="s">
        <v>2035</v>
      </c>
      <c r="I266" s="96" t="s">
        <v>2036</v>
      </c>
      <c r="J266" s="245">
        <v>34429.537815126052</v>
      </c>
      <c r="K266" s="94">
        <v>0.19</v>
      </c>
      <c r="L266"/>
      <c r="M266"/>
    </row>
    <row r="267" spans="8:13" ht="22.5" customHeight="1" x14ac:dyDescent="0.25">
      <c r="H267" s="95" t="s">
        <v>2037</v>
      </c>
      <c r="I267" s="96" t="s">
        <v>2038</v>
      </c>
      <c r="J267" s="245">
        <v>74275.789915966394</v>
      </c>
      <c r="K267" s="94">
        <v>0.19</v>
      </c>
      <c r="L267"/>
      <c r="M267"/>
    </row>
    <row r="268" spans="8:13" ht="22.5" customHeight="1" x14ac:dyDescent="0.25">
      <c r="H268" s="95" t="s">
        <v>2039</v>
      </c>
      <c r="I268" s="96" t="s">
        <v>2040</v>
      </c>
      <c r="J268" s="245">
        <v>75731.672268907569</v>
      </c>
      <c r="K268" s="94">
        <v>0.19</v>
      </c>
      <c r="L268"/>
      <c r="M268"/>
    </row>
    <row r="269" spans="8:13" ht="22.5" customHeight="1" x14ac:dyDescent="0.25">
      <c r="H269" s="95" t="s">
        <v>2041</v>
      </c>
      <c r="I269" s="96" t="s">
        <v>2042</v>
      </c>
      <c r="J269" s="245">
        <v>68907.327731092446</v>
      </c>
      <c r="K269" s="94">
        <v>0.19</v>
      </c>
      <c r="L269"/>
      <c r="M269"/>
    </row>
    <row r="270" spans="8:13" ht="22.5" customHeight="1" x14ac:dyDescent="0.25">
      <c r="H270" s="95" t="s">
        <v>2045</v>
      </c>
      <c r="I270" s="96" t="s">
        <v>2046</v>
      </c>
      <c r="J270" s="245">
        <v>6846.8067226890762</v>
      </c>
      <c r="K270" s="94">
        <v>0.19</v>
      </c>
      <c r="L270"/>
      <c r="M270"/>
    </row>
    <row r="271" spans="8:13" ht="22.5" customHeight="1" x14ac:dyDescent="0.25">
      <c r="H271" s="95" t="s">
        <v>2047</v>
      </c>
      <c r="I271" s="96" t="s">
        <v>2048</v>
      </c>
      <c r="J271" s="245">
        <v>14345.848739495799</v>
      </c>
      <c r="K271" s="94">
        <v>0.19</v>
      </c>
      <c r="L271"/>
      <c r="M271"/>
    </row>
    <row r="272" spans="8:13" ht="22.5" customHeight="1" x14ac:dyDescent="0.25">
      <c r="H272" s="95" t="s">
        <v>2049</v>
      </c>
      <c r="I272" s="96" t="s">
        <v>2050</v>
      </c>
      <c r="J272" s="245">
        <v>216275.06722689077</v>
      </c>
      <c r="K272" s="94">
        <v>0.19</v>
      </c>
      <c r="L272"/>
      <c r="M272"/>
    </row>
    <row r="273" spans="8:13" ht="22.5" customHeight="1" x14ac:dyDescent="0.25">
      <c r="H273" s="95" t="s">
        <v>2051</v>
      </c>
      <c r="I273" s="96" t="s">
        <v>2052</v>
      </c>
      <c r="J273" s="245">
        <v>17255.949579831937</v>
      </c>
      <c r="K273" s="94">
        <v>0.19</v>
      </c>
      <c r="L273"/>
      <c r="M273"/>
    </row>
    <row r="274" spans="8:13" ht="22.5" customHeight="1" x14ac:dyDescent="0.25">
      <c r="H274" s="95" t="s">
        <v>2053</v>
      </c>
      <c r="I274" s="96" t="s">
        <v>2052</v>
      </c>
      <c r="J274" s="245">
        <v>26395.563025210085</v>
      </c>
      <c r="K274" s="94">
        <v>0.19</v>
      </c>
      <c r="L274"/>
      <c r="M274"/>
    </row>
    <row r="275" spans="8:13" ht="22.5" customHeight="1" x14ac:dyDescent="0.25">
      <c r="H275" s="95" t="s">
        <v>2054</v>
      </c>
      <c r="I275" s="96" t="s">
        <v>2052</v>
      </c>
      <c r="J275" s="245">
        <v>48201.352941176476</v>
      </c>
      <c r="K275" s="94">
        <v>0.19</v>
      </c>
      <c r="L275"/>
      <c r="M275"/>
    </row>
    <row r="276" spans="8:13" ht="22.5" customHeight="1" x14ac:dyDescent="0.25">
      <c r="H276" s="95" t="s">
        <v>2068</v>
      </c>
      <c r="I276" s="96" t="s">
        <v>2069</v>
      </c>
      <c r="J276" s="245">
        <v>4341.8571428571431</v>
      </c>
      <c r="K276" s="94">
        <v>0.19</v>
      </c>
      <c r="L276"/>
      <c r="M276"/>
    </row>
    <row r="277" spans="8:13" ht="22.5" customHeight="1" x14ac:dyDescent="0.25">
      <c r="H277" s="95" t="s">
        <v>2071</v>
      </c>
      <c r="I277" s="96" t="s">
        <v>2072</v>
      </c>
      <c r="J277" s="245">
        <v>195560.77310924372</v>
      </c>
      <c r="K277" s="94">
        <v>0.19</v>
      </c>
      <c r="L277"/>
      <c r="M277"/>
    </row>
    <row r="278" spans="8:13" ht="22.5" customHeight="1" x14ac:dyDescent="0.25">
      <c r="H278" s="95" t="s">
        <v>2073</v>
      </c>
      <c r="I278" s="96" t="s">
        <v>2074</v>
      </c>
      <c r="J278" s="245">
        <v>8613.8319327731097</v>
      </c>
      <c r="K278" s="94">
        <v>0.19</v>
      </c>
      <c r="L278"/>
      <c r="M278"/>
    </row>
    <row r="279" spans="8:13" ht="22.5" customHeight="1" x14ac:dyDescent="0.25">
      <c r="H279" s="95" t="s">
        <v>2082</v>
      </c>
      <c r="I279" s="96" t="s">
        <v>2083</v>
      </c>
      <c r="J279" s="245">
        <v>20067.050420168071</v>
      </c>
      <c r="K279" s="94">
        <v>0.19</v>
      </c>
      <c r="L279"/>
      <c r="M279"/>
    </row>
    <row r="280" spans="8:13" ht="22.5" customHeight="1" x14ac:dyDescent="0.25">
      <c r="H280" s="95" t="s">
        <v>2084</v>
      </c>
      <c r="I280" s="96" t="s">
        <v>2085</v>
      </c>
      <c r="J280" s="245">
        <v>21231.756302521011</v>
      </c>
      <c r="K280" s="94">
        <v>0.19</v>
      </c>
      <c r="L280"/>
      <c r="M280"/>
    </row>
    <row r="281" spans="8:13" ht="22.5" customHeight="1" x14ac:dyDescent="0.25">
      <c r="H281" s="95" t="s">
        <v>2086</v>
      </c>
      <c r="I281" s="96" t="s">
        <v>2087</v>
      </c>
      <c r="J281" s="245">
        <v>49515.806722689078</v>
      </c>
      <c r="K281" s="94">
        <v>0.19</v>
      </c>
      <c r="L281"/>
      <c r="M281"/>
    </row>
    <row r="282" spans="8:13" ht="22.5" customHeight="1" x14ac:dyDescent="0.25">
      <c r="H282" s="95" t="s">
        <v>2088</v>
      </c>
      <c r="I282" s="96" t="s">
        <v>2089</v>
      </c>
      <c r="J282" s="245">
        <v>133441.18487394959</v>
      </c>
      <c r="K282" s="94">
        <v>0.19</v>
      </c>
      <c r="L282"/>
      <c r="M282"/>
    </row>
    <row r="283" spans="8:13" ht="22.5" customHeight="1" x14ac:dyDescent="0.25">
      <c r="H283" s="95" t="s">
        <v>2090</v>
      </c>
      <c r="I283" s="96" t="s">
        <v>2091</v>
      </c>
      <c r="J283" s="245">
        <v>136926.98319327729</v>
      </c>
      <c r="K283" s="94">
        <v>0.19</v>
      </c>
      <c r="L283"/>
      <c r="M283"/>
    </row>
    <row r="284" spans="8:13" ht="22.5" customHeight="1" x14ac:dyDescent="0.25">
      <c r="H284" s="95" t="s">
        <v>2092</v>
      </c>
      <c r="I284" s="96" t="s">
        <v>2093</v>
      </c>
      <c r="J284" s="245">
        <v>97696.361344537814</v>
      </c>
      <c r="K284" s="94">
        <v>0.19</v>
      </c>
      <c r="L284"/>
      <c r="M284"/>
    </row>
    <row r="285" spans="8:13" ht="22.5" customHeight="1" x14ac:dyDescent="0.25">
      <c r="H285" s="95" t="s">
        <v>2094</v>
      </c>
      <c r="I285" s="96" t="s">
        <v>2095</v>
      </c>
      <c r="J285" s="245">
        <v>22728.403361344539</v>
      </c>
      <c r="K285" s="94">
        <v>0.19</v>
      </c>
      <c r="L285"/>
      <c r="M285"/>
    </row>
    <row r="286" spans="8:13" ht="22.5" customHeight="1" x14ac:dyDescent="0.25">
      <c r="H286" s="95" t="s">
        <v>2096</v>
      </c>
      <c r="I286" s="96" t="s">
        <v>2097</v>
      </c>
      <c r="J286" s="245">
        <v>171405.60504201683</v>
      </c>
      <c r="K286" s="94">
        <v>0.19</v>
      </c>
      <c r="L286"/>
      <c r="M286"/>
    </row>
    <row r="287" spans="8:13" ht="22.5" customHeight="1" x14ac:dyDescent="0.25">
      <c r="H287" s="95" t="s">
        <v>2098</v>
      </c>
      <c r="I287" s="96" t="s">
        <v>2099</v>
      </c>
      <c r="J287" s="245">
        <v>9410.823529411764</v>
      </c>
      <c r="K287" s="94">
        <v>0.19</v>
      </c>
      <c r="L287"/>
      <c r="M287"/>
    </row>
    <row r="288" spans="8:13" ht="22.5" customHeight="1" x14ac:dyDescent="0.25">
      <c r="H288" s="95" t="s">
        <v>2101</v>
      </c>
      <c r="I288" s="96" t="s">
        <v>2102</v>
      </c>
      <c r="J288" s="245">
        <v>13062.176470588236</v>
      </c>
      <c r="K288" s="94">
        <v>0.19</v>
      </c>
      <c r="L288"/>
      <c r="M288"/>
    </row>
    <row r="289" spans="8:13" ht="22.5" customHeight="1" x14ac:dyDescent="0.25">
      <c r="H289" s="95" t="s">
        <v>2103</v>
      </c>
      <c r="I289" s="96" t="s">
        <v>2104</v>
      </c>
      <c r="J289" s="245">
        <v>69022.134453781517</v>
      </c>
      <c r="K289" s="94">
        <v>0.19</v>
      </c>
      <c r="L289"/>
      <c r="M289"/>
    </row>
    <row r="290" spans="8:13" ht="22.5" customHeight="1" x14ac:dyDescent="0.25">
      <c r="H290" s="95" t="s">
        <v>2106</v>
      </c>
      <c r="I290" s="96" t="s">
        <v>2107</v>
      </c>
      <c r="J290" s="245">
        <v>10353.403361344537</v>
      </c>
      <c r="K290" s="94">
        <v>0.19</v>
      </c>
      <c r="L290"/>
      <c r="M290"/>
    </row>
    <row r="291" spans="8:13" ht="22.5" customHeight="1" x14ac:dyDescent="0.25">
      <c r="H291" s="95" t="s">
        <v>2109</v>
      </c>
      <c r="I291" s="96" t="s">
        <v>2110</v>
      </c>
      <c r="J291" s="245">
        <v>9778.5378151260502</v>
      </c>
      <c r="K291" s="94">
        <v>0.19</v>
      </c>
      <c r="L291"/>
      <c r="M291"/>
    </row>
    <row r="292" spans="8:13" ht="22.5" customHeight="1" x14ac:dyDescent="0.25">
      <c r="H292" s="95" t="s">
        <v>2111</v>
      </c>
      <c r="I292" s="96" t="s">
        <v>2112</v>
      </c>
      <c r="J292" s="245">
        <v>3313.588235294118</v>
      </c>
      <c r="K292" s="94">
        <v>0.19</v>
      </c>
      <c r="L292"/>
      <c r="M292"/>
    </row>
    <row r="293" spans="8:13" ht="22.5" customHeight="1" x14ac:dyDescent="0.25">
      <c r="H293" s="95" t="s">
        <v>2113</v>
      </c>
      <c r="I293" s="96" t="s">
        <v>2114</v>
      </c>
      <c r="J293" s="245">
        <v>34232.36974789916</v>
      </c>
      <c r="K293" s="94">
        <v>0.19</v>
      </c>
      <c r="L293"/>
      <c r="M293"/>
    </row>
    <row r="294" spans="8:13" ht="22.5" customHeight="1" x14ac:dyDescent="0.25">
      <c r="H294" s="95" t="s">
        <v>2120</v>
      </c>
      <c r="I294" s="96" t="s">
        <v>2121</v>
      </c>
      <c r="J294" s="245">
        <v>133785.6050420168</v>
      </c>
      <c r="K294" s="94">
        <v>0.19</v>
      </c>
      <c r="L294"/>
      <c r="M294"/>
    </row>
    <row r="295" spans="8:13" ht="22.5" customHeight="1" x14ac:dyDescent="0.25">
      <c r="H295" s="95" t="s">
        <v>2122</v>
      </c>
      <c r="I295" s="96" t="s">
        <v>2123</v>
      </c>
      <c r="J295" s="245">
        <v>17215.18487394958</v>
      </c>
      <c r="K295" s="94">
        <v>0.19</v>
      </c>
      <c r="L295"/>
      <c r="M295"/>
    </row>
    <row r="296" spans="8:13" ht="22.5" customHeight="1" x14ac:dyDescent="0.25">
      <c r="H296" s="95" t="s">
        <v>2124</v>
      </c>
      <c r="I296" s="96" t="s">
        <v>2125</v>
      </c>
      <c r="J296" s="245">
        <v>15998.067226890758</v>
      </c>
      <c r="K296" s="94">
        <v>0.19</v>
      </c>
      <c r="L296"/>
      <c r="M296"/>
    </row>
    <row r="297" spans="8:13" ht="22.5" customHeight="1" x14ac:dyDescent="0.25">
      <c r="H297" s="95" t="s">
        <v>2126</v>
      </c>
      <c r="I297" s="96" t="s">
        <v>2127</v>
      </c>
      <c r="J297" s="245">
        <v>8721.9831932773104</v>
      </c>
      <c r="K297" s="94">
        <v>0.19</v>
      </c>
      <c r="L297"/>
      <c r="M297"/>
    </row>
    <row r="298" spans="8:13" ht="22.5" customHeight="1" x14ac:dyDescent="0.25">
      <c r="H298" s="95" t="s">
        <v>2129</v>
      </c>
      <c r="I298" s="96" t="s">
        <v>2130</v>
      </c>
      <c r="J298" s="245">
        <v>10583.01680672269</v>
      </c>
      <c r="K298" s="94">
        <v>0.19</v>
      </c>
      <c r="L298"/>
      <c r="M298"/>
    </row>
    <row r="299" spans="8:13" ht="22.5" customHeight="1" x14ac:dyDescent="0.25">
      <c r="H299" s="95" t="s">
        <v>2133</v>
      </c>
      <c r="I299" s="96" t="s">
        <v>2134</v>
      </c>
      <c r="J299" s="245">
        <v>10697.823529411766</v>
      </c>
      <c r="K299" s="94">
        <v>0.19</v>
      </c>
      <c r="L299"/>
      <c r="M299"/>
    </row>
    <row r="300" spans="8:13" ht="22.5" customHeight="1" x14ac:dyDescent="0.25">
      <c r="H300" s="95" t="s">
        <v>2135</v>
      </c>
      <c r="I300" s="96" t="s">
        <v>2136</v>
      </c>
      <c r="J300" s="245">
        <v>7121.3445378151264</v>
      </c>
      <c r="K300" s="94">
        <v>0.19</v>
      </c>
      <c r="L300"/>
      <c r="M300"/>
    </row>
    <row r="301" spans="8:13" ht="22.5" customHeight="1" x14ac:dyDescent="0.25">
      <c r="H301" s="95" t="s">
        <v>2137</v>
      </c>
      <c r="I301" s="96" t="s">
        <v>2138</v>
      </c>
      <c r="J301" s="245">
        <v>24343.18487394958</v>
      </c>
      <c r="K301" s="94">
        <v>0.19</v>
      </c>
      <c r="L301"/>
      <c r="M301"/>
    </row>
    <row r="302" spans="8:13" ht="22.5" customHeight="1" x14ac:dyDescent="0.25">
      <c r="H302" s="125" t="s">
        <v>1746</v>
      </c>
      <c r="I302" s="36"/>
      <c r="J302" s="244">
        <v>163112.06722689077</v>
      </c>
      <c r="K302" s="94">
        <v>0.19</v>
      </c>
      <c r="L302"/>
      <c r="M302"/>
    </row>
    <row r="303" spans="8:13" ht="22.5" customHeight="1" x14ac:dyDescent="0.25">
      <c r="H303" s="125" t="s">
        <v>1761</v>
      </c>
      <c r="I303" s="36"/>
      <c r="J303" s="244">
        <v>200851.8655462185</v>
      </c>
      <c r="K303" s="94">
        <v>0.19</v>
      </c>
      <c r="L303"/>
      <c r="M303"/>
    </row>
    <row r="304" spans="8:13" ht="22.5" customHeight="1" x14ac:dyDescent="0.25">
      <c r="H304" s="125" t="s">
        <v>1641</v>
      </c>
      <c r="I304" s="36" t="s">
        <v>1642</v>
      </c>
      <c r="J304" s="244">
        <v>1115848.9663865548</v>
      </c>
      <c r="K304" s="94">
        <v>0.19</v>
      </c>
      <c r="L304"/>
      <c r="M304"/>
    </row>
    <row r="305" spans="8:13" ht="22.5" customHeight="1" x14ac:dyDescent="0.25">
      <c r="H305" s="125" t="s">
        <v>1547</v>
      </c>
      <c r="I305" s="36"/>
      <c r="J305" s="244">
        <v>1114155.9831932774</v>
      </c>
      <c r="K305" s="94">
        <v>0.19</v>
      </c>
      <c r="L305"/>
      <c r="M305"/>
    </row>
    <row r="306" spans="8:13" ht="22.5" customHeight="1" x14ac:dyDescent="0.25">
      <c r="H306" s="125" t="s">
        <v>2031</v>
      </c>
      <c r="I306" s="36"/>
      <c r="J306" s="244">
        <v>664116.95798319334</v>
      </c>
      <c r="K306" s="94">
        <v>0.19</v>
      </c>
      <c r="L306"/>
      <c r="M306"/>
    </row>
    <row r="307" spans="8:13" ht="22.5" customHeight="1" x14ac:dyDescent="0.25">
      <c r="H307" s="125" t="s">
        <v>2026</v>
      </c>
      <c r="I307" s="36"/>
      <c r="J307" s="244">
        <v>200385.15126050421</v>
      </c>
      <c r="K307" s="94">
        <v>0.19</v>
      </c>
      <c r="L307"/>
      <c r="M307"/>
    </row>
    <row r="308" spans="8:13" ht="22.5" customHeight="1" x14ac:dyDescent="0.25">
      <c r="H308" s="125" t="s">
        <v>1479</v>
      </c>
      <c r="I308" s="36"/>
      <c r="J308" s="244">
        <v>154579.76470588238</v>
      </c>
      <c r="K308" s="94">
        <v>0.19</v>
      </c>
      <c r="L308"/>
      <c r="M308"/>
    </row>
    <row r="309" spans="8:13" ht="22.5" customHeight="1" x14ac:dyDescent="0.25">
      <c r="H309" s="125" t="s">
        <v>2118</v>
      </c>
      <c r="I309" s="36" t="s">
        <v>2119</v>
      </c>
      <c r="J309" s="244">
        <v>2530790.2436974794</v>
      </c>
      <c r="K309" s="94">
        <v>0.19</v>
      </c>
      <c r="L309"/>
      <c r="M309"/>
    </row>
    <row r="310" spans="8:13" ht="22.5" customHeight="1" x14ac:dyDescent="0.25">
      <c r="H310" s="125" t="s">
        <v>1137</v>
      </c>
      <c r="I310" s="36" t="s">
        <v>2076</v>
      </c>
      <c r="J310" s="244">
        <v>1725539.218487395</v>
      </c>
      <c r="K310" s="94">
        <v>0.19</v>
      </c>
      <c r="L310"/>
      <c r="M310"/>
    </row>
    <row r="311" spans="8:13" ht="22.5" customHeight="1" x14ac:dyDescent="0.25">
      <c r="H311" s="125" t="s">
        <v>2043</v>
      </c>
      <c r="I311" s="36" t="s">
        <v>2044</v>
      </c>
      <c r="J311" s="244"/>
      <c r="K311" s="94">
        <v>0.19</v>
      </c>
      <c r="L311"/>
      <c r="M311"/>
    </row>
    <row r="312" spans="8:13" ht="22.5" customHeight="1" x14ac:dyDescent="0.25">
      <c r="H312" s="125" t="s">
        <v>1825</v>
      </c>
      <c r="I312" s="36" t="s">
        <v>1826</v>
      </c>
      <c r="J312" s="244"/>
      <c r="K312" s="94">
        <v>0.19</v>
      </c>
      <c r="L312"/>
      <c r="M312"/>
    </row>
    <row r="313" spans="8:13" ht="22.5" customHeight="1" x14ac:dyDescent="0.25">
      <c r="H313" s="125" t="s">
        <v>1630</v>
      </c>
      <c r="I313" s="36" t="s">
        <v>1631</v>
      </c>
      <c r="J313" s="244"/>
      <c r="K313" s="94">
        <v>0.19</v>
      </c>
      <c r="L313"/>
      <c r="M313"/>
    </row>
  </sheetData>
  <autoFilter ref="AF3:AI3" xr:uid="{11A0C522-8321-4BB4-8A8B-C64C1557DE15}">
    <sortState xmlns:xlrd2="http://schemas.microsoft.com/office/spreadsheetml/2017/richdata2" ref="AF4:AI14">
      <sortCondition ref="AF3"/>
    </sortState>
  </autoFilter>
  <mergeCells count="8">
    <mergeCell ref="AL2:AO2"/>
    <mergeCell ref="AR2:AU2"/>
    <mergeCell ref="B2:E2"/>
    <mergeCell ref="H2:K2"/>
    <mergeCell ref="N2:Q2"/>
    <mergeCell ref="T2:W2"/>
    <mergeCell ref="Z2:AC2"/>
    <mergeCell ref="AF2:AI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D098-F29C-425B-BB60-C1EBCD2E4E3A}">
  <dimension ref="A1:J465"/>
  <sheetViews>
    <sheetView view="pageBreakPreview" zoomScale="120" zoomScaleNormal="80" zoomScaleSheetLayoutView="120" workbookViewId="0">
      <pane ySplit="6" topLeftCell="A7" activePane="bottomLeft" state="frozen"/>
      <selection pane="bottomLeft" activeCell="D12" sqref="D12"/>
    </sheetView>
  </sheetViews>
  <sheetFormatPr baseColWidth="10" defaultColWidth="8.42578125" defaultRowHeight="12.75" x14ac:dyDescent="0.25"/>
  <cols>
    <col min="1" max="1" width="8.42578125" style="259"/>
    <col min="2" max="2" width="28.5703125" style="264" customWidth="1"/>
    <col min="3" max="3" width="33.28515625" style="264" customWidth="1"/>
    <col min="4" max="4" width="17.28515625" style="294" bestFit="1" customWidth="1"/>
    <col min="5" max="5" width="11.7109375" style="259" hidden="1" customWidth="1"/>
    <col min="6" max="6" width="13.5703125" style="259" hidden="1" customWidth="1"/>
    <col min="7" max="7" width="14.42578125" style="259" hidden="1" customWidth="1"/>
    <col min="8" max="8" width="15.28515625" style="259" customWidth="1"/>
    <col min="9" max="9" width="10.7109375" style="259" customWidth="1"/>
    <col min="10" max="10" width="15.28515625" style="259" customWidth="1"/>
    <col min="11" max="16384" width="8.42578125" style="259"/>
  </cols>
  <sheetData>
    <row r="1" spans="1:10" ht="18" x14ac:dyDescent="0.25">
      <c r="A1" s="880" t="s">
        <v>4126</v>
      </c>
      <c r="B1" s="880"/>
      <c r="C1" s="880"/>
      <c r="D1" s="880"/>
      <c r="E1" s="880"/>
      <c r="F1" s="880"/>
      <c r="G1" s="880"/>
      <c r="H1" s="880"/>
      <c r="I1" s="880"/>
      <c r="J1" s="880"/>
    </row>
    <row r="2" spans="1:10" ht="18" x14ac:dyDescent="0.25">
      <c r="A2" s="880" t="s">
        <v>4246</v>
      </c>
      <c r="B2" s="880"/>
      <c r="C2" s="880"/>
      <c r="D2" s="880"/>
      <c r="E2" s="880"/>
      <c r="F2" s="880"/>
      <c r="G2" s="880"/>
      <c r="H2" s="880"/>
      <c r="I2" s="880"/>
      <c r="J2" s="880"/>
    </row>
    <row r="4" spans="1:10" ht="24" customHeight="1" x14ac:dyDescent="0.25">
      <c r="A4" s="891" t="s">
        <v>4247</v>
      </c>
      <c r="B4" s="891"/>
      <c r="C4" s="891"/>
      <c r="D4" s="891"/>
      <c r="E4" s="882" t="s">
        <v>4127</v>
      </c>
      <c r="F4" s="882"/>
      <c r="G4" s="882"/>
      <c r="H4" s="883" t="s">
        <v>4128</v>
      </c>
      <c r="I4" s="883"/>
      <c r="J4" s="883"/>
    </row>
    <row r="5" spans="1:10" s="292" customFormat="1" ht="24.95" customHeight="1" x14ac:dyDescent="0.25">
      <c r="A5" s="889" t="s">
        <v>4248</v>
      </c>
      <c r="B5" s="890"/>
      <c r="C5" s="890"/>
      <c r="D5" s="890"/>
      <c r="E5" s="260" t="s">
        <v>4129</v>
      </c>
      <c r="F5" s="260" t="s">
        <v>4130</v>
      </c>
      <c r="G5" s="260" t="s">
        <v>4131</v>
      </c>
      <c r="H5" s="261" t="s">
        <v>4129</v>
      </c>
      <c r="I5" s="261" t="s">
        <v>4130</v>
      </c>
      <c r="J5" s="261" t="s">
        <v>4131</v>
      </c>
    </row>
    <row r="6" spans="1:10" s="264" customFormat="1" x14ac:dyDescent="0.25">
      <c r="A6" s="262" t="s">
        <v>4132</v>
      </c>
      <c r="B6" s="109" t="s">
        <v>4083</v>
      </c>
      <c r="C6" s="109" t="s">
        <v>4084</v>
      </c>
      <c r="D6" s="109" t="s">
        <v>4133</v>
      </c>
      <c r="E6" s="299"/>
      <c r="F6" s="300"/>
      <c r="G6" s="301"/>
      <c r="H6" s="299"/>
      <c r="I6" s="300"/>
      <c r="J6" s="301"/>
    </row>
    <row r="7" spans="1:10" x14ac:dyDescent="0.25">
      <c r="A7" s="263" t="s">
        <v>4134</v>
      </c>
      <c r="B7" s="126"/>
      <c r="C7" s="126"/>
      <c r="D7" s="126"/>
      <c r="E7" s="295"/>
      <c r="F7" s="296"/>
      <c r="G7" s="297"/>
      <c r="H7" s="295"/>
      <c r="I7" s="296"/>
      <c r="J7" s="297"/>
    </row>
    <row r="8" spans="1:10" ht="25.5" x14ac:dyDescent="0.25">
      <c r="A8" s="265">
        <v>1</v>
      </c>
      <c r="B8" s="92" t="s">
        <v>4089</v>
      </c>
      <c r="C8" s="92" t="s">
        <v>4090</v>
      </c>
      <c r="D8" s="266"/>
      <c r="E8" s="267">
        <v>260883</v>
      </c>
      <c r="F8" s="267">
        <v>49567.770000000004</v>
      </c>
      <c r="G8" s="268">
        <v>310451</v>
      </c>
      <c r="H8" s="269"/>
      <c r="I8" s="269"/>
      <c r="J8" s="269"/>
    </row>
    <row r="9" spans="1:10" ht="25.5" x14ac:dyDescent="0.25">
      <c r="A9" s="265" t="s">
        <v>4136</v>
      </c>
      <c r="B9" s="92" t="s">
        <v>4095</v>
      </c>
      <c r="C9" s="92" t="s">
        <v>4096</v>
      </c>
      <c r="D9" s="266"/>
      <c r="E9" s="267">
        <v>260883</v>
      </c>
      <c r="F9" s="267">
        <v>49567.770000000004</v>
      </c>
      <c r="G9" s="268">
        <v>310451</v>
      </c>
      <c r="H9" s="269"/>
      <c r="I9" s="269"/>
      <c r="J9" s="269"/>
    </row>
    <row r="10" spans="1:10" x14ac:dyDescent="0.25">
      <c r="A10" s="265">
        <v>2</v>
      </c>
      <c r="B10" s="92" t="s">
        <v>4099</v>
      </c>
      <c r="C10" s="92" t="s">
        <v>4090</v>
      </c>
      <c r="D10" s="266"/>
      <c r="E10" s="267">
        <v>321793</v>
      </c>
      <c r="F10" s="267">
        <v>61140.67</v>
      </c>
      <c r="G10" s="268">
        <v>382934</v>
      </c>
      <c r="H10" s="269"/>
      <c r="I10" s="269"/>
      <c r="J10" s="269"/>
    </row>
    <row r="11" spans="1:10" x14ac:dyDescent="0.25">
      <c r="A11" s="265" t="s">
        <v>4138</v>
      </c>
      <c r="B11" s="92" t="s">
        <v>4104</v>
      </c>
      <c r="C11" s="92" t="s">
        <v>4096</v>
      </c>
      <c r="D11" s="266"/>
      <c r="E11" s="267">
        <v>321793</v>
      </c>
      <c r="F11" s="267">
        <v>61140.67</v>
      </c>
      <c r="G11" s="268">
        <v>382934</v>
      </c>
      <c r="H11" s="269"/>
      <c r="I11" s="269"/>
      <c r="J11" s="269"/>
    </row>
    <row r="12" spans="1:10" x14ac:dyDescent="0.25">
      <c r="A12" s="265">
        <v>3</v>
      </c>
      <c r="B12" s="92" t="s">
        <v>4108</v>
      </c>
      <c r="C12" s="92" t="s">
        <v>4090</v>
      </c>
      <c r="D12" s="266"/>
      <c r="E12" s="267">
        <v>413735</v>
      </c>
      <c r="F12" s="267">
        <v>78609.649999999994</v>
      </c>
      <c r="G12" s="268">
        <v>492345</v>
      </c>
      <c r="H12" s="269"/>
      <c r="I12" s="269"/>
      <c r="J12" s="269"/>
    </row>
    <row r="13" spans="1:10" x14ac:dyDescent="0.25">
      <c r="A13" s="265" t="s">
        <v>4140</v>
      </c>
      <c r="B13" s="92" t="s">
        <v>4112</v>
      </c>
      <c r="C13" s="92" t="s">
        <v>4096</v>
      </c>
      <c r="D13" s="266"/>
      <c r="E13" s="267">
        <v>408277</v>
      </c>
      <c r="F13" s="267">
        <v>77572.63</v>
      </c>
      <c r="G13" s="268">
        <v>485850</v>
      </c>
      <c r="H13" s="269"/>
      <c r="I13" s="269"/>
      <c r="J13" s="269"/>
    </row>
    <row r="14" spans="1:10" x14ac:dyDescent="0.25">
      <c r="A14" s="239" t="s">
        <v>4142</v>
      </c>
      <c r="B14" s="126"/>
      <c r="C14" s="239"/>
      <c r="D14" s="126"/>
      <c r="E14" s="295"/>
      <c r="F14" s="296"/>
      <c r="G14" s="297"/>
      <c r="H14" s="295"/>
      <c r="I14" s="296"/>
      <c r="J14" s="297"/>
    </row>
    <row r="15" spans="1:10" ht="102" x14ac:dyDescent="0.25">
      <c r="A15" s="32">
        <v>5</v>
      </c>
      <c r="B15" s="339" t="s">
        <v>4258</v>
      </c>
      <c r="C15" s="340" t="s">
        <v>4114</v>
      </c>
      <c r="D15" s="341" t="s">
        <v>894</v>
      </c>
      <c r="E15" s="267">
        <v>23053</v>
      </c>
      <c r="F15" s="267">
        <v>4380.07</v>
      </c>
      <c r="G15" s="268">
        <v>27433</v>
      </c>
      <c r="H15" s="269">
        <v>20776</v>
      </c>
      <c r="I15" s="269">
        <f t="shared" ref="I15:I25" si="0">+H15*0.19</f>
        <v>3947.44</v>
      </c>
      <c r="J15" s="269">
        <f t="shared" ref="J15:J25" si="1">+ROUND(H15+I15,0)</f>
        <v>24723</v>
      </c>
    </row>
    <row r="16" spans="1:10" ht="114.75" x14ac:dyDescent="0.25">
      <c r="A16" s="32" t="s">
        <v>4143</v>
      </c>
      <c r="B16" s="339" t="s">
        <v>4259</v>
      </c>
      <c r="C16" s="342" t="s">
        <v>4260</v>
      </c>
      <c r="D16" s="341" t="s">
        <v>894</v>
      </c>
      <c r="E16" s="267">
        <v>23186</v>
      </c>
      <c r="F16" s="267">
        <v>4405.34</v>
      </c>
      <c r="G16" s="268">
        <v>27591</v>
      </c>
      <c r="H16" s="269">
        <v>26552</v>
      </c>
      <c r="I16" s="269">
        <f t="shared" si="0"/>
        <v>5044.88</v>
      </c>
      <c r="J16" s="269">
        <f t="shared" si="1"/>
        <v>31597</v>
      </c>
    </row>
    <row r="17" spans="1:10" ht="114.75" x14ac:dyDescent="0.25">
      <c r="A17" s="32">
        <v>6</v>
      </c>
      <c r="B17" s="339" t="s">
        <v>4261</v>
      </c>
      <c r="C17" s="340" t="s">
        <v>4106</v>
      </c>
      <c r="D17" s="341" t="s">
        <v>894</v>
      </c>
      <c r="E17" s="267">
        <v>37943</v>
      </c>
      <c r="F17" s="267">
        <v>7209.17</v>
      </c>
      <c r="G17" s="268">
        <v>45152</v>
      </c>
      <c r="H17" s="269">
        <v>29309</v>
      </c>
      <c r="I17" s="269">
        <f t="shared" si="0"/>
        <v>5568.71</v>
      </c>
      <c r="J17" s="269">
        <f t="shared" si="1"/>
        <v>34878</v>
      </c>
    </row>
    <row r="18" spans="1:10" ht="191.25" x14ac:dyDescent="0.25">
      <c r="A18" s="32" t="s">
        <v>4144</v>
      </c>
      <c r="B18" s="339" t="s">
        <v>4262</v>
      </c>
      <c r="C18" s="343" t="s">
        <v>4263</v>
      </c>
      <c r="D18" s="341" t="s">
        <v>894</v>
      </c>
      <c r="E18" s="267">
        <v>38345</v>
      </c>
      <c r="F18" s="267">
        <v>7285.55</v>
      </c>
      <c r="G18" s="268">
        <v>45631</v>
      </c>
      <c r="H18" s="269">
        <v>14036</v>
      </c>
      <c r="I18" s="269">
        <f t="shared" si="0"/>
        <v>2666.84</v>
      </c>
      <c r="J18" s="269">
        <f t="shared" si="1"/>
        <v>16703</v>
      </c>
    </row>
    <row r="19" spans="1:10" ht="229.5" x14ac:dyDescent="0.25">
      <c r="A19" s="32">
        <v>7</v>
      </c>
      <c r="B19" s="340" t="s">
        <v>4120</v>
      </c>
      <c r="C19" s="340" t="s">
        <v>4264</v>
      </c>
      <c r="D19" s="341" t="s">
        <v>1014</v>
      </c>
      <c r="E19" s="267">
        <v>38345</v>
      </c>
      <c r="F19" s="267">
        <v>7285.55</v>
      </c>
      <c r="G19" s="268">
        <v>45631</v>
      </c>
      <c r="H19" s="269">
        <v>10986</v>
      </c>
      <c r="I19" s="269">
        <f t="shared" si="0"/>
        <v>2087.34</v>
      </c>
      <c r="J19" s="269">
        <f t="shared" si="1"/>
        <v>13073</v>
      </c>
    </row>
    <row r="20" spans="1:10" ht="38.25" x14ac:dyDescent="0.25">
      <c r="A20" s="32" t="s">
        <v>4145</v>
      </c>
      <c r="B20" s="340" t="s">
        <v>4087</v>
      </c>
      <c r="C20" s="340" t="s">
        <v>4088</v>
      </c>
      <c r="D20" s="341" t="s">
        <v>894</v>
      </c>
      <c r="E20" s="267">
        <v>38345</v>
      </c>
      <c r="F20" s="267">
        <v>7285.55</v>
      </c>
      <c r="G20" s="268">
        <v>45631</v>
      </c>
      <c r="H20" s="269">
        <v>990</v>
      </c>
      <c r="I20" s="269">
        <f t="shared" si="0"/>
        <v>188.1</v>
      </c>
      <c r="J20" s="269">
        <f t="shared" si="1"/>
        <v>1178</v>
      </c>
    </row>
    <row r="21" spans="1:10" ht="75" customHeight="1" x14ac:dyDescent="0.25">
      <c r="A21" s="32">
        <v>8</v>
      </c>
      <c r="B21" s="340" t="s">
        <v>4093</v>
      </c>
      <c r="C21" s="340" t="s">
        <v>4094</v>
      </c>
      <c r="D21" s="341" t="s">
        <v>894</v>
      </c>
      <c r="E21" s="267">
        <v>20103</v>
      </c>
      <c r="F21" s="267">
        <v>3819.57</v>
      </c>
      <c r="G21" s="268">
        <v>23923</v>
      </c>
      <c r="H21" s="269">
        <v>1595</v>
      </c>
      <c r="I21" s="269">
        <f t="shared" si="0"/>
        <v>303.05</v>
      </c>
      <c r="J21" s="269">
        <f t="shared" si="1"/>
        <v>1898</v>
      </c>
    </row>
    <row r="22" spans="1:10" ht="56.25" customHeight="1" x14ac:dyDescent="0.25">
      <c r="A22" s="265" t="s">
        <v>4146</v>
      </c>
      <c r="B22" s="340" t="s">
        <v>4098</v>
      </c>
      <c r="C22" s="340" t="s">
        <v>4265</v>
      </c>
      <c r="D22" s="341" t="s">
        <v>4148</v>
      </c>
      <c r="E22" s="267">
        <v>20335</v>
      </c>
      <c r="F22" s="267">
        <v>3863.65</v>
      </c>
      <c r="G22" s="268">
        <v>24199</v>
      </c>
      <c r="H22" s="269">
        <v>2696</v>
      </c>
      <c r="I22" s="269">
        <f t="shared" si="0"/>
        <v>512.24</v>
      </c>
      <c r="J22" s="269">
        <f t="shared" si="1"/>
        <v>3208</v>
      </c>
    </row>
    <row r="23" spans="1:10" ht="21.75" customHeight="1" x14ac:dyDescent="0.25">
      <c r="A23" s="265" t="s">
        <v>4147</v>
      </c>
      <c r="B23" s="340" t="s">
        <v>4107</v>
      </c>
      <c r="C23" s="340" t="s">
        <v>4103</v>
      </c>
      <c r="D23" s="341" t="s">
        <v>4266</v>
      </c>
      <c r="E23" s="267">
        <v>8885</v>
      </c>
      <c r="F23" s="267">
        <v>1688.15</v>
      </c>
      <c r="G23" s="268">
        <v>10573</v>
      </c>
      <c r="H23" s="269">
        <v>234308</v>
      </c>
      <c r="I23" s="269">
        <f t="shared" si="0"/>
        <v>44518.520000000004</v>
      </c>
      <c r="J23" s="269">
        <f t="shared" si="1"/>
        <v>278827</v>
      </c>
    </row>
    <row r="24" spans="1:10" ht="109.5" customHeight="1" x14ac:dyDescent="0.25">
      <c r="A24" s="265">
        <v>9</v>
      </c>
      <c r="B24" s="340" t="s">
        <v>4111</v>
      </c>
      <c r="C24" s="340" t="s">
        <v>4103</v>
      </c>
      <c r="D24" s="341" t="s">
        <v>4267</v>
      </c>
      <c r="E24" s="271" t="s">
        <v>4141</v>
      </c>
      <c r="F24" s="272"/>
      <c r="G24" s="272"/>
      <c r="H24" s="272">
        <v>329571</v>
      </c>
      <c r="I24" s="269">
        <f t="shared" si="0"/>
        <v>62618.49</v>
      </c>
      <c r="J24" s="269">
        <f t="shared" si="1"/>
        <v>392189</v>
      </c>
    </row>
    <row r="25" spans="1:10" ht="119.25" customHeight="1" x14ac:dyDescent="0.25">
      <c r="A25" s="265">
        <v>10</v>
      </c>
      <c r="B25" s="340" t="s">
        <v>4102</v>
      </c>
      <c r="C25" s="340" t="s">
        <v>4103</v>
      </c>
      <c r="D25" s="341" t="s">
        <v>4268</v>
      </c>
      <c r="E25" s="271" t="s">
        <v>4141</v>
      </c>
      <c r="F25" s="272"/>
      <c r="G25" s="272"/>
      <c r="H25" s="272">
        <v>656369</v>
      </c>
      <c r="I25" s="269">
        <f t="shared" si="0"/>
        <v>124710.11</v>
      </c>
      <c r="J25" s="269">
        <f t="shared" si="1"/>
        <v>781079</v>
      </c>
    </row>
    <row r="26" spans="1:10" x14ac:dyDescent="0.25">
      <c r="A26" s="239" t="s">
        <v>4149</v>
      </c>
      <c r="B26" s="126"/>
      <c r="C26" s="126"/>
      <c r="D26" s="126"/>
      <c r="E26" s="295"/>
      <c r="F26" s="296"/>
      <c r="G26" s="297"/>
      <c r="H26" s="295"/>
      <c r="I26" s="296"/>
      <c r="J26" s="297"/>
    </row>
    <row r="27" spans="1:10" ht="132" customHeight="1" x14ac:dyDescent="0.25">
      <c r="A27" s="265">
        <v>17</v>
      </c>
      <c r="B27" s="33" t="s">
        <v>2029</v>
      </c>
      <c r="C27" s="33" t="s">
        <v>2030</v>
      </c>
      <c r="D27" s="270" t="s">
        <v>1632</v>
      </c>
      <c r="E27" s="271" t="s">
        <v>4141</v>
      </c>
      <c r="F27" s="272"/>
      <c r="G27" s="272"/>
      <c r="H27" s="272"/>
      <c r="I27" s="272"/>
      <c r="J27" s="273"/>
    </row>
    <row r="28" spans="1:10" ht="114.75" x14ac:dyDescent="0.25">
      <c r="A28" s="265">
        <v>18</v>
      </c>
      <c r="B28" s="33" t="s">
        <v>2027</v>
      </c>
      <c r="C28" s="33" t="s">
        <v>2028</v>
      </c>
      <c r="D28" s="270" t="s">
        <v>1632</v>
      </c>
      <c r="E28" s="271" t="s">
        <v>4141</v>
      </c>
      <c r="F28" s="272"/>
      <c r="G28" s="272"/>
      <c r="H28" s="272"/>
      <c r="I28" s="272"/>
      <c r="J28" s="273"/>
    </row>
    <row r="29" spans="1:10" ht="127.5" x14ac:dyDescent="0.25">
      <c r="A29" s="32">
        <v>19</v>
      </c>
      <c r="B29" s="33" t="s">
        <v>1773</v>
      </c>
      <c r="C29" s="33" t="s">
        <v>1774</v>
      </c>
      <c r="D29" s="32" t="s">
        <v>1632</v>
      </c>
      <c r="E29" s="267">
        <v>103481</v>
      </c>
      <c r="F29" s="267">
        <v>19661.39</v>
      </c>
      <c r="G29" s="274">
        <v>123142</v>
      </c>
      <c r="H29" s="269">
        <v>102445.8655462185</v>
      </c>
      <c r="I29" s="269">
        <f>+H29*0.19</f>
        <v>19464.714453781515</v>
      </c>
      <c r="J29" s="269">
        <f>+ROUND(H29+I29,0)</f>
        <v>121911</v>
      </c>
    </row>
    <row r="30" spans="1:10" ht="76.5" x14ac:dyDescent="0.25">
      <c r="A30" s="265">
        <v>20</v>
      </c>
      <c r="B30" s="33" t="s">
        <v>1451</v>
      </c>
      <c r="C30" s="33" t="s">
        <v>1452</v>
      </c>
      <c r="D30" s="32" t="s">
        <v>894</v>
      </c>
      <c r="E30" s="267">
        <v>9790.5360000000001</v>
      </c>
      <c r="F30" s="267">
        <v>1860.2018399999999</v>
      </c>
      <c r="G30" s="268">
        <v>11651</v>
      </c>
      <c r="H30" s="269">
        <v>9692.8487394957992</v>
      </c>
      <c r="I30" s="269">
        <f>+H30*0.19</f>
        <v>1841.6412605042019</v>
      </c>
      <c r="J30" s="269">
        <f>+ROUND(H30+I30,0)</f>
        <v>11534</v>
      </c>
    </row>
    <row r="31" spans="1:10" x14ac:dyDescent="0.25">
      <c r="A31" s="239" t="s">
        <v>4150</v>
      </c>
      <c r="B31" s="126"/>
      <c r="C31" s="126"/>
      <c r="D31" s="126"/>
      <c r="E31" s="295"/>
      <c r="F31" s="296"/>
      <c r="G31" s="297"/>
      <c r="H31" s="295"/>
      <c r="I31" s="296"/>
      <c r="J31" s="297"/>
    </row>
    <row r="32" spans="1:10" s="277" customFormat="1" ht="229.5" x14ac:dyDescent="0.25">
      <c r="A32" s="265">
        <v>21</v>
      </c>
      <c r="B32" s="92" t="s">
        <v>2183</v>
      </c>
      <c r="C32" s="92" t="s">
        <v>2184</v>
      </c>
      <c r="D32" s="93" t="s">
        <v>894</v>
      </c>
      <c r="E32" s="275">
        <v>203346</v>
      </c>
      <c r="F32" s="275">
        <v>38635.74</v>
      </c>
      <c r="G32" s="276">
        <v>241982</v>
      </c>
      <c r="H32" s="269">
        <v>201312.75630252101</v>
      </c>
      <c r="I32" s="269">
        <f t="shared" ref="I32:I43" si="2">+H32*0.19</f>
        <v>38249.423697478989</v>
      </c>
      <c r="J32" s="269">
        <f t="shared" ref="J32:J43" si="3">+ROUND(H32+I32,0)</f>
        <v>239562</v>
      </c>
    </row>
    <row r="33" spans="1:10" s="277" customFormat="1" ht="38.25" x14ac:dyDescent="0.25">
      <c r="A33" s="265">
        <v>22</v>
      </c>
      <c r="B33" s="92" t="s">
        <v>2163</v>
      </c>
      <c r="C33" s="92" t="s">
        <v>2164</v>
      </c>
      <c r="D33" s="93" t="s">
        <v>1480</v>
      </c>
      <c r="E33" s="275">
        <v>209156</v>
      </c>
      <c r="F33" s="275">
        <v>39739.64</v>
      </c>
      <c r="G33" s="276">
        <v>248896</v>
      </c>
      <c r="H33" s="269">
        <v>207064.73949579833</v>
      </c>
      <c r="I33" s="269">
        <f t="shared" si="2"/>
        <v>39342.300504201681</v>
      </c>
      <c r="J33" s="269">
        <f t="shared" si="3"/>
        <v>246407</v>
      </c>
    </row>
    <row r="34" spans="1:10" s="277" customFormat="1" ht="25.5" x14ac:dyDescent="0.25">
      <c r="A34" s="265">
        <v>23</v>
      </c>
      <c r="B34" s="92" t="s">
        <v>2166</v>
      </c>
      <c r="C34" s="92" t="s">
        <v>2167</v>
      </c>
      <c r="D34" s="93" t="s">
        <v>894</v>
      </c>
      <c r="E34" s="275">
        <v>80684</v>
      </c>
      <c r="F34" s="275">
        <v>15329.960000000001</v>
      </c>
      <c r="G34" s="276">
        <v>96014</v>
      </c>
      <c r="H34" s="269">
        <v>79877.193277310929</v>
      </c>
      <c r="I34" s="269">
        <f t="shared" si="2"/>
        <v>15176.666722689077</v>
      </c>
      <c r="J34" s="269">
        <f t="shared" si="3"/>
        <v>95054</v>
      </c>
    </row>
    <row r="35" spans="1:10" s="277" customFormat="1" ht="38.25" x14ac:dyDescent="0.25">
      <c r="A35" s="265">
        <v>24</v>
      </c>
      <c r="B35" s="92" t="s">
        <v>2185</v>
      </c>
      <c r="C35" s="92" t="s">
        <v>2186</v>
      </c>
      <c r="D35" s="93" t="s">
        <v>894</v>
      </c>
      <c r="E35" s="275">
        <v>881047</v>
      </c>
      <c r="F35" s="275">
        <v>167398.93</v>
      </c>
      <c r="G35" s="276">
        <v>1048446</v>
      </c>
      <c r="H35" s="269">
        <v>872236.58823529421</v>
      </c>
      <c r="I35" s="269">
        <f t="shared" si="2"/>
        <v>165724.95176470591</v>
      </c>
      <c r="J35" s="269">
        <f t="shared" si="3"/>
        <v>1037962</v>
      </c>
    </row>
    <row r="36" spans="1:10" s="277" customFormat="1" ht="114.75" x14ac:dyDescent="0.25">
      <c r="A36" s="265">
        <v>25</v>
      </c>
      <c r="B36" s="92" t="s">
        <v>2233</v>
      </c>
      <c r="C36" s="92" t="s">
        <v>2234</v>
      </c>
      <c r="D36" s="93" t="s">
        <v>1632</v>
      </c>
      <c r="E36" s="275">
        <v>833594</v>
      </c>
      <c r="F36" s="275">
        <v>158382.86000000002</v>
      </c>
      <c r="G36" s="276">
        <v>991977</v>
      </c>
      <c r="H36" s="269">
        <v>825258.17647058831</v>
      </c>
      <c r="I36" s="269">
        <f t="shared" si="2"/>
        <v>156799.05352941179</v>
      </c>
      <c r="J36" s="269">
        <f t="shared" si="3"/>
        <v>982057</v>
      </c>
    </row>
    <row r="37" spans="1:10" s="277" customFormat="1" ht="127.5" x14ac:dyDescent="0.25">
      <c r="A37" s="265">
        <v>26</v>
      </c>
      <c r="B37" s="33" t="s">
        <v>2229</v>
      </c>
      <c r="C37" s="33" t="s">
        <v>2230</v>
      </c>
      <c r="D37" s="32" t="s">
        <v>1632</v>
      </c>
      <c r="E37" s="275">
        <v>2149662</v>
      </c>
      <c r="F37" s="275">
        <v>408435.78</v>
      </c>
      <c r="G37" s="276">
        <v>2558098</v>
      </c>
      <c r="H37" s="269">
        <v>2042179.0756302522</v>
      </c>
      <c r="I37" s="269">
        <f t="shared" si="2"/>
        <v>388014.02436974796</v>
      </c>
      <c r="J37" s="269">
        <f t="shared" si="3"/>
        <v>2430193</v>
      </c>
    </row>
    <row r="38" spans="1:10" s="277" customFormat="1" ht="114.75" x14ac:dyDescent="0.25">
      <c r="A38" s="265">
        <v>27</v>
      </c>
      <c r="B38" s="33" t="s">
        <v>2231</v>
      </c>
      <c r="C38" s="33" t="s">
        <v>2232</v>
      </c>
      <c r="D38" s="32" t="s">
        <v>1632</v>
      </c>
      <c r="E38" s="275">
        <v>2247536</v>
      </c>
      <c r="F38" s="275">
        <v>427031.84</v>
      </c>
      <c r="G38" s="276">
        <v>2674568</v>
      </c>
      <c r="H38" s="269">
        <v>2135159.3277310925</v>
      </c>
      <c r="I38" s="269">
        <f t="shared" si="2"/>
        <v>405680.27226890757</v>
      </c>
      <c r="J38" s="269">
        <f t="shared" si="3"/>
        <v>2540840</v>
      </c>
    </row>
    <row r="39" spans="1:10" s="277" customFormat="1" ht="38.25" x14ac:dyDescent="0.25">
      <c r="A39" s="265">
        <v>28</v>
      </c>
      <c r="B39" s="36" t="s">
        <v>2189</v>
      </c>
      <c r="C39" s="36" t="s">
        <v>2190</v>
      </c>
      <c r="D39" s="35" t="s">
        <v>1480</v>
      </c>
      <c r="E39" s="275">
        <v>40634</v>
      </c>
      <c r="F39" s="275">
        <v>7720.46</v>
      </c>
      <c r="G39" s="276">
        <v>48354</v>
      </c>
      <c r="H39" s="269">
        <v>40227.277310924372</v>
      </c>
      <c r="I39" s="269">
        <f t="shared" si="2"/>
        <v>7643.1826890756311</v>
      </c>
      <c r="J39" s="269">
        <f t="shared" si="3"/>
        <v>47870</v>
      </c>
    </row>
    <row r="40" spans="1:10" s="277" customFormat="1" x14ac:dyDescent="0.25">
      <c r="A40" s="265">
        <v>29</v>
      </c>
      <c r="B40" s="34" t="s">
        <v>2266</v>
      </c>
      <c r="C40" s="33" t="s">
        <v>2267</v>
      </c>
      <c r="D40" s="32" t="s">
        <v>894</v>
      </c>
      <c r="E40" s="275">
        <v>382547</v>
      </c>
      <c r="F40" s="275">
        <v>72683.930000000008</v>
      </c>
      <c r="G40" s="276">
        <v>455231</v>
      </c>
      <c r="H40" s="269">
        <v>378721.58823529416</v>
      </c>
      <c r="I40" s="269">
        <f t="shared" si="2"/>
        <v>71957.101764705891</v>
      </c>
      <c r="J40" s="269">
        <f t="shared" si="3"/>
        <v>450679</v>
      </c>
    </row>
    <row r="41" spans="1:10" s="277" customFormat="1" ht="38.25" x14ac:dyDescent="0.25">
      <c r="A41" s="265">
        <v>30</v>
      </c>
      <c r="B41" s="33" t="s">
        <v>2200</v>
      </c>
      <c r="C41" s="33" t="s">
        <v>2201</v>
      </c>
      <c r="D41" s="32" t="s">
        <v>894</v>
      </c>
      <c r="E41" s="275">
        <v>981109</v>
      </c>
      <c r="F41" s="275">
        <v>186410.71</v>
      </c>
      <c r="G41" s="276">
        <v>1167520</v>
      </c>
      <c r="H41" s="269">
        <v>932053.78151260503</v>
      </c>
      <c r="I41" s="269">
        <f t="shared" si="2"/>
        <v>177090.21848739494</v>
      </c>
      <c r="J41" s="269">
        <f t="shared" si="3"/>
        <v>1109144</v>
      </c>
    </row>
    <row r="42" spans="1:10" s="277" customFormat="1" ht="38.25" x14ac:dyDescent="0.25">
      <c r="A42" s="265">
        <v>31</v>
      </c>
      <c r="B42" s="33" t="s">
        <v>2198</v>
      </c>
      <c r="C42" s="33" t="s">
        <v>2199</v>
      </c>
      <c r="D42" s="32" t="s">
        <v>894</v>
      </c>
      <c r="E42" s="275">
        <v>1217196</v>
      </c>
      <c r="F42" s="275">
        <v>231267.24</v>
      </c>
      <c r="G42" s="276">
        <v>1448463</v>
      </c>
      <c r="H42" s="269">
        <v>1156336.0084033615</v>
      </c>
      <c r="I42" s="269">
        <f t="shared" si="2"/>
        <v>219703.8415966387</v>
      </c>
      <c r="J42" s="269">
        <f t="shared" si="3"/>
        <v>1376040</v>
      </c>
    </row>
    <row r="43" spans="1:10" ht="153" x14ac:dyDescent="0.25">
      <c r="A43" s="265">
        <v>32</v>
      </c>
      <c r="B43" s="92" t="s">
        <v>2263</v>
      </c>
      <c r="C43" s="92" t="s">
        <v>2264</v>
      </c>
      <c r="D43" s="93" t="s">
        <v>2265</v>
      </c>
      <c r="E43" s="267">
        <v>4059039</v>
      </c>
      <c r="F43" s="267">
        <v>771217.41</v>
      </c>
      <c r="G43" s="268">
        <v>4830256</v>
      </c>
      <c r="H43" s="269">
        <v>3653134.7899159668</v>
      </c>
      <c r="I43" s="269">
        <f t="shared" si="2"/>
        <v>694095.61008403369</v>
      </c>
      <c r="J43" s="269">
        <f t="shared" si="3"/>
        <v>4347230</v>
      </c>
    </row>
    <row r="44" spans="1:10" x14ac:dyDescent="0.25">
      <c r="A44" s="239" t="s">
        <v>4151</v>
      </c>
      <c r="B44" s="126"/>
      <c r="C44" s="126"/>
      <c r="D44" s="126"/>
      <c r="E44" s="295"/>
      <c r="F44" s="296"/>
      <c r="G44" s="297"/>
      <c r="H44" s="295"/>
      <c r="I44" s="296"/>
      <c r="J44" s="297"/>
    </row>
    <row r="45" spans="1:10" s="277" customFormat="1" ht="25.5" x14ac:dyDescent="0.25">
      <c r="A45" s="265">
        <v>33</v>
      </c>
      <c r="B45" s="33" t="s">
        <v>2243</v>
      </c>
      <c r="C45" s="33" t="s">
        <v>2244</v>
      </c>
      <c r="D45" s="32" t="s">
        <v>894</v>
      </c>
      <c r="E45" s="275">
        <v>306340</v>
      </c>
      <c r="F45" s="275">
        <v>58204.6</v>
      </c>
      <c r="G45" s="276">
        <v>364545</v>
      </c>
      <c r="H45" s="269">
        <v>303276.93277310923</v>
      </c>
      <c r="I45" s="269">
        <f t="shared" ref="I45:I63" si="4">+H45*0.19</f>
        <v>57622.617226890754</v>
      </c>
      <c r="J45" s="269">
        <f t="shared" ref="J45:J63" si="5">+ROUND(H45+I45,0)</f>
        <v>360900</v>
      </c>
    </row>
    <row r="46" spans="1:10" s="277" customFormat="1" ht="38.25" x14ac:dyDescent="0.25">
      <c r="A46" s="265">
        <v>34</v>
      </c>
      <c r="B46" s="33" t="s">
        <v>2245</v>
      </c>
      <c r="C46" s="33" t="s">
        <v>2246</v>
      </c>
      <c r="D46" s="32" t="s">
        <v>894</v>
      </c>
      <c r="E46" s="275">
        <v>598148</v>
      </c>
      <c r="F46" s="275">
        <v>113648.12</v>
      </c>
      <c r="G46" s="276">
        <v>711796</v>
      </c>
      <c r="H46" s="269">
        <v>592166.42016806733</v>
      </c>
      <c r="I46" s="269">
        <f t="shared" si="4"/>
        <v>112511.6198319328</v>
      </c>
      <c r="J46" s="269">
        <f t="shared" si="5"/>
        <v>704678</v>
      </c>
    </row>
    <row r="47" spans="1:10" s="277" customFormat="1" ht="25.5" x14ac:dyDescent="0.25">
      <c r="A47" s="265">
        <v>35</v>
      </c>
      <c r="B47" s="33" t="s">
        <v>2247</v>
      </c>
      <c r="C47" s="33" t="s">
        <v>2248</v>
      </c>
      <c r="D47" s="32" t="s">
        <v>894</v>
      </c>
      <c r="E47" s="275">
        <v>916827</v>
      </c>
      <c r="F47" s="275">
        <v>174197.13</v>
      </c>
      <c r="G47" s="276">
        <v>1091024</v>
      </c>
      <c r="H47" s="269">
        <v>779302.85714285716</v>
      </c>
      <c r="I47" s="269">
        <f t="shared" si="4"/>
        <v>148067.54285714286</v>
      </c>
      <c r="J47" s="269">
        <f t="shared" si="5"/>
        <v>927370</v>
      </c>
    </row>
    <row r="48" spans="1:10" s="277" customFormat="1" ht="38.25" x14ac:dyDescent="0.25">
      <c r="A48" s="265">
        <v>36</v>
      </c>
      <c r="B48" s="33" t="s">
        <v>2249</v>
      </c>
      <c r="C48" s="33" t="s">
        <v>2250</v>
      </c>
      <c r="D48" s="32" t="s">
        <v>894</v>
      </c>
      <c r="E48" s="275">
        <v>1044875</v>
      </c>
      <c r="F48" s="275">
        <v>198526.25</v>
      </c>
      <c r="G48" s="276">
        <v>1243401</v>
      </c>
      <c r="H48" s="269">
        <v>888143.57142857159</v>
      </c>
      <c r="I48" s="269">
        <f t="shared" si="4"/>
        <v>168747.27857142861</v>
      </c>
      <c r="J48" s="269">
        <f t="shared" si="5"/>
        <v>1056891</v>
      </c>
    </row>
    <row r="49" spans="1:10" s="277" customFormat="1" ht="25.5" x14ac:dyDescent="0.25">
      <c r="A49" s="265">
        <v>37</v>
      </c>
      <c r="B49" s="33" t="s">
        <v>2251</v>
      </c>
      <c r="C49" s="33" t="s">
        <v>2252</v>
      </c>
      <c r="D49" s="32" t="s">
        <v>894</v>
      </c>
      <c r="E49" s="275">
        <v>1159234</v>
      </c>
      <c r="F49" s="275">
        <v>220254.46</v>
      </c>
      <c r="G49" s="276">
        <v>1379488</v>
      </c>
      <c r="H49" s="269">
        <v>985348.57142857148</v>
      </c>
      <c r="I49" s="269">
        <f t="shared" si="4"/>
        <v>187216.2285714286</v>
      </c>
      <c r="J49" s="269">
        <f t="shared" si="5"/>
        <v>1172565</v>
      </c>
    </row>
    <row r="50" spans="1:10" s="277" customFormat="1" ht="38.25" x14ac:dyDescent="0.25">
      <c r="A50" s="265">
        <v>38</v>
      </c>
      <c r="B50" s="33" t="s">
        <v>2253</v>
      </c>
      <c r="C50" s="33" t="s">
        <v>2254</v>
      </c>
      <c r="D50" s="32" t="s">
        <v>894</v>
      </c>
      <c r="E50" s="275">
        <v>1500519</v>
      </c>
      <c r="F50" s="275">
        <v>285098.61</v>
      </c>
      <c r="G50" s="276">
        <v>1785618</v>
      </c>
      <c r="H50" s="269">
        <v>1275441.4285714286</v>
      </c>
      <c r="I50" s="269">
        <f t="shared" si="4"/>
        <v>242333.87142857144</v>
      </c>
      <c r="J50" s="269">
        <f t="shared" si="5"/>
        <v>1517775</v>
      </c>
    </row>
    <row r="51" spans="1:10" s="277" customFormat="1" ht="25.5" x14ac:dyDescent="0.25">
      <c r="A51" s="265">
        <v>39</v>
      </c>
      <c r="B51" s="33" t="s">
        <v>2255</v>
      </c>
      <c r="C51" s="33" t="s">
        <v>2256</v>
      </c>
      <c r="D51" s="32" t="s">
        <v>894</v>
      </c>
      <c r="E51" s="275">
        <v>1391081</v>
      </c>
      <c r="F51" s="275">
        <v>264305.39</v>
      </c>
      <c r="G51" s="276">
        <v>1655386</v>
      </c>
      <c r="H51" s="269">
        <v>1182418.5714285716</v>
      </c>
      <c r="I51" s="269">
        <f t="shared" si="4"/>
        <v>224659.52857142861</v>
      </c>
      <c r="J51" s="269">
        <f t="shared" si="5"/>
        <v>1407078</v>
      </c>
    </row>
    <row r="52" spans="1:10" s="277" customFormat="1" ht="38.25" x14ac:dyDescent="0.25">
      <c r="A52" s="265">
        <v>40</v>
      </c>
      <c r="B52" s="33" t="s">
        <v>2257</v>
      </c>
      <c r="C52" s="33" t="s">
        <v>2258</v>
      </c>
      <c r="D52" s="32" t="s">
        <v>894</v>
      </c>
      <c r="E52" s="275">
        <v>1626771</v>
      </c>
      <c r="F52" s="275">
        <v>309086.49</v>
      </c>
      <c r="G52" s="276">
        <v>1935857</v>
      </c>
      <c r="H52" s="269">
        <v>1382755</v>
      </c>
      <c r="I52" s="269">
        <f t="shared" si="4"/>
        <v>262723.45</v>
      </c>
      <c r="J52" s="269">
        <f t="shared" si="5"/>
        <v>1645478</v>
      </c>
    </row>
    <row r="53" spans="1:10" s="277" customFormat="1" ht="25.5" x14ac:dyDescent="0.25">
      <c r="A53" s="265">
        <v>41</v>
      </c>
      <c r="B53" s="33" t="s">
        <v>2259</v>
      </c>
      <c r="C53" s="33" t="s">
        <v>2260</v>
      </c>
      <c r="D53" s="32" t="s">
        <v>894</v>
      </c>
      <c r="E53" s="275">
        <v>1626771</v>
      </c>
      <c r="F53" s="275">
        <v>309086.49</v>
      </c>
      <c r="G53" s="276">
        <v>1935857</v>
      </c>
      <c r="H53" s="269">
        <v>1382755</v>
      </c>
      <c r="I53" s="269">
        <f t="shared" si="4"/>
        <v>262723.45</v>
      </c>
      <c r="J53" s="269">
        <f t="shared" si="5"/>
        <v>1645478</v>
      </c>
    </row>
    <row r="54" spans="1:10" s="277" customFormat="1" ht="38.25" x14ac:dyDescent="0.25">
      <c r="A54" s="265">
        <v>42</v>
      </c>
      <c r="B54" s="33" t="s">
        <v>2261</v>
      </c>
      <c r="C54" s="33" t="s">
        <v>2262</v>
      </c>
      <c r="D54" s="32" t="s">
        <v>894</v>
      </c>
      <c r="E54" s="275">
        <v>1917265</v>
      </c>
      <c r="F54" s="275">
        <v>364280.35</v>
      </c>
      <c r="G54" s="276">
        <v>2281545</v>
      </c>
      <c r="H54" s="269">
        <v>1629675</v>
      </c>
      <c r="I54" s="269">
        <f t="shared" si="4"/>
        <v>309638.25</v>
      </c>
      <c r="J54" s="269">
        <f t="shared" si="5"/>
        <v>1939313</v>
      </c>
    </row>
    <row r="55" spans="1:10" s="277" customFormat="1" ht="25.5" x14ac:dyDescent="0.25">
      <c r="A55" s="265">
        <v>43</v>
      </c>
      <c r="B55" s="33" t="s">
        <v>2239</v>
      </c>
      <c r="C55" s="33" t="s">
        <v>2240</v>
      </c>
      <c r="D55" s="32" t="s">
        <v>894</v>
      </c>
      <c r="E55" s="275">
        <v>2320434</v>
      </c>
      <c r="F55" s="275">
        <v>440882.46</v>
      </c>
      <c r="G55" s="276">
        <v>2761316</v>
      </c>
      <c r="H55" s="269">
        <v>1972368.5714285716</v>
      </c>
      <c r="I55" s="269">
        <f t="shared" si="4"/>
        <v>374750.02857142861</v>
      </c>
      <c r="J55" s="269">
        <f t="shared" si="5"/>
        <v>2347119</v>
      </c>
    </row>
    <row r="56" spans="1:10" s="277" customFormat="1" ht="38.25" x14ac:dyDescent="0.25">
      <c r="A56" s="265">
        <v>44</v>
      </c>
      <c r="B56" s="33" t="s">
        <v>2241</v>
      </c>
      <c r="C56" s="33" t="s">
        <v>2242</v>
      </c>
      <c r="D56" s="32" t="s">
        <v>894</v>
      </c>
      <c r="E56" s="275">
        <v>1143632</v>
      </c>
      <c r="F56" s="275">
        <v>217290.08000000002</v>
      </c>
      <c r="G56" s="276">
        <v>1360922</v>
      </c>
      <c r="H56" s="269">
        <v>972087.14285714284</v>
      </c>
      <c r="I56" s="269">
        <f t="shared" si="4"/>
        <v>184696.55714285714</v>
      </c>
      <c r="J56" s="269">
        <f t="shared" si="5"/>
        <v>1156784</v>
      </c>
    </row>
    <row r="57" spans="1:10" s="277" customFormat="1" ht="25.5" x14ac:dyDescent="0.25">
      <c r="A57" s="265">
        <v>45</v>
      </c>
      <c r="B57" s="33" t="s">
        <v>2235</v>
      </c>
      <c r="C57" s="33" t="s">
        <v>2236</v>
      </c>
      <c r="D57" s="32" t="s">
        <v>894</v>
      </c>
      <c r="E57" s="275">
        <v>3477816</v>
      </c>
      <c r="F57" s="275">
        <v>660785.04</v>
      </c>
      <c r="G57" s="276">
        <v>4138601</v>
      </c>
      <c r="H57" s="269">
        <v>2956143.5714285718</v>
      </c>
      <c r="I57" s="269">
        <f t="shared" si="4"/>
        <v>561667.27857142861</v>
      </c>
      <c r="J57" s="269">
        <f t="shared" si="5"/>
        <v>3517811</v>
      </c>
    </row>
    <row r="58" spans="1:10" s="277" customFormat="1" ht="38.25" x14ac:dyDescent="0.25">
      <c r="A58" s="265">
        <v>46</v>
      </c>
      <c r="B58" s="33" t="s">
        <v>2237</v>
      </c>
      <c r="C58" s="33" t="s">
        <v>2238</v>
      </c>
      <c r="D58" s="32" t="s">
        <v>894</v>
      </c>
      <c r="E58" s="275">
        <v>4599143</v>
      </c>
      <c r="F58" s="275">
        <v>873837.17</v>
      </c>
      <c r="G58" s="276">
        <v>5472980</v>
      </c>
      <c r="H58" s="269">
        <v>3909271.4285714286</v>
      </c>
      <c r="I58" s="269">
        <f t="shared" si="4"/>
        <v>742761.57142857148</v>
      </c>
      <c r="J58" s="269">
        <f t="shared" si="5"/>
        <v>4652033</v>
      </c>
    </row>
    <row r="59" spans="1:10" s="277" customFormat="1" ht="25.5" x14ac:dyDescent="0.25">
      <c r="A59" s="265">
        <v>47</v>
      </c>
      <c r="B59" s="34" t="s">
        <v>2193</v>
      </c>
      <c r="C59" s="33" t="s">
        <v>2194</v>
      </c>
      <c r="D59" s="32" t="s">
        <v>894</v>
      </c>
      <c r="E59" s="275">
        <v>41831</v>
      </c>
      <c r="F59" s="275">
        <v>7947.89</v>
      </c>
      <c r="G59" s="276">
        <v>49779</v>
      </c>
      <c r="H59" s="269">
        <v>41412.781512605041</v>
      </c>
      <c r="I59" s="269">
        <f t="shared" si="4"/>
        <v>7868.4284873949582</v>
      </c>
      <c r="J59" s="269">
        <f t="shared" si="5"/>
        <v>49281</v>
      </c>
    </row>
    <row r="60" spans="1:10" s="277" customFormat="1" ht="25.5" x14ac:dyDescent="0.25">
      <c r="A60" s="265">
        <v>48</v>
      </c>
      <c r="B60" s="34" t="s">
        <v>2191</v>
      </c>
      <c r="C60" s="33" t="s">
        <v>2192</v>
      </c>
      <c r="D60" s="32" t="s">
        <v>894</v>
      </c>
      <c r="E60" s="275">
        <v>23240</v>
      </c>
      <c r="F60" s="275">
        <v>4415.6000000000004</v>
      </c>
      <c r="G60" s="276">
        <v>27656</v>
      </c>
      <c r="H60" s="269">
        <v>23007.932773109245</v>
      </c>
      <c r="I60" s="269">
        <f t="shared" si="4"/>
        <v>4371.507226890757</v>
      </c>
      <c r="J60" s="269">
        <f t="shared" si="5"/>
        <v>27379</v>
      </c>
    </row>
    <row r="61" spans="1:10" s="277" customFormat="1" x14ac:dyDescent="0.25">
      <c r="A61" s="265">
        <v>49</v>
      </c>
      <c r="B61" s="34" t="s">
        <v>2187</v>
      </c>
      <c r="C61" s="33" t="s">
        <v>2188</v>
      </c>
      <c r="D61" s="32" t="s">
        <v>894</v>
      </c>
      <c r="E61" s="275">
        <v>28973</v>
      </c>
      <c r="F61" s="275">
        <v>5504.87</v>
      </c>
      <c r="G61" s="276">
        <v>34478</v>
      </c>
      <c r="H61" s="269">
        <v>28683.378151260506</v>
      </c>
      <c r="I61" s="269">
        <f t="shared" si="4"/>
        <v>5449.8418487394965</v>
      </c>
      <c r="J61" s="269">
        <f t="shared" si="5"/>
        <v>34133</v>
      </c>
    </row>
    <row r="62" spans="1:10" s="277" customFormat="1" x14ac:dyDescent="0.25">
      <c r="A62" s="265">
        <v>50</v>
      </c>
      <c r="B62" s="34" t="s">
        <v>2227</v>
      </c>
      <c r="C62" s="33" t="s">
        <v>2228</v>
      </c>
      <c r="D62" s="32" t="s">
        <v>894</v>
      </c>
      <c r="E62" s="275">
        <v>3734</v>
      </c>
      <c r="F62" s="275">
        <v>709.46</v>
      </c>
      <c r="G62" s="276">
        <v>4443</v>
      </c>
      <c r="H62" s="269">
        <v>3696.2773109243699</v>
      </c>
      <c r="I62" s="269">
        <f t="shared" si="4"/>
        <v>702.29268907563028</v>
      </c>
      <c r="J62" s="269">
        <f t="shared" si="5"/>
        <v>4399</v>
      </c>
    </row>
    <row r="63" spans="1:10" ht="38.25" x14ac:dyDescent="0.25">
      <c r="A63" s="265">
        <v>51</v>
      </c>
      <c r="B63" s="92" t="s">
        <v>2195</v>
      </c>
      <c r="C63" s="92" t="s">
        <v>2196</v>
      </c>
      <c r="D63" s="93" t="s">
        <v>2197</v>
      </c>
      <c r="E63" s="267">
        <v>522890</v>
      </c>
      <c r="F63" s="267">
        <v>99349.1</v>
      </c>
      <c r="G63" s="268">
        <v>622239</v>
      </c>
      <c r="H63" s="269">
        <v>517661.01680672268</v>
      </c>
      <c r="I63" s="269">
        <f t="shared" si="4"/>
        <v>98355.593193277309</v>
      </c>
      <c r="J63" s="269">
        <f t="shared" si="5"/>
        <v>616017</v>
      </c>
    </row>
    <row r="64" spans="1:10" x14ac:dyDescent="0.25">
      <c r="A64" s="239" t="s">
        <v>4152</v>
      </c>
      <c r="B64" s="126"/>
      <c r="C64" s="126"/>
      <c r="D64" s="126"/>
      <c r="E64" s="295"/>
      <c r="F64" s="296"/>
      <c r="G64" s="297"/>
      <c r="H64" s="295"/>
      <c r="I64" s="296"/>
      <c r="J64" s="297"/>
    </row>
    <row r="65" spans="1:10" s="277" customFormat="1" ht="76.5" x14ac:dyDescent="0.25">
      <c r="A65" s="265">
        <v>52</v>
      </c>
      <c r="B65" s="34" t="s">
        <v>2202</v>
      </c>
      <c r="C65" s="33" t="s">
        <v>2203</v>
      </c>
      <c r="D65" s="32" t="s">
        <v>894</v>
      </c>
      <c r="E65" s="275">
        <v>1126143</v>
      </c>
      <c r="F65" s="275">
        <v>213967.17</v>
      </c>
      <c r="G65" s="276">
        <v>1340110</v>
      </c>
      <c r="H65" s="269">
        <v>1114881.4285714286</v>
      </c>
      <c r="I65" s="269">
        <f t="shared" ref="I65:I92" si="6">+H65*0.19</f>
        <v>211827.47142857144</v>
      </c>
      <c r="J65" s="269">
        <f t="shared" ref="J65:J92" si="7">+ROUND(H65+I65,0)</f>
        <v>1326709</v>
      </c>
    </row>
    <row r="66" spans="1:10" s="277" customFormat="1" ht="89.25" x14ac:dyDescent="0.25">
      <c r="A66" s="265">
        <v>53</v>
      </c>
      <c r="B66" s="34" t="s">
        <v>2202</v>
      </c>
      <c r="C66" s="33" t="s">
        <v>2204</v>
      </c>
      <c r="D66" s="32" t="s">
        <v>894</v>
      </c>
      <c r="E66" s="275">
        <v>1111626</v>
      </c>
      <c r="F66" s="275">
        <v>211208.94</v>
      </c>
      <c r="G66" s="276">
        <v>1322835</v>
      </c>
      <c r="H66" s="269">
        <v>1000463.4453781513</v>
      </c>
      <c r="I66" s="269">
        <f t="shared" si="6"/>
        <v>190088.05462184874</v>
      </c>
      <c r="J66" s="269">
        <f t="shared" si="7"/>
        <v>1190552</v>
      </c>
    </row>
    <row r="67" spans="1:10" s="277" customFormat="1" ht="76.5" x14ac:dyDescent="0.25">
      <c r="A67" s="265">
        <v>54</v>
      </c>
      <c r="B67" s="34" t="s">
        <v>2205</v>
      </c>
      <c r="C67" s="33" t="s">
        <v>2206</v>
      </c>
      <c r="D67" s="32" t="s">
        <v>894</v>
      </c>
      <c r="E67" s="275">
        <v>1859167</v>
      </c>
      <c r="F67" s="275">
        <v>353241.73</v>
      </c>
      <c r="G67" s="276">
        <v>2212409</v>
      </c>
      <c r="H67" s="269">
        <v>1673250.5042016809</v>
      </c>
      <c r="I67" s="269">
        <f t="shared" si="6"/>
        <v>317917.59579831938</v>
      </c>
      <c r="J67" s="269">
        <f t="shared" si="7"/>
        <v>1991168</v>
      </c>
    </row>
    <row r="68" spans="1:10" s="277" customFormat="1" ht="89.25" x14ac:dyDescent="0.25">
      <c r="A68" s="265">
        <v>55</v>
      </c>
      <c r="B68" s="34" t="s">
        <v>2205</v>
      </c>
      <c r="C68" s="33" t="s">
        <v>2207</v>
      </c>
      <c r="D68" s="32" t="s">
        <v>894</v>
      </c>
      <c r="E68" s="275">
        <v>1854775</v>
      </c>
      <c r="F68" s="275">
        <v>352407.25</v>
      </c>
      <c r="G68" s="276">
        <v>2207182</v>
      </c>
      <c r="H68" s="269">
        <v>1669297.3109243698</v>
      </c>
      <c r="I68" s="269">
        <f t="shared" si="6"/>
        <v>317166.48907563026</v>
      </c>
      <c r="J68" s="269">
        <f t="shared" si="7"/>
        <v>1986464</v>
      </c>
    </row>
    <row r="69" spans="1:10" s="277" customFormat="1" ht="127.5" x14ac:dyDescent="0.25">
      <c r="A69" s="265">
        <v>56</v>
      </c>
      <c r="B69" s="124" t="s">
        <v>2221</v>
      </c>
      <c r="C69" s="36" t="s">
        <v>2222</v>
      </c>
      <c r="D69" s="32" t="s">
        <v>894</v>
      </c>
      <c r="E69" s="275">
        <v>2434391</v>
      </c>
      <c r="F69" s="275">
        <v>462534.29</v>
      </c>
      <c r="G69" s="276">
        <v>2896925</v>
      </c>
      <c r="H69" s="269">
        <v>2190951.6806722688</v>
      </c>
      <c r="I69" s="269">
        <f t="shared" si="6"/>
        <v>416280.81932773109</v>
      </c>
      <c r="J69" s="269">
        <f t="shared" si="7"/>
        <v>2607233</v>
      </c>
    </row>
    <row r="70" spans="1:10" s="277" customFormat="1" ht="127.5" x14ac:dyDescent="0.25">
      <c r="A70" s="265">
        <v>57</v>
      </c>
      <c r="B70" s="124" t="s">
        <v>2221</v>
      </c>
      <c r="C70" s="36" t="s">
        <v>2223</v>
      </c>
      <c r="D70" s="32" t="s">
        <v>894</v>
      </c>
      <c r="E70" s="275">
        <v>2423915</v>
      </c>
      <c r="F70" s="275">
        <v>460543.85</v>
      </c>
      <c r="G70" s="276">
        <v>2884459</v>
      </c>
      <c r="H70" s="269">
        <v>2181523.6134453784</v>
      </c>
      <c r="I70" s="269">
        <f t="shared" si="6"/>
        <v>414489.48655462189</v>
      </c>
      <c r="J70" s="269">
        <f t="shared" si="7"/>
        <v>2596013</v>
      </c>
    </row>
    <row r="71" spans="1:10" s="277" customFormat="1" ht="127.5" x14ac:dyDescent="0.25">
      <c r="A71" s="265">
        <v>58</v>
      </c>
      <c r="B71" s="124" t="s">
        <v>2224</v>
      </c>
      <c r="C71" s="36" t="s">
        <v>2225</v>
      </c>
      <c r="D71" s="32" t="s">
        <v>894</v>
      </c>
      <c r="E71" s="275">
        <v>2440156</v>
      </c>
      <c r="F71" s="275">
        <v>463629.64</v>
      </c>
      <c r="G71" s="276">
        <v>2903786</v>
      </c>
      <c r="H71" s="269">
        <v>2196140.6722689075</v>
      </c>
      <c r="I71" s="269">
        <f t="shared" si="6"/>
        <v>417266.72773109243</v>
      </c>
      <c r="J71" s="269">
        <f t="shared" si="7"/>
        <v>2613407</v>
      </c>
    </row>
    <row r="72" spans="1:10" s="277" customFormat="1" ht="127.5" x14ac:dyDescent="0.25">
      <c r="A72" s="265">
        <v>59</v>
      </c>
      <c r="B72" s="124" t="s">
        <v>2224</v>
      </c>
      <c r="C72" s="36" t="s">
        <v>2226</v>
      </c>
      <c r="D72" s="32" t="s">
        <v>894</v>
      </c>
      <c r="E72" s="275">
        <v>2436455</v>
      </c>
      <c r="F72" s="275">
        <v>462926.45</v>
      </c>
      <c r="G72" s="276">
        <v>2899381</v>
      </c>
      <c r="H72" s="269">
        <v>2192809.1596638653</v>
      </c>
      <c r="I72" s="269">
        <f t="shared" si="6"/>
        <v>416633.74033613445</v>
      </c>
      <c r="J72" s="269">
        <f t="shared" si="7"/>
        <v>2609443</v>
      </c>
    </row>
    <row r="73" spans="1:10" s="277" customFormat="1" ht="114.75" x14ac:dyDescent="0.25">
      <c r="A73" s="265">
        <v>60</v>
      </c>
      <c r="B73" s="124" t="s">
        <v>2215</v>
      </c>
      <c r="C73" s="36" t="s">
        <v>2216</v>
      </c>
      <c r="D73" s="32" t="s">
        <v>894</v>
      </c>
      <c r="E73" s="275">
        <v>2535765</v>
      </c>
      <c r="F73" s="275">
        <v>481795.35</v>
      </c>
      <c r="G73" s="276">
        <v>3017560</v>
      </c>
      <c r="H73" s="269">
        <v>2282188.2352941176</v>
      </c>
      <c r="I73" s="269">
        <f t="shared" si="6"/>
        <v>433615.76470588235</v>
      </c>
      <c r="J73" s="269">
        <f t="shared" si="7"/>
        <v>2715804</v>
      </c>
    </row>
    <row r="74" spans="1:10" s="277" customFormat="1" ht="114.75" x14ac:dyDescent="0.25">
      <c r="A74" s="265">
        <v>61</v>
      </c>
      <c r="B74" s="124" t="s">
        <v>2215</v>
      </c>
      <c r="C74" s="36" t="s">
        <v>2217</v>
      </c>
      <c r="D74" s="32" t="s">
        <v>894</v>
      </c>
      <c r="E74" s="275">
        <v>2550398</v>
      </c>
      <c r="F74" s="275">
        <v>484575.62</v>
      </c>
      <c r="G74" s="276">
        <v>3034974</v>
      </c>
      <c r="H74" s="269">
        <v>2295358.4873949583</v>
      </c>
      <c r="I74" s="269">
        <f t="shared" si="6"/>
        <v>436118.11260504206</v>
      </c>
      <c r="J74" s="269">
        <f t="shared" si="7"/>
        <v>2731477</v>
      </c>
    </row>
    <row r="75" spans="1:10" s="277" customFormat="1" ht="114.75" x14ac:dyDescent="0.25">
      <c r="A75" s="265">
        <v>62</v>
      </c>
      <c r="B75" s="124" t="s">
        <v>2218</v>
      </c>
      <c r="C75" s="36" t="s">
        <v>2219</v>
      </c>
      <c r="D75" s="32" t="s">
        <v>894</v>
      </c>
      <c r="E75" s="275">
        <v>2644508</v>
      </c>
      <c r="F75" s="275">
        <v>502456.52</v>
      </c>
      <c r="G75" s="276">
        <v>3146965</v>
      </c>
      <c r="H75" s="269">
        <v>2380057.5630252101</v>
      </c>
      <c r="I75" s="269">
        <f t="shared" si="6"/>
        <v>452210.93697478989</v>
      </c>
      <c r="J75" s="269">
        <f t="shared" si="7"/>
        <v>2832269</v>
      </c>
    </row>
    <row r="76" spans="1:10" s="277" customFormat="1" ht="114.75" x14ac:dyDescent="0.25">
      <c r="A76" s="265">
        <v>63</v>
      </c>
      <c r="B76" s="124" t="s">
        <v>2218</v>
      </c>
      <c r="C76" s="36" t="s">
        <v>2220</v>
      </c>
      <c r="D76" s="32" t="s">
        <v>894</v>
      </c>
      <c r="E76" s="275">
        <v>2672552</v>
      </c>
      <c r="F76" s="275">
        <v>507784.88</v>
      </c>
      <c r="G76" s="276">
        <v>3180337</v>
      </c>
      <c r="H76" s="269">
        <v>2405296.8907563025</v>
      </c>
      <c r="I76" s="269">
        <f t="shared" si="6"/>
        <v>457006.40924369748</v>
      </c>
      <c r="J76" s="269">
        <f t="shared" si="7"/>
        <v>2862303</v>
      </c>
    </row>
    <row r="77" spans="1:10" s="277" customFormat="1" ht="114.75" x14ac:dyDescent="0.25">
      <c r="A77" s="265">
        <v>64</v>
      </c>
      <c r="B77" s="124" t="s">
        <v>2210</v>
      </c>
      <c r="C77" s="36" t="s">
        <v>2211</v>
      </c>
      <c r="D77" s="32" t="s">
        <v>894</v>
      </c>
      <c r="E77" s="275">
        <v>3883434</v>
      </c>
      <c r="F77" s="275">
        <v>737852.46</v>
      </c>
      <c r="G77" s="276">
        <v>4621286</v>
      </c>
      <c r="H77" s="269">
        <v>3689261.9327731095</v>
      </c>
      <c r="I77" s="269">
        <f t="shared" si="6"/>
        <v>700959.76722689078</v>
      </c>
      <c r="J77" s="269">
        <f t="shared" si="7"/>
        <v>4390222</v>
      </c>
    </row>
    <row r="78" spans="1:10" s="277" customFormat="1" ht="114.75" x14ac:dyDescent="0.25">
      <c r="A78" s="265">
        <v>65</v>
      </c>
      <c r="B78" s="124" t="s">
        <v>2210</v>
      </c>
      <c r="C78" s="36" t="s">
        <v>2212</v>
      </c>
      <c r="D78" s="32" t="s">
        <v>894</v>
      </c>
      <c r="E78" s="275">
        <v>3883434</v>
      </c>
      <c r="F78" s="275">
        <v>737852.46</v>
      </c>
      <c r="G78" s="276">
        <v>4621286</v>
      </c>
      <c r="H78" s="269">
        <v>3495090.2521008402</v>
      </c>
      <c r="I78" s="269">
        <f t="shared" si="6"/>
        <v>664067.1478991597</v>
      </c>
      <c r="J78" s="269">
        <f t="shared" si="7"/>
        <v>4159157</v>
      </c>
    </row>
    <row r="79" spans="1:10" s="277" customFormat="1" ht="114.75" x14ac:dyDescent="0.25">
      <c r="A79" s="265">
        <v>66</v>
      </c>
      <c r="B79" s="124" t="s">
        <v>2213</v>
      </c>
      <c r="C79" s="36" t="s">
        <v>2214</v>
      </c>
      <c r="D79" s="32" t="s">
        <v>894</v>
      </c>
      <c r="E79" s="275">
        <v>5194104</v>
      </c>
      <c r="F79" s="275">
        <v>986879.76</v>
      </c>
      <c r="G79" s="276">
        <v>6180984</v>
      </c>
      <c r="H79" s="269">
        <v>4414988.5714285718</v>
      </c>
      <c r="I79" s="269">
        <f t="shared" si="6"/>
        <v>838847.82857142866</v>
      </c>
      <c r="J79" s="269">
        <f t="shared" si="7"/>
        <v>5253836</v>
      </c>
    </row>
    <row r="80" spans="1:10" s="277" customFormat="1" ht="114.75" x14ac:dyDescent="0.25">
      <c r="A80" s="265">
        <v>67</v>
      </c>
      <c r="B80" s="124" t="s">
        <v>2208</v>
      </c>
      <c r="C80" s="36" t="s">
        <v>2209</v>
      </c>
      <c r="D80" s="32" t="s">
        <v>894</v>
      </c>
      <c r="E80" s="275">
        <v>10457812</v>
      </c>
      <c r="F80" s="275">
        <v>1986984.28</v>
      </c>
      <c r="G80" s="276">
        <v>12444796</v>
      </c>
      <c r="H80" s="269">
        <v>7320468.2352941176</v>
      </c>
      <c r="I80" s="269">
        <f t="shared" si="6"/>
        <v>1390888.9647058824</v>
      </c>
      <c r="J80" s="269">
        <f t="shared" si="7"/>
        <v>8711357</v>
      </c>
    </row>
    <row r="81" spans="1:10" s="277" customFormat="1" ht="102" x14ac:dyDescent="0.25">
      <c r="A81" s="265">
        <v>68</v>
      </c>
      <c r="B81" s="36" t="s">
        <v>2179</v>
      </c>
      <c r="C81" s="36" t="s">
        <v>2180</v>
      </c>
      <c r="D81" s="32" t="s">
        <v>894</v>
      </c>
      <c r="E81" s="275">
        <v>755286</v>
      </c>
      <c r="F81" s="275">
        <v>143504.34</v>
      </c>
      <c r="G81" s="276">
        <v>898790</v>
      </c>
      <c r="H81" s="269">
        <v>717521.42857142864</v>
      </c>
      <c r="I81" s="269">
        <f t="shared" si="6"/>
        <v>136329.07142857145</v>
      </c>
      <c r="J81" s="269">
        <f t="shared" si="7"/>
        <v>853851</v>
      </c>
    </row>
    <row r="82" spans="1:10" s="277" customFormat="1" ht="102" x14ac:dyDescent="0.25">
      <c r="A82" s="265">
        <v>69</v>
      </c>
      <c r="B82" s="36" t="s">
        <v>2181</v>
      </c>
      <c r="C82" s="36" t="s">
        <v>2182</v>
      </c>
      <c r="D82" s="32" t="s">
        <v>894</v>
      </c>
      <c r="E82" s="275">
        <v>871484</v>
      </c>
      <c r="F82" s="275">
        <v>165581.96</v>
      </c>
      <c r="G82" s="276">
        <v>1037066</v>
      </c>
      <c r="H82" s="269">
        <v>827909.83193277312</v>
      </c>
      <c r="I82" s="269">
        <f t="shared" si="6"/>
        <v>157302.8680672269</v>
      </c>
      <c r="J82" s="269">
        <f t="shared" si="7"/>
        <v>985213</v>
      </c>
    </row>
    <row r="83" spans="1:10" s="277" customFormat="1" ht="102" x14ac:dyDescent="0.25">
      <c r="A83" s="265">
        <v>70</v>
      </c>
      <c r="B83" s="36" t="s">
        <v>2177</v>
      </c>
      <c r="C83" s="36" t="s">
        <v>2178</v>
      </c>
      <c r="D83" s="32" t="s">
        <v>894</v>
      </c>
      <c r="E83" s="275">
        <v>1391126</v>
      </c>
      <c r="F83" s="275">
        <v>264313.94</v>
      </c>
      <c r="G83" s="276">
        <v>1655440</v>
      </c>
      <c r="H83" s="269">
        <v>1252013.4453781513</v>
      </c>
      <c r="I83" s="269">
        <f t="shared" si="6"/>
        <v>237882.55462184874</v>
      </c>
      <c r="J83" s="269">
        <f t="shared" si="7"/>
        <v>1489896</v>
      </c>
    </row>
    <row r="84" spans="1:10" s="277" customFormat="1" ht="114.75" x14ac:dyDescent="0.25">
      <c r="A84" s="265">
        <v>71</v>
      </c>
      <c r="B84" s="36" t="s">
        <v>2171</v>
      </c>
      <c r="C84" s="36" t="s">
        <v>2172</v>
      </c>
      <c r="D84" s="32" t="s">
        <v>894</v>
      </c>
      <c r="E84" s="275">
        <v>5518972</v>
      </c>
      <c r="F84" s="275">
        <v>1048604.68</v>
      </c>
      <c r="G84" s="276">
        <v>6567577</v>
      </c>
      <c r="H84" s="269">
        <v>4691126.4285714291</v>
      </c>
      <c r="I84" s="269">
        <f t="shared" si="6"/>
        <v>891314.02142857155</v>
      </c>
      <c r="J84" s="269">
        <f t="shared" si="7"/>
        <v>5582440</v>
      </c>
    </row>
    <row r="85" spans="1:10" s="277" customFormat="1" ht="114.75" x14ac:dyDescent="0.25">
      <c r="A85" s="265">
        <v>72</v>
      </c>
      <c r="B85" s="36" t="s">
        <v>2173</v>
      </c>
      <c r="C85" s="36" t="s">
        <v>2174</v>
      </c>
      <c r="D85" s="32" t="s">
        <v>894</v>
      </c>
      <c r="E85" s="275">
        <v>7436666</v>
      </c>
      <c r="F85" s="275">
        <v>1412966.54</v>
      </c>
      <c r="G85" s="276">
        <v>8849633</v>
      </c>
      <c r="H85" s="269">
        <v>5205666.4705882352</v>
      </c>
      <c r="I85" s="269">
        <f t="shared" si="6"/>
        <v>989076.62941176468</v>
      </c>
      <c r="J85" s="269">
        <f t="shared" si="7"/>
        <v>6194743</v>
      </c>
    </row>
    <row r="86" spans="1:10" s="277" customFormat="1" ht="114.75" x14ac:dyDescent="0.25">
      <c r="A86" s="265">
        <v>73</v>
      </c>
      <c r="B86" s="36" t="s">
        <v>2175</v>
      </c>
      <c r="C86" s="36" t="s">
        <v>2176</v>
      </c>
      <c r="D86" s="32" t="s">
        <v>894</v>
      </c>
      <c r="E86" s="275">
        <v>10834276</v>
      </c>
      <c r="F86" s="275">
        <v>2058512.44</v>
      </c>
      <c r="G86" s="276">
        <v>12892788</v>
      </c>
      <c r="H86" s="269">
        <v>7583992.9411764704</v>
      </c>
      <c r="I86" s="269">
        <f t="shared" si="6"/>
        <v>1440958.6588235295</v>
      </c>
      <c r="J86" s="269">
        <f t="shared" si="7"/>
        <v>9024952</v>
      </c>
    </row>
    <row r="87" spans="1:10" s="277" customFormat="1" ht="51" x14ac:dyDescent="0.25">
      <c r="A87" s="265">
        <v>74</v>
      </c>
      <c r="B87" s="36" t="s">
        <v>2169</v>
      </c>
      <c r="C87" s="36" t="s">
        <v>2170</v>
      </c>
      <c r="D87" s="32" t="s">
        <v>894</v>
      </c>
      <c r="E87" s="275">
        <v>464389</v>
      </c>
      <c r="F87" s="275">
        <v>88233.91</v>
      </c>
      <c r="G87" s="276">
        <v>552623</v>
      </c>
      <c r="H87" s="269">
        <v>459745.18487394962</v>
      </c>
      <c r="I87" s="269">
        <f t="shared" si="6"/>
        <v>87351.585126050428</v>
      </c>
      <c r="J87" s="269">
        <f t="shared" si="7"/>
        <v>547097</v>
      </c>
    </row>
    <row r="88" spans="1:10" s="277" customFormat="1" ht="38.25" x14ac:dyDescent="0.25">
      <c r="A88" s="265">
        <v>75</v>
      </c>
      <c r="B88" s="95" t="s">
        <v>2146</v>
      </c>
      <c r="C88" s="92" t="s">
        <v>2147</v>
      </c>
      <c r="D88" s="32" t="s">
        <v>894</v>
      </c>
      <c r="E88" s="275">
        <v>817787</v>
      </c>
      <c r="F88" s="275">
        <v>155379.53</v>
      </c>
      <c r="G88" s="276">
        <v>973167</v>
      </c>
      <c r="H88" s="269">
        <v>809609.52100840339</v>
      </c>
      <c r="I88" s="269">
        <f t="shared" si="6"/>
        <v>153825.80899159666</v>
      </c>
      <c r="J88" s="269">
        <f t="shared" si="7"/>
        <v>963435</v>
      </c>
    </row>
    <row r="89" spans="1:10" s="277" customFormat="1" ht="25.5" x14ac:dyDescent="0.25">
      <c r="A89" s="265">
        <v>76</v>
      </c>
      <c r="B89" s="95" t="s">
        <v>2144</v>
      </c>
      <c r="C89" s="92" t="s">
        <v>2145</v>
      </c>
      <c r="D89" s="32" t="s">
        <v>894</v>
      </c>
      <c r="E89" s="275">
        <v>3257070</v>
      </c>
      <c r="F89" s="275">
        <v>618843.30000000005</v>
      </c>
      <c r="G89" s="276">
        <v>3875913</v>
      </c>
      <c r="H89" s="269">
        <v>2279948.823529412</v>
      </c>
      <c r="I89" s="269">
        <f t="shared" si="6"/>
        <v>433190.27647058829</v>
      </c>
      <c r="J89" s="269">
        <f t="shared" si="7"/>
        <v>2713139</v>
      </c>
    </row>
    <row r="90" spans="1:10" s="277" customFormat="1" ht="38.25" x14ac:dyDescent="0.25">
      <c r="A90" s="265">
        <v>77</v>
      </c>
      <c r="B90" s="34" t="s">
        <v>2142</v>
      </c>
      <c r="C90" s="33" t="s">
        <v>2143</v>
      </c>
      <c r="D90" s="32" t="s">
        <v>894</v>
      </c>
      <c r="E90" s="275">
        <v>1635574</v>
      </c>
      <c r="F90" s="275">
        <v>310759.06</v>
      </c>
      <c r="G90" s="276">
        <v>1946333</v>
      </c>
      <c r="H90" s="269">
        <v>1619218.2100840337</v>
      </c>
      <c r="I90" s="269">
        <f t="shared" si="6"/>
        <v>307651.45991596638</v>
      </c>
      <c r="J90" s="269">
        <f t="shared" si="7"/>
        <v>1926870</v>
      </c>
    </row>
    <row r="91" spans="1:10" s="277" customFormat="1" ht="38.25" x14ac:dyDescent="0.25">
      <c r="A91" s="265">
        <v>78</v>
      </c>
      <c r="B91" s="34" t="s">
        <v>2140</v>
      </c>
      <c r="C91" s="33" t="s">
        <v>2141</v>
      </c>
      <c r="D91" s="32" t="s">
        <v>894</v>
      </c>
      <c r="E91" s="275">
        <v>4638901</v>
      </c>
      <c r="F91" s="275">
        <v>881391.19000000006</v>
      </c>
      <c r="G91" s="276">
        <v>5520292</v>
      </c>
      <c r="H91" s="269">
        <v>3247230.5882352944</v>
      </c>
      <c r="I91" s="269">
        <f t="shared" si="6"/>
        <v>616973.81176470593</v>
      </c>
      <c r="J91" s="269">
        <f t="shared" si="7"/>
        <v>3864204</v>
      </c>
    </row>
    <row r="92" spans="1:10" ht="51" x14ac:dyDescent="0.25">
      <c r="A92" s="265">
        <v>79</v>
      </c>
      <c r="B92" s="278" t="s">
        <v>2153</v>
      </c>
      <c r="C92" s="33" t="s">
        <v>2154</v>
      </c>
      <c r="D92" s="32" t="s">
        <v>894</v>
      </c>
      <c r="E92" s="267">
        <v>2205058</v>
      </c>
      <c r="F92" s="267">
        <v>418961.02</v>
      </c>
      <c r="G92" s="268">
        <v>2624019</v>
      </c>
      <c r="H92" s="269">
        <v>2183007.4033613447</v>
      </c>
      <c r="I92" s="269">
        <f t="shared" si="6"/>
        <v>414771.40663865552</v>
      </c>
      <c r="J92" s="269">
        <f t="shared" si="7"/>
        <v>2597779</v>
      </c>
    </row>
    <row r="93" spans="1:10" x14ac:dyDescent="0.25">
      <c r="A93" s="239" t="s">
        <v>4153</v>
      </c>
      <c r="B93" s="126"/>
      <c r="C93" s="126"/>
      <c r="D93" s="126"/>
      <c r="E93" s="295"/>
      <c r="F93" s="296"/>
      <c r="G93" s="297"/>
      <c r="H93" s="295"/>
      <c r="I93" s="296"/>
      <c r="J93" s="297"/>
    </row>
    <row r="94" spans="1:10" s="277" customFormat="1" ht="114.75" x14ac:dyDescent="0.25">
      <c r="A94" s="32">
        <f>+A92+1</f>
        <v>80</v>
      </c>
      <c r="B94" s="36" t="s">
        <v>2168</v>
      </c>
      <c r="C94" s="36" t="s">
        <v>2149</v>
      </c>
      <c r="D94" s="32" t="s">
        <v>894</v>
      </c>
      <c r="E94" s="275">
        <v>1154321</v>
      </c>
      <c r="F94" s="275">
        <v>219320.99</v>
      </c>
      <c r="G94" s="276">
        <v>1373642</v>
      </c>
      <c r="H94" s="269">
        <v>1142777.7983193279</v>
      </c>
      <c r="I94" s="269">
        <f t="shared" ref="I94:I102" si="8">+H94*0.19</f>
        <v>217127.78168067231</v>
      </c>
      <c r="J94" s="269">
        <f t="shared" ref="J94:J102" si="9">+ROUND(H94+I94,0)</f>
        <v>1359906</v>
      </c>
    </row>
    <row r="95" spans="1:10" s="277" customFormat="1" ht="114.75" x14ac:dyDescent="0.25">
      <c r="A95" s="32">
        <f>+A94+1</f>
        <v>81</v>
      </c>
      <c r="B95" s="36" t="s">
        <v>2165</v>
      </c>
      <c r="C95" s="36" t="s">
        <v>2149</v>
      </c>
      <c r="D95" s="32" t="s">
        <v>894</v>
      </c>
      <c r="E95" s="275">
        <v>1383099</v>
      </c>
      <c r="F95" s="275">
        <v>262788.81</v>
      </c>
      <c r="G95" s="276">
        <v>1645888</v>
      </c>
      <c r="H95" s="269">
        <v>1369268.1680672271</v>
      </c>
      <c r="I95" s="269">
        <f t="shared" si="8"/>
        <v>260160.95193277317</v>
      </c>
      <c r="J95" s="269">
        <f t="shared" si="9"/>
        <v>1629429</v>
      </c>
    </row>
    <row r="96" spans="1:10" s="277" customFormat="1" ht="114.75" x14ac:dyDescent="0.25">
      <c r="A96" s="32">
        <f t="shared" ref="A96:A102" si="10">+A95+1</f>
        <v>82</v>
      </c>
      <c r="B96" s="36" t="s">
        <v>2151</v>
      </c>
      <c r="C96" s="36" t="s">
        <v>2152</v>
      </c>
      <c r="D96" s="32" t="s">
        <v>894</v>
      </c>
      <c r="E96" s="275">
        <v>1451216</v>
      </c>
      <c r="F96" s="275">
        <v>275731.03999999998</v>
      </c>
      <c r="G96" s="276">
        <v>1726947</v>
      </c>
      <c r="H96" s="269">
        <v>1436703.8067226892</v>
      </c>
      <c r="I96" s="269">
        <f t="shared" si="8"/>
        <v>272973.72327731096</v>
      </c>
      <c r="J96" s="269">
        <f t="shared" si="9"/>
        <v>1709678</v>
      </c>
    </row>
    <row r="97" spans="1:10" s="277" customFormat="1" ht="114.75" x14ac:dyDescent="0.25">
      <c r="A97" s="32">
        <f t="shared" si="10"/>
        <v>83</v>
      </c>
      <c r="B97" s="36" t="s">
        <v>2150</v>
      </c>
      <c r="C97" s="36" t="s">
        <v>2149</v>
      </c>
      <c r="D97" s="32" t="s">
        <v>894</v>
      </c>
      <c r="E97" s="275">
        <v>2086621</v>
      </c>
      <c r="F97" s="275">
        <v>396457.99</v>
      </c>
      <c r="G97" s="276">
        <v>2483079</v>
      </c>
      <c r="H97" s="269">
        <v>2065754.7983193279</v>
      </c>
      <c r="I97" s="269">
        <f t="shared" si="8"/>
        <v>392493.41168067232</v>
      </c>
      <c r="J97" s="269">
        <f t="shared" si="9"/>
        <v>2458248</v>
      </c>
    </row>
    <row r="98" spans="1:10" s="277" customFormat="1" ht="114.75" x14ac:dyDescent="0.25">
      <c r="A98" s="32">
        <f t="shared" si="10"/>
        <v>84</v>
      </c>
      <c r="B98" s="92" t="s">
        <v>2148</v>
      </c>
      <c r="C98" s="92" t="s">
        <v>2149</v>
      </c>
      <c r="D98" s="32" t="s">
        <v>894</v>
      </c>
      <c r="E98" s="275">
        <v>2770189</v>
      </c>
      <c r="F98" s="275">
        <v>526335.91</v>
      </c>
      <c r="G98" s="276">
        <v>3296525</v>
      </c>
      <c r="H98" s="269">
        <v>2742487.1848739497</v>
      </c>
      <c r="I98" s="269">
        <f t="shared" si="8"/>
        <v>521072.56512605044</v>
      </c>
      <c r="J98" s="269">
        <f t="shared" si="9"/>
        <v>3263560</v>
      </c>
    </row>
    <row r="99" spans="1:10" s="277" customFormat="1" ht="114.75" x14ac:dyDescent="0.25">
      <c r="A99" s="32">
        <f t="shared" si="10"/>
        <v>85</v>
      </c>
      <c r="B99" s="92" t="s">
        <v>2161</v>
      </c>
      <c r="C99" s="92" t="s">
        <v>2162</v>
      </c>
      <c r="D99" s="32" t="s">
        <v>894</v>
      </c>
      <c r="E99" s="275">
        <v>5796170</v>
      </c>
      <c r="F99" s="275">
        <v>1101272.3</v>
      </c>
      <c r="G99" s="276">
        <v>6897442</v>
      </c>
      <c r="H99" s="269">
        <v>5738208.0504201688</v>
      </c>
      <c r="I99" s="269">
        <f t="shared" si="8"/>
        <v>1090259.529579832</v>
      </c>
      <c r="J99" s="269">
        <f t="shared" si="9"/>
        <v>6828468</v>
      </c>
    </row>
    <row r="100" spans="1:10" ht="114.75" x14ac:dyDescent="0.25">
      <c r="A100" s="32">
        <f>+A99+1</f>
        <v>86</v>
      </c>
      <c r="B100" s="278" t="s">
        <v>2155</v>
      </c>
      <c r="C100" s="278" t="s">
        <v>2156</v>
      </c>
      <c r="D100" s="32" t="s">
        <v>894</v>
      </c>
      <c r="E100" s="267">
        <v>7782738</v>
      </c>
      <c r="F100" s="267">
        <v>1478720.22</v>
      </c>
      <c r="G100" s="268">
        <v>9261458</v>
      </c>
      <c r="H100" s="269">
        <v>7704910.4369747899</v>
      </c>
      <c r="I100" s="269">
        <f t="shared" si="8"/>
        <v>1463932.9830252102</v>
      </c>
      <c r="J100" s="269">
        <f t="shared" si="9"/>
        <v>9168843</v>
      </c>
    </row>
    <row r="101" spans="1:10" ht="38.25" x14ac:dyDescent="0.25">
      <c r="A101" s="32">
        <f t="shared" si="10"/>
        <v>87</v>
      </c>
      <c r="B101" s="278" t="s">
        <v>2157</v>
      </c>
      <c r="C101" s="278" t="s">
        <v>2158</v>
      </c>
      <c r="D101" s="32" t="s">
        <v>894</v>
      </c>
      <c r="E101" s="267">
        <v>507204</v>
      </c>
      <c r="F101" s="267">
        <v>96368.76</v>
      </c>
      <c r="G101" s="268">
        <v>603573</v>
      </c>
      <c r="H101" s="269">
        <v>502132.15966386558</v>
      </c>
      <c r="I101" s="269">
        <f t="shared" si="8"/>
        <v>95405.110336134458</v>
      </c>
      <c r="J101" s="269">
        <f t="shared" si="9"/>
        <v>597537</v>
      </c>
    </row>
    <row r="102" spans="1:10" ht="102" x14ac:dyDescent="0.25">
      <c r="A102" s="32">
        <f t="shared" si="10"/>
        <v>88</v>
      </c>
      <c r="B102" s="278" t="s">
        <v>2159</v>
      </c>
      <c r="C102" s="278" t="s">
        <v>2160</v>
      </c>
      <c r="D102" s="32" t="s">
        <v>894</v>
      </c>
      <c r="E102" s="267">
        <v>8440576</v>
      </c>
      <c r="F102" s="267">
        <v>1603709.44</v>
      </c>
      <c r="G102" s="268">
        <v>10044285</v>
      </c>
      <c r="H102" s="269">
        <v>8356169.8739495808</v>
      </c>
      <c r="I102" s="269">
        <f t="shared" si="8"/>
        <v>1587672.2760504205</v>
      </c>
      <c r="J102" s="269">
        <f t="shared" si="9"/>
        <v>9943842</v>
      </c>
    </row>
    <row r="103" spans="1:10" x14ac:dyDescent="0.25">
      <c r="A103" s="239" t="s">
        <v>4154</v>
      </c>
      <c r="B103" s="126"/>
      <c r="C103" s="126"/>
      <c r="D103" s="126"/>
      <c r="E103" s="295"/>
      <c r="F103" s="296"/>
      <c r="G103" s="297"/>
      <c r="H103" s="295"/>
      <c r="I103" s="296"/>
      <c r="J103" s="297"/>
    </row>
    <row r="104" spans="1:10" x14ac:dyDescent="0.25">
      <c r="A104" s="32">
        <f>+A102+1</f>
        <v>89</v>
      </c>
      <c r="B104" s="278" t="s">
        <v>1444</v>
      </c>
      <c r="C104" s="278" t="s">
        <v>1445</v>
      </c>
      <c r="D104" s="32" t="s">
        <v>894</v>
      </c>
      <c r="E104" s="267">
        <v>11153</v>
      </c>
      <c r="F104" s="267">
        <v>2119.0700000000002</v>
      </c>
      <c r="G104" s="268">
        <v>13272</v>
      </c>
      <c r="H104" s="269">
        <v>11041.411764705883</v>
      </c>
      <c r="I104" s="269">
        <f t="shared" ref="I104:I167" si="11">+H104*0.19</f>
        <v>2097.8682352941178</v>
      </c>
      <c r="J104" s="269">
        <f t="shared" ref="J104:J167" si="12">+ROUND(H104+I104,0)</f>
        <v>13139</v>
      </c>
    </row>
    <row r="105" spans="1:10" ht="38.25" x14ac:dyDescent="0.25">
      <c r="A105" s="32">
        <f>+A104+1</f>
        <v>90</v>
      </c>
      <c r="B105" s="92" t="s">
        <v>1446</v>
      </c>
      <c r="C105" s="92" t="s">
        <v>1447</v>
      </c>
      <c r="D105" s="93" t="s">
        <v>1448</v>
      </c>
      <c r="E105" s="267">
        <v>5810</v>
      </c>
      <c r="F105" s="267">
        <v>1103.9000000000001</v>
      </c>
      <c r="G105" s="268">
        <v>6914</v>
      </c>
      <c r="H105" s="269">
        <v>5751.9831932773113</v>
      </c>
      <c r="I105" s="269">
        <f t="shared" si="11"/>
        <v>1092.8768067226893</v>
      </c>
      <c r="J105" s="269">
        <f t="shared" si="12"/>
        <v>6845</v>
      </c>
    </row>
    <row r="106" spans="1:10" x14ac:dyDescent="0.25">
      <c r="A106" s="32">
        <f t="shared" ref="A106:A169" si="13">+A105+1</f>
        <v>91</v>
      </c>
      <c r="B106" s="92" t="s">
        <v>1449</v>
      </c>
      <c r="C106" s="92" t="s">
        <v>1450</v>
      </c>
      <c r="D106" s="93" t="s">
        <v>1448</v>
      </c>
      <c r="E106" s="267">
        <v>18388</v>
      </c>
      <c r="F106" s="267">
        <v>3493.7200000000003</v>
      </c>
      <c r="G106" s="268">
        <v>21882</v>
      </c>
      <c r="H106" s="269">
        <v>18204.352941176472</v>
      </c>
      <c r="I106" s="269">
        <f t="shared" si="11"/>
        <v>3458.8270588235296</v>
      </c>
      <c r="J106" s="269">
        <f t="shared" si="12"/>
        <v>21663</v>
      </c>
    </row>
    <row r="107" spans="1:10" x14ac:dyDescent="0.25">
      <c r="A107" s="32">
        <f t="shared" si="13"/>
        <v>92</v>
      </c>
      <c r="B107" s="278" t="s">
        <v>1456</v>
      </c>
      <c r="C107" s="278" t="s">
        <v>1457</v>
      </c>
      <c r="D107" s="249" t="s">
        <v>1458</v>
      </c>
      <c r="E107" s="267">
        <v>8918</v>
      </c>
      <c r="F107" s="267">
        <v>1694.42</v>
      </c>
      <c r="G107" s="268">
        <v>10612</v>
      </c>
      <c r="H107" s="269">
        <v>8828.4705882352937</v>
      </c>
      <c r="I107" s="269">
        <f t="shared" si="11"/>
        <v>1677.4094117647057</v>
      </c>
      <c r="J107" s="269">
        <f t="shared" si="12"/>
        <v>10506</v>
      </c>
    </row>
    <row r="108" spans="1:10" x14ac:dyDescent="0.25">
      <c r="A108" s="32">
        <f t="shared" si="13"/>
        <v>93</v>
      </c>
      <c r="B108" s="95" t="s">
        <v>1459</v>
      </c>
      <c r="C108" s="95" t="s">
        <v>1460</v>
      </c>
      <c r="D108" s="93" t="s">
        <v>1461</v>
      </c>
      <c r="E108" s="267">
        <v>17230</v>
      </c>
      <c r="F108" s="267">
        <v>3273.7</v>
      </c>
      <c r="G108" s="268">
        <v>20504</v>
      </c>
      <c r="H108" s="269">
        <v>17057.949579831933</v>
      </c>
      <c r="I108" s="269">
        <f t="shared" si="11"/>
        <v>3241.0104201680674</v>
      </c>
      <c r="J108" s="269">
        <f t="shared" si="12"/>
        <v>20299</v>
      </c>
    </row>
    <row r="109" spans="1:10" ht="38.25" x14ac:dyDescent="0.25">
      <c r="A109" s="32">
        <f t="shared" si="13"/>
        <v>94</v>
      </c>
      <c r="B109" s="95" t="s">
        <v>1462</v>
      </c>
      <c r="C109" s="92" t="s">
        <v>1463</v>
      </c>
      <c r="D109" s="93" t="s">
        <v>1464</v>
      </c>
      <c r="E109" s="267">
        <v>75528</v>
      </c>
      <c r="F109" s="267">
        <v>14350.32</v>
      </c>
      <c r="G109" s="268">
        <v>89878</v>
      </c>
      <c r="H109" s="269">
        <v>74772.45378151261</v>
      </c>
      <c r="I109" s="269">
        <f t="shared" si="11"/>
        <v>14206.766218487395</v>
      </c>
      <c r="J109" s="269">
        <f t="shared" si="12"/>
        <v>88979</v>
      </c>
    </row>
    <row r="110" spans="1:10" x14ac:dyDescent="0.25">
      <c r="A110" s="32">
        <f t="shared" si="13"/>
        <v>95</v>
      </c>
      <c r="B110" s="92" t="s">
        <v>1465</v>
      </c>
      <c r="C110" s="92" t="s">
        <v>1466</v>
      </c>
      <c r="D110" s="93" t="s">
        <v>1461</v>
      </c>
      <c r="E110" s="267">
        <v>17892</v>
      </c>
      <c r="F110" s="267">
        <v>3399.48</v>
      </c>
      <c r="G110" s="268">
        <v>21291</v>
      </c>
      <c r="H110" s="269">
        <v>17712.680672268907</v>
      </c>
      <c r="I110" s="269">
        <f t="shared" si="11"/>
        <v>3365.4093277310922</v>
      </c>
      <c r="J110" s="269">
        <f t="shared" si="12"/>
        <v>21078</v>
      </c>
    </row>
    <row r="111" spans="1:10" x14ac:dyDescent="0.25">
      <c r="A111" s="32">
        <f t="shared" si="13"/>
        <v>96</v>
      </c>
      <c r="B111" s="95" t="s">
        <v>1467</v>
      </c>
      <c r="C111" s="92" t="s">
        <v>1468</v>
      </c>
      <c r="D111" s="93" t="s">
        <v>894</v>
      </c>
      <c r="E111" s="267">
        <v>86444</v>
      </c>
      <c r="F111" s="267">
        <v>16424.36</v>
      </c>
      <c r="G111" s="268">
        <v>102868</v>
      </c>
      <c r="H111" s="269">
        <v>85579.260504201695</v>
      </c>
      <c r="I111" s="269">
        <f t="shared" si="11"/>
        <v>16260.059495798323</v>
      </c>
      <c r="J111" s="269">
        <f t="shared" si="12"/>
        <v>101839</v>
      </c>
    </row>
    <row r="112" spans="1:10" x14ac:dyDescent="0.25">
      <c r="A112" s="32">
        <f t="shared" si="13"/>
        <v>97</v>
      </c>
      <c r="B112" s="278" t="s">
        <v>1473</v>
      </c>
      <c r="C112" s="278" t="s">
        <v>1474</v>
      </c>
      <c r="D112" s="249" t="s">
        <v>894</v>
      </c>
      <c r="E112" s="267">
        <v>290243</v>
      </c>
      <c r="F112" s="267">
        <v>55146.17</v>
      </c>
      <c r="G112" s="268">
        <v>345389</v>
      </c>
      <c r="H112" s="269">
        <v>287340.42857142858</v>
      </c>
      <c r="I112" s="269">
        <f t="shared" si="11"/>
        <v>54594.681428571428</v>
      </c>
      <c r="J112" s="269">
        <f t="shared" si="12"/>
        <v>341935</v>
      </c>
    </row>
    <row r="113" spans="1:10" x14ac:dyDescent="0.25">
      <c r="A113" s="32">
        <f t="shared" si="13"/>
        <v>98</v>
      </c>
      <c r="B113" s="278" t="s">
        <v>1477</v>
      </c>
      <c r="C113" s="278" t="s">
        <v>1478</v>
      </c>
      <c r="D113" s="249" t="s">
        <v>894</v>
      </c>
      <c r="E113" s="267">
        <v>302960</v>
      </c>
      <c r="F113" s="267">
        <v>57562.400000000001</v>
      </c>
      <c r="G113" s="268">
        <v>360522</v>
      </c>
      <c r="H113" s="269">
        <v>299930.06722689077</v>
      </c>
      <c r="I113" s="269">
        <f t="shared" si="11"/>
        <v>56986.712773109248</v>
      </c>
      <c r="J113" s="269">
        <f t="shared" si="12"/>
        <v>356917</v>
      </c>
    </row>
    <row r="114" spans="1:10" ht="25.5" x14ac:dyDescent="0.25">
      <c r="A114" s="32">
        <f t="shared" si="13"/>
        <v>99</v>
      </c>
      <c r="B114" s="279" t="s">
        <v>1481</v>
      </c>
      <c r="C114" s="278" t="s">
        <v>1482</v>
      </c>
      <c r="D114" s="249" t="s">
        <v>894</v>
      </c>
      <c r="E114" s="267">
        <v>86758</v>
      </c>
      <c r="F114" s="267">
        <v>16484.02</v>
      </c>
      <c r="G114" s="268">
        <v>103242</v>
      </c>
      <c r="H114" s="269">
        <v>85890.40336134455</v>
      </c>
      <c r="I114" s="269">
        <f t="shared" si="11"/>
        <v>16319.176638655465</v>
      </c>
      <c r="J114" s="269">
        <f t="shared" si="12"/>
        <v>102210</v>
      </c>
    </row>
    <row r="115" spans="1:10" ht="25.5" x14ac:dyDescent="0.25">
      <c r="A115" s="32">
        <f t="shared" si="13"/>
        <v>100</v>
      </c>
      <c r="B115" s="279" t="s">
        <v>1483</v>
      </c>
      <c r="C115" s="278" t="s">
        <v>1484</v>
      </c>
      <c r="D115" s="249" t="s">
        <v>894</v>
      </c>
      <c r="E115" s="267">
        <v>90420</v>
      </c>
      <c r="F115" s="267">
        <v>17179.8</v>
      </c>
      <c r="G115" s="268">
        <v>107600</v>
      </c>
      <c r="H115" s="269">
        <v>89515.966386554632</v>
      </c>
      <c r="I115" s="269">
        <f t="shared" si="11"/>
        <v>17008.033613445379</v>
      </c>
      <c r="J115" s="269">
        <f t="shared" si="12"/>
        <v>106524</v>
      </c>
    </row>
    <row r="116" spans="1:10" ht="25.5" x14ac:dyDescent="0.25">
      <c r="A116" s="32">
        <f t="shared" si="13"/>
        <v>101</v>
      </c>
      <c r="B116" s="279" t="s">
        <v>1485</v>
      </c>
      <c r="C116" s="278" t="s">
        <v>1486</v>
      </c>
      <c r="D116" s="249" t="s">
        <v>894</v>
      </c>
      <c r="E116" s="267">
        <v>86943</v>
      </c>
      <c r="F116" s="267">
        <v>16519.170000000002</v>
      </c>
      <c r="G116" s="268">
        <v>103462</v>
      </c>
      <c r="H116" s="269">
        <v>86073.42857142858</v>
      </c>
      <c r="I116" s="269">
        <f t="shared" si="11"/>
        <v>16353.95142857143</v>
      </c>
      <c r="J116" s="269">
        <f t="shared" si="12"/>
        <v>102427</v>
      </c>
    </row>
    <row r="117" spans="1:10" ht="51" x14ac:dyDescent="0.25">
      <c r="A117" s="32">
        <f t="shared" si="13"/>
        <v>102</v>
      </c>
      <c r="B117" s="279" t="s">
        <v>1487</v>
      </c>
      <c r="C117" s="278" t="s">
        <v>1488</v>
      </c>
      <c r="D117" s="249" t="s">
        <v>894</v>
      </c>
      <c r="E117" s="267">
        <v>94648</v>
      </c>
      <c r="F117" s="267">
        <v>17983.12</v>
      </c>
      <c r="G117" s="268">
        <v>112631</v>
      </c>
      <c r="H117" s="269">
        <v>93701.420168067227</v>
      </c>
      <c r="I117" s="269">
        <f t="shared" si="11"/>
        <v>17803.269831932772</v>
      </c>
      <c r="J117" s="269">
        <f t="shared" si="12"/>
        <v>111505</v>
      </c>
    </row>
    <row r="118" spans="1:10" ht="25.5" x14ac:dyDescent="0.25">
      <c r="A118" s="32">
        <f t="shared" si="13"/>
        <v>103</v>
      </c>
      <c r="B118" s="278" t="s">
        <v>1491</v>
      </c>
      <c r="C118" s="278" t="s">
        <v>1492</v>
      </c>
      <c r="D118" s="249" t="s">
        <v>894</v>
      </c>
      <c r="E118" s="267">
        <v>66233</v>
      </c>
      <c r="F118" s="267">
        <v>12584.27</v>
      </c>
      <c r="G118" s="268">
        <v>78817</v>
      </c>
      <c r="H118" s="269">
        <v>65570.445378151271</v>
      </c>
      <c r="I118" s="269">
        <f t="shared" si="11"/>
        <v>12458.384621848742</v>
      </c>
      <c r="J118" s="269">
        <f t="shared" si="12"/>
        <v>78029</v>
      </c>
    </row>
    <row r="119" spans="1:10" ht="25.5" x14ac:dyDescent="0.25">
      <c r="A119" s="32">
        <f t="shared" si="13"/>
        <v>104</v>
      </c>
      <c r="B119" s="278" t="s">
        <v>1489</v>
      </c>
      <c r="C119" s="278" t="s">
        <v>1490</v>
      </c>
      <c r="D119" s="249" t="s">
        <v>894</v>
      </c>
      <c r="E119" s="267">
        <v>90033</v>
      </c>
      <c r="F119" s="267">
        <v>17106.27</v>
      </c>
      <c r="G119" s="268">
        <v>107139</v>
      </c>
      <c r="H119" s="269">
        <v>89132.445378151271</v>
      </c>
      <c r="I119" s="269">
        <f t="shared" si="11"/>
        <v>16935.16462184874</v>
      </c>
      <c r="J119" s="269">
        <f t="shared" si="12"/>
        <v>106068</v>
      </c>
    </row>
    <row r="120" spans="1:10" ht="25.5" x14ac:dyDescent="0.25">
      <c r="A120" s="32">
        <f t="shared" si="13"/>
        <v>105</v>
      </c>
      <c r="B120" s="95" t="s">
        <v>1493</v>
      </c>
      <c r="C120" s="95" t="s">
        <v>1494</v>
      </c>
      <c r="D120" s="93" t="s">
        <v>1495</v>
      </c>
      <c r="E120" s="267">
        <v>57631</v>
      </c>
      <c r="F120" s="267">
        <v>10949.89</v>
      </c>
      <c r="G120" s="268">
        <v>68581</v>
      </c>
      <c r="H120" s="269">
        <v>57054.781512605048</v>
      </c>
      <c r="I120" s="269">
        <f t="shared" si="11"/>
        <v>10840.40848739496</v>
      </c>
      <c r="J120" s="269">
        <f t="shared" si="12"/>
        <v>67895</v>
      </c>
    </row>
    <row r="121" spans="1:10" x14ac:dyDescent="0.25">
      <c r="A121" s="32">
        <f t="shared" si="13"/>
        <v>106</v>
      </c>
      <c r="B121" s="278" t="s">
        <v>1496</v>
      </c>
      <c r="C121" s="278" t="s">
        <v>1497</v>
      </c>
      <c r="D121" s="249" t="s">
        <v>1498</v>
      </c>
      <c r="E121" s="267">
        <v>16230</v>
      </c>
      <c r="F121" s="267">
        <v>3083.7</v>
      </c>
      <c r="G121" s="268">
        <v>19314</v>
      </c>
      <c r="H121" s="269">
        <v>16067.949579831933</v>
      </c>
      <c r="I121" s="269">
        <f t="shared" si="11"/>
        <v>3052.9104201680675</v>
      </c>
      <c r="J121" s="269">
        <f t="shared" si="12"/>
        <v>19121</v>
      </c>
    </row>
    <row r="122" spans="1:10" x14ac:dyDescent="0.25">
      <c r="A122" s="32">
        <f t="shared" si="13"/>
        <v>107</v>
      </c>
      <c r="B122" s="95" t="s">
        <v>1499</v>
      </c>
      <c r="C122" s="95" t="s">
        <v>1500</v>
      </c>
      <c r="D122" s="93" t="s">
        <v>1498</v>
      </c>
      <c r="E122" s="267">
        <v>16442</v>
      </c>
      <c r="F122" s="267">
        <v>3123.98</v>
      </c>
      <c r="G122" s="268">
        <v>19566</v>
      </c>
      <c r="H122" s="269">
        <v>16277.596638655463</v>
      </c>
      <c r="I122" s="269">
        <f t="shared" si="11"/>
        <v>3092.7433613445378</v>
      </c>
      <c r="J122" s="269">
        <f t="shared" si="12"/>
        <v>19370</v>
      </c>
    </row>
    <row r="123" spans="1:10" ht="25.5" x14ac:dyDescent="0.25">
      <c r="A123" s="32">
        <f t="shared" si="13"/>
        <v>108</v>
      </c>
      <c r="B123" s="95" t="s">
        <v>1501</v>
      </c>
      <c r="C123" s="95" t="s">
        <v>1502</v>
      </c>
      <c r="D123" s="93" t="s">
        <v>1503</v>
      </c>
      <c r="E123" s="267">
        <v>40669</v>
      </c>
      <c r="F123" s="267">
        <v>7727.11</v>
      </c>
      <c r="G123" s="268">
        <v>48396</v>
      </c>
      <c r="H123" s="269">
        <v>40262.218487394959</v>
      </c>
      <c r="I123" s="269">
        <f t="shared" si="11"/>
        <v>7649.8215126050427</v>
      </c>
      <c r="J123" s="269">
        <f t="shared" si="12"/>
        <v>47912</v>
      </c>
    </row>
    <row r="124" spans="1:10" ht="25.5" x14ac:dyDescent="0.25">
      <c r="A124" s="32">
        <f t="shared" si="13"/>
        <v>109</v>
      </c>
      <c r="B124" s="95" t="s">
        <v>1504</v>
      </c>
      <c r="C124" s="95" t="s">
        <v>1502</v>
      </c>
      <c r="D124" s="93" t="s">
        <v>1505</v>
      </c>
      <c r="E124" s="267">
        <v>33618</v>
      </c>
      <c r="F124" s="267">
        <v>6387.42</v>
      </c>
      <c r="G124" s="268">
        <v>40005</v>
      </c>
      <c r="H124" s="269">
        <v>33281.470588235294</v>
      </c>
      <c r="I124" s="269">
        <f t="shared" si="11"/>
        <v>6323.4794117647061</v>
      </c>
      <c r="J124" s="269">
        <f t="shared" si="12"/>
        <v>39605</v>
      </c>
    </row>
    <row r="125" spans="1:10" ht="25.5" x14ac:dyDescent="0.25">
      <c r="A125" s="32">
        <f t="shared" si="13"/>
        <v>110</v>
      </c>
      <c r="B125" s="95" t="s">
        <v>1506</v>
      </c>
      <c r="C125" s="95" t="s">
        <v>1507</v>
      </c>
      <c r="D125" s="93" t="s">
        <v>1503</v>
      </c>
      <c r="E125" s="267">
        <v>44051</v>
      </c>
      <c r="F125" s="267">
        <v>8369.69</v>
      </c>
      <c r="G125" s="268">
        <v>52421</v>
      </c>
      <c r="H125" s="269">
        <v>43610.747899159665</v>
      </c>
      <c r="I125" s="269">
        <f t="shared" si="11"/>
        <v>8286.0421008403373</v>
      </c>
      <c r="J125" s="269">
        <f t="shared" si="12"/>
        <v>51897</v>
      </c>
    </row>
    <row r="126" spans="1:10" x14ac:dyDescent="0.25">
      <c r="A126" s="32">
        <f t="shared" si="13"/>
        <v>111</v>
      </c>
      <c r="B126" s="95" t="s">
        <v>1508</v>
      </c>
      <c r="C126" s="95" t="s">
        <v>1509</v>
      </c>
      <c r="D126" s="93" t="s">
        <v>1503</v>
      </c>
      <c r="E126" s="267">
        <v>60021</v>
      </c>
      <c r="F126" s="267">
        <v>11403.99</v>
      </c>
      <c r="G126" s="268">
        <v>71425</v>
      </c>
      <c r="H126" s="269">
        <v>59420.798319327732</v>
      </c>
      <c r="I126" s="269">
        <f t="shared" si="11"/>
        <v>11289.95168067227</v>
      </c>
      <c r="J126" s="269">
        <f t="shared" si="12"/>
        <v>70711</v>
      </c>
    </row>
    <row r="127" spans="1:10" ht="63.75" x14ac:dyDescent="0.25">
      <c r="A127" s="32">
        <f t="shared" si="13"/>
        <v>112</v>
      </c>
      <c r="B127" s="95" t="s">
        <v>1510</v>
      </c>
      <c r="C127" s="92" t="s">
        <v>1511</v>
      </c>
      <c r="D127" s="93" t="s">
        <v>894</v>
      </c>
      <c r="E127" s="267">
        <v>2674</v>
      </c>
      <c r="F127" s="267">
        <v>508.06</v>
      </c>
      <c r="G127" s="268">
        <v>3182</v>
      </c>
      <c r="H127" s="269">
        <v>2647.2100840336134</v>
      </c>
      <c r="I127" s="269">
        <f t="shared" si="11"/>
        <v>502.96991596638657</v>
      </c>
      <c r="J127" s="269">
        <f t="shared" si="12"/>
        <v>3150</v>
      </c>
    </row>
    <row r="128" spans="1:10" x14ac:dyDescent="0.25">
      <c r="A128" s="32">
        <f t="shared" si="13"/>
        <v>113</v>
      </c>
      <c r="B128" s="95" t="s">
        <v>1512</v>
      </c>
      <c r="C128" s="95" t="s">
        <v>1513</v>
      </c>
      <c r="D128" s="93" t="s">
        <v>1514</v>
      </c>
      <c r="E128" s="267">
        <v>13691</v>
      </c>
      <c r="F128" s="267">
        <v>2601.29</v>
      </c>
      <c r="G128" s="268">
        <v>16292</v>
      </c>
      <c r="H128" s="269">
        <v>13553.848739495799</v>
      </c>
      <c r="I128" s="269">
        <f t="shared" si="11"/>
        <v>2575.2312605042021</v>
      </c>
      <c r="J128" s="269">
        <f t="shared" si="12"/>
        <v>16129</v>
      </c>
    </row>
    <row r="129" spans="1:10" x14ac:dyDescent="0.25">
      <c r="A129" s="32">
        <f t="shared" si="13"/>
        <v>114</v>
      </c>
      <c r="B129" s="95" t="s">
        <v>1515</v>
      </c>
      <c r="C129" s="95" t="s">
        <v>1516</v>
      </c>
      <c r="D129" s="93" t="s">
        <v>1448</v>
      </c>
      <c r="E129" s="267">
        <v>6340</v>
      </c>
      <c r="F129" s="267">
        <v>1204.5999999999999</v>
      </c>
      <c r="G129" s="268">
        <v>7545</v>
      </c>
      <c r="H129" s="269">
        <v>6276.9327731092444</v>
      </c>
      <c r="I129" s="269">
        <f t="shared" si="11"/>
        <v>1192.6172268907565</v>
      </c>
      <c r="J129" s="269">
        <f t="shared" si="12"/>
        <v>7470</v>
      </c>
    </row>
    <row r="130" spans="1:10" x14ac:dyDescent="0.25">
      <c r="A130" s="32">
        <f t="shared" si="13"/>
        <v>115</v>
      </c>
      <c r="B130" s="95" t="s">
        <v>1517</v>
      </c>
      <c r="C130" s="95" t="s">
        <v>1518</v>
      </c>
      <c r="D130" s="93" t="s">
        <v>1448</v>
      </c>
      <c r="E130" s="267">
        <v>14491</v>
      </c>
      <c r="F130" s="267">
        <v>2753.29</v>
      </c>
      <c r="G130" s="268">
        <v>17244</v>
      </c>
      <c r="H130" s="269">
        <v>14345.848739495799</v>
      </c>
      <c r="I130" s="269">
        <f t="shared" si="11"/>
        <v>2725.7112605042021</v>
      </c>
      <c r="J130" s="269">
        <f t="shared" si="12"/>
        <v>17072</v>
      </c>
    </row>
    <row r="131" spans="1:10" x14ac:dyDescent="0.25">
      <c r="A131" s="32">
        <f t="shared" si="13"/>
        <v>116</v>
      </c>
      <c r="B131" s="95" t="s">
        <v>1522</v>
      </c>
      <c r="C131" s="95" t="s">
        <v>1523</v>
      </c>
      <c r="D131" s="93" t="s">
        <v>1524</v>
      </c>
      <c r="E131" s="267">
        <v>14947</v>
      </c>
      <c r="F131" s="267">
        <v>2839.93</v>
      </c>
      <c r="G131" s="268">
        <v>17787</v>
      </c>
      <c r="H131" s="269">
        <v>14797.588235294119</v>
      </c>
      <c r="I131" s="269">
        <f t="shared" si="11"/>
        <v>2811.5417647058825</v>
      </c>
      <c r="J131" s="269">
        <f t="shared" si="12"/>
        <v>17609</v>
      </c>
    </row>
    <row r="132" spans="1:10" ht="25.5" x14ac:dyDescent="0.25">
      <c r="A132" s="32">
        <f t="shared" si="13"/>
        <v>117</v>
      </c>
      <c r="B132" s="95" t="s">
        <v>1525</v>
      </c>
      <c r="C132" s="95" t="s">
        <v>1526</v>
      </c>
      <c r="D132" s="93" t="s">
        <v>894</v>
      </c>
      <c r="E132" s="267">
        <v>9877</v>
      </c>
      <c r="F132" s="267">
        <v>1876.63</v>
      </c>
      <c r="G132" s="268">
        <v>11754</v>
      </c>
      <c r="H132" s="269">
        <v>9778.5378151260502</v>
      </c>
      <c r="I132" s="269">
        <f t="shared" si="11"/>
        <v>1857.9221848739496</v>
      </c>
      <c r="J132" s="269">
        <f t="shared" si="12"/>
        <v>11636</v>
      </c>
    </row>
    <row r="133" spans="1:10" ht="25.5" x14ac:dyDescent="0.25">
      <c r="A133" s="32">
        <f t="shared" si="13"/>
        <v>118</v>
      </c>
      <c r="B133" s="95" t="s">
        <v>1527</v>
      </c>
      <c r="C133" s="95" t="s">
        <v>1528</v>
      </c>
      <c r="D133" s="93" t="s">
        <v>894</v>
      </c>
      <c r="E133" s="267">
        <v>16136</v>
      </c>
      <c r="F133" s="267">
        <v>3065.84</v>
      </c>
      <c r="G133" s="268">
        <v>19202</v>
      </c>
      <c r="H133" s="269">
        <v>15974.773109243697</v>
      </c>
      <c r="I133" s="269">
        <f t="shared" si="11"/>
        <v>3035.2068907563025</v>
      </c>
      <c r="J133" s="269">
        <f t="shared" si="12"/>
        <v>19010</v>
      </c>
    </row>
    <row r="134" spans="1:10" ht="25.5" x14ac:dyDescent="0.25">
      <c r="A134" s="32">
        <f t="shared" si="13"/>
        <v>119</v>
      </c>
      <c r="B134" s="95" t="s">
        <v>1529</v>
      </c>
      <c r="C134" s="95" t="s">
        <v>1530</v>
      </c>
      <c r="D134" s="93" t="s">
        <v>894</v>
      </c>
      <c r="E134" s="267">
        <v>18576</v>
      </c>
      <c r="F134" s="267">
        <v>3529.44</v>
      </c>
      <c r="G134" s="268">
        <v>22105</v>
      </c>
      <c r="H134" s="269">
        <v>18389.873949579833</v>
      </c>
      <c r="I134" s="269">
        <f t="shared" si="11"/>
        <v>3494.076050420168</v>
      </c>
      <c r="J134" s="269">
        <f t="shared" si="12"/>
        <v>21884</v>
      </c>
    </row>
    <row r="135" spans="1:10" ht="38.25" x14ac:dyDescent="0.25">
      <c r="A135" s="32">
        <f t="shared" si="13"/>
        <v>120</v>
      </c>
      <c r="B135" s="95" t="s">
        <v>1531</v>
      </c>
      <c r="C135" s="92" t="s">
        <v>1532</v>
      </c>
      <c r="D135" s="93" t="s">
        <v>894</v>
      </c>
      <c r="E135" s="267">
        <v>104331</v>
      </c>
      <c r="F135" s="267">
        <v>19822.89</v>
      </c>
      <c r="G135" s="268">
        <v>124154</v>
      </c>
      <c r="H135" s="269">
        <v>103287.78151260506</v>
      </c>
      <c r="I135" s="269">
        <f t="shared" si="11"/>
        <v>19624.678487394962</v>
      </c>
      <c r="J135" s="269">
        <f t="shared" si="12"/>
        <v>122912</v>
      </c>
    </row>
    <row r="136" spans="1:10" ht="38.25" x14ac:dyDescent="0.25">
      <c r="A136" s="32">
        <f t="shared" si="13"/>
        <v>121</v>
      </c>
      <c r="B136" s="95" t="s">
        <v>1533</v>
      </c>
      <c r="C136" s="92" t="s">
        <v>1534</v>
      </c>
      <c r="D136" s="93" t="s">
        <v>894</v>
      </c>
      <c r="E136" s="267">
        <v>43861</v>
      </c>
      <c r="F136" s="267">
        <v>8333.59</v>
      </c>
      <c r="G136" s="268">
        <v>52195</v>
      </c>
      <c r="H136" s="269">
        <v>43422.731092436981</v>
      </c>
      <c r="I136" s="269">
        <f t="shared" si="11"/>
        <v>8250.3189075630271</v>
      </c>
      <c r="J136" s="269">
        <f t="shared" si="12"/>
        <v>51673</v>
      </c>
    </row>
    <row r="137" spans="1:10" x14ac:dyDescent="0.25">
      <c r="A137" s="32">
        <f t="shared" si="13"/>
        <v>122</v>
      </c>
      <c r="B137" s="278" t="s">
        <v>1535</v>
      </c>
      <c r="C137" s="278" t="s">
        <v>1535</v>
      </c>
      <c r="D137" s="249" t="s">
        <v>1464</v>
      </c>
      <c r="E137" s="267">
        <v>231846</v>
      </c>
      <c r="F137" s="267">
        <v>44050.74</v>
      </c>
      <c r="G137" s="268">
        <v>275897</v>
      </c>
      <c r="H137" s="269">
        <v>229527.75630252104</v>
      </c>
      <c r="I137" s="269">
        <f t="shared" si="11"/>
        <v>43610.273697478995</v>
      </c>
      <c r="J137" s="269">
        <f t="shared" si="12"/>
        <v>273138</v>
      </c>
    </row>
    <row r="138" spans="1:10" x14ac:dyDescent="0.25">
      <c r="A138" s="32">
        <f t="shared" si="13"/>
        <v>123</v>
      </c>
      <c r="B138" s="95" t="s">
        <v>1536</v>
      </c>
      <c r="C138" s="95" t="s">
        <v>1537</v>
      </c>
      <c r="D138" s="93" t="s">
        <v>1538</v>
      </c>
      <c r="E138" s="267">
        <v>20295</v>
      </c>
      <c r="F138" s="267">
        <v>3856.05</v>
      </c>
      <c r="G138" s="268">
        <v>24151</v>
      </c>
      <c r="H138" s="269">
        <v>20092.008403361346</v>
      </c>
      <c r="I138" s="269">
        <f t="shared" si="11"/>
        <v>3817.4815966386559</v>
      </c>
      <c r="J138" s="269">
        <f t="shared" si="12"/>
        <v>23909</v>
      </c>
    </row>
    <row r="139" spans="1:10" x14ac:dyDescent="0.25">
      <c r="A139" s="32">
        <f t="shared" si="13"/>
        <v>124</v>
      </c>
      <c r="B139" s="95" t="s">
        <v>1539</v>
      </c>
      <c r="C139" s="92" t="s">
        <v>1540</v>
      </c>
      <c r="D139" s="93" t="s">
        <v>1541</v>
      </c>
      <c r="E139" s="267">
        <v>25245</v>
      </c>
      <c r="F139" s="267">
        <v>4796.55</v>
      </c>
      <c r="G139" s="268">
        <v>30042</v>
      </c>
      <c r="H139" s="269">
        <v>24992.924369747903</v>
      </c>
      <c r="I139" s="269">
        <f t="shared" si="11"/>
        <v>4748.6556302521021</v>
      </c>
      <c r="J139" s="269">
        <f t="shared" si="12"/>
        <v>29742</v>
      </c>
    </row>
    <row r="140" spans="1:10" x14ac:dyDescent="0.25">
      <c r="A140" s="32">
        <f t="shared" si="13"/>
        <v>125</v>
      </c>
      <c r="B140" s="95" t="s">
        <v>1542</v>
      </c>
      <c r="C140" s="95" t="s">
        <v>1543</v>
      </c>
      <c r="D140" s="93" t="s">
        <v>1541</v>
      </c>
      <c r="E140" s="267">
        <v>11718</v>
      </c>
      <c r="F140" s="267">
        <v>2226.42</v>
      </c>
      <c r="G140" s="268">
        <v>13944</v>
      </c>
      <c r="H140" s="269">
        <v>11600.470588235294</v>
      </c>
      <c r="I140" s="269">
        <f t="shared" si="11"/>
        <v>2204.0894117647058</v>
      </c>
      <c r="J140" s="269">
        <f t="shared" si="12"/>
        <v>13805</v>
      </c>
    </row>
    <row r="141" spans="1:10" x14ac:dyDescent="0.25">
      <c r="A141" s="32">
        <f t="shared" si="13"/>
        <v>126</v>
      </c>
      <c r="B141" s="278" t="s">
        <v>1544</v>
      </c>
      <c r="C141" s="278" t="s">
        <v>1545</v>
      </c>
      <c r="D141" s="249" t="s">
        <v>1546</v>
      </c>
      <c r="E141" s="267">
        <v>22078</v>
      </c>
      <c r="F141" s="267">
        <v>4194.82</v>
      </c>
      <c r="G141" s="268">
        <v>26273</v>
      </c>
      <c r="H141" s="269">
        <v>21857.36974789916</v>
      </c>
      <c r="I141" s="269">
        <f t="shared" si="11"/>
        <v>4152.9002521008406</v>
      </c>
      <c r="J141" s="269">
        <f t="shared" si="12"/>
        <v>26010</v>
      </c>
    </row>
    <row r="142" spans="1:10" x14ac:dyDescent="0.25">
      <c r="A142" s="32">
        <f t="shared" si="13"/>
        <v>127</v>
      </c>
      <c r="B142" s="278" t="s">
        <v>1548</v>
      </c>
      <c r="C142" s="278" t="s">
        <v>1549</v>
      </c>
      <c r="D142" s="249" t="s">
        <v>894</v>
      </c>
      <c r="E142" s="267">
        <v>7272</v>
      </c>
      <c r="F142" s="267">
        <v>1381.68</v>
      </c>
      <c r="G142" s="268">
        <v>8654</v>
      </c>
      <c r="H142" s="269">
        <v>7199.546218487395</v>
      </c>
      <c r="I142" s="269">
        <f t="shared" si="11"/>
        <v>1367.9137815126051</v>
      </c>
      <c r="J142" s="269">
        <f t="shared" si="12"/>
        <v>8567</v>
      </c>
    </row>
    <row r="143" spans="1:10" x14ac:dyDescent="0.25">
      <c r="A143" s="32">
        <f t="shared" si="13"/>
        <v>128</v>
      </c>
      <c r="B143" s="95" t="s">
        <v>1550</v>
      </c>
      <c r="C143" s="95" t="s">
        <v>1551</v>
      </c>
      <c r="D143" s="93" t="s">
        <v>1552</v>
      </c>
      <c r="E143" s="267">
        <v>3977</v>
      </c>
      <c r="F143" s="267">
        <v>755.63</v>
      </c>
      <c r="G143" s="268">
        <v>4733</v>
      </c>
      <c r="H143" s="269">
        <v>3937.5378151260506</v>
      </c>
      <c r="I143" s="269">
        <f t="shared" si="11"/>
        <v>748.13218487394965</v>
      </c>
      <c r="J143" s="269">
        <f t="shared" si="12"/>
        <v>4686</v>
      </c>
    </row>
    <row r="144" spans="1:10" x14ac:dyDescent="0.25">
      <c r="A144" s="32">
        <f t="shared" si="13"/>
        <v>129</v>
      </c>
      <c r="B144" s="92" t="s">
        <v>1553</v>
      </c>
      <c r="C144" s="92" t="s">
        <v>1554</v>
      </c>
      <c r="D144" s="93" t="s">
        <v>1555</v>
      </c>
      <c r="E144" s="267">
        <v>15092</v>
      </c>
      <c r="F144" s="267">
        <v>2867.48</v>
      </c>
      <c r="G144" s="268">
        <v>17959</v>
      </c>
      <c r="H144" s="269">
        <v>14940.680672268909</v>
      </c>
      <c r="I144" s="269">
        <f t="shared" si="11"/>
        <v>2838.7293277310928</v>
      </c>
      <c r="J144" s="269">
        <f t="shared" si="12"/>
        <v>17779</v>
      </c>
    </row>
    <row r="145" spans="1:10" x14ac:dyDescent="0.25">
      <c r="A145" s="32">
        <f t="shared" si="13"/>
        <v>130</v>
      </c>
      <c r="B145" s="92" t="s">
        <v>1556</v>
      </c>
      <c r="C145" s="92" t="s">
        <v>1557</v>
      </c>
      <c r="D145" s="93" t="s">
        <v>894</v>
      </c>
      <c r="E145" s="267">
        <v>7535</v>
      </c>
      <c r="F145" s="267">
        <v>1431.65</v>
      </c>
      <c r="G145" s="268">
        <v>8967</v>
      </c>
      <c r="H145" s="269">
        <v>7459.9411764705883</v>
      </c>
      <c r="I145" s="269">
        <f t="shared" si="11"/>
        <v>1417.3888235294119</v>
      </c>
      <c r="J145" s="269">
        <f t="shared" si="12"/>
        <v>8877</v>
      </c>
    </row>
    <row r="146" spans="1:10" x14ac:dyDescent="0.25">
      <c r="A146" s="32">
        <f t="shared" si="13"/>
        <v>131</v>
      </c>
      <c r="B146" s="95" t="s">
        <v>1558</v>
      </c>
      <c r="C146" s="95" t="s">
        <v>1559</v>
      </c>
      <c r="D146" s="93" t="s">
        <v>1552</v>
      </c>
      <c r="E146" s="267">
        <v>15582</v>
      </c>
      <c r="F146" s="267">
        <v>2960.58</v>
      </c>
      <c r="G146" s="268">
        <v>18543</v>
      </c>
      <c r="H146" s="269">
        <v>15426.529411764706</v>
      </c>
      <c r="I146" s="269">
        <f t="shared" si="11"/>
        <v>2931.0405882352943</v>
      </c>
      <c r="J146" s="269">
        <f t="shared" si="12"/>
        <v>18358</v>
      </c>
    </row>
    <row r="147" spans="1:10" ht="25.5" x14ac:dyDescent="0.25">
      <c r="A147" s="32">
        <f t="shared" si="13"/>
        <v>132</v>
      </c>
      <c r="B147" s="95" t="s">
        <v>1560</v>
      </c>
      <c r="C147" s="95" t="s">
        <v>1561</v>
      </c>
      <c r="D147" s="93" t="s">
        <v>1503</v>
      </c>
      <c r="E147" s="267">
        <v>20751</v>
      </c>
      <c r="F147" s="267">
        <v>3942.69</v>
      </c>
      <c r="G147" s="268">
        <v>24694</v>
      </c>
      <c r="H147" s="269">
        <v>20543.747899159665</v>
      </c>
      <c r="I147" s="269">
        <f t="shared" si="11"/>
        <v>3903.3121008403364</v>
      </c>
      <c r="J147" s="269">
        <f t="shared" si="12"/>
        <v>24447</v>
      </c>
    </row>
    <row r="148" spans="1:10" x14ac:dyDescent="0.25">
      <c r="A148" s="32">
        <f t="shared" si="13"/>
        <v>133</v>
      </c>
      <c r="B148" s="278" t="s">
        <v>1562</v>
      </c>
      <c r="C148" s="278" t="s">
        <v>1563</v>
      </c>
      <c r="D148" s="249" t="s">
        <v>894</v>
      </c>
      <c r="E148" s="267">
        <v>50721</v>
      </c>
      <c r="F148" s="267">
        <v>9636.99</v>
      </c>
      <c r="G148" s="268">
        <v>60358</v>
      </c>
      <c r="H148" s="269">
        <v>50213.798319327732</v>
      </c>
      <c r="I148" s="269">
        <f t="shared" si="11"/>
        <v>9540.6216806722696</v>
      </c>
      <c r="J148" s="269">
        <f t="shared" si="12"/>
        <v>59754</v>
      </c>
    </row>
    <row r="149" spans="1:10" x14ac:dyDescent="0.25">
      <c r="A149" s="32">
        <f t="shared" si="13"/>
        <v>134</v>
      </c>
      <c r="B149" s="95" t="s">
        <v>1564</v>
      </c>
      <c r="C149" s="95" t="s">
        <v>1565</v>
      </c>
      <c r="D149" s="93" t="s">
        <v>1461</v>
      </c>
      <c r="E149" s="267">
        <v>87149</v>
      </c>
      <c r="F149" s="267">
        <v>16558.310000000001</v>
      </c>
      <c r="G149" s="268">
        <v>103707</v>
      </c>
      <c r="H149" s="269">
        <v>86277.252100840327</v>
      </c>
      <c r="I149" s="269">
        <f t="shared" si="11"/>
        <v>16392.677899159662</v>
      </c>
      <c r="J149" s="269">
        <f t="shared" si="12"/>
        <v>102670</v>
      </c>
    </row>
    <row r="150" spans="1:10" x14ac:dyDescent="0.25">
      <c r="A150" s="32">
        <f t="shared" si="13"/>
        <v>135</v>
      </c>
      <c r="B150" s="95" t="s">
        <v>1566</v>
      </c>
      <c r="C150" s="92" t="s">
        <v>1567</v>
      </c>
      <c r="D150" s="93" t="s">
        <v>1461</v>
      </c>
      <c r="E150" s="267">
        <v>92958</v>
      </c>
      <c r="F150" s="267">
        <v>17662.02</v>
      </c>
      <c r="G150" s="268">
        <v>110620</v>
      </c>
      <c r="H150" s="269">
        <v>92028.40336134455</v>
      </c>
      <c r="I150" s="269">
        <f t="shared" si="11"/>
        <v>17485.396638655464</v>
      </c>
      <c r="J150" s="269">
        <f t="shared" si="12"/>
        <v>109514</v>
      </c>
    </row>
    <row r="151" spans="1:10" x14ac:dyDescent="0.25">
      <c r="A151" s="32">
        <f t="shared" si="13"/>
        <v>136</v>
      </c>
      <c r="B151" s="95" t="s">
        <v>1568</v>
      </c>
      <c r="C151" s="92" t="s">
        <v>1569</v>
      </c>
      <c r="D151" s="93" t="s">
        <v>1461</v>
      </c>
      <c r="E151" s="267">
        <v>87016</v>
      </c>
      <c r="F151" s="267">
        <v>16533.04</v>
      </c>
      <c r="G151" s="268">
        <v>103549</v>
      </c>
      <c r="H151" s="269">
        <v>86145.806722689071</v>
      </c>
      <c r="I151" s="269">
        <f t="shared" si="11"/>
        <v>16367.703277310924</v>
      </c>
      <c r="J151" s="269">
        <f t="shared" si="12"/>
        <v>102514</v>
      </c>
    </row>
    <row r="152" spans="1:10" x14ac:dyDescent="0.25">
      <c r="A152" s="32">
        <f t="shared" si="13"/>
        <v>137</v>
      </c>
      <c r="B152" s="95" t="s">
        <v>1570</v>
      </c>
      <c r="C152" s="92" t="s">
        <v>1571</v>
      </c>
      <c r="D152" s="93" t="s">
        <v>1461</v>
      </c>
      <c r="E152" s="267">
        <v>86447</v>
      </c>
      <c r="F152" s="267">
        <v>16424.93</v>
      </c>
      <c r="G152" s="268">
        <v>102872</v>
      </c>
      <c r="H152" s="269">
        <v>85582.588235294126</v>
      </c>
      <c r="I152" s="269">
        <f t="shared" si="11"/>
        <v>16260.691764705884</v>
      </c>
      <c r="J152" s="269">
        <f t="shared" si="12"/>
        <v>101843</v>
      </c>
    </row>
    <row r="153" spans="1:10" x14ac:dyDescent="0.25">
      <c r="A153" s="32">
        <f t="shared" si="13"/>
        <v>138</v>
      </c>
      <c r="B153" s="92" t="s">
        <v>1572</v>
      </c>
      <c r="C153" s="92" t="s">
        <v>1573</v>
      </c>
      <c r="D153" s="93" t="s">
        <v>1574</v>
      </c>
      <c r="E153" s="267">
        <v>5449</v>
      </c>
      <c r="F153" s="267">
        <v>1035.31</v>
      </c>
      <c r="G153" s="268">
        <v>6484</v>
      </c>
      <c r="H153" s="269">
        <v>5394.2521008403364</v>
      </c>
      <c r="I153" s="269">
        <f t="shared" si="11"/>
        <v>1024.9078991596639</v>
      </c>
      <c r="J153" s="269">
        <f t="shared" si="12"/>
        <v>6419</v>
      </c>
    </row>
    <row r="154" spans="1:10" x14ac:dyDescent="0.25">
      <c r="A154" s="32">
        <f t="shared" si="13"/>
        <v>139</v>
      </c>
      <c r="B154" s="95" t="s">
        <v>1575</v>
      </c>
      <c r="C154" s="280" t="s">
        <v>1576</v>
      </c>
      <c r="D154" s="93" t="s">
        <v>1503</v>
      </c>
      <c r="E154" s="267">
        <v>92673</v>
      </c>
      <c r="F154" s="267">
        <v>17607.87</v>
      </c>
      <c r="G154" s="268">
        <v>110281</v>
      </c>
      <c r="H154" s="269">
        <v>91746.378151260506</v>
      </c>
      <c r="I154" s="269">
        <f t="shared" si="11"/>
        <v>17431.811848739497</v>
      </c>
      <c r="J154" s="269">
        <f t="shared" si="12"/>
        <v>109178</v>
      </c>
    </row>
    <row r="155" spans="1:10" ht="25.5" x14ac:dyDescent="0.25">
      <c r="A155" s="32">
        <f t="shared" si="13"/>
        <v>140</v>
      </c>
      <c r="B155" s="95" t="s">
        <v>1577</v>
      </c>
      <c r="C155" s="95" t="s">
        <v>1578</v>
      </c>
      <c r="D155" s="93" t="s">
        <v>1579</v>
      </c>
      <c r="E155" s="267">
        <v>18592</v>
      </c>
      <c r="F155" s="267">
        <v>3532.48</v>
      </c>
      <c r="G155" s="268">
        <v>22124</v>
      </c>
      <c r="H155" s="269">
        <v>18405.680672268907</v>
      </c>
      <c r="I155" s="269">
        <f t="shared" si="11"/>
        <v>3497.0793277310922</v>
      </c>
      <c r="J155" s="269">
        <f t="shared" si="12"/>
        <v>21903</v>
      </c>
    </row>
    <row r="156" spans="1:10" ht="25.5" x14ac:dyDescent="0.25">
      <c r="A156" s="32">
        <f t="shared" si="13"/>
        <v>141</v>
      </c>
      <c r="B156" s="95" t="s">
        <v>1580</v>
      </c>
      <c r="C156" s="95" t="s">
        <v>1581</v>
      </c>
      <c r="D156" s="93" t="s">
        <v>1579</v>
      </c>
      <c r="E156" s="267">
        <v>26725</v>
      </c>
      <c r="F156" s="267">
        <v>5077.75</v>
      </c>
      <c r="G156" s="268">
        <v>31803</v>
      </c>
      <c r="H156" s="269">
        <v>26457.957983193279</v>
      </c>
      <c r="I156" s="269">
        <f t="shared" si="11"/>
        <v>5027.0120168067233</v>
      </c>
      <c r="J156" s="269">
        <f t="shared" si="12"/>
        <v>31485</v>
      </c>
    </row>
    <row r="157" spans="1:10" ht="25.5" x14ac:dyDescent="0.25">
      <c r="A157" s="32">
        <f t="shared" si="13"/>
        <v>142</v>
      </c>
      <c r="B157" s="95" t="s">
        <v>1580</v>
      </c>
      <c r="C157" s="95" t="s">
        <v>1581</v>
      </c>
      <c r="D157" s="93" t="s">
        <v>1582</v>
      </c>
      <c r="E157" s="267">
        <v>26725</v>
      </c>
      <c r="F157" s="267">
        <v>5077.75</v>
      </c>
      <c r="G157" s="268">
        <v>31803</v>
      </c>
      <c r="H157" s="269">
        <v>26457.957983193279</v>
      </c>
      <c r="I157" s="269">
        <f t="shared" si="11"/>
        <v>5027.0120168067233</v>
      </c>
      <c r="J157" s="269">
        <f t="shared" si="12"/>
        <v>31485</v>
      </c>
    </row>
    <row r="158" spans="1:10" ht="25.5" x14ac:dyDescent="0.25">
      <c r="A158" s="32">
        <f t="shared" si="13"/>
        <v>143</v>
      </c>
      <c r="B158" s="92" t="s">
        <v>1583</v>
      </c>
      <c r="C158" s="92" t="s">
        <v>1584</v>
      </c>
      <c r="D158" s="93" t="s">
        <v>1538</v>
      </c>
      <c r="E158" s="267">
        <v>41355</v>
      </c>
      <c r="F158" s="267">
        <v>7857.45</v>
      </c>
      <c r="G158" s="268">
        <v>49212</v>
      </c>
      <c r="H158" s="269">
        <v>40941.075630252104</v>
      </c>
      <c r="I158" s="269">
        <f t="shared" si="11"/>
        <v>7778.8043697478997</v>
      </c>
      <c r="J158" s="269">
        <f t="shared" si="12"/>
        <v>48720</v>
      </c>
    </row>
    <row r="159" spans="1:10" ht="25.5" x14ac:dyDescent="0.25">
      <c r="A159" s="32">
        <f t="shared" si="13"/>
        <v>144</v>
      </c>
      <c r="B159" s="92" t="s">
        <v>1585</v>
      </c>
      <c r="C159" s="92" t="s">
        <v>1586</v>
      </c>
      <c r="D159" s="93" t="s">
        <v>1538</v>
      </c>
      <c r="E159" s="267">
        <v>37183</v>
      </c>
      <c r="F159" s="267">
        <v>7064.77</v>
      </c>
      <c r="G159" s="268">
        <v>44248</v>
      </c>
      <c r="H159" s="269">
        <v>36811.361344537814</v>
      </c>
      <c r="I159" s="269">
        <f t="shared" si="11"/>
        <v>6994.1586554621845</v>
      </c>
      <c r="J159" s="269">
        <f t="shared" si="12"/>
        <v>43806</v>
      </c>
    </row>
    <row r="160" spans="1:10" x14ac:dyDescent="0.25">
      <c r="A160" s="32">
        <f t="shared" si="13"/>
        <v>145</v>
      </c>
      <c r="B160" s="95" t="s">
        <v>1589</v>
      </c>
      <c r="C160" s="92" t="s">
        <v>1590</v>
      </c>
      <c r="D160" s="93" t="s">
        <v>1591</v>
      </c>
      <c r="E160" s="267">
        <v>39247</v>
      </c>
      <c r="F160" s="267">
        <v>7456.93</v>
      </c>
      <c r="G160" s="268">
        <v>46704</v>
      </c>
      <c r="H160" s="269">
        <v>38854.588235294119</v>
      </c>
      <c r="I160" s="269">
        <f t="shared" si="11"/>
        <v>7382.3717647058829</v>
      </c>
      <c r="J160" s="269">
        <f t="shared" si="12"/>
        <v>46237</v>
      </c>
    </row>
    <row r="161" spans="1:10" x14ac:dyDescent="0.25">
      <c r="A161" s="32">
        <f t="shared" si="13"/>
        <v>146</v>
      </c>
      <c r="B161" s="95" t="s">
        <v>1592</v>
      </c>
      <c r="C161" s="92" t="s">
        <v>1593</v>
      </c>
      <c r="D161" s="93" t="s">
        <v>1579</v>
      </c>
      <c r="E161" s="267">
        <v>20746</v>
      </c>
      <c r="F161" s="267">
        <v>3941.7400000000002</v>
      </c>
      <c r="G161" s="268">
        <v>24688</v>
      </c>
      <c r="H161" s="269">
        <v>20538.756302521007</v>
      </c>
      <c r="I161" s="269">
        <f t="shared" si="11"/>
        <v>3902.3636974789915</v>
      </c>
      <c r="J161" s="269">
        <f t="shared" si="12"/>
        <v>24441</v>
      </c>
    </row>
    <row r="162" spans="1:10" ht="25.5" x14ac:dyDescent="0.25">
      <c r="A162" s="32">
        <f t="shared" si="13"/>
        <v>147</v>
      </c>
      <c r="B162" s="92" t="s">
        <v>1594</v>
      </c>
      <c r="C162" s="92" t="s">
        <v>1595</v>
      </c>
      <c r="D162" s="93" t="s">
        <v>1538</v>
      </c>
      <c r="E162" s="267">
        <v>20897</v>
      </c>
      <c r="F162" s="267">
        <v>3970.43</v>
      </c>
      <c r="G162" s="268">
        <v>24867</v>
      </c>
      <c r="H162" s="269">
        <v>20687.672268907565</v>
      </c>
      <c r="I162" s="269">
        <f t="shared" si="11"/>
        <v>3930.6577310924372</v>
      </c>
      <c r="J162" s="269">
        <f t="shared" si="12"/>
        <v>24618</v>
      </c>
    </row>
    <row r="163" spans="1:10" ht="25.5" x14ac:dyDescent="0.25">
      <c r="A163" s="32">
        <f t="shared" si="13"/>
        <v>148</v>
      </c>
      <c r="B163" s="92" t="s">
        <v>1596</v>
      </c>
      <c r="C163" s="92" t="s">
        <v>1597</v>
      </c>
      <c r="D163" s="93" t="s">
        <v>1538</v>
      </c>
      <c r="E163" s="267">
        <v>23240</v>
      </c>
      <c r="F163" s="267">
        <v>4415.6000000000004</v>
      </c>
      <c r="G163" s="268">
        <v>27656</v>
      </c>
      <c r="H163" s="269">
        <v>23007.932773109245</v>
      </c>
      <c r="I163" s="269">
        <f t="shared" si="11"/>
        <v>4371.507226890757</v>
      </c>
      <c r="J163" s="269">
        <f t="shared" si="12"/>
        <v>27379</v>
      </c>
    </row>
    <row r="164" spans="1:10" x14ac:dyDescent="0.25">
      <c r="A164" s="32">
        <f t="shared" si="13"/>
        <v>149</v>
      </c>
      <c r="B164" s="95" t="s">
        <v>1598</v>
      </c>
      <c r="C164" s="92" t="s">
        <v>1599</v>
      </c>
      <c r="D164" s="93" t="s">
        <v>1574</v>
      </c>
      <c r="E164" s="267">
        <v>2092</v>
      </c>
      <c r="F164" s="267">
        <v>397.48</v>
      </c>
      <c r="G164" s="268">
        <v>2489</v>
      </c>
      <c r="H164" s="269">
        <v>2070.680672268908</v>
      </c>
      <c r="I164" s="269">
        <f t="shared" si="11"/>
        <v>393.42932773109254</v>
      </c>
      <c r="J164" s="269">
        <f t="shared" si="12"/>
        <v>2464</v>
      </c>
    </row>
    <row r="165" spans="1:10" x14ac:dyDescent="0.25">
      <c r="A165" s="32">
        <f t="shared" si="13"/>
        <v>150</v>
      </c>
      <c r="B165" s="92" t="s">
        <v>1600</v>
      </c>
      <c r="C165" s="92" t="s">
        <v>1601</v>
      </c>
      <c r="D165" s="93" t="s">
        <v>1574</v>
      </c>
      <c r="E165" s="267">
        <v>4869</v>
      </c>
      <c r="F165" s="267">
        <v>925.11</v>
      </c>
      <c r="G165" s="268">
        <v>5794</v>
      </c>
      <c r="H165" s="269">
        <v>4820.2184873949582</v>
      </c>
      <c r="I165" s="269">
        <f t="shared" si="11"/>
        <v>915.84151260504211</v>
      </c>
      <c r="J165" s="269">
        <f t="shared" si="12"/>
        <v>5736</v>
      </c>
    </row>
    <row r="166" spans="1:10" x14ac:dyDescent="0.25">
      <c r="A166" s="32">
        <f t="shared" si="13"/>
        <v>151</v>
      </c>
      <c r="B166" s="278" t="s">
        <v>1602</v>
      </c>
      <c r="C166" s="278" t="s">
        <v>1603</v>
      </c>
      <c r="D166" s="249" t="s">
        <v>894</v>
      </c>
      <c r="E166" s="267">
        <v>139108</v>
      </c>
      <c r="F166" s="267">
        <v>26430.52</v>
      </c>
      <c r="G166" s="268">
        <v>165539</v>
      </c>
      <c r="H166" s="269">
        <v>137717.31932773109</v>
      </c>
      <c r="I166" s="269">
        <f t="shared" si="11"/>
        <v>26166.290672268908</v>
      </c>
      <c r="J166" s="269">
        <f t="shared" si="12"/>
        <v>163884</v>
      </c>
    </row>
    <row r="167" spans="1:10" x14ac:dyDescent="0.25">
      <c r="A167" s="32">
        <f t="shared" si="13"/>
        <v>152</v>
      </c>
      <c r="B167" s="278" t="s">
        <v>1606</v>
      </c>
      <c r="C167" s="278" t="s">
        <v>1607</v>
      </c>
      <c r="D167" s="249" t="s">
        <v>894</v>
      </c>
      <c r="E167" s="267">
        <v>253934</v>
      </c>
      <c r="F167" s="267">
        <v>48247.46</v>
      </c>
      <c r="G167" s="268">
        <v>302181</v>
      </c>
      <c r="H167" s="269">
        <v>251394.27731092437</v>
      </c>
      <c r="I167" s="269">
        <f t="shared" si="11"/>
        <v>47764.912689075631</v>
      </c>
      <c r="J167" s="269">
        <f t="shared" si="12"/>
        <v>299159</v>
      </c>
    </row>
    <row r="168" spans="1:10" x14ac:dyDescent="0.25">
      <c r="A168" s="32">
        <f t="shared" si="13"/>
        <v>153</v>
      </c>
      <c r="B168" s="278" t="s">
        <v>1608</v>
      </c>
      <c r="C168" s="278" t="s">
        <v>1608</v>
      </c>
      <c r="D168" s="249" t="s">
        <v>894</v>
      </c>
      <c r="E168" s="267">
        <v>81339</v>
      </c>
      <c r="F168" s="267">
        <v>15454.41</v>
      </c>
      <c r="G168" s="268">
        <v>96793</v>
      </c>
      <c r="H168" s="269">
        <v>80525.268907563033</v>
      </c>
      <c r="I168" s="269">
        <f t="shared" ref="I168:I219" si="14">+H168*0.19</f>
        <v>15299.801092436977</v>
      </c>
      <c r="J168" s="269">
        <f t="shared" ref="J168:J219" si="15">+ROUND(H168+I168,0)</f>
        <v>95825</v>
      </c>
    </row>
    <row r="169" spans="1:10" ht="25.5" x14ac:dyDescent="0.25">
      <c r="A169" s="32">
        <f t="shared" si="13"/>
        <v>154</v>
      </c>
      <c r="B169" s="92" t="s">
        <v>1609</v>
      </c>
      <c r="C169" s="92" t="s">
        <v>1610</v>
      </c>
      <c r="D169" s="93" t="s">
        <v>1514</v>
      </c>
      <c r="E169" s="267">
        <v>34807</v>
      </c>
      <c r="F169" s="267">
        <v>6613.33</v>
      </c>
      <c r="G169" s="268">
        <v>41420</v>
      </c>
      <c r="H169" s="269">
        <v>34458.655462184877</v>
      </c>
      <c r="I169" s="269">
        <f t="shared" si="14"/>
        <v>6547.1445378151266</v>
      </c>
      <c r="J169" s="269">
        <f t="shared" si="15"/>
        <v>41006</v>
      </c>
    </row>
    <row r="170" spans="1:10" ht="25.5" x14ac:dyDescent="0.25">
      <c r="A170" s="32">
        <f t="shared" ref="A170:A233" si="16">+A169+1</f>
        <v>155</v>
      </c>
      <c r="B170" s="92" t="s">
        <v>1611</v>
      </c>
      <c r="C170" s="92" t="s">
        <v>1610</v>
      </c>
      <c r="D170" s="93" t="s">
        <v>1582</v>
      </c>
      <c r="E170" s="267">
        <v>23053</v>
      </c>
      <c r="F170" s="267">
        <v>4380.07</v>
      </c>
      <c r="G170" s="268">
        <v>27433</v>
      </c>
      <c r="H170" s="269">
        <v>22822.411764705881</v>
      </c>
      <c r="I170" s="269">
        <f t="shared" si="14"/>
        <v>4336.2582352941172</v>
      </c>
      <c r="J170" s="269">
        <f t="shared" si="15"/>
        <v>27159</v>
      </c>
    </row>
    <row r="171" spans="1:10" ht="25.5" x14ac:dyDescent="0.25">
      <c r="A171" s="32">
        <f t="shared" si="16"/>
        <v>156</v>
      </c>
      <c r="B171" s="278" t="s">
        <v>1612</v>
      </c>
      <c r="C171" s="278" t="s">
        <v>1610</v>
      </c>
      <c r="D171" s="249" t="s">
        <v>894</v>
      </c>
      <c r="E171" s="267">
        <v>8694</v>
      </c>
      <c r="F171" s="267">
        <v>1651.8600000000001</v>
      </c>
      <c r="G171" s="268">
        <v>10346</v>
      </c>
      <c r="H171" s="269">
        <v>8607.176470588236</v>
      </c>
      <c r="I171" s="269">
        <f t="shared" si="14"/>
        <v>1635.3635294117648</v>
      </c>
      <c r="J171" s="269">
        <f t="shared" si="15"/>
        <v>10243</v>
      </c>
    </row>
    <row r="172" spans="1:10" ht="25.5" x14ac:dyDescent="0.25">
      <c r="A172" s="32">
        <f t="shared" si="16"/>
        <v>157</v>
      </c>
      <c r="B172" s="95" t="s">
        <v>1613</v>
      </c>
      <c r="C172" s="95" t="s">
        <v>1614</v>
      </c>
      <c r="D172" s="93" t="s">
        <v>1615</v>
      </c>
      <c r="E172" s="267">
        <v>12648</v>
      </c>
      <c r="F172" s="267">
        <v>2403.12</v>
      </c>
      <c r="G172" s="268">
        <v>15051</v>
      </c>
      <c r="H172" s="269">
        <v>12521.420168067227</v>
      </c>
      <c r="I172" s="269">
        <f t="shared" si="14"/>
        <v>2379.069831932773</v>
      </c>
      <c r="J172" s="269">
        <f t="shared" si="15"/>
        <v>14900</v>
      </c>
    </row>
    <row r="173" spans="1:10" ht="25.5" x14ac:dyDescent="0.25">
      <c r="A173" s="32">
        <f t="shared" si="16"/>
        <v>158</v>
      </c>
      <c r="B173" s="95" t="s">
        <v>1616</v>
      </c>
      <c r="C173" s="95" t="s">
        <v>1617</v>
      </c>
      <c r="D173" s="93" t="s">
        <v>1615</v>
      </c>
      <c r="E173" s="267">
        <v>10225</v>
      </c>
      <c r="F173" s="267">
        <v>1942.75</v>
      </c>
      <c r="G173" s="268">
        <v>12168</v>
      </c>
      <c r="H173" s="269">
        <v>10122.957983193277</v>
      </c>
      <c r="I173" s="269">
        <f t="shared" si="14"/>
        <v>1923.3620168067227</v>
      </c>
      <c r="J173" s="269">
        <f t="shared" si="15"/>
        <v>12046</v>
      </c>
    </row>
    <row r="174" spans="1:10" ht="38.25" x14ac:dyDescent="0.25">
      <c r="A174" s="32">
        <f t="shared" si="16"/>
        <v>159</v>
      </c>
      <c r="B174" s="95" t="s">
        <v>1618</v>
      </c>
      <c r="C174" s="95" t="s">
        <v>1619</v>
      </c>
      <c r="D174" s="93" t="s">
        <v>1503</v>
      </c>
      <c r="E174" s="267">
        <v>110128</v>
      </c>
      <c r="F174" s="267">
        <v>20924.32</v>
      </c>
      <c r="G174" s="268">
        <v>131052</v>
      </c>
      <c r="H174" s="269">
        <v>109026.45378151261</v>
      </c>
      <c r="I174" s="269">
        <f t="shared" si="14"/>
        <v>20715.026218487397</v>
      </c>
      <c r="J174" s="269">
        <f t="shared" si="15"/>
        <v>129741</v>
      </c>
    </row>
    <row r="175" spans="1:10" x14ac:dyDescent="0.25">
      <c r="A175" s="32">
        <f t="shared" si="16"/>
        <v>160</v>
      </c>
      <c r="B175" s="92" t="s">
        <v>1620</v>
      </c>
      <c r="C175" s="92" t="s">
        <v>1621</v>
      </c>
      <c r="D175" s="93" t="s">
        <v>1622</v>
      </c>
      <c r="E175" s="267">
        <v>16229</v>
      </c>
      <c r="F175" s="267">
        <v>3083.51</v>
      </c>
      <c r="G175" s="268">
        <v>19313</v>
      </c>
      <c r="H175" s="269">
        <v>16067.117647058823</v>
      </c>
      <c r="I175" s="269">
        <f t="shared" si="14"/>
        <v>3052.7523529411765</v>
      </c>
      <c r="J175" s="269">
        <f t="shared" si="15"/>
        <v>19120</v>
      </c>
    </row>
    <row r="176" spans="1:10" x14ac:dyDescent="0.25">
      <c r="A176" s="32">
        <f t="shared" si="16"/>
        <v>161</v>
      </c>
      <c r="B176" s="95" t="s">
        <v>1623</v>
      </c>
      <c r="C176" s="95" t="s">
        <v>1624</v>
      </c>
      <c r="D176" s="93" t="s">
        <v>1514</v>
      </c>
      <c r="E176" s="267">
        <v>20776</v>
      </c>
      <c r="F176" s="267">
        <v>3947.44</v>
      </c>
      <c r="G176" s="268">
        <v>24723</v>
      </c>
      <c r="H176" s="269">
        <v>20567.873949579833</v>
      </c>
      <c r="I176" s="269">
        <f t="shared" si="14"/>
        <v>3907.8960504201682</v>
      </c>
      <c r="J176" s="269">
        <f t="shared" si="15"/>
        <v>24476</v>
      </c>
    </row>
    <row r="177" spans="1:10" x14ac:dyDescent="0.25">
      <c r="A177" s="32">
        <f t="shared" si="16"/>
        <v>162</v>
      </c>
      <c r="B177" s="95" t="s">
        <v>1625</v>
      </c>
      <c r="C177" s="95" t="s">
        <v>1624</v>
      </c>
      <c r="D177" s="93" t="s">
        <v>1626</v>
      </c>
      <c r="E177" s="267">
        <v>83663</v>
      </c>
      <c r="F177" s="267">
        <v>15895.97</v>
      </c>
      <c r="G177" s="268">
        <v>99559</v>
      </c>
      <c r="H177" s="269">
        <v>82826.394957983197</v>
      </c>
      <c r="I177" s="269">
        <f t="shared" si="14"/>
        <v>15737.015042016808</v>
      </c>
      <c r="J177" s="269">
        <f t="shared" si="15"/>
        <v>98563</v>
      </c>
    </row>
    <row r="178" spans="1:10" x14ac:dyDescent="0.25">
      <c r="A178" s="32">
        <f t="shared" si="16"/>
        <v>163</v>
      </c>
      <c r="B178" s="95" t="s">
        <v>1627</v>
      </c>
      <c r="C178" s="95" t="s">
        <v>1624</v>
      </c>
      <c r="D178" s="93" t="s">
        <v>1582</v>
      </c>
      <c r="E178" s="267">
        <v>12183</v>
      </c>
      <c r="F178" s="267">
        <v>2314.77</v>
      </c>
      <c r="G178" s="268">
        <v>14498</v>
      </c>
      <c r="H178" s="269">
        <v>12061.361344537816</v>
      </c>
      <c r="I178" s="269">
        <f t="shared" si="14"/>
        <v>2291.6586554621849</v>
      </c>
      <c r="J178" s="269">
        <f t="shared" si="15"/>
        <v>14353</v>
      </c>
    </row>
    <row r="179" spans="1:10" x14ac:dyDescent="0.25">
      <c r="A179" s="32">
        <f t="shared" si="16"/>
        <v>164</v>
      </c>
      <c r="B179" s="278" t="s">
        <v>1628</v>
      </c>
      <c r="C179" s="278" t="s">
        <v>1629</v>
      </c>
      <c r="D179" s="249" t="s">
        <v>1582</v>
      </c>
      <c r="E179" s="267">
        <v>14753</v>
      </c>
      <c r="F179" s="267">
        <v>2803.07</v>
      </c>
      <c r="G179" s="268">
        <v>17556</v>
      </c>
      <c r="H179" s="269">
        <v>14605.411764705881</v>
      </c>
      <c r="I179" s="269">
        <f t="shared" si="14"/>
        <v>2775.0282352941176</v>
      </c>
      <c r="J179" s="269">
        <f t="shared" si="15"/>
        <v>17380</v>
      </c>
    </row>
    <row r="180" spans="1:10" x14ac:dyDescent="0.25">
      <c r="A180" s="32">
        <f t="shared" si="16"/>
        <v>165</v>
      </c>
      <c r="B180" s="95" t="s">
        <v>1633</v>
      </c>
      <c r="C180" s="92" t="s">
        <v>1634</v>
      </c>
      <c r="D180" s="93" t="s">
        <v>1635</v>
      </c>
      <c r="E180" s="267">
        <v>13911</v>
      </c>
      <c r="F180" s="267">
        <v>2643.09</v>
      </c>
      <c r="G180" s="268">
        <v>16554</v>
      </c>
      <c r="H180" s="269">
        <v>13771.81512605042</v>
      </c>
      <c r="I180" s="269">
        <f t="shared" si="14"/>
        <v>2616.64487394958</v>
      </c>
      <c r="J180" s="269">
        <f t="shared" si="15"/>
        <v>16388</v>
      </c>
    </row>
    <row r="181" spans="1:10" x14ac:dyDescent="0.25">
      <c r="A181" s="32">
        <f t="shared" si="16"/>
        <v>166</v>
      </c>
      <c r="B181" s="95" t="s">
        <v>1636</v>
      </c>
      <c r="C181" s="92" t="s">
        <v>1637</v>
      </c>
      <c r="D181" s="93" t="s">
        <v>1638</v>
      </c>
      <c r="E181" s="267">
        <v>155221</v>
      </c>
      <c r="F181" s="267">
        <v>29491.99</v>
      </c>
      <c r="G181" s="268">
        <v>184713</v>
      </c>
      <c r="H181" s="269">
        <v>153668.79831932773</v>
      </c>
      <c r="I181" s="269">
        <f t="shared" si="14"/>
        <v>29197.07168067227</v>
      </c>
      <c r="J181" s="269">
        <f t="shared" si="15"/>
        <v>182866</v>
      </c>
    </row>
    <row r="182" spans="1:10" ht="25.5" x14ac:dyDescent="0.25">
      <c r="A182" s="32">
        <f t="shared" si="16"/>
        <v>167</v>
      </c>
      <c r="B182" s="95" t="s">
        <v>1639</v>
      </c>
      <c r="C182" s="278" t="s">
        <v>1640</v>
      </c>
      <c r="D182" s="93" t="s">
        <v>894</v>
      </c>
      <c r="E182" s="267">
        <v>125494</v>
      </c>
      <c r="F182" s="267">
        <v>23843.86</v>
      </c>
      <c r="G182" s="268">
        <v>149338</v>
      </c>
      <c r="H182" s="269">
        <v>124239.17647058824</v>
      </c>
      <c r="I182" s="269">
        <f t="shared" si="14"/>
        <v>23605.443529411765</v>
      </c>
      <c r="J182" s="269">
        <f t="shared" si="15"/>
        <v>147845</v>
      </c>
    </row>
    <row r="183" spans="1:10" x14ac:dyDescent="0.25">
      <c r="A183" s="32">
        <f t="shared" si="16"/>
        <v>168</v>
      </c>
      <c r="B183" s="278" t="s">
        <v>1643</v>
      </c>
      <c r="C183" s="278" t="s">
        <v>1643</v>
      </c>
      <c r="D183" s="249" t="s">
        <v>1644</v>
      </c>
      <c r="E183" s="267">
        <v>172887</v>
      </c>
      <c r="F183" s="267">
        <v>32848.53</v>
      </c>
      <c r="G183" s="268">
        <v>205736</v>
      </c>
      <c r="H183" s="269">
        <v>171158.52100840339</v>
      </c>
      <c r="I183" s="269">
        <f t="shared" si="14"/>
        <v>32520.118991596646</v>
      </c>
      <c r="J183" s="269">
        <f t="shared" si="15"/>
        <v>203679</v>
      </c>
    </row>
    <row r="184" spans="1:10" ht="25.5" x14ac:dyDescent="0.25">
      <c r="A184" s="32">
        <f t="shared" si="16"/>
        <v>169</v>
      </c>
      <c r="B184" s="95" t="s">
        <v>1645</v>
      </c>
      <c r="C184" s="95" t="s">
        <v>1646</v>
      </c>
      <c r="D184" s="93" t="s">
        <v>1647</v>
      </c>
      <c r="E184" s="267">
        <v>10449</v>
      </c>
      <c r="F184" s="267">
        <v>1985.31</v>
      </c>
      <c r="G184" s="268">
        <v>12434</v>
      </c>
      <c r="H184" s="269">
        <v>10344.252100840336</v>
      </c>
      <c r="I184" s="269">
        <f t="shared" si="14"/>
        <v>1965.4078991596639</v>
      </c>
      <c r="J184" s="269">
        <f t="shared" si="15"/>
        <v>12310</v>
      </c>
    </row>
    <row r="185" spans="1:10" x14ac:dyDescent="0.25">
      <c r="A185" s="32">
        <f t="shared" si="16"/>
        <v>170</v>
      </c>
      <c r="B185" s="95" t="s">
        <v>1648</v>
      </c>
      <c r="C185" s="92" t="s">
        <v>1649</v>
      </c>
      <c r="D185" s="93" t="s">
        <v>1514</v>
      </c>
      <c r="E185" s="267">
        <v>9853</v>
      </c>
      <c r="F185" s="267">
        <v>1872.07</v>
      </c>
      <c r="G185" s="268">
        <v>11725</v>
      </c>
      <c r="H185" s="269">
        <v>9754.4117647058829</v>
      </c>
      <c r="I185" s="269">
        <f t="shared" si="14"/>
        <v>1853.3382352941178</v>
      </c>
      <c r="J185" s="269">
        <f t="shared" si="15"/>
        <v>11608</v>
      </c>
    </row>
    <row r="186" spans="1:10" x14ac:dyDescent="0.25">
      <c r="A186" s="32">
        <f t="shared" si="16"/>
        <v>171</v>
      </c>
      <c r="B186" s="95" t="s">
        <v>1650</v>
      </c>
      <c r="C186" s="92" t="s">
        <v>1651</v>
      </c>
      <c r="D186" s="93" t="s">
        <v>1652</v>
      </c>
      <c r="E186" s="267">
        <v>18468</v>
      </c>
      <c r="F186" s="267">
        <v>3508.92</v>
      </c>
      <c r="G186" s="268">
        <v>21977</v>
      </c>
      <c r="H186" s="269">
        <v>18283.386554621848</v>
      </c>
      <c r="I186" s="269">
        <f t="shared" si="14"/>
        <v>3473.843445378151</v>
      </c>
      <c r="J186" s="269">
        <f t="shared" si="15"/>
        <v>21757</v>
      </c>
    </row>
    <row r="187" spans="1:10" x14ac:dyDescent="0.25">
      <c r="A187" s="32">
        <f t="shared" si="16"/>
        <v>172</v>
      </c>
      <c r="B187" s="95" t="s">
        <v>1653</v>
      </c>
      <c r="C187" s="92" t="s">
        <v>1654</v>
      </c>
      <c r="D187" s="93" t="s">
        <v>1514</v>
      </c>
      <c r="E187" s="267">
        <v>10433</v>
      </c>
      <c r="F187" s="267">
        <v>1982.27</v>
      </c>
      <c r="G187" s="268">
        <v>12415</v>
      </c>
      <c r="H187" s="269">
        <v>10328.445378151262</v>
      </c>
      <c r="I187" s="269">
        <f t="shared" si="14"/>
        <v>1962.4046218487399</v>
      </c>
      <c r="J187" s="269">
        <f t="shared" si="15"/>
        <v>12291</v>
      </c>
    </row>
    <row r="188" spans="1:10" x14ac:dyDescent="0.25">
      <c r="A188" s="32">
        <f t="shared" si="16"/>
        <v>173</v>
      </c>
      <c r="B188" s="95" t="s">
        <v>1655</v>
      </c>
      <c r="C188" s="92" t="s">
        <v>1654</v>
      </c>
      <c r="D188" s="93" t="s">
        <v>1652</v>
      </c>
      <c r="E188" s="267">
        <v>20875</v>
      </c>
      <c r="F188" s="267">
        <v>3966.25</v>
      </c>
      <c r="G188" s="268">
        <v>24841</v>
      </c>
      <c r="H188" s="269">
        <v>20666.042016806725</v>
      </c>
      <c r="I188" s="269">
        <f t="shared" si="14"/>
        <v>3926.5479831932776</v>
      </c>
      <c r="J188" s="269">
        <f t="shared" si="15"/>
        <v>24593</v>
      </c>
    </row>
    <row r="189" spans="1:10" x14ac:dyDescent="0.25">
      <c r="A189" s="32">
        <f t="shared" si="16"/>
        <v>174</v>
      </c>
      <c r="B189" s="278" t="s">
        <v>1658</v>
      </c>
      <c r="C189" s="278" t="s">
        <v>1659</v>
      </c>
      <c r="D189" s="249" t="s">
        <v>1660</v>
      </c>
      <c r="E189" s="267">
        <v>46479</v>
      </c>
      <c r="F189" s="267">
        <v>8831.01</v>
      </c>
      <c r="G189" s="268">
        <v>55310</v>
      </c>
      <c r="H189" s="269">
        <v>46014.201680672275</v>
      </c>
      <c r="I189" s="269">
        <f t="shared" si="14"/>
        <v>8742.698319327732</v>
      </c>
      <c r="J189" s="269">
        <f t="shared" si="15"/>
        <v>54757</v>
      </c>
    </row>
    <row r="190" spans="1:10" x14ac:dyDescent="0.25">
      <c r="A190" s="32">
        <f t="shared" si="16"/>
        <v>175</v>
      </c>
      <c r="B190" s="278" t="s">
        <v>1664</v>
      </c>
      <c r="C190" s="278" t="s">
        <v>1664</v>
      </c>
      <c r="D190" s="249" t="s">
        <v>1665</v>
      </c>
      <c r="E190" s="267">
        <v>18381</v>
      </c>
      <c r="F190" s="267">
        <v>3492.39</v>
      </c>
      <c r="G190" s="268">
        <v>21873</v>
      </c>
      <c r="H190" s="269">
        <v>18196.865546218487</v>
      </c>
      <c r="I190" s="269">
        <f t="shared" si="14"/>
        <v>3457.4044537815125</v>
      </c>
      <c r="J190" s="269">
        <f t="shared" si="15"/>
        <v>21654</v>
      </c>
    </row>
    <row r="191" spans="1:10" x14ac:dyDescent="0.25">
      <c r="A191" s="32">
        <f t="shared" si="16"/>
        <v>176</v>
      </c>
      <c r="B191" s="278" t="s">
        <v>1666</v>
      </c>
      <c r="C191" s="278" t="s">
        <v>1666</v>
      </c>
      <c r="D191" s="249" t="s">
        <v>1665</v>
      </c>
      <c r="E191" s="267">
        <v>18592</v>
      </c>
      <c r="F191" s="267">
        <v>3532.48</v>
      </c>
      <c r="G191" s="268">
        <v>22124</v>
      </c>
      <c r="H191" s="269">
        <v>18405.680672268907</v>
      </c>
      <c r="I191" s="269">
        <f t="shared" si="14"/>
        <v>3497.0793277310922</v>
      </c>
      <c r="J191" s="269">
        <f t="shared" si="15"/>
        <v>21903</v>
      </c>
    </row>
    <row r="192" spans="1:10" x14ac:dyDescent="0.25">
      <c r="A192" s="32">
        <f t="shared" si="16"/>
        <v>177</v>
      </c>
      <c r="B192" s="278" t="s">
        <v>1667</v>
      </c>
      <c r="C192" s="278" t="s">
        <v>1667</v>
      </c>
      <c r="D192" s="249" t="s">
        <v>1665</v>
      </c>
      <c r="E192" s="267">
        <v>18470</v>
      </c>
      <c r="F192" s="267">
        <v>3509.3</v>
      </c>
      <c r="G192" s="268">
        <v>21979</v>
      </c>
      <c r="H192" s="269">
        <v>18285.050420168067</v>
      </c>
      <c r="I192" s="269">
        <f t="shared" si="14"/>
        <v>3474.1595798319327</v>
      </c>
      <c r="J192" s="269">
        <f t="shared" si="15"/>
        <v>21759</v>
      </c>
    </row>
    <row r="193" spans="1:10" ht="63.75" x14ac:dyDescent="0.25">
      <c r="A193" s="32">
        <f t="shared" si="16"/>
        <v>178</v>
      </c>
      <c r="B193" s="95" t="s">
        <v>1668</v>
      </c>
      <c r="C193" s="95" t="s">
        <v>1669</v>
      </c>
      <c r="D193" s="93" t="s">
        <v>894</v>
      </c>
      <c r="E193" s="267">
        <v>2306</v>
      </c>
      <c r="F193" s="267">
        <v>438.14</v>
      </c>
      <c r="G193" s="268">
        <v>2744</v>
      </c>
      <c r="H193" s="269">
        <v>2282.8235294117649</v>
      </c>
      <c r="I193" s="269">
        <f t="shared" si="14"/>
        <v>433.73647058823531</v>
      </c>
      <c r="J193" s="269">
        <f t="shared" si="15"/>
        <v>2717</v>
      </c>
    </row>
    <row r="194" spans="1:10" x14ac:dyDescent="0.25">
      <c r="A194" s="32">
        <f t="shared" si="16"/>
        <v>179</v>
      </c>
      <c r="B194" s="278" t="s">
        <v>1670</v>
      </c>
      <c r="C194" s="278" t="s">
        <v>1671</v>
      </c>
      <c r="D194" s="249" t="s">
        <v>894</v>
      </c>
      <c r="E194" s="267">
        <v>325072</v>
      </c>
      <c r="F194" s="267">
        <v>61763.68</v>
      </c>
      <c r="G194" s="268">
        <v>386836</v>
      </c>
      <c r="H194" s="269">
        <v>321821.54621848743</v>
      </c>
      <c r="I194" s="269">
        <f t="shared" si="14"/>
        <v>61146.093781512616</v>
      </c>
      <c r="J194" s="269">
        <f t="shared" si="15"/>
        <v>382968</v>
      </c>
    </row>
    <row r="195" spans="1:10" ht="38.25" x14ac:dyDescent="0.25">
      <c r="A195" s="32">
        <f t="shared" si="16"/>
        <v>180</v>
      </c>
      <c r="B195" s="95" t="s">
        <v>1672</v>
      </c>
      <c r="C195" s="92" t="s">
        <v>1673</v>
      </c>
      <c r="D195" s="93" t="s">
        <v>1464</v>
      </c>
      <c r="E195" s="267">
        <v>57961</v>
      </c>
      <c r="F195" s="267">
        <v>11012.59</v>
      </c>
      <c r="G195" s="268">
        <v>68974</v>
      </c>
      <c r="H195" s="269">
        <v>57381.731092436974</v>
      </c>
      <c r="I195" s="269">
        <f t="shared" si="14"/>
        <v>10902.528907563024</v>
      </c>
      <c r="J195" s="269">
        <f t="shared" si="15"/>
        <v>68284</v>
      </c>
    </row>
    <row r="196" spans="1:10" ht="25.5" x14ac:dyDescent="0.25">
      <c r="A196" s="32">
        <f t="shared" si="16"/>
        <v>181</v>
      </c>
      <c r="B196" s="278" t="s">
        <v>1674</v>
      </c>
      <c r="C196" s="278" t="s">
        <v>1675</v>
      </c>
      <c r="D196" s="249" t="s">
        <v>894</v>
      </c>
      <c r="E196" s="267">
        <v>3918663</v>
      </c>
      <c r="F196" s="267">
        <v>744545.97</v>
      </c>
      <c r="G196" s="268">
        <v>4663209</v>
      </c>
      <c r="H196" s="269">
        <v>3879476.3949579834</v>
      </c>
      <c r="I196" s="269">
        <f t="shared" si="14"/>
        <v>737100.51504201686</v>
      </c>
      <c r="J196" s="269">
        <f t="shared" si="15"/>
        <v>4616577</v>
      </c>
    </row>
    <row r="197" spans="1:10" ht="25.5" x14ac:dyDescent="0.25">
      <c r="A197" s="32">
        <f t="shared" si="16"/>
        <v>182</v>
      </c>
      <c r="B197" s="92" t="s">
        <v>1676</v>
      </c>
      <c r="C197" s="92" t="s">
        <v>1677</v>
      </c>
      <c r="D197" s="93" t="s">
        <v>1626</v>
      </c>
      <c r="E197" s="267">
        <v>38255</v>
      </c>
      <c r="F197" s="267">
        <v>7268.45</v>
      </c>
      <c r="G197" s="268">
        <v>45523</v>
      </c>
      <c r="H197" s="269">
        <v>37872.075630252097</v>
      </c>
      <c r="I197" s="269">
        <f t="shared" si="14"/>
        <v>7195.6943697478982</v>
      </c>
      <c r="J197" s="269">
        <f t="shared" si="15"/>
        <v>45068</v>
      </c>
    </row>
    <row r="198" spans="1:10" x14ac:dyDescent="0.25">
      <c r="A198" s="32">
        <f t="shared" si="16"/>
        <v>183</v>
      </c>
      <c r="B198" s="278" t="s">
        <v>1678</v>
      </c>
      <c r="C198" s="278" t="s">
        <v>1678</v>
      </c>
      <c r="D198" s="249"/>
      <c r="E198" s="267">
        <v>57839</v>
      </c>
      <c r="F198" s="267">
        <v>10989.41</v>
      </c>
      <c r="G198" s="268">
        <v>68828</v>
      </c>
      <c r="H198" s="269">
        <v>57260.268907563026</v>
      </c>
      <c r="I198" s="269">
        <f t="shared" si="14"/>
        <v>10879.451092436975</v>
      </c>
      <c r="J198" s="269">
        <f t="shared" si="15"/>
        <v>68140</v>
      </c>
    </row>
    <row r="199" spans="1:10" ht="25.5" x14ac:dyDescent="0.25">
      <c r="A199" s="32">
        <f t="shared" si="16"/>
        <v>184</v>
      </c>
      <c r="B199" s="92" t="s">
        <v>1679</v>
      </c>
      <c r="C199" s="92" t="s">
        <v>1680</v>
      </c>
      <c r="D199" s="93" t="s">
        <v>1538</v>
      </c>
      <c r="E199" s="267">
        <v>13881</v>
      </c>
      <c r="F199" s="267">
        <v>2637.39</v>
      </c>
      <c r="G199" s="268">
        <v>16518</v>
      </c>
      <c r="H199" s="269">
        <v>13741.865546218487</v>
      </c>
      <c r="I199" s="269">
        <f t="shared" si="14"/>
        <v>2610.9544537815127</v>
      </c>
      <c r="J199" s="269">
        <f t="shared" si="15"/>
        <v>16353</v>
      </c>
    </row>
    <row r="200" spans="1:10" ht="25.5" x14ac:dyDescent="0.25">
      <c r="A200" s="32">
        <f t="shared" si="16"/>
        <v>185</v>
      </c>
      <c r="B200" s="92" t="s">
        <v>1681</v>
      </c>
      <c r="C200" s="92" t="s">
        <v>1682</v>
      </c>
      <c r="D200" s="93" t="s">
        <v>1683</v>
      </c>
      <c r="E200" s="267">
        <v>25563</v>
      </c>
      <c r="F200" s="267">
        <v>4856.97</v>
      </c>
      <c r="G200" s="268">
        <v>30420</v>
      </c>
      <c r="H200" s="269">
        <v>25307.394957983193</v>
      </c>
      <c r="I200" s="269">
        <f t="shared" si="14"/>
        <v>4808.4050420168069</v>
      </c>
      <c r="J200" s="269">
        <f t="shared" si="15"/>
        <v>30116</v>
      </c>
    </row>
    <row r="201" spans="1:10" x14ac:dyDescent="0.25">
      <c r="A201" s="32">
        <f t="shared" si="16"/>
        <v>186</v>
      </c>
      <c r="B201" s="95" t="s">
        <v>1684</v>
      </c>
      <c r="C201" s="95" t="s">
        <v>1685</v>
      </c>
      <c r="D201" s="93" t="s">
        <v>894</v>
      </c>
      <c r="E201" s="267">
        <v>2900</v>
      </c>
      <c r="F201" s="267">
        <v>551</v>
      </c>
      <c r="G201" s="268">
        <v>3451</v>
      </c>
      <c r="H201" s="269">
        <v>2871</v>
      </c>
      <c r="I201" s="269">
        <f t="shared" si="14"/>
        <v>545.49</v>
      </c>
      <c r="J201" s="269">
        <f t="shared" si="15"/>
        <v>3416</v>
      </c>
    </row>
    <row r="202" spans="1:10" x14ac:dyDescent="0.25">
      <c r="A202" s="32">
        <f t="shared" si="16"/>
        <v>187</v>
      </c>
      <c r="B202" s="92" t="s">
        <v>1686</v>
      </c>
      <c r="C202" s="92" t="s">
        <v>1687</v>
      </c>
      <c r="D202" s="93" t="s">
        <v>1448</v>
      </c>
      <c r="E202" s="267">
        <v>15560</v>
      </c>
      <c r="F202" s="267">
        <v>2956.4</v>
      </c>
      <c r="G202" s="268">
        <v>18516</v>
      </c>
      <c r="H202" s="269">
        <v>15404.067226890757</v>
      </c>
      <c r="I202" s="269">
        <f t="shared" si="14"/>
        <v>2926.7727731092436</v>
      </c>
      <c r="J202" s="269">
        <f t="shared" si="15"/>
        <v>18331</v>
      </c>
    </row>
    <row r="203" spans="1:10" ht="38.25" x14ac:dyDescent="0.25">
      <c r="A203" s="32">
        <f t="shared" si="16"/>
        <v>188</v>
      </c>
      <c r="B203" s="95" t="s">
        <v>1688</v>
      </c>
      <c r="C203" s="95" t="s">
        <v>1689</v>
      </c>
      <c r="D203" s="93" t="s">
        <v>894</v>
      </c>
      <c r="E203" s="267">
        <v>14491</v>
      </c>
      <c r="F203" s="267">
        <v>2753.29</v>
      </c>
      <c r="G203" s="268">
        <v>17244</v>
      </c>
      <c r="H203" s="269">
        <v>14345.848739495799</v>
      </c>
      <c r="I203" s="269">
        <f t="shared" si="14"/>
        <v>2725.7112605042021</v>
      </c>
      <c r="J203" s="269">
        <f t="shared" si="15"/>
        <v>17072</v>
      </c>
    </row>
    <row r="204" spans="1:10" x14ac:dyDescent="0.25">
      <c r="A204" s="32">
        <f t="shared" si="16"/>
        <v>189</v>
      </c>
      <c r="B204" s="95" t="s">
        <v>1690</v>
      </c>
      <c r="C204" s="92" t="s">
        <v>1691</v>
      </c>
      <c r="D204" s="93" t="s">
        <v>894</v>
      </c>
      <c r="E204" s="267">
        <v>8623</v>
      </c>
      <c r="F204" s="267">
        <v>1638.3700000000001</v>
      </c>
      <c r="G204" s="268">
        <v>10261</v>
      </c>
      <c r="H204" s="269">
        <v>8536.4621848739498</v>
      </c>
      <c r="I204" s="269">
        <f t="shared" si="14"/>
        <v>1621.9278151260505</v>
      </c>
      <c r="J204" s="269">
        <f t="shared" si="15"/>
        <v>10158</v>
      </c>
    </row>
    <row r="205" spans="1:10" x14ac:dyDescent="0.25">
      <c r="A205" s="32">
        <f t="shared" si="16"/>
        <v>190</v>
      </c>
      <c r="B205" s="95" t="s">
        <v>1692</v>
      </c>
      <c r="C205" s="92" t="s">
        <v>1693</v>
      </c>
      <c r="D205" s="93" t="s">
        <v>894</v>
      </c>
      <c r="E205" s="267">
        <v>29050</v>
      </c>
      <c r="F205" s="267">
        <v>5519.5</v>
      </c>
      <c r="G205" s="268">
        <v>34570</v>
      </c>
      <c r="H205" s="269">
        <v>28759.915966386558</v>
      </c>
      <c r="I205" s="269">
        <f t="shared" si="14"/>
        <v>5464.3840336134463</v>
      </c>
      <c r="J205" s="269">
        <f t="shared" si="15"/>
        <v>34224</v>
      </c>
    </row>
    <row r="206" spans="1:10" x14ac:dyDescent="0.25">
      <c r="A206" s="32">
        <f t="shared" si="16"/>
        <v>191</v>
      </c>
      <c r="B206" s="95" t="s">
        <v>1694</v>
      </c>
      <c r="C206" s="92" t="s">
        <v>1695</v>
      </c>
      <c r="D206" s="93" t="s">
        <v>894</v>
      </c>
      <c r="E206" s="267">
        <v>10690</v>
      </c>
      <c r="F206" s="267">
        <v>2031.1000000000001</v>
      </c>
      <c r="G206" s="268">
        <v>12721</v>
      </c>
      <c r="H206" s="269">
        <v>10583.01680672269</v>
      </c>
      <c r="I206" s="269">
        <f t="shared" si="14"/>
        <v>2010.7731932773111</v>
      </c>
      <c r="J206" s="269">
        <f t="shared" si="15"/>
        <v>12594</v>
      </c>
    </row>
    <row r="207" spans="1:10" x14ac:dyDescent="0.25">
      <c r="A207" s="32">
        <f t="shared" si="16"/>
        <v>192</v>
      </c>
      <c r="B207" s="95" t="s">
        <v>1696</v>
      </c>
      <c r="C207" s="92" t="s">
        <v>1697</v>
      </c>
      <c r="D207" s="93" t="s">
        <v>894</v>
      </c>
      <c r="E207" s="267">
        <v>58099</v>
      </c>
      <c r="F207" s="267">
        <v>11038.81</v>
      </c>
      <c r="G207" s="268">
        <v>69138</v>
      </c>
      <c r="H207" s="269">
        <v>57518.168067226892</v>
      </c>
      <c r="I207" s="269">
        <f t="shared" si="14"/>
        <v>10928.45193277311</v>
      </c>
      <c r="J207" s="269">
        <f t="shared" si="15"/>
        <v>68447</v>
      </c>
    </row>
    <row r="208" spans="1:10" ht="25.5" x14ac:dyDescent="0.25">
      <c r="A208" s="32">
        <f t="shared" si="16"/>
        <v>193</v>
      </c>
      <c r="B208" s="95" t="s">
        <v>1698</v>
      </c>
      <c r="C208" s="92" t="s">
        <v>1699</v>
      </c>
      <c r="D208" s="93" t="s">
        <v>894</v>
      </c>
      <c r="E208" s="267">
        <v>80414</v>
      </c>
      <c r="F208" s="267">
        <v>15278.66</v>
      </c>
      <c r="G208" s="268">
        <v>95693</v>
      </c>
      <c r="H208" s="269">
        <v>79610.14285714287</v>
      </c>
      <c r="I208" s="269">
        <f t="shared" si="14"/>
        <v>15125.927142857145</v>
      </c>
      <c r="J208" s="269">
        <f t="shared" si="15"/>
        <v>94736</v>
      </c>
    </row>
    <row r="209" spans="1:10" ht="25.5" x14ac:dyDescent="0.25">
      <c r="A209" s="32">
        <f t="shared" si="16"/>
        <v>194</v>
      </c>
      <c r="B209" s="95" t="s">
        <v>1700</v>
      </c>
      <c r="C209" s="92" t="s">
        <v>1701</v>
      </c>
      <c r="D209" s="93" t="s">
        <v>894</v>
      </c>
      <c r="E209" s="267">
        <v>87149</v>
      </c>
      <c r="F209" s="267">
        <v>16558.310000000001</v>
      </c>
      <c r="G209" s="268">
        <v>103707</v>
      </c>
      <c r="H209" s="269">
        <v>86277.252100840327</v>
      </c>
      <c r="I209" s="269">
        <f t="shared" si="14"/>
        <v>16392.677899159662</v>
      </c>
      <c r="J209" s="269">
        <f t="shared" si="15"/>
        <v>102670</v>
      </c>
    </row>
    <row r="210" spans="1:10" ht="25.5" x14ac:dyDescent="0.25">
      <c r="A210" s="32">
        <f t="shared" si="16"/>
        <v>195</v>
      </c>
      <c r="B210" s="95" t="s">
        <v>1702</v>
      </c>
      <c r="C210" s="92" t="s">
        <v>1703</v>
      </c>
      <c r="D210" s="93" t="s">
        <v>894</v>
      </c>
      <c r="E210" s="267">
        <v>71568</v>
      </c>
      <c r="F210" s="267">
        <v>13597.92</v>
      </c>
      <c r="G210" s="268">
        <v>85166</v>
      </c>
      <c r="H210" s="269">
        <v>70852.386554621844</v>
      </c>
      <c r="I210" s="269">
        <f t="shared" si="14"/>
        <v>13461.953445378151</v>
      </c>
      <c r="J210" s="269">
        <f t="shared" si="15"/>
        <v>84314</v>
      </c>
    </row>
    <row r="211" spans="1:10" x14ac:dyDescent="0.25">
      <c r="A211" s="32">
        <f t="shared" si="16"/>
        <v>196</v>
      </c>
      <c r="B211" s="95" t="s">
        <v>1704</v>
      </c>
      <c r="C211" s="92" t="s">
        <v>1705</v>
      </c>
      <c r="D211" s="93" t="s">
        <v>894</v>
      </c>
      <c r="E211" s="267">
        <v>28924</v>
      </c>
      <c r="F211" s="267">
        <v>5495.56</v>
      </c>
      <c r="G211" s="268">
        <v>34420</v>
      </c>
      <c r="H211" s="269">
        <v>28635.126050420171</v>
      </c>
      <c r="I211" s="269">
        <f t="shared" si="14"/>
        <v>5440.6739495798329</v>
      </c>
      <c r="J211" s="269">
        <f t="shared" si="15"/>
        <v>34076</v>
      </c>
    </row>
    <row r="212" spans="1:10" x14ac:dyDescent="0.25">
      <c r="A212" s="32">
        <f t="shared" si="16"/>
        <v>197</v>
      </c>
      <c r="B212" s="95" t="s">
        <v>1706</v>
      </c>
      <c r="C212" s="92" t="s">
        <v>1707</v>
      </c>
      <c r="D212" s="93" t="s">
        <v>894</v>
      </c>
      <c r="E212" s="267">
        <v>35352</v>
      </c>
      <c r="F212" s="267">
        <v>6716.88</v>
      </c>
      <c r="G212" s="268">
        <v>42069</v>
      </c>
      <c r="H212" s="269">
        <v>34998.579831932773</v>
      </c>
      <c r="I212" s="269">
        <f t="shared" si="14"/>
        <v>6649.7301680672272</v>
      </c>
      <c r="J212" s="269">
        <f t="shared" si="15"/>
        <v>41648</v>
      </c>
    </row>
    <row r="213" spans="1:10" ht="25.5" x14ac:dyDescent="0.25">
      <c r="A213" s="32">
        <f t="shared" si="16"/>
        <v>198</v>
      </c>
      <c r="B213" s="95" t="s">
        <v>1708</v>
      </c>
      <c r="C213" s="92" t="s">
        <v>1709</v>
      </c>
      <c r="D213" s="93" t="s">
        <v>894</v>
      </c>
      <c r="E213" s="267">
        <v>226586</v>
      </c>
      <c r="F213" s="267">
        <v>43051.340000000004</v>
      </c>
      <c r="G213" s="268">
        <v>269637</v>
      </c>
      <c r="H213" s="269">
        <v>224319.85714285716</v>
      </c>
      <c r="I213" s="269">
        <f t="shared" si="14"/>
        <v>42620.77285714286</v>
      </c>
      <c r="J213" s="269">
        <f t="shared" si="15"/>
        <v>266941</v>
      </c>
    </row>
    <row r="214" spans="1:10" ht="25.5" x14ac:dyDescent="0.25">
      <c r="A214" s="32">
        <f t="shared" si="16"/>
        <v>199</v>
      </c>
      <c r="B214" s="95" t="s">
        <v>1710</v>
      </c>
      <c r="C214" s="92" t="s">
        <v>1711</v>
      </c>
      <c r="D214" s="93" t="s">
        <v>894</v>
      </c>
      <c r="E214" s="267">
        <v>406693</v>
      </c>
      <c r="F214" s="267">
        <v>77271.67</v>
      </c>
      <c r="G214" s="268">
        <v>483965</v>
      </c>
      <c r="H214" s="269">
        <v>402626.34453781514</v>
      </c>
      <c r="I214" s="269">
        <f t="shared" si="14"/>
        <v>76499.005462184883</v>
      </c>
      <c r="J214" s="269">
        <f t="shared" si="15"/>
        <v>479125</v>
      </c>
    </row>
    <row r="215" spans="1:10" ht="38.25" x14ac:dyDescent="0.25">
      <c r="A215" s="32">
        <f t="shared" si="16"/>
        <v>200</v>
      </c>
      <c r="B215" s="95" t="s">
        <v>1712</v>
      </c>
      <c r="C215" s="92" t="s">
        <v>1713</v>
      </c>
      <c r="D215" s="93" t="s">
        <v>894</v>
      </c>
      <c r="E215" s="267">
        <v>191274</v>
      </c>
      <c r="F215" s="267">
        <v>36342.06</v>
      </c>
      <c r="G215" s="268">
        <v>227616</v>
      </c>
      <c r="H215" s="269">
        <v>189361.21008403361</v>
      </c>
      <c r="I215" s="269">
        <f t="shared" si="14"/>
        <v>35978.629915966383</v>
      </c>
      <c r="J215" s="269">
        <f t="shared" si="15"/>
        <v>225340</v>
      </c>
    </row>
    <row r="216" spans="1:10" ht="25.5" x14ac:dyDescent="0.25">
      <c r="A216" s="32">
        <f t="shared" si="16"/>
        <v>201</v>
      </c>
      <c r="B216" s="95" t="s">
        <v>1714</v>
      </c>
      <c r="C216" s="95" t="s">
        <v>1715</v>
      </c>
      <c r="D216" s="93" t="s">
        <v>894</v>
      </c>
      <c r="E216" s="267">
        <v>417</v>
      </c>
      <c r="F216" s="267">
        <v>79.23</v>
      </c>
      <c r="G216" s="268">
        <v>496</v>
      </c>
      <c r="H216" s="269">
        <v>412.63865546218489</v>
      </c>
      <c r="I216" s="269">
        <f t="shared" si="14"/>
        <v>78.401344537815135</v>
      </c>
      <c r="J216" s="269">
        <f t="shared" si="15"/>
        <v>491</v>
      </c>
    </row>
    <row r="217" spans="1:10" x14ac:dyDescent="0.25">
      <c r="A217" s="32">
        <f t="shared" si="16"/>
        <v>202</v>
      </c>
      <c r="B217" s="95" t="s">
        <v>1716</v>
      </c>
      <c r="C217" s="92" t="s">
        <v>1717</v>
      </c>
      <c r="D217" s="93" t="s">
        <v>894</v>
      </c>
      <c r="E217" s="267">
        <v>485</v>
      </c>
      <c r="F217" s="267">
        <v>92.15</v>
      </c>
      <c r="G217" s="268">
        <v>577</v>
      </c>
      <c r="H217" s="269">
        <v>480.02521008403363</v>
      </c>
      <c r="I217" s="269">
        <f t="shared" si="14"/>
        <v>91.204789915966387</v>
      </c>
      <c r="J217" s="269">
        <f t="shared" si="15"/>
        <v>571</v>
      </c>
    </row>
    <row r="218" spans="1:10" x14ac:dyDescent="0.25">
      <c r="A218" s="32">
        <f t="shared" si="16"/>
        <v>203</v>
      </c>
      <c r="B218" s="278" t="s">
        <v>1718</v>
      </c>
      <c r="C218" s="278" t="s">
        <v>1718</v>
      </c>
      <c r="D218" s="249" t="s">
        <v>894</v>
      </c>
      <c r="E218" s="267">
        <v>145247</v>
      </c>
      <c r="F218" s="267">
        <v>27596.93</v>
      </c>
      <c r="G218" s="268">
        <v>172844</v>
      </c>
      <c r="H218" s="269">
        <v>143794.58823529413</v>
      </c>
      <c r="I218" s="269">
        <f t="shared" si="14"/>
        <v>27320.971764705886</v>
      </c>
      <c r="J218" s="269">
        <f t="shared" si="15"/>
        <v>171116</v>
      </c>
    </row>
    <row r="219" spans="1:10" x14ac:dyDescent="0.25">
      <c r="A219" s="32">
        <f t="shared" si="16"/>
        <v>204</v>
      </c>
      <c r="B219" s="278" t="s">
        <v>1722</v>
      </c>
      <c r="C219" s="278"/>
      <c r="D219" s="249" t="s">
        <v>894</v>
      </c>
      <c r="E219" s="267">
        <v>17403</v>
      </c>
      <c r="F219" s="267">
        <v>3306.57</v>
      </c>
      <c r="G219" s="268">
        <v>20710</v>
      </c>
      <c r="H219" s="269">
        <v>17229.327731092439</v>
      </c>
      <c r="I219" s="269">
        <f t="shared" si="14"/>
        <v>3273.5722689075633</v>
      </c>
      <c r="J219" s="269">
        <f t="shared" si="15"/>
        <v>20503</v>
      </c>
    </row>
    <row r="220" spans="1:10" ht="38.25" x14ac:dyDescent="0.25">
      <c r="A220" s="265">
        <f t="shared" si="16"/>
        <v>205</v>
      </c>
      <c r="B220" s="124" t="s">
        <v>1723</v>
      </c>
      <c r="C220" s="36" t="s">
        <v>1724</v>
      </c>
      <c r="D220" s="32" t="s">
        <v>1632</v>
      </c>
      <c r="E220" s="271" t="s">
        <v>4141</v>
      </c>
      <c r="F220" s="272"/>
      <c r="G220" s="272"/>
      <c r="H220" s="272"/>
      <c r="I220" s="272"/>
      <c r="J220" s="273"/>
    </row>
    <row r="221" spans="1:10" ht="25.5" x14ac:dyDescent="0.25">
      <c r="A221" s="265">
        <f t="shared" si="16"/>
        <v>206</v>
      </c>
      <c r="B221" s="124" t="s">
        <v>1725</v>
      </c>
      <c r="C221" s="36" t="s">
        <v>1726</v>
      </c>
      <c r="D221" s="32" t="s">
        <v>1632</v>
      </c>
      <c r="E221" s="271" t="s">
        <v>4141</v>
      </c>
      <c r="F221" s="272"/>
      <c r="G221" s="272"/>
      <c r="H221" s="272"/>
      <c r="I221" s="272"/>
      <c r="J221" s="273"/>
    </row>
    <row r="222" spans="1:10" x14ac:dyDescent="0.25">
      <c r="A222" s="32">
        <f t="shared" si="16"/>
        <v>207</v>
      </c>
      <c r="B222" s="95" t="s">
        <v>1727</v>
      </c>
      <c r="C222" s="95" t="s">
        <v>1728</v>
      </c>
      <c r="D222" s="93" t="s">
        <v>1729</v>
      </c>
      <c r="E222" s="267">
        <v>20696</v>
      </c>
      <c r="F222" s="267">
        <v>3932.2400000000002</v>
      </c>
      <c r="G222" s="268">
        <v>24628</v>
      </c>
      <c r="H222" s="269">
        <v>20488.840336134457</v>
      </c>
      <c r="I222" s="269">
        <f t="shared" ref="I222:I285" si="17">+H222*0.19</f>
        <v>3892.8796638655467</v>
      </c>
      <c r="J222" s="269">
        <f t="shared" ref="J222:J285" si="18">+ROUND(H222+I222,0)</f>
        <v>24382</v>
      </c>
    </row>
    <row r="223" spans="1:10" ht="63.75" x14ac:dyDescent="0.25">
      <c r="A223" s="32">
        <f t="shared" si="16"/>
        <v>208</v>
      </c>
      <c r="B223" s="95" t="s">
        <v>1730</v>
      </c>
      <c r="C223" s="92" t="s">
        <v>1731</v>
      </c>
      <c r="D223" s="93" t="s">
        <v>894</v>
      </c>
      <c r="E223" s="267">
        <v>3395</v>
      </c>
      <c r="F223" s="267">
        <v>645.04999999999995</v>
      </c>
      <c r="G223" s="268">
        <v>4040</v>
      </c>
      <c r="H223" s="269">
        <v>3361.0084033613448</v>
      </c>
      <c r="I223" s="269">
        <f t="shared" si="17"/>
        <v>638.59159663865557</v>
      </c>
      <c r="J223" s="269">
        <f t="shared" si="18"/>
        <v>4000</v>
      </c>
    </row>
    <row r="224" spans="1:10" x14ac:dyDescent="0.25">
      <c r="A224" s="32">
        <f t="shared" si="16"/>
        <v>209</v>
      </c>
      <c r="B224" s="95" t="s">
        <v>1732</v>
      </c>
      <c r="C224" s="95" t="s">
        <v>1733</v>
      </c>
      <c r="D224" s="93" t="s">
        <v>894</v>
      </c>
      <c r="E224" s="267">
        <v>41732</v>
      </c>
      <c r="F224" s="267">
        <v>7929.08</v>
      </c>
      <c r="G224" s="268">
        <v>49661</v>
      </c>
      <c r="H224" s="269">
        <v>41314.613445378156</v>
      </c>
      <c r="I224" s="269">
        <f t="shared" si="17"/>
        <v>7849.7765546218498</v>
      </c>
      <c r="J224" s="269">
        <f t="shared" si="18"/>
        <v>49164</v>
      </c>
    </row>
    <row r="225" spans="1:10" x14ac:dyDescent="0.25">
      <c r="A225" s="32">
        <f t="shared" si="16"/>
        <v>210</v>
      </c>
      <c r="B225" s="95" t="s">
        <v>1736</v>
      </c>
      <c r="C225" s="92" t="s">
        <v>1737</v>
      </c>
      <c r="D225" s="93" t="s">
        <v>1738</v>
      </c>
      <c r="E225" s="267">
        <v>34777</v>
      </c>
      <c r="F225" s="267">
        <v>6607.63</v>
      </c>
      <c r="G225" s="268">
        <v>41385</v>
      </c>
      <c r="H225" s="269">
        <v>34429.537815126052</v>
      </c>
      <c r="I225" s="269">
        <f t="shared" si="17"/>
        <v>6541.6121848739504</v>
      </c>
      <c r="J225" s="269">
        <f t="shared" si="18"/>
        <v>40971</v>
      </c>
    </row>
    <row r="226" spans="1:10" x14ac:dyDescent="0.25">
      <c r="A226" s="32">
        <f t="shared" si="16"/>
        <v>211</v>
      </c>
      <c r="B226" s="95" t="s">
        <v>1739</v>
      </c>
      <c r="C226" s="92" t="s">
        <v>1737</v>
      </c>
      <c r="D226" s="93" t="s">
        <v>1740</v>
      </c>
      <c r="E226" s="267">
        <v>13274</v>
      </c>
      <c r="F226" s="267">
        <v>2522.06</v>
      </c>
      <c r="G226" s="268">
        <v>15796</v>
      </c>
      <c r="H226" s="269">
        <v>13141.210084033615</v>
      </c>
      <c r="I226" s="269">
        <f t="shared" si="17"/>
        <v>2496.829915966387</v>
      </c>
      <c r="J226" s="269">
        <f t="shared" si="18"/>
        <v>15638</v>
      </c>
    </row>
    <row r="227" spans="1:10" x14ac:dyDescent="0.25">
      <c r="A227" s="32">
        <f t="shared" si="16"/>
        <v>212</v>
      </c>
      <c r="B227" s="92" t="s">
        <v>1741</v>
      </c>
      <c r="C227" s="92" t="s">
        <v>1742</v>
      </c>
      <c r="D227" s="93" t="s">
        <v>894</v>
      </c>
      <c r="E227" s="267">
        <v>56229</v>
      </c>
      <c r="F227" s="267">
        <v>10683.51</v>
      </c>
      <c r="G227" s="268">
        <v>66913</v>
      </c>
      <c r="H227" s="269">
        <v>55667.117647058825</v>
      </c>
      <c r="I227" s="269">
        <f t="shared" si="17"/>
        <v>10576.752352941177</v>
      </c>
      <c r="J227" s="269">
        <f t="shared" si="18"/>
        <v>66244</v>
      </c>
    </row>
    <row r="228" spans="1:10" x14ac:dyDescent="0.25">
      <c r="A228" s="32">
        <f t="shared" si="16"/>
        <v>213</v>
      </c>
      <c r="B228" s="278" t="s">
        <v>1743</v>
      </c>
      <c r="C228" s="278" t="s">
        <v>1744</v>
      </c>
      <c r="D228" s="249" t="s">
        <v>1745</v>
      </c>
      <c r="E228" s="267">
        <v>23633</v>
      </c>
      <c r="F228" s="267">
        <v>4490.2700000000004</v>
      </c>
      <c r="G228" s="268">
        <v>28123</v>
      </c>
      <c r="H228" s="269">
        <v>23396.44537815126</v>
      </c>
      <c r="I228" s="269">
        <f t="shared" si="17"/>
        <v>4445.3246218487393</v>
      </c>
      <c r="J228" s="269">
        <f t="shared" si="18"/>
        <v>27842</v>
      </c>
    </row>
    <row r="229" spans="1:10" ht="51" x14ac:dyDescent="0.25">
      <c r="A229" s="32">
        <f t="shared" si="16"/>
        <v>214</v>
      </c>
      <c r="B229" s="95" t="s">
        <v>1747</v>
      </c>
      <c r="C229" s="92" t="s">
        <v>1748</v>
      </c>
      <c r="D229" s="93" t="s">
        <v>1503</v>
      </c>
      <c r="E229" s="267">
        <v>41494</v>
      </c>
      <c r="F229" s="267">
        <v>7883.86</v>
      </c>
      <c r="G229" s="268">
        <v>49378</v>
      </c>
      <c r="H229" s="269">
        <v>41079.176470588238</v>
      </c>
      <c r="I229" s="269">
        <f t="shared" si="17"/>
        <v>7805.0435294117651</v>
      </c>
      <c r="J229" s="269">
        <f t="shared" si="18"/>
        <v>48884</v>
      </c>
    </row>
    <row r="230" spans="1:10" ht="25.5" x14ac:dyDescent="0.25">
      <c r="A230" s="32">
        <f t="shared" si="16"/>
        <v>215</v>
      </c>
      <c r="B230" s="278" t="s">
        <v>1749</v>
      </c>
      <c r="C230" s="278" t="s">
        <v>1750</v>
      </c>
      <c r="D230" s="249" t="s">
        <v>1660</v>
      </c>
      <c r="E230" s="267">
        <v>30141</v>
      </c>
      <c r="F230" s="267">
        <v>5726.79</v>
      </c>
      <c r="G230" s="268">
        <v>35868</v>
      </c>
      <c r="H230" s="269">
        <v>29839.764705882353</v>
      </c>
      <c r="I230" s="269">
        <f t="shared" si="17"/>
        <v>5669.5552941176475</v>
      </c>
      <c r="J230" s="269">
        <f t="shared" si="18"/>
        <v>35509</v>
      </c>
    </row>
    <row r="231" spans="1:10" ht="25.5" x14ac:dyDescent="0.25">
      <c r="A231" s="32">
        <f t="shared" si="16"/>
        <v>216</v>
      </c>
      <c r="B231" s="95" t="s">
        <v>1751</v>
      </c>
      <c r="C231" s="95" t="s">
        <v>1752</v>
      </c>
      <c r="D231" s="93" t="s">
        <v>1514</v>
      </c>
      <c r="E231" s="267">
        <v>41392</v>
      </c>
      <c r="F231" s="267">
        <v>7864.4800000000005</v>
      </c>
      <c r="G231" s="268">
        <v>49256</v>
      </c>
      <c r="H231" s="269">
        <v>40977.680672268914</v>
      </c>
      <c r="I231" s="269">
        <f t="shared" si="17"/>
        <v>7785.7593277310934</v>
      </c>
      <c r="J231" s="269">
        <f t="shared" si="18"/>
        <v>48763</v>
      </c>
    </row>
    <row r="232" spans="1:10" ht="25.5" x14ac:dyDescent="0.25">
      <c r="A232" s="32">
        <f t="shared" si="16"/>
        <v>217</v>
      </c>
      <c r="B232" s="95" t="s">
        <v>1753</v>
      </c>
      <c r="C232" s="95" t="s">
        <v>1752</v>
      </c>
      <c r="D232" s="93" t="s">
        <v>1582</v>
      </c>
      <c r="E232" s="267">
        <v>23240</v>
      </c>
      <c r="F232" s="267">
        <v>4415.6000000000004</v>
      </c>
      <c r="G232" s="268">
        <v>27656</v>
      </c>
      <c r="H232" s="269">
        <v>23007.932773109245</v>
      </c>
      <c r="I232" s="269">
        <f t="shared" si="17"/>
        <v>4371.507226890757</v>
      </c>
      <c r="J232" s="269">
        <f t="shared" si="18"/>
        <v>27379</v>
      </c>
    </row>
    <row r="233" spans="1:10" ht="25.5" x14ac:dyDescent="0.25">
      <c r="A233" s="32">
        <f t="shared" si="16"/>
        <v>218</v>
      </c>
      <c r="B233" s="95" t="s">
        <v>1754</v>
      </c>
      <c r="C233" s="95" t="s">
        <v>1755</v>
      </c>
      <c r="D233" s="93" t="s">
        <v>1514</v>
      </c>
      <c r="E233" s="267">
        <v>41493</v>
      </c>
      <c r="F233" s="267">
        <v>7883.67</v>
      </c>
      <c r="G233" s="268">
        <v>49377</v>
      </c>
      <c r="H233" s="269">
        <v>41078.34453781513</v>
      </c>
      <c r="I233" s="269">
        <f t="shared" si="17"/>
        <v>7804.885462184875</v>
      </c>
      <c r="J233" s="269">
        <f t="shared" si="18"/>
        <v>48883</v>
      </c>
    </row>
    <row r="234" spans="1:10" ht="25.5" x14ac:dyDescent="0.25">
      <c r="A234" s="32">
        <f t="shared" ref="A234:A297" si="19">+A233+1</f>
        <v>219</v>
      </c>
      <c r="B234" s="95" t="s">
        <v>1756</v>
      </c>
      <c r="C234" s="95" t="s">
        <v>1755</v>
      </c>
      <c r="D234" s="93" t="s">
        <v>1514</v>
      </c>
      <c r="E234" s="267">
        <v>53405</v>
      </c>
      <c r="F234" s="267">
        <v>10146.950000000001</v>
      </c>
      <c r="G234" s="268">
        <v>63552</v>
      </c>
      <c r="H234" s="269">
        <v>52870.991596638662</v>
      </c>
      <c r="I234" s="269">
        <f t="shared" si="17"/>
        <v>10045.488403361345</v>
      </c>
      <c r="J234" s="269">
        <f t="shared" si="18"/>
        <v>62916</v>
      </c>
    </row>
    <row r="235" spans="1:10" x14ac:dyDescent="0.25">
      <c r="A235" s="32">
        <f t="shared" si="19"/>
        <v>220</v>
      </c>
      <c r="B235" s="278" t="s">
        <v>1757</v>
      </c>
      <c r="C235" s="278" t="s">
        <v>1758</v>
      </c>
      <c r="D235" s="249" t="s">
        <v>894</v>
      </c>
      <c r="E235" s="267">
        <v>115924</v>
      </c>
      <c r="F235" s="267">
        <v>22025.56</v>
      </c>
      <c r="G235" s="268">
        <v>137950</v>
      </c>
      <c r="H235" s="269">
        <v>114765.12605042018</v>
      </c>
      <c r="I235" s="269">
        <f t="shared" si="17"/>
        <v>21805.373949579833</v>
      </c>
      <c r="J235" s="269">
        <f t="shared" si="18"/>
        <v>136571</v>
      </c>
    </row>
    <row r="236" spans="1:10" ht="114.75" x14ac:dyDescent="0.25">
      <c r="A236" s="32">
        <f t="shared" si="19"/>
        <v>221</v>
      </c>
      <c r="B236" s="278" t="s">
        <v>1759</v>
      </c>
      <c r="C236" s="278" t="s">
        <v>1760</v>
      </c>
      <c r="D236" s="249" t="s">
        <v>1503</v>
      </c>
      <c r="E236" s="267">
        <v>167943</v>
      </c>
      <c r="F236" s="267">
        <v>31909.170000000002</v>
      </c>
      <c r="G236" s="268">
        <v>199852</v>
      </c>
      <c r="H236" s="269">
        <v>166263.42857142858</v>
      </c>
      <c r="I236" s="269">
        <f t="shared" si="17"/>
        <v>31590.051428571431</v>
      </c>
      <c r="J236" s="269">
        <f t="shared" si="18"/>
        <v>197853</v>
      </c>
    </row>
    <row r="237" spans="1:10" x14ac:dyDescent="0.25">
      <c r="A237" s="32">
        <f t="shared" si="19"/>
        <v>222</v>
      </c>
      <c r="B237" s="95" t="s">
        <v>1762</v>
      </c>
      <c r="C237" s="92" t="s">
        <v>1763</v>
      </c>
      <c r="D237" s="93" t="s">
        <v>894</v>
      </c>
      <c r="E237" s="267">
        <v>231986</v>
      </c>
      <c r="F237" s="267">
        <v>44077.340000000004</v>
      </c>
      <c r="G237" s="268">
        <v>276063</v>
      </c>
      <c r="H237" s="269">
        <v>229665.85714285716</v>
      </c>
      <c r="I237" s="269">
        <f t="shared" si="17"/>
        <v>43636.512857142858</v>
      </c>
      <c r="J237" s="269">
        <f t="shared" si="18"/>
        <v>273302</v>
      </c>
    </row>
    <row r="238" spans="1:10" ht="25.5" x14ac:dyDescent="0.25">
      <c r="A238" s="32">
        <f t="shared" si="19"/>
        <v>223</v>
      </c>
      <c r="B238" s="95" t="s">
        <v>1764</v>
      </c>
      <c r="C238" s="95" t="s">
        <v>1765</v>
      </c>
      <c r="D238" s="93" t="s">
        <v>1766</v>
      </c>
      <c r="E238" s="267">
        <v>18440</v>
      </c>
      <c r="F238" s="267">
        <v>3503.6</v>
      </c>
      <c r="G238" s="268">
        <v>21944</v>
      </c>
      <c r="H238" s="269">
        <v>18255.932773109245</v>
      </c>
      <c r="I238" s="269">
        <f t="shared" si="17"/>
        <v>3468.6272268907564</v>
      </c>
      <c r="J238" s="269">
        <f t="shared" si="18"/>
        <v>21725</v>
      </c>
    </row>
    <row r="239" spans="1:10" x14ac:dyDescent="0.25">
      <c r="A239" s="32">
        <f t="shared" si="19"/>
        <v>224</v>
      </c>
      <c r="B239" s="92" t="s">
        <v>1767</v>
      </c>
      <c r="C239" s="92" t="s">
        <v>1768</v>
      </c>
      <c r="D239" s="93" t="s">
        <v>1538</v>
      </c>
      <c r="E239" s="267">
        <v>12201</v>
      </c>
      <c r="F239" s="267">
        <v>2318.19</v>
      </c>
      <c r="G239" s="268">
        <v>14519</v>
      </c>
      <c r="H239" s="269">
        <v>12078.83193277311</v>
      </c>
      <c r="I239" s="269">
        <f t="shared" si="17"/>
        <v>2294.9780672268907</v>
      </c>
      <c r="J239" s="269">
        <f t="shared" si="18"/>
        <v>14374</v>
      </c>
    </row>
    <row r="240" spans="1:10" x14ac:dyDescent="0.25">
      <c r="A240" s="32">
        <f t="shared" si="19"/>
        <v>225</v>
      </c>
      <c r="B240" s="95" t="s">
        <v>1769</v>
      </c>
      <c r="C240" s="95" t="s">
        <v>1770</v>
      </c>
      <c r="D240" s="93" t="s">
        <v>1514</v>
      </c>
      <c r="E240" s="267">
        <v>8042</v>
      </c>
      <c r="F240" s="267">
        <v>1527.98</v>
      </c>
      <c r="G240" s="268">
        <v>9570</v>
      </c>
      <c r="H240" s="269">
        <v>7961.5966386554619</v>
      </c>
      <c r="I240" s="269">
        <f t="shared" si="17"/>
        <v>1512.7033613445378</v>
      </c>
      <c r="J240" s="269">
        <f t="shared" si="18"/>
        <v>9474</v>
      </c>
    </row>
    <row r="241" spans="1:10" x14ac:dyDescent="0.25">
      <c r="A241" s="32">
        <f t="shared" si="19"/>
        <v>226</v>
      </c>
      <c r="B241" s="95" t="s">
        <v>1771</v>
      </c>
      <c r="C241" s="95" t="s">
        <v>1772</v>
      </c>
      <c r="D241" s="93" t="s">
        <v>894</v>
      </c>
      <c r="E241" s="267">
        <v>24755</v>
      </c>
      <c r="F241" s="267">
        <v>4703.45</v>
      </c>
      <c r="G241" s="268">
        <v>29458</v>
      </c>
      <c r="H241" s="269">
        <v>24507.0756302521</v>
      </c>
      <c r="I241" s="269">
        <f t="shared" si="17"/>
        <v>4656.3443697478988</v>
      </c>
      <c r="J241" s="269">
        <f t="shared" si="18"/>
        <v>29163</v>
      </c>
    </row>
    <row r="242" spans="1:10" ht="51" x14ac:dyDescent="0.25">
      <c r="A242" s="32">
        <f t="shared" si="19"/>
        <v>227</v>
      </c>
      <c r="B242" s="278" t="s">
        <v>1775</v>
      </c>
      <c r="C242" s="278" t="s">
        <v>1776</v>
      </c>
      <c r="D242" s="249" t="s">
        <v>1660</v>
      </c>
      <c r="E242" s="267">
        <v>69259</v>
      </c>
      <c r="F242" s="267">
        <v>13159.210000000001</v>
      </c>
      <c r="G242" s="268">
        <v>82418</v>
      </c>
      <c r="H242" s="269">
        <v>68566.23529411765</v>
      </c>
      <c r="I242" s="269">
        <f t="shared" si="17"/>
        <v>13027.584705882353</v>
      </c>
      <c r="J242" s="269">
        <f t="shared" si="18"/>
        <v>81594</v>
      </c>
    </row>
    <row r="243" spans="1:10" x14ac:dyDescent="0.25">
      <c r="A243" s="32">
        <f t="shared" si="19"/>
        <v>228</v>
      </c>
      <c r="B243" s="92" t="s">
        <v>1777</v>
      </c>
      <c r="C243" s="92" t="s">
        <v>1778</v>
      </c>
      <c r="D243" s="93" t="s">
        <v>1615</v>
      </c>
      <c r="E243" s="267">
        <v>10604</v>
      </c>
      <c r="F243" s="267">
        <v>2014.76</v>
      </c>
      <c r="G243" s="268">
        <v>12619</v>
      </c>
      <c r="H243" s="269">
        <v>10498.159663865546</v>
      </c>
      <c r="I243" s="269">
        <f t="shared" si="17"/>
        <v>1994.6503361344539</v>
      </c>
      <c r="J243" s="269">
        <f t="shared" si="18"/>
        <v>12493</v>
      </c>
    </row>
    <row r="244" spans="1:10" x14ac:dyDescent="0.25">
      <c r="A244" s="32">
        <f t="shared" si="19"/>
        <v>229</v>
      </c>
      <c r="B244" s="278" t="s">
        <v>1779</v>
      </c>
      <c r="C244" s="278" t="s">
        <v>1780</v>
      </c>
      <c r="D244" s="249" t="s">
        <v>894</v>
      </c>
      <c r="E244" s="267">
        <v>34829</v>
      </c>
      <c r="F244" s="267">
        <v>6617.51</v>
      </c>
      <c r="G244" s="268">
        <v>41447</v>
      </c>
      <c r="H244" s="269">
        <v>34481.117647058825</v>
      </c>
      <c r="I244" s="269">
        <f t="shared" si="17"/>
        <v>6551.4123529411772</v>
      </c>
      <c r="J244" s="269">
        <f t="shared" si="18"/>
        <v>41033</v>
      </c>
    </row>
    <row r="245" spans="1:10" x14ac:dyDescent="0.25">
      <c r="A245" s="32">
        <f t="shared" si="19"/>
        <v>230</v>
      </c>
      <c r="B245" s="278" t="s">
        <v>1781</v>
      </c>
      <c r="C245" s="278" t="s">
        <v>1782</v>
      </c>
      <c r="D245" s="249" t="s">
        <v>1783</v>
      </c>
      <c r="E245" s="267">
        <v>46369</v>
      </c>
      <c r="F245" s="267">
        <v>8810.11</v>
      </c>
      <c r="G245" s="268">
        <v>55179</v>
      </c>
      <c r="H245" s="269">
        <v>45905.218487394959</v>
      </c>
      <c r="I245" s="269">
        <f t="shared" si="17"/>
        <v>8721.9915126050419</v>
      </c>
      <c r="J245" s="269">
        <f t="shared" si="18"/>
        <v>54627</v>
      </c>
    </row>
    <row r="246" spans="1:10" ht="25.5" x14ac:dyDescent="0.25">
      <c r="A246" s="32">
        <f t="shared" si="19"/>
        <v>231</v>
      </c>
      <c r="B246" s="92" t="s">
        <v>1784</v>
      </c>
      <c r="C246" s="92" t="s">
        <v>1785</v>
      </c>
      <c r="D246" s="93" t="s">
        <v>1786</v>
      </c>
      <c r="E246" s="267">
        <v>13389</v>
      </c>
      <c r="F246" s="267">
        <v>2543.91</v>
      </c>
      <c r="G246" s="268">
        <v>15933</v>
      </c>
      <c r="H246" s="269">
        <v>13255.18487394958</v>
      </c>
      <c r="I246" s="269">
        <f t="shared" si="17"/>
        <v>2518.4851260504201</v>
      </c>
      <c r="J246" s="269">
        <f t="shared" si="18"/>
        <v>15774</v>
      </c>
    </row>
    <row r="247" spans="1:10" ht="25.5" x14ac:dyDescent="0.25">
      <c r="A247" s="32">
        <f t="shared" si="19"/>
        <v>232</v>
      </c>
      <c r="B247" s="95" t="s">
        <v>1787</v>
      </c>
      <c r="C247" s="92" t="s">
        <v>1788</v>
      </c>
      <c r="D247" s="93" t="s">
        <v>1789</v>
      </c>
      <c r="E247" s="267">
        <v>24344</v>
      </c>
      <c r="F247" s="267">
        <v>4625.3599999999997</v>
      </c>
      <c r="G247" s="268">
        <v>28969</v>
      </c>
      <c r="H247" s="269">
        <v>24100.260504201684</v>
      </c>
      <c r="I247" s="269">
        <f t="shared" si="17"/>
        <v>4579.0494957983201</v>
      </c>
      <c r="J247" s="269">
        <f t="shared" si="18"/>
        <v>28679</v>
      </c>
    </row>
    <row r="248" spans="1:10" x14ac:dyDescent="0.25">
      <c r="A248" s="32">
        <f t="shared" si="19"/>
        <v>233</v>
      </c>
      <c r="B248" s="92" t="s">
        <v>1790</v>
      </c>
      <c r="C248" s="92" t="s">
        <v>1791</v>
      </c>
      <c r="D248" s="93" t="s">
        <v>1792</v>
      </c>
      <c r="E248" s="267">
        <v>31373</v>
      </c>
      <c r="F248" s="267">
        <v>5960.87</v>
      </c>
      <c r="G248" s="268">
        <v>37334</v>
      </c>
      <c r="H248" s="269">
        <v>31059.378151260509</v>
      </c>
      <c r="I248" s="269">
        <f t="shared" si="17"/>
        <v>5901.281848739497</v>
      </c>
      <c r="J248" s="269">
        <f t="shared" si="18"/>
        <v>36961</v>
      </c>
    </row>
    <row r="249" spans="1:10" x14ac:dyDescent="0.25">
      <c r="A249" s="32">
        <f t="shared" si="19"/>
        <v>234</v>
      </c>
      <c r="B249" s="95" t="s">
        <v>1793</v>
      </c>
      <c r="C249" s="95" t="s">
        <v>1794</v>
      </c>
      <c r="D249" s="93" t="s">
        <v>1514</v>
      </c>
      <c r="E249" s="267">
        <v>20687</v>
      </c>
      <c r="F249" s="267">
        <v>3930.53</v>
      </c>
      <c r="G249" s="268">
        <v>24618</v>
      </c>
      <c r="H249" s="269">
        <v>20480.521008403361</v>
      </c>
      <c r="I249" s="269">
        <f t="shared" si="17"/>
        <v>3891.2989915966386</v>
      </c>
      <c r="J249" s="269">
        <f t="shared" si="18"/>
        <v>24372</v>
      </c>
    </row>
    <row r="250" spans="1:10" x14ac:dyDescent="0.25">
      <c r="A250" s="32">
        <f t="shared" si="19"/>
        <v>235</v>
      </c>
      <c r="B250" s="95" t="s">
        <v>1795</v>
      </c>
      <c r="C250" s="95" t="s">
        <v>1796</v>
      </c>
      <c r="D250" s="93" t="s">
        <v>1503</v>
      </c>
      <c r="E250" s="267">
        <v>30211</v>
      </c>
      <c r="F250" s="267">
        <v>5740.09</v>
      </c>
      <c r="G250" s="268">
        <v>35951</v>
      </c>
      <c r="H250" s="269">
        <v>29908.81512605042</v>
      </c>
      <c r="I250" s="269">
        <f t="shared" si="17"/>
        <v>5682.6748739495797</v>
      </c>
      <c r="J250" s="269">
        <f t="shared" si="18"/>
        <v>35591</v>
      </c>
    </row>
    <row r="251" spans="1:10" ht="25.5" x14ac:dyDescent="0.25">
      <c r="A251" s="32">
        <f t="shared" si="19"/>
        <v>236</v>
      </c>
      <c r="B251" s="95" t="s">
        <v>1797</v>
      </c>
      <c r="C251" s="92" t="s">
        <v>1798</v>
      </c>
      <c r="D251" s="93" t="s">
        <v>1503</v>
      </c>
      <c r="E251" s="267">
        <v>26137</v>
      </c>
      <c r="F251" s="267">
        <v>4966.03</v>
      </c>
      <c r="G251" s="268">
        <v>31103</v>
      </c>
      <c r="H251" s="269">
        <v>25875.60504201681</v>
      </c>
      <c r="I251" s="269">
        <f t="shared" si="17"/>
        <v>4916.3649579831945</v>
      </c>
      <c r="J251" s="269">
        <f t="shared" si="18"/>
        <v>30792</v>
      </c>
    </row>
    <row r="252" spans="1:10" x14ac:dyDescent="0.25">
      <c r="A252" s="32">
        <f t="shared" si="19"/>
        <v>237</v>
      </c>
      <c r="B252" s="95" t="s">
        <v>1801</v>
      </c>
      <c r="C252" s="95" t="s">
        <v>1802</v>
      </c>
      <c r="D252" s="93" t="s">
        <v>1803</v>
      </c>
      <c r="E252" s="267">
        <v>27663</v>
      </c>
      <c r="F252" s="267">
        <v>5255.97</v>
      </c>
      <c r="G252" s="268">
        <v>32919</v>
      </c>
      <c r="H252" s="269">
        <v>27386.394957983197</v>
      </c>
      <c r="I252" s="269">
        <f t="shared" si="17"/>
        <v>5203.4150420168071</v>
      </c>
      <c r="J252" s="269">
        <f t="shared" si="18"/>
        <v>32590</v>
      </c>
    </row>
    <row r="253" spans="1:10" x14ac:dyDescent="0.25">
      <c r="A253" s="32">
        <f t="shared" si="19"/>
        <v>238</v>
      </c>
      <c r="B253" s="95" t="s">
        <v>1804</v>
      </c>
      <c r="C253" s="92" t="s">
        <v>1805</v>
      </c>
      <c r="D253" s="93" t="s">
        <v>1538</v>
      </c>
      <c r="E253" s="267">
        <v>173891</v>
      </c>
      <c r="F253" s="267">
        <v>33039.29</v>
      </c>
      <c r="G253" s="268">
        <v>206930</v>
      </c>
      <c r="H253" s="269">
        <v>172151.84873949582</v>
      </c>
      <c r="I253" s="269">
        <f t="shared" si="17"/>
        <v>32708.851260504205</v>
      </c>
      <c r="J253" s="269">
        <f t="shared" si="18"/>
        <v>204861</v>
      </c>
    </row>
    <row r="254" spans="1:10" x14ac:dyDescent="0.25">
      <c r="A254" s="32">
        <f t="shared" si="19"/>
        <v>239</v>
      </c>
      <c r="B254" s="95" t="s">
        <v>1806</v>
      </c>
      <c r="C254" s="92" t="s">
        <v>1807</v>
      </c>
      <c r="D254" s="93" t="s">
        <v>1538</v>
      </c>
      <c r="E254" s="267">
        <v>212711</v>
      </c>
      <c r="F254" s="267">
        <v>40415.090000000004</v>
      </c>
      <c r="G254" s="268">
        <v>253126</v>
      </c>
      <c r="H254" s="269">
        <v>210583.81512605041</v>
      </c>
      <c r="I254" s="269">
        <f t="shared" si="17"/>
        <v>40010.924873949582</v>
      </c>
      <c r="J254" s="269">
        <f t="shared" si="18"/>
        <v>250595</v>
      </c>
    </row>
    <row r="255" spans="1:10" ht="25.5" x14ac:dyDescent="0.25">
      <c r="A255" s="32">
        <f t="shared" si="19"/>
        <v>240</v>
      </c>
      <c r="B255" s="95" t="s">
        <v>1808</v>
      </c>
      <c r="C255" s="95" t="s">
        <v>1796</v>
      </c>
      <c r="D255" s="93" t="s">
        <v>1503</v>
      </c>
      <c r="E255" s="267">
        <v>13363</v>
      </c>
      <c r="F255" s="267">
        <v>2538.9700000000003</v>
      </c>
      <c r="G255" s="268">
        <v>15902</v>
      </c>
      <c r="H255" s="269">
        <v>13229.394957983193</v>
      </c>
      <c r="I255" s="269">
        <f t="shared" si="17"/>
        <v>2513.5850420168067</v>
      </c>
      <c r="J255" s="269">
        <f t="shared" si="18"/>
        <v>15743</v>
      </c>
    </row>
    <row r="256" spans="1:10" ht="25.5" x14ac:dyDescent="0.25">
      <c r="A256" s="32">
        <f t="shared" si="19"/>
        <v>241</v>
      </c>
      <c r="B256" s="95" t="s">
        <v>1809</v>
      </c>
      <c r="C256" s="95" t="s">
        <v>1796</v>
      </c>
      <c r="D256" s="93" t="s">
        <v>1505</v>
      </c>
      <c r="E256" s="267">
        <v>7815</v>
      </c>
      <c r="F256" s="267">
        <v>1484.85</v>
      </c>
      <c r="G256" s="268">
        <v>9300</v>
      </c>
      <c r="H256" s="269">
        <v>7736.9747899159665</v>
      </c>
      <c r="I256" s="269">
        <f t="shared" si="17"/>
        <v>1470.0252100840337</v>
      </c>
      <c r="J256" s="269">
        <f t="shared" si="18"/>
        <v>9207</v>
      </c>
    </row>
    <row r="257" spans="1:10" ht="25.5" x14ac:dyDescent="0.25">
      <c r="A257" s="32">
        <f t="shared" si="19"/>
        <v>242</v>
      </c>
      <c r="B257" s="95" t="s">
        <v>1810</v>
      </c>
      <c r="C257" s="92" t="s">
        <v>1811</v>
      </c>
      <c r="D257" s="93" t="s">
        <v>1786</v>
      </c>
      <c r="E257" s="267">
        <v>8620</v>
      </c>
      <c r="F257" s="267">
        <v>1637.8</v>
      </c>
      <c r="G257" s="268">
        <v>10258</v>
      </c>
      <c r="H257" s="269">
        <v>8533.9663865546227</v>
      </c>
      <c r="I257" s="269">
        <f t="shared" si="17"/>
        <v>1621.4536134453783</v>
      </c>
      <c r="J257" s="269">
        <f t="shared" si="18"/>
        <v>10155</v>
      </c>
    </row>
    <row r="258" spans="1:10" ht="25.5" x14ac:dyDescent="0.25">
      <c r="A258" s="32">
        <f t="shared" si="19"/>
        <v>243</v>
      </c>
      <c r="B258" s="95" t="s">
        <v>1812</v>
      </c>
      <c r="C258" s="92" t="s">
        <v>1813</v>
      </c>
      <c r="D258" s="93" t="s">
        <v>1786</v>
      </c>
      <c r="E258" s="267">
        <v>14359</v>
      </c>
      <c r="F258" s="267">
        <v>2728.21</v>
      </c>
      <c r="G258" s="268">
        <v>17087</v>
      </c>
      <c r="H258" s="269">
        <v>14215.235294117649</v>
      </c>
      <c r="I258" s="269">
        <f t="shared" si="17"/>
        <v>2700.8947058823533</v>
      </c>
      <c r="J258" s="269">
        <f t="shared" si="18"/>
        <v>16916</v>
      </c>
    </row>
    <row r="259" spans="1:10" ht="25.5" x14ac:dyDescent="0.25">
      <c r="A259" s="32">
        <f t="shared" si="19"/>
        <v>244</v>
      </c>
      <c r="B259" s="95" t="s">
        <v>1814</v>
      </c>
      <c r="C259" s="92" t="s">
        <v>1815</v>
      </c>
      <c r="D259" s="93" t="s">
        <v>1503</v>
      </c>
      <c r="E259" s="267">
        <v>24982</v>
      </c>
      <c r="F259" s="267">
        <v>4746.58</v>
      </c>
      <c r="G259" s="268">
        <v>29729</v>
      </c>
      <c r="H259" s="269">
        <v>24732.529411764706</v>
      </c>
      <c r="I259" s="269">
        <f t="shared" si="17"/>
        <v>4699.1805882352946</v>
      </c>
      <c r="J259" s="269">
        <f t="shared" si="18"/>
        <v>29432</v>
      </c>
    </row>
    <row r="260" spans="1:10" x14ac:dyDescent="0.25">
      <c r="A260" s="32">
        <f t="shared" si="19"/>
        <v>245</v>
      </c>
      <c r="B260" s="278" t="s">
        <v>1816</v>
      </c>
      <c r="C260" s="278" t="s">
        <v>1817</v>
      </c>
      <c r="D260" s="249" t="s">
        <v>894</v>
      </c>
      <c r="E260" s="267">
        <v>219321</v>
      </c>
      <c r="F260" s="267">
        <v>41670.99</v>
      </c>
      <c r="G260" s="268">
        <v>260992</v>
      </c>
      <c r="H260" s="269">
        <v>217127.79831932773</v>
      </c>
      <c r="I260" s="269">
        <f t="shared" si="17"/>
        <v>41254.281680672269</v>
      </c>
      <c r="J260" s="269">
        <f t="shared" si="18"/>
        <v>258382</v>
      </c>
    </row>
    <row r="261" spans="1:10" ht="38.25" x14ac:dyDescent="0.25">
      <c r="A261" s="32">
        <f t="shared" si="19"/>
        <v>246</v>
      </c>
      <c r="B261" s="95" t="s">
        <v>1818</v>
      </c>
      <c r="C261" s="95" t="s">
        <v>1819</v>
      </c>
      <c r="D261" s="93" t="s">
        <v>1820</v>
      </c>
      <c r="E261" s="267">
        <v>9451</v>
      </c>
      <c r="F261" s="267">
        <v>1795.69</v>
      </c>
      <c r="G261" s="268">
        <v>11247</v>
      </c>
      <c r="H261" s="269">
        <v>9356.7478991596654</v>
      </c>
      <c r="I261" s="269">
        <f t="shared" si="17"/>
        <v>1777.7821008403364</v>
      </c>
      <c r="J261" s="269">
        <f t="shared" si="18"/>
        <v>11135</v>
      </c>
    </row>
    <row r="262" spans="1:10" x14ac:dyDescent="0.25">
      <c r="A262" s="32">
        <f t="shared" si="19"/>
        <v>247</v>
      </c>
      <c r="B262" s="95" t="s">
        <v>1821</v>
      </c>
      <c r="C262" s="95" t="s">
        <v>1822</v>
      </c>
      <c r="D262" s="93" t="s">
        <v>894</v>
      </c>
      <c r="E262" s="267">
        <v>9056</v>
      </c>
      <c r="F262" s="267">
        <v>1720.64</v>
      </c>
      <c r="G262" s="268">
        <v>10777</v>
      </c>
      <c r="H262" s="269">
        <v>8965.7394957983197</v>
      </c>
      <c r="I262" s="269">
        <f t="shared" si="17"/>
        <v>1703.4905042016808</v>
      </c>
      <c r="J262" s="269">
        <f t="shared" si="18"/>
        <v>10669</v>
      </c>
    </row>
    <row r="263" spans="1:10" x14ac:dyDescent="0.25">
      <c r="A263" s="32">
        <f t="shared" si="19"/>
        <v>248</v>
      </c>
      <c r="B263" s="95" t="s">
        <v>1823</v>
      </c>
      <c r="C263" s="95" t="s">
        <v>1824</v>
      </c>
      <c r="D263" s="93" t="s">
        <v>894</v>
      </c>
      <c r="E263" s="267">
        <v>5229</v>
      </c>
      <c r="F263" s="267">
        <v>993.51</v>
      </c>
      <c r="G263" s="268">
        <v>6223</v>
      </c>
      <c r="H263" s="269">
        <v>5177.1176470588243</v>
      </c>
      <c r="I263" s="269">
        <f t="shared" si="17"/>
        <v>983.65235294117667</v>
      </c>
      <c r="J263" s="269">
        <f t="shared" si="18"/>
        <v>6161</v>
      </c>
    </row>
    <row r="264" spans="1:10" x14ac:dyDescent="0.25">
      <c r="A264" s="32">
        <f t="shared" si="19"/>
        <v>249</v>
      </c>
      <c r="B264" s="95" t="s">
        <v>1829</v>
      </c>
      <c r="C264" s="95" t="s">
        <v>1830</v>
      </c>
      <c r="D264" s="93" t="s">
        <v>894</v>
      </c>
      <c r="E264" s="267">
        <v>32535</v>
      </c>
      <c r="F264" s="267">
        <v>6181.65</v>
      </c>
      <c r="G264" s="268">
        <v>38717</v>
      </c>
      <c r="H264" s="269">
        <v>32209.941176470591</v>
      </c>
      <c r="I264" s="269">
        <f t="shared" si="17"/>
        <v>6119.8888235294125</v>
      </c>
      <c r="J264" s="269">
        <f t="shared" si="18"/>
        <v>38330</v>
      </c>
    </row>
    <row r="265" spans="1:10" x14ac:dyDescent="0.25">
      <c r="A265" s="32">
        <f t="shared" si="19"/>
        <v>250</v>
      </c>
      <c r="B265" s="92" t="s">
        <v>1831</v>
      </c>
      <c r="C265" s="92" t="s">
        <v>1832</v>
      </c>
      <c r="D265" s="93" t="s">
        <v>1503</v>
      </c>
      <c r="E265" s="267">
        <v>4150</v>
      </c>
      <c r="F265" s="267">
        <v>788.5</v>
      </c>
      <c r="G265" s="268">
        <v>4939</v>
      </c>
      <c r="H265" s="269">
        <v>4108.9159663865548</v>
      </c>
      <c r="I265" s="269">
        <f t="shared" si="17"/>
        <v>780.69403361344541</v>
      </c>
      <c r="J265" s="269">
        <f t="shared" si="18"/>
        <v>4890</v>
      </c>
    </row>
    <row r="266" spans="1:10" x14ac:dyDescent="0.25">
      <c r="A266" s="32">
        <f t="shared" si="19"/>
        <v>251</v>
      </c>
      <c r="B266" s="278" t="s">
        <v>1833</v>
      </c>
      <c r="C266" s="278" t="s">
        <v>1833</v>
      </c>
      <c r="D266" s="249" t="s">
        <v>894</v>
      </c>
      <c r="E266" s="267">
        <v>7535</v>
      </c>
      <c r="F266" s="267">
        <v>1431.65</v>
      </c>
      <c r="G266" s="268">
        <v>8967</v>
      </c>
      <c r="H266" s="269">
        <v>7459.9411764705883</v>
      </c>
      <c r="I266" s="269">
        <f t="shared" si="17"/>
        <v>1417.3888235294119</v>
      </c>
      <c r="J266" s="269">
        <f t="shared" si="18"/>
        <v>8877</v>
      </c>
    </row>
    <row r="267" spans="1:10" x14ac:dyDescent="0.25">
      <c r="A267" s="32">
        <f t="shared" si="19"/>
        <v>252</v>
      </c>
      <c r="B267" s="95" t="s">
        <v>1834</v>
      </c>
      <c r="C267" s="95" t="s">
        <v>1835</v>
      </c>
      <c r="D267" s="93" t="s">
        <v>894</v>
      </c>
      <c r="E267" s="267">
        <v>4963</v>
      </c>
      <c r="F267" s="267">
        <v>942.97</v>
      </c>
      <c r="G267" s="268">
        <v>5906</v>
      </c>
      <c r="H267" s="269">
        <v>4913.3949579831933</v>
      </c>
      <c r="I267" s="269">
        <f t="shared" si="17"/>
        <v>933.54504201680675</v>
      </c>
      <c r="J267" s="269">
        <f t="shared" si="18"/>
        <v>5847</v>
      </c>
    </row>
    <row r="268" spans="1:10" x14ac:dyDescent="0.25">
      <c r="A268" s="32">
        <f t="shared" si="19"/>
        <v>253</v>
      </c>
      <c r="B268" s="95" t="s">
        <v>1836</v>
      </c>
      <c r="C268" s="95" t="s">
        <v>1837</v>
      </c>
      <c r="D268" s="93" t="s">
        <v>894</v>
      </c>
      <c r="E268" s="267">
        <v>4446</v>
      </c>
      <c r="F268" s="267">
        <v>844.74</v>
      </c>
      <c r="G268" s="268">
        <v>5291</v>
      </c>
      <c r="H268" s="269">
        <v>4401.7563025210084</v>
      </c>
      <c r="I268" s="269">
        <f t="shared" si="17"/>
        <v>836.33369747899155</v>
      </c>
      <c r="J268" s="269">
        <f t="shared" si="18"/>
        <v>5238</v>
      </c>
    </row>
    <row r="269" spans="1:10" x14ac:dyDescent="0.25">
      <c r="A269" s="32">
        <f t="shared" si="19"/>
        <v>254</v>
      </c>
      <c r="B269" s="95" t="s">
        <v>1838</v>
      </c>
      <c r="C269" s="95" t="s">
        <v>1839</v>
      </c>
      <c r="D269" s="93" t="s">
        <v>894</v>
      </c>
      <c r="E269" s="267">
        <v>6729</v>
      </c>
      <c r="F269" s="267">
        <v>1278.51</v>
      </c>
      <c r="G269" s="268">
        <v>8008</v>
      </c>
      <c r="H269" s="269">
        <v>6662.1176470588243</v>
      </c>
      <c r="I269" s="269">
        <f t="shared" si="17"/>
        <v>1265.8023529411767</v>
      </c>
      <c r="J269" s="269">
        <f t="shared" si="18"/>
        <v>7928</v>
      </c>
    </row>
    <row r="270" spans="1:10" x14ac:dyDescent="0.25">
      <c r="A270" s="32">
        <f t="shared" si="19"/>
        <v>255</v>
      </c>
      <c r="B270" s="95" t="s">
        <v>1840</v>
      </c>
      <c r="C270" s="95" t="s">
        <v>1841</v>
      </c>
      <c r="D270" s="93" t="s">
        <v>894</v>
      </c>
      <c r="E270" s="267">
        <v>8991</v>
      </c>
      <c r="F270" s="267">
        <v>1708.29</v>
      </c>
      <c r="G270" s="268">
        <v>10699</v>
      </c>
      <c r="H270" s="269">
        <v>8900.8487394957992</v>
      </c>
      <c r="I270" s="269">
        <f t="shared" si="17"/>
        <v>1691.1612605042019</v>
      </c>
      <c r="J270" s="269">
        <f t="shared" si="18"/>
        <v>10592</v>
      </c>
    </row>
    <row r="271" spans="1:10" x14ac:dyDescent="0.25">
      <c r="A271" s="32">
        <f t="shared" si="19"/>
        <v>256</v>
      </c>
      <c r="B271" s="278" t="s">
        <v>1842</v>
      </c>
      <c r="C271" s="278" t="s">
        <v>1843</v>
      </c>
      <c r="D271" s="249" t="s">
        <v>1660</v>
      </c>
      <c r="E271" s="267">
        <v>489470</v>
      </c>
      <c r="F271" s="267">
        <v>92999.3</v>
      </c>
      <c r="G271" s="268">
        <v>582469</v>
      </c>
      <c r="H271" s="269">
        <v>484575.05042016815</v>
      </c>
      <c r="I271" s="269">
        <f t="shared" si="17"/>
        <v>92069.259579831953</v>
      </c>
      <c r="J271" s="269">
        <f t="shared" si="18"/>
        <v>576644</v>
      </c>
    </row>
    <row r="272" spans="1:10" ht="38.25" x14ac:dyDescent="0.25">
      <c r="A272" s="32">
        <f t="shared" si="19"/>
        <v>257</v>
      </c>
      <c r="B272" s="278" t="s">
        <v>1844</v>
      </c>
      <c r="C272" s="278" t="s">
        <v>1845</v>
      </c>
      <c r="D272" s="249" t="s">
        <v>1644</v>
      </c>
      <c r="E272" s="267">
        <v>195464</v>
      </c>
      <c r="F272" s="267">
        <v>37138.160000000003</v>
      </c>
      <c r="G272" s="268">
        <v>232602</v>
      </c>
      <c r="H272" s="269">
        <v>193509.22689075631</v>
      </c>
      <c r="I272" s="269">
        <f t="shared" si="17"/>
        <v>36766.753109243698</v>
      </c>
      <c r="J272" s="269">
        <f t="shared" si="18"/>
        <v>230276</v>
      </c>
    </row>
    <row r="273" spans="1:10" ht="25.5" x14ac:dyDescent="0.25">
      <c r="A273" s="32">
        <f t="shared" si="19"/>
        <v>258</v>
      </c>
      <c r="B273" s="95" t="s">
        <v>1846</v>
      </c>
      <c r="C273" s="92" t="s">
        <v>1847</v>
      </c>
      <c r="D273" s="93" t="s">
        <v>894</v>
      </c>
      <c r="E273" s="267">
        <v>365013</v>
      </c>
      <c r="F273" s="267">
        <v>69352.47</v>
      </c>
      <c r="G273" s="268">
        <v>434365</v>
      </c>
      <c r="H273" s="269">
        <v>361362.47899159661</v>
      </c>
      <c r="I273" s="269">
        <f t="shared" si="17"/>
        <v>68658.871008403352</v>
      </c>
      <c r="J273" s="269">
        <f t="shared" si="18"/>
        <v>430021</v>
      </c>
    </row>
    <row r="274" spans="1:10" x14ac:dyDescent="0.25">
      <c r="A274" s="32">
        <f t="shared" si="19"/>
        <v>259</v>
      </c>
      <c r="B274" s="95" t="s">
        <v>1848</v>
      </c>
      <c r="C274" s="92" t="s">
        <v>1849</v>
      </c>
      <c r="D274" s="93" t="s">
        <v>894</v>
      </c>
      <c r="E274" s="267">
        <v>139108</v>
      </c>
      <c r="F274" s="267">
        <v>26430.52</v>
      </c>
      <c r="G274" s="268">
        <v>165539</v>
      </c>
      <c r="H274" s="269">
        <v>137717.31932773109</v>
      </c>
      <c r="I274" s="269">
        <f t="shared" si="17"/>
        <v>26166.290672268908</v>
      </c>
      <c r="J274" s="269">
        <f t="shared" si="18"/>
        <v>163884</v>
      </c>
    </row>
    <row r="275" spans="1:10" x14ac:dyDescent="0.25">
      <c r="A275" s="32">
        <f t="shared" si="19"/>
        <v>260</v>
      </c>
      <c r="B275" s="95" t="s">
        <v>1850</v>
      </c>
      <c r="C275" s="95" t="s">
        <v>1851</v>
      </c>
      <c r="D275" s="93" t="s">
        <v>894</v>
      </c>
      <c r="E275" s="267">
        <v>24344</v>
      </c>
      <c r="F275" s="267">
        <v>4625.3599999999997</v>
      </c>
      <c r="G275" s="268">
        <v>28969</v>
      </c>
      <c r="H275" s="269">
        <v>24100.260504201684</v>
      </c>
      <c r="I275" s="269">
        <f t="shared" si="17"/>
        <v>4579.0494957983201</v>
      </c>
      <c r="J275" s="269">
        <f t="shared" si="18"/>
        <v>28679</v>
      </c>
    </row>
    <row r="276" spans="1:10" x14ac:dyDescent="0.25">
      <c r="A276" s="32">
        <f t="shared" si="19"/>
        <v>261</v>
      </c>
      <c r="B276" s="95" t="s">
        <v>1852</v>
      </c>
      <c r="C276" s="95" t="s">
        <v>1853</v>
      </c>
      <c r="D276" s="93" t="s">
        <v>894</v>
      </c>
      <c r="E276" s="267">
        <v>126967</v>
      </c>
      <c r="F276" s="267">
        <v>24123.73</v>
      </c>
      <c r="G276" s="268">
        <v>151091</v>
      </c>
      <c r="H276" s="269">
        <v>125697.55462184874</v>
      </c>
      <c r="I276" s="269">
        <f t="shared" si="17"/>
        <v>23882.53537815126</v>
      </c>
      <c r="J276" s="269">
        <f t="shared" si="18"/>
        <v>149580</v>
      </c>
    </row>
    <row r="277" spans="1:10" ht="25.5" x14ac:dyDescent="0.25">
      <c r="A277" s="32">
        <f t="shared" si="19"/>
        <v>262</v>
      </c>
      <c r="B277" s="95" t="s">
        <v>1854</v>
      </c>
      <c r="C277" s="92" t="s">
        <v>1855</v>
      </c>
      <c r="D277" s="93" t="s">
        <v>894</v>
      </c>
      <c r="E277" s="267">
        <v>11039</v>
      </c>
      <c r="F277" s="267">
        <v>2097.41</v>
      </c>
      <c r="G277" s="268">
        <v>13136</v>
      </c>
      <c r="H277" s="269">
        <v>10928.268907563026</v>
      </c>
      <c r="I277" s="269">
        <f t="shared" si="17"/>
        <v>2076.3710924369748</v>
      </c>
      <c r="J277" s="269">
        <f t="shared" si="18"/>
        <v>13005</v>
      </c>
    </row>
    <row r="278" spans="1:10" ht="38.25" x14ac:dyDescent="0.25">
      <c r="A278" s="32">
        <f t="shared" si="19"/>
        <v>263</v>
      </c>
      <c r="B278" s="278" t="s">
        <v>1856</v>
      </c>
      <c r="C278" s="278" t="s">
        <v>1857</v>
      </c>
      <c r="D278" s="249" t="s">
        <v>1789</v>
      </c>
      <c r="E278" s="267">
        <v>116</v>
      </c>
      <c r="F278" s="267">
        <v>22.04</v>
      </c>
      <c r="G278" s="268">
        <v>138</v>
      </c>
      <c r="H278" s="269">
        <v>114.80672268907564</v>
      </c>
      <c r="I278" s="269">
        <f t="shared" si="17"/>
        <v>21.813277310924374</v>
      </c>
      <c r="J278" s="269">
        <f t="shared" si="18"/>
        <v>137</v>
      </c>
    </row>
    <row r="279" spans="1:10" x14ac:dyDescent="0.25">
      <c r="A279" s="32">
        <f t="shared" si="19"/>
        <v>264</v>
      </c>
      <c r="B279" s="278" t="s">
        <v>1858</v>
      </c>
      <c r="C279" s="278" t="s">
        <v>1859</v>
      </c>
      <c r="D279" s="249" t="s">
        <v>1860</v>
      </c>
      <c r="E279" s="267">
        <v>17289</v>
      </c>
      <c r="F279" s="267">
        <v>3284.91</v>
      </c>
      <c r="G279" s="268">
        <v>20574</v>
      </c>
      <c r="H279" s="269">
        <v>17116.18487394958</v>
      </c>
      <c r="I279" s="269">
        <f t="shared" si="17"/>
        <v>3252.0751260504203</v>
      </c>
      <c r="J279" s="269">
        <f t="shared" si="18"/>
        <v>20368</v>
      </c>
    </row>
    <row r="280" spans="1:10" x14ac:dyDescent="0.25">
      <c r="A280" s="32">
        <f t="shared" si="19"/>
        <v>265</v>
      </c>
      <c r="B280" s="92" t="s">
        <v>1861</v>
      </c>
      <c r="C280" s="92" t="s">
        <v>1862</v>
      </c>
      <c r="D280" s="93" t="s">
        <v>894</v>
      </c>
      <c r="E280" s="267">
        <v>255040</v>
      </c>
      <c r="F280" s="267">
        <v>48457.599999999999</v>
      </c>
      <c r="G280" s="268">
        <v>303498</v>
      </c>
      <c r="H280" s="269">
        <v>252489.93277310926</v>
      </c>
      <c r="I280" s="269">
        <f t="shared" si="17"/>
        <v>47973.087226890762</v>
      </c>
      <c r="J280" s="269">
        <f t="shared" si="18"/>
        <v>300463</v>
      </c>
    </row>
    <row r="281" spans="1:10" x14ac:dyDescent="0.25">
      <c r="A281" s="32">
        <f t="shared" si="19"/>
        <v>266</v>
      </c>
      <c r="B281" s="278" t="s">
        <v>1863</v>
      </c>
      <c r="C281" s="278" t="s">
        <v>1864</v>
      </c>
      <c r="D281" s="249" t="s">
        <v>894</v>
      </c>
      <c r="E281" s="267">
        <v>287447</v>
      </c>
      <c r="F281" s="267">
        <v>54614.93</v>
      </c>
      <c r="G281" s="268">
        <v>342062</v>
      </c>
      <c r="H281" s="269">
        <v>284572.58823529416</v>
      </c>
      <c r="I281" s="269">
        <f t="shared" si="17"/>
        <v>54068.791764705893</v>
      </c>
      <c r="J281" s="269">
        <f t="shared" si="18"/>
        <v>338641</v>
      </c>
    </row>
    <row r="282" spans="1:10" ht="25.5" x14ac:dyDescent="0.25">
      <c r="A282" s="32">
        <f t="shared" si="19"/>
        <v>267</v>
      </c>
      <c r="B282" s="92" t="s">
        <v>1865</v>
      </c>
      <c r="C282" s="92" t="s">
        <v>1866</v>
      </c>
      <c r="D282" s="93" t="s">
        <v>894</v>
      </c>
      <c r="E282" s="267">
        <v>73205</v>
      </c>
      <c r="F282" s="267">
        <v>13908.95</v>
      </c>
      <c r="G282" s="268">
        <v>87114</v>
      </c>
      <c r="H282" s="269">
        <v>72472.991596638662</v>
      </c>
      <c r="I282" s="269">
        <f t="shared" si="17"/>
        <v>13769.868403361346</v>
      </c>
      <c r="J282" s="269">
        <f t="shared" si="18"/>
        <v>86243</v>
      </c>
    </row>
    <row r="283" spans="1:10" ht="25.5" x14ac:dyDescent="0.25">
      <c r="A283" s="32">
        <f t="shared" si="19"/>
        <v>268</v>
      </c>
      <c r="B283" s="92" t="s">
        <v>1867</v>
      </c>
      <c r="C283" s="92" t="s">
        <v>1868</v>
      </c>
      <c r="D283" s="93" t="s">
        <v>894</v>
      </c>
      <c r="E283" s="267">
        <v>97970</v>
      </c>
      <c r="F283" s="267">
        <v>18614.3</v>
      </c>
      <c r="G283" s="268">
        <v>116584</v>
      </c>
      <c r="H283" s="269">
        <v>96990.050420168074</v>
      </c>
      <c r="I283" s="269">
        <f t="shared" si="17"/>
        <v>18428.109579831933</v>
      </c>
      <c r="J283" s="269">
        <f t="shared" si="18"/>
        <v>115418</v>
      </c>
    </row>
    <row r="284" spans="1:10" ht="25.5" x14ac:dyDescent="0.25">
      <c r="A284" s="32">
        <f t="shared" si="19"/>
        <v>269</v>
      </c>
      <c r="B284" s="92" t="s">
        <v>1869</v>
      </c>
      <c r="C284" s="92" t="s">
        <v>1870</v>
      </c>
      <c r="D284" s="93" t="s">
        <v>894</v>
      </c>
      <c r="E284" s="267">
        <v>145121</v>
      </c>
      <c r="F284" s="267">
        <v>27572.99</v>
      </c>
      <c r="G284" s="268">
        <v>172694</v>
      </c>
      <c r="H284" s="269">
        <v>143669.79831932773</v>
      </c>
      <c r="I284" s="269">
        <f t="shared" si="17"/>
        <v>27297.261680672269</v>
      </c>
      <c r="J284" s="269">
        <f t="shared" si="18"/>
        <v>170967</v>
      </c>
    </row>
    <row r="285" spans="1:10" ht="25.5" x14ac:dyDescent="0.25">
      <c r="A285" s="32">
        <f t="shared" si="19"/>
        <v>270</v>
      </c>
      <c r="B285" s="92" t="s">
        <v>1871</v>
      </c>
      <c r="C285" s="92" t="s">
        <v>1872</v>
      </c>
      <c r="D285" s="93" t="s">
        <v>894</v>
      </c>
      <c r="E285" s="267">
        <v>202866</v>
      </c>
      <c r="F285" s="267">
        <v>38544.54</v>
      </c>
      <c r="G285" s="268">
        <v>241411</v>
      </c>
      <c r="H285" s="269">
        <v>200837.72268907566</v>
      </c>
      <c r="I285" s="269">
        <f t="shared" si="17"/>
        <v>38159.167310924378</v>
      </c>
      <c r="J285" s="269">
        <f t="shared" si="18"/>
        <v>238997</v>
      </c>
    </row>
    <row r="286" spans="1:10" ht="25.5" x14ac:dyDescent="0.25">
      <c r="A286" s="32">
        <f t="shared" si="19"/>
        <v>271</v>
      </c>
      <c r="B286" s="92" t="s">
        <v>1873</v>
      </c>
      <c r="C286" s="92" t="s">
        <v>1874</v>
      </c>
      <c r="D286" s="93" t="s">
        <v>894</v>
      </c>
      <c r="E286" s="267">
        <v>162748</v>
      </c>
      <c r="F286" s="267">
        <v>30922.12</v>
      </c>
      <c r="G286" s="268">
        <v>193670</v>
      </c>
      <c r="H286" s="269">
        <v>161120.42016806721</v>
      </c>
      <c r="I286" s="269">
        <f t="shared" ref="I286:I349" si="20">+H286*0.19</f>
        <v>30612.879831932769</v>
      </c>
      <c r="J286" s="269">
        <f t="shared" ref="J286:J349" si="21">+ROUND(H286+I286,0)</f>
        <v>191733</v>
      </c>
    </row>
    <row r="287" spans="1:10" ht="25.5" x14ac:dyDescent="0.25">
      <c r="A287" s="32">
        <f t="shared" si="19"/>
        <v>272</v>
      </c>
      <c r="B287" s="92" t="s">
        <v>1875</v>
      </c>
      <c r="C287" s="92" t="s">
        <v>1876</v>
      </c>
      <c r="D287" s="93" t="s">
        <v>894</v>
      </c>
      <c r="E287" s="267">
        <v>193074</v>
      </c>
      <c r="F287" s="267">
        <v>36684.06</v>
      </c>
      <c r="G287" s="268">
        <v>229758</v>
      </c>
      <c r="H287" s="269">
        <v>191143.21008403364</v>
      </c>
      <c r="I287" s="269">
        <f t="shared" si="20"/>
        <v>36317.209915966392</v>
      </c>
      <c r="J287" s="269">
        <f t="shared" si="21"/>
        <v>227460</v>
      </c>
    </row>
    <row r="288" spans="1:10" x14ac:dyDescent="0.25">
      <c r="A288" s="32">
        <f t="shared" si="19"/>
        <v>273</v>
      </c>
      <c r="B288" s="278" t="s">
        <v>1879</v>
      </c>
      <c r="C288" s="278"/>
      <c r="D288" s="249" t="s">
        <v>894</v>
      </c>
      <c r="E288" s="267">
        <v>2783341</v>
      </c>
      <c r="F288" s="267">
        <v>528834.79</v>
      </c>
      <c r="G288" s="268">
        <v>3312176</v>
      </c>
      <c r="H288" s="269">
        <v>2505007.0588235296</v>
      </c>
      <c r="I288" s="269">
        <f t="shared" si="20"/>
        <v>475951.34117647063</v>
      </c>
      <c r="J288" s="269">
        <f t="shared" si="21"/>
        <v>2980958</v>
      </c>
    </row>
    <row r="289" spans="1:10" ht="25.5" x14ac:dyDescent="0.25">
      <c r="A289" s="32">
        <f t="shared" si="19"/>
        <v>274</v>
      </c>
      <c r="B289" s="34" t="s">
        <v>1880</v>
      </c>
      <c r="C289" s="34" t="s">
        <v>1881</v>
      </c>
      <c r="D289" s="249" t="s">
        <v>894</v>
      </c>
      <c r="E289" s="267">
        <v>16834</v>
      </c>
      <c r="F289" s="267">
        <v>3198.46</v>
      </c>
      <c r="G289" s="268">
        <v>20032</v>
      </c>
      <c r="H289" s="269">
        <v>16665.277310924372</v>
      </c>
      <c r="I289" s="269">
        <f t="shared" si="20"/>
        <v>3166.4026890756309</v>
      </c>
      <c r="J289" s="269">
        <f t="shared" si="21"/>
        <v>19832</v>
      </c>
    </row>
    <row r="290" spans="1:10" x14ac:dyDescent="0.25">
      <c r="A290" s="32">
        <f t="shared" si="19"/>
        <v>275</v>
      </c>
      <c r="B290" s="34" t="s">
        <v>1882</v>
      </c>
      <c r="C290" s="34" t="s">
        <v>1883</v>
      </c>
      <c r="D290" s="249" t="s">
        <v>894</v>
      </c>
      <c r="E290" s="267">
        <v>33314</v>
      </c>
      <c r="F290" s="267">
        <v>6329.66</v>
      </c>
      <c r="G290" s="268">
        <v>39644</v>
      </c>
      <c r="H290" s="269">
        <v>32981.142857142855</v>
      </c>
      <c r="I290" s="269">
        <f t="shared" si="20"/>
        <v>6266.4171428571426</v>
      </c>
      <c r="J290" s="269">
        <f t="shared" si="21"/>
        <v>39248</v>
      </c>
    </row>
    <row r="291" spans="1:10" ht="25.5" x14ac:dyDescent="0.25">
      <c r="A291" s="32">
        <f t="shared" si="19"/>
        <v>276</v>
      </c>
      <c r="B291" s="34" t="s">
        <v>1884</v>
      </c>
      <c r="C291" s="34" t="s">
        <v>1885</v>
      </c>
      <c r="D291" s="249" t="s">
        <v>894</v>
      </c>
      <c r="E291" s="267">
        <v>39507</v>
      </c>
      <c r="F291" s="267">
        <v>7506.33</v>
      </c>
      <c r="G291" s="268">
        <v>47013</v>
      </c>
      <c r="H291" s="269">
        <v>39111.655462184877</v>
      </c>
      <c r="I291" s="269">
        <f t="shared" si="20"/>
        <v>7431.2145378151272</v>
      </c>
      <c r="J291" s="269">
        <f t="shared" si="21"/>
        <v>46543</v>
      </c>
    </row>
    <row r="292" spans="1:10" x14ac:dyDescent="0.25">
      <c r="A292" s="32">
        <f t="shared" si="19"/>
        <v>277</v>
      </c>
      <c r="B292" s="34" t="s">
        <v>1886</v>
      </c>
      <c r="C292" s="34" t="s">
        <v>1887</v>
      </c>
      <c r="D292" s="249" t="s">
        <v>894</v>
      </c>
      <c r="E292" s="267">
        <v>40978</v>
      </c>
      <c r="F292" s="267">
        <v>7785.82</v>
      </c>
      <c r="G292" s="268">
        <v>48764</v>
      </c>
      <c r="H292" s="269">
        <v>40568.36974789916</v>
      </c>
      <c r="I292" s="269">
        <f t="shared" si="20"/>
        <v>7707.9902521008407</v>
      </c>
      <c r="J292" s="269">
        <f t="shared" si="21"/>
        <v>48276</v>
      </c>
    </row>
    <row r="293" spans="1:10" x14ac:dyDescent="0.25">
      <c r="A293" s="32">
        <f t="shared" si="19"/>
        <v>278</v>
      </c>
      <c r="B293" s="34" t="s">
        <v>1888</v>
      </c>
      <c r="C293" s="34" t="s">
        <v>1889</v>
      </c>
      <c r="D293" s="249" t="s">
        <v>894</v>
      </c>
      <c r="E293" s="267">
        <v>33425</v>
      </c>
      <c r="F293" s="267">
        <v>6350.75</v>
      </c>
      <c r="G293" s="268">
        <v>39776</v>
      </c>
      <c r="H293" s="269">
        <v>33090.957983193279</v>
      </c>
      <c r="I293" s="269">
        <f t="shared" si="20"/>
        <v>6287.2820168067228</v>
      </c>
      <c r="J293" s="269">
        <f t="shared" si="21"/>
        <v>39378</v>
      </c>
    </row>
    <row r="294" spans="1:10" ht="25.5" x14ac:dyDescent="0.25">
      <c r="A294" s="32">
        <f t="shared" si="19"/>
        <v>279</v>
      </c>
      <c r="B294" s="34" t="s">
        <v>1890</v>
      </c>
      <c r="C294" s="34" t="s">
        <v>1891</v>
      </c>
      <c r="D294" s="249" t="s">
        <v>894</v>
      </c>
      <c r="E294" s="267">
        <v>33668</v>
      </c>
      <c r="F294" s="267">
        <v>6396.92</v>
      </c>
      <c r="G294" s="268">
        <v>40065</v>
      </c>
      <c r="H294" s="269">
        <v>33331.386554621851</v>
      </c>
      <c r="I294" s="269">
        <f t="shared" si="20"/>
        <v>6332.9634453781518</v>
      </c>
      <c r="J294" s="269">
        <f t="shared" si="21"/>
        <v>39664</v>
      </c>
    </row>
    <row r="295" spans="1:10" ht="25.5" x14ac:dyDescent="0.25">
      <c r="A295" s="32">
        <f t="shared" si="19"/>
        <v>280</v>
      </c>
      <c r="B295" s="34" t="s">
        <v>1892</v>
      </c>
      <c r="C295" s="34" t="s">
        <v>1893</v>
      </c>
      <c r="D295" s="249" t="s">
        <v>894</v>
      </c>
      <c r="E295" s="267">
        <v>39414</v>
      </c>
      <c r="F295" s="267">
        <v>7488.66</v>
      </c>
      <c r="G295" s="268">
        <v>46903</v>
      </c>
      <c r="H295" s="269">
        <v>39020.142857142862</v>
      </c>
      <c r="I295" s="269">
        <f t="shared" si="20"/>
        <v>7413.8271428571443</v>
      </c>
      <c r="J295" s="269">
        <f t="shared" si="21"/>
        <v>46434</v>
      </c>
    </row>
    <row r="296" spans="1:10" ht="25.5" x14ac:dyDescent="0.25">
      <c r="A296" s="32">
        <f t="shared" si="19"/>
        <v>281</v>
      </c>
      <c r="B296" s="34" t="s">
        <v>1894</v>
      </c>
      <c r="C296" s="34" t="s">
        <v>1895</v>
      </c>
      <c r="D296" s="249" t="s">
        <v>894</v>
      </c>
      <c r="E296" s="267">
        <v>40399</v>
      </c>
      <c r="F296" s="267">
        <v>7675.81</v>
      </c>
      <c r="G296" s="268">
        <v>48075</v>
      </c>
      <c r="H296" s="269">
        <v>39995.168067226892</v>
      </c>
      <c r="I296" s="269">
        <f t="shared" si="20"/>
        <v>7599.0819327731097</v>
      </c>
      <c r="J296" s="269">
        <f t="shared" si="21"/>
        <v>47594</v>
      </c>
    </row>
    <row r="297" spans="1:10" ht="25.5" x14ac:dyDescent="0.25">
      <c r="A297" s="32">
        <f t="shared" si="19"/>
        <v>282</v>
      </c>
      <c r="B297" s="34" t="s">
        <v>1896</v>
      </c>
      <c r="C297" s="34" t="s">
        <v>1897</v>
      </c>
      <c r="D297" s="249" t="s">
        <v>894</v>
      </c>
      <c r="E297" s="267">
        <v>32458</v>
      </c>
      <c r="F297" s="267">
        <v>6167.02</v>
      </c>
      <c r="G297" s="268">
        <v>38625</v>
      </c>
      <c r="H297" s="269">
        <v>32133.403361344539</v>
      </c>
      <c r="I297" s="269">
        <f t="shared" si="20"/>
        <v>6105.3466386554628</v>
      </c>
      <c r="J297" s="269">
        <f t="shared" si="21"/>
        <v>38239</v>
      </c>
    </row>
    <row r="298" spans="1:10" ht="25.5" x14ac:dyDescent="0.25">
      <c r="A298" s="32">
        <f t="shared" ref="A298:A361" si="22">+A297+1</f>
        <v>283</v>
      </c>
      <c r="B298" s="34" t="s">
        <v>1898</v>
      </c>
      <c r="C298" s="34" t="s">
        <v>1899</v>
      </c>
      <c r="D298" s="249" t="s">
        <v>894</v>
      </c>
      <c r="E298" s="267">
        <v>32507</v>
      </c>
      <c r="F298" s="267">
        <v>6176.33</v>
      </c>
      <c r="G298" s="268">
        <v>38683</v>
      </c>
      <c r="H298" s="269">
        <v>32181.655462184874</v>
      </c>
      <c r="I298" s="269">
        <f t="shared" si="20"/>
        <v>6114.5145378151265</v>
      </c>
      <c r="J298" s="269">
        <f t="shared" si="21"/>
        <v>38296</v>
      </c>
    </row>
    <row r="299" spans="1:10" ht="25.5" x14ac:dyDescent="0.25">
      <c r="A299" s="32">
        <f t="shared" si="22"/>
        <v>284</v>
      </c>
      <c r="B299" s="34" t="s">
        <v>1900</v>
      </c>
      <c r="C299" s="34" t="s">
        <v>1901</v>
      </c>
      <c r="D299" s="249" t="s">
        <v>894</v>
      </c>
      <c r="E299" s="267">
        <v>38312</v>
      </c>
      <c r="F299" s="267">
        <v>7279.28</v>
      </c>
      <c r="G299" s="268">
        <v>45591</v>
      </c>
      <c r="H299" s="269">
        <v>37928.647058823532</v>
      </c>
      <c r="I299" s="269">
        <f t="shared" si="20"/>
        <v>7206.4429411764713</v>
      </c>
      <c r="J299" s="269">
        <f t="shared" si="21"/>
        <v>45135</v>
      </c>
    </row>
    <row r="300" spans="1:10" ht="25.5" x14ac:dyDescent="0.25">
      <c r="A300" s="32">
        <f t="shared" si="22"/>
        <v>285</v>
      </c>
      <c r="B300" s="34" t="s">
        <v>1902</v>
      </c>
      <c r="C300" s="34" t="s">
        <v>1903</v>
      </c>
      <c r="D300" s="249" t="s">
        <v>894</v>
      </c>
      <c r="E300" s="267">
        <v>40669</v>
      </c>
      <c r="F300" s="267">
        <v>7727.11</v>
      </c>
      <c r="G300" s="268">
        <v>48396</v>
      </c>
      <c r="H300" s="269">
        <v>40262.218487394959</v>
      </c>
      <c r="I300" s="269">
        <f t="shared" si="20"/>
        <v>7649.8215126050427</v>
      </c>
      <c r="J300" s="269">
        <f t="shared" si="21"/>
        <v>47912</v>
      </c>
    </row>
    <row r="301" spans="1:10" ht="25.5" x14ac:dyDescent="0.25">
      <c r="A301" s="32">
        <f t="shared" si="22"/>
        <v>286</v>
      </c>
      <c r="B301" s="34" t="s">
        <v>1904</v>
      </c>
      <c r="C301" s="34" t="s">
        <v>1905</v>
      </c>
      <c r="D301" s="249" t="s">
        <v>894</v>
      </c>
      <c r="E301" s="267">
        <v>32486</v>
      </c>
      <c r="F301" s="267">
        <v>6172.34</v>
      </c>
      <c r="G301" s="268">
        <v>38658</v>
      </c>
      <c r="H301" s="269">
        <v>32160.857142857141</v>
      </c>
      <c r="I301" s="269">
        <f t="shared" si="20"/>
        <v>6110.562857142857</v>
      </c>
      <c r="J301" s="269">
        <f t="shared" si="21"/>
        <v>38271</v>
      </c>
    </row>
    <row r="302" spans="1:10" ht="25.5" x14ac:dyDescent="0.25">
      <c r="A302" s="32">
        <f t="shared" si="22"/>
        <v>287</v>
      </c>
      <c r="B302" s="34" t="s">
        <v>1906</v>
      </c>
      <c r="C302" s="34" t="s">
        <v>1907</v>
      </c>
      <c r="D302" s="249" t="s">
        <v>894</v>
      </c>
      <c r="E302" s="267">
        <v>32273</v>
      </c>
      <c r="F302" s="267">
        <v>6131.87</v>
      </c>
      <c r="G302" s="268">
        <v>38405</v>
      </c>
      <c r="H302" s="269">
        <v>31950.378151260502</v>
      </c>
      <c r="I302" s="269">
        <f t="shared" si="20"/>
        <v>6070.5718487394952</v>
      </c>
      <c r="J302" s="269">
        <f t="shared" si="21"/>
        <v>38021</v>
      </c>
    </row>
    <row r="303" spans="1:10" x14ac:dyDescent="0.25">
      <c r="A303" s="32">
        <f t="shared" si="22"/>
        <v>288</v>
      </c>
      <c r="B303" s="34" t="s">
        <v>1908</v>
      </c>
      <c r="C303" s="34" t="s">
        <v>1909</v>
      </c>
      <c r="D303" s="249" t="s">
        <v>894</v>
      </c>
      <c r="E303" s="267">
        <v>38256</v>
      </c>
      <c r="F303" s="267">
        <v>7268.64</v>
      </c>
      <c r="G303" s="268">
        <v>45525</v>
      </c>
      <c r="H303" s="269">
        <v>37873.73949579832</v>
      </c>
      <c r="I303" s="269">
        <f t="shared" si="20"/>
        <v>7196.0105042016812</v>
      </c>
      <c r="J303" s="269">
        <f t="shared" si="21"/>
        <v>45070</v>
      </c>
    </row>
    <row r="304" spans="1:10" x14ac:dyDescent="0.25">
      <c r="A304" s="32">
        <f t="shared" si="22"/>
        <v>289</v>
      </c>
      <c r="B304" s="34" t="s">
        <v>1910</v>
      </c>
      <c r="C304" s="34" t="s">
        <v>1911</v>
      </c>
      <c r="D304" s="249" t="s">
        <v>894</v>
      </c>
      <c r="E304" s="267">
        <v>40243</v>
      </c>
      <c r="F304" s="267">
        <v>7646.17</v>
      </c>
      <c r="G304" s="268">
        <v>47889</v>
      </c>
      <c r="H304" s="269">
        <v>39840.428571428572</v>
      </c>
      <c r="I304" s="269">
        <f t="shared" si="20"/>
        <v>7569.681428571429</v>
      </c>
      <c r="J304" s="269">
        <f t="shared" si="21"/>
        <v>47410</v>
      </c>
    </row>
    <row r="305" spans="1:10" ht="25.5" x14ac:dyDescent="0.25">
      <c r="A305" s="32">
        <f t="shared" si="22"/>
        <v>290</v>
      </c>
      <c r="B305" s="34" t="s">
        <v>1912</v>
      </c>
      <c r="C305" s="34" t="s">
        <v>1913</v>
      </c>
      <c r="D305" s="249" t="s">
        <v>894</v>
      </c>
      <c r="E305" s="267">
        <v>32535</v>
      </c>
      <c r="F305" s="267">
        <v>6181.65</v>
      </c>
      <c r="G305" s="268">
        <v>38717</v>
      </c>
      <c r="H305" s="269">
        <v>32209.941176470591</v>
      </c>
      <c r="I305" s="269">
        <f t="shared" si="20"/>
        <v>6119.8888235294125</v>
      </c>
      <c r="J305" s="269">
        <f t="shared" si="21"/>
        <v>38330</v>
      </c>
    </row>
    <row r="306" spans="1:10" ht="25.5" x14ac:dyDescent="0.25">
      <c r="A306" s="32">
        <f t="shared" si="22"/>
        <v>291</v>
      </c>
      <c r="B306" s="34" t="s">
        <v>1914</v>
      </c>
      <c r="C306" s="34" t="s">
        <v>1915</v>
      </c>
      <c r="D306" s="249" t="s">
        <v>894</v>
      </c>
      <c r="E306" s="267">
        <v>32507</v>
      </c>
      <c r="F306" s="267">
        <v>6176.33</v>
      </c>
      <c r="G306" s="268">
        <v>38683</v>
      </c>
      <c r="H306" s="269">
        <v>32181.655462184874</v>
      </c>
      <c r="I306" s="269">
        <f t="shared" si="20"/>
        <v>6114.5145378151265</v>
      </c>
      <c r="J306" s="269">
        <f t="shared" si="21"/>
        <v>38296</v>
      </c>
    </row>
    <row r="307" spans="1:10" ht="25.5" x14ac:dyDescent="0.25">
      <c r="A307" s="32">
        <f t="shared" si="22"/>
        <v>292</v>
      </c>
      <c r="B307" s="34" t="s">
        <v>1916</v>
      </c>
      <c r="C307" s="34" t="s">
        <v>1917</v>
      </c>
      <c r="D307" s="249" t="s">
        <v>894</v>
      </c>
      <c r="E307" s="267">
        <v>38312</v>
      </c>
      <c r="F307" s="267">
        <v>7279.28</v>
      </c>
      <c r="G307" s="268">
        <v>45591</v>
      </c>
      <c r="H307" s="269">
        <v>37928.647058823532</v>
      </c>
      <c r="I307" s="269">
        <f t="shared" si="20"/>
        <v>7206.4429411764713</v>
      </c>
      <c r="J307" s="269">
        <f t="shared" si="21"/>
        <v>45135</v>
      </c>
    </row>
    <row r="308" spans="1:10" ht="25.5" x14ac:dyDescent="0.25">
      <c r="A308" s="32">
        <f t="shared" si="22"/>
        <v>293</v>
      </c>
      <c r="B308" s="34" t="s">
        <v>1918</v>
      </c>
      <c r="C308" s="34" t="s">
        <v>1919</v>
      </c>
      <c r="D308" s="249" t="s">
        <v>894</v>
      </c>
      <c r="E308" s="267">
        <v>40322</v>
      </c>
      <c r="F308" s="267">
        <v>7661.18</v>
      </c>
      <c r="G308" s="268">
        <v>47983</v>
      </c>
      <c r="H308" s="269">
        <v>39918.63025210084</v>
      </c>
      <c r="I308" s="269">
        <f t="shared" si="20"/>
        <v>7584.5397478991599</v>
      </c>
      <c r="J308" s="269">
        <f t="shared" si="21"/>
        <v>47503</v>
      </c>
    </row>
    <row r="309" spans="1:10" ht="25.5" x14ac:dyDescent="0.25">
      <c r="A309" s="32">
        <f t="shared" si="22"/>
        <v>294</v>
      </c>
      <c r="B309" s="34" t="s">
        <v>1920</v>
      </c>
      <c r="C309" s="34" t="s">
        <v>1921</v>
      </c>
      <c r="D309" s="249" t="s">
        <v>894</v>
      </c>
      <c r="E309" s="267">
        <v>32768</v>
      </c>
      <c r="F309" s="267">
        <v>6225.92</v>
      </c>
      <c r="G309" s="268">
        <v>38994</v>
      </c>
      <c r="H309" s="269">
        <v>32440.386554621848</v>
      </c>
      <c r="I309" s="269">
        <f t="shared" si="20"/>
        <v>6163.673445378151</v>
      </c>
      <c r="J309" s="269">
        <f t="shared" si="21"/>
        <v>38604</v>
      </c>
    </row>
    <row r="310" spans="1:10" ht="25.5" x14ac:dyDescent="0.25">
      <c r="A310" s="32">
        <f t="shared" si="22"/>
        <v>295</v>
      </c>
      <c r="B310" s="34" t="s">
        <v>1922</v>
      </c>
      <c r="C310" s="34" t="s">
        <v>1923</v>
      </c>
      <c r="D310" s="249" t="s">
        <v>894</v>
      </c>
      <c r="E310" s="267">
        <v>32667</v>
      </c>
      <c r="F310" s="267">
        <v>6206.7300000000005</v>
      </c>
      <c r="G310" s="268">
        <v>38874</v>
      </c>
      <c r="H310" s="269">
        <v>32340.554621848743</v>
      </c>
      <c r="I310" s="269">
        <f t="shared" si="20"/>
        <v>6144.7053781512614</v>
      </c>
      <c r="J310" s="269">
        <f t="shared" si="21"/>
        <v>38485</v>
      </c>
    </row>
    <row r="311" spans="1:10" ht="25.5" x14ac:dyDescent="0.25">
      <c r="A311" s="32">
        <f t="shared" si="22"/>
        <v>296</v>
      </c>
      <c r="B311" s="34" t="s">
        <v>1924</v>
      </c>
      <c r="C311" s="34" t="s">
        <v>1925</v>
      </c>
      <c r="D311" s="249" t="s">
        <v>894</v>
      </c>
      <c r="E311" s="267">
        <v>38035</v>
      </c>
      <c r="F311" s="267">
        <v>7226.65</v>
      </c>
      <c r="G311" s="268">
        <v>45262</v>
      </c>
      <c r="H311" s="269">
        <v>37654.941176470587</v>
      </c>
      <c r="I311" s="269">
        <f t="shared" si="20"/>
        <v>7154.4388235294118</v>
      </c>
      <c r="J311" s="269">
        <f t="shared" si="21"/>
        <v>44809</v>
      </c>
    </row>
    <row r="312" spans="1:10" ht="25.5" x14ac:dyDescent="0.25">
      <c r="A312" s="32">
        <f t="shared" si="22"/>
        <v>297</v>
      </c>
      <c r="B312" s="34" t="s">
        <v>1926</v>
      </c>
      <c r="C312" s="34" t="s">
        <v>1927</v>
      </c>
      <c r="D312" s="249" t="s">
        <v>894</v>
      </c>
      <c r="E312" s="267">
        <v>40634</v>
      </c>
      <c r="F312" s="267">
        <v>7720.46</v>
      </c>
      <c r="G312" s="268">
        <v>48354</v>
      </c>
      <c r="H312" s="269">
        <v>40227.277310924372</v>
      </c>
      <c r="I312" s="269">
        <f t="shared" si="20"/>
        <v>7643.1826890756311</v>
      </c>
      <c r="J312" s="269">
        <f t="shared" si="21"/>
        <v>47870</v>
      </c>
    </row>
    <row r="313" spans="1:10" ht="25.5" x14ac:dyDescent="0.25">
      <c r="A313" s="32">
        <f t="shared" si="22"/>
        <v>298</v>
      </c>
      <c r="B313" s="34" t="s">
        <v>1928</v>
      </c>
      <c r="C313" s="34" t="s">
        <v>1929</v>
      </c>
      <c r="D313" s="249" t="s">
        <v>894</v>
      </c>
      <c r="E313" s="267">
        <v>32507</v>
      </c>
      <c r="F313" s="267">
        <v>6176.33</v>
      </c>
      <c r="G313" s="268">
        <v>38683</v>
      </c>
      <c r="H313" s="269">
        <v>32181.655462184874</v>
      </c>
      <c r="I313" s="269">
        <f t="shared" si="20"/>
        <v>6114.5145378151265</v>
      </c>
      <c r="J313" s="269">
        <f t="shared" si="21"/>
        <v>38296</v>
      </c>
    </row>
    <row r="314" spans="1:10" ht="25.5" x14ac:dyDescent="0.25">
      <c r="A314" s="32">
        <f t="shared" si="22"/>
        <v>299</v>
      </c>
      <c r="B314" s="34" t="s">
        <v>1928</v>
      </c>
      <c r="C314" s="34" t="s">
        <v>1930</v>
      </c>
      <c r="D314" s="249" t="s">
        <v>894</v>
      </c>
      <c r="E314" s="267">
        <v>32507</v>
      </c>
      <c r="F314" s="267">
        <v>6176.33</v>
      </c>
      <c r="G314" s="268">
        <v>38683</v>
      </c>
      <c r="H314" s="269">
        <v>32181.655462184874</v>
      </c>
      <c r="I314" s="269">
        <f t="shared" si="20"/>
        <v>6114.5145378151265</v>
      </c>
      <c r="J314" s="269">
        <f t="shared" si="21"/>
        <v>38296</v>
      </c>
    </row>
    <row r="315" spans="1:10" ht="25.5" x14ac:dyDescent="0.25">
      <c r="A315" s="32">
        <f t="shared" si="22"/>
        <v>300</v>
      </c>
      <c r="B315" s="34" t="s">
        <v>1931</v>
      </c>
      <c r="C315" s="34" t="s">
        <v>1932</v>
      </c>
      <c r="D315" s="249" t="s">
        <v>894</v>
      </c>
      <c r="E315" s="267">
        <v>38255</v>
      </c>
      <c r="F315" s="267">
        <v>7268.45</v>
      </c>
      <c r="G315" s="268">
        <v>45523</v>
      </c>
      <c r="H315" s="269">
        <v>37872.075630252097</v>
      </c>
      <c r="I315" s="269">
        <f t="shared" si="20"/>
        <v>7195.6943697478982</v>
      </c>
      <c r="J315" s="269">
        <f t="shared" si="21"/>
        <v>45068</v>
      </c>
    </row>
    <row r="316" spans="1:10" ht="25.5" x14ac:dyDescent="0.25">
      <c r="A316" s="32">
        <f t="shared" si="22"/>
        <v>301</v>
      </c>
      <c r="B316" s="34" t="s">
        <v>1933</v>
      </c>
      <c r="C316" s="34" t="s">
        <v>1934</v>
      </c>
      <c r="D316" s="249" t="s">
        <v>894</v>
      </c>
      <c r="E316" s="267">
        <v>40573</v>
      </c>
      <c r="F316" s="267">
        <v>7708.87</v>
      </c>
      <c r="G316" s="268">
        <v>48282</v>
      </c>
      <c r="H316" s="269">
        <v>40167.378151260506</v>
      </c>
      <c r="I316" s="269">
        <f t="shared" si="20"/>
        <v>7631.8018487394966</v>
      </c>
      <c r="J316" s="269">
        <f t="shared" si="21"/>
        <v>47799</v>
      </c>
    </row>
    <row r="317" spans="1:10" x14ac:dyDescent="0.25">
      <c r="A317" s="32">
        <f t="shared" si="22"/>
        <v>302</v>
      </c>
      <c r="B317" s="34" t="s">
        <v>1935</v>
      </c>
      <c r="C317" s="34" t="s">
        <v>1936</v>
      </c>
      <c r="D317" s="249" t="s">
        <v>894</v>
      </c>
      <c r="E317" s="267">
        <v>32319</v>
      </c>
      <c r="F317" s="267">
        <v>6140.61</v>
      </c>
      <c r="G317" s="268">
        <v>38460</v>
      </c>
      <c r="H317" s="269">
        <v>31996.134453781517</v>
      </c>
      <c r="I317" s="269">
        <f t="shared" si="20"/>
        <v>6079.2655462184885</v>
      </c>
      <c r="J317" s="269">
        <f t="shared" si="21"/>
        <v>38075</v>
      </c>
    </row>
    <row r="318" spans="1:10" ht="25.5" x14ac:dyDescent="0.25">
      <c r="A318" s="32">
        <f t="shared" si="22"/>
        <v>303</v>
      </c>
      <c r="B318" s="34" t="s">
        <v>1937</v>
      </c>
      <c r="C318" s="34" t="s">
        <v>1938</v>
      </c>
      <c r="D318" s="249" t="s">
        <v>894</v>
      </c>
      <c r="E318" s="267">
        <v>32535</v>
      </c>
      <c r="F318" s="267">
        <v>6181.65</v>
      </c>
      <c r="G318" s="268">
        <v>38717</v>
      </c>
      <c r="H318" s="269">
        <v>32209.941176470591</v>
      </c>
      <c r="I318" s="269">
        <f t="shared" si="20"/>
        <v>6119.8888235294125</v>
      </c>
      <c r="J318" s="269">
        <f t="shared" si="21"/>
        <v>38330</v>
      </c>
    </row>
    <row r="319" spans="1:10" ht="25.5" x14ac:dyDescent="0.25">
      <c r="A319" s="32">
        <f t="shared" si="22"/>
        <v>304</v>
      </c>
      <c r="B319" s="34" t="s">
        <v>1937</v>
      </c>
      <c r="C319" s="34" t="s">
        <v>1939</v>
      </c>
      <c r="D319" s="249" t="s">
        <v>894</v>
      </c>
      <c r="E319" s="267">
        <v>32486</v>
      </c>
      <c r="F319" s="267">
        <v>6172.34</v>
      </c>
      <c r="G319" s="268">
        <v>38658</v>
      </c>
      <c r="H319" s="269">
        <v>32160.857142857141</v>
      </c>
      <c r="I319" s="269">
        <f t="shared" si="20"/>
        <v>6110.562857142857</v>
      </c>
      <c r="J319" s="269">
        <f t="shared" si="21"/>
        <v>38271</v>
      </c>
    </row>
    <row r="320" spans="1:10" ht="25.5" x14ac:dyDescent="0.25">
      <c r="A320" s="32">
        <f t="shared" si="22"/>
        <v>305</v>
      </c>
      <c r="B320" s="34" t="s">
        <v>1940</v>
      </c>
      <c r="C320" s="34" t="s">
        <v>1941</v>
      </c>
      <c r="D320" s="249" t="s">
        <v>894</v>
      </c>
      <c r="E320" s="267">
        <v>40342</v>
      </c>
      <c r="F320" s="267">
        <v>7664.9800000000005</v>
      </c>
      <c r="G320" s="268">
        <v>48007</v>
      </c>
      <c r="H320" s="269">
        <v>39938.596638655465</v>
      </c>
      <c r="I320" s="269">
        <f t="shared" si="20"/>
        <v>7588.3333613445384</v>
      </c>
      <c r="J320" s="269">
        <f t="shared" si="21"/>
        <v>47527</v>
      </c>
    </row>
    <row r="321" spans="1:10" x14ac:dyDescent="0.25">
      <c r="A321" s="32">
        <f t="shared" si="22"/>
        <v>306</v>
      </c>
      <c r="B321" s="34" t="s">
        <v>1942</v>
      </c>
      <c r="C321" s="34" t="s">
        <v>1943</v>
      </c>
      <c r="D321" s="249" t="s">
        <v>894</v>
      </c>
      <c r="E321" s="267">
        <v>32459</v>
      </c>
      <c r="F321" s="267">
        <v>6167.21</v>
      </c>
      <c r="G321" s="268">
        <v>38626</v>
      </c>
      <c r="H321" s="269">
        <v>32134.235294117647</v>
      </c>
      <c r="I321" s="269">
        <f t="shared" si="20"/>
        <v>6105.5047058823529</v>
      </c>
      <c r="J321" s="269">
        <f t="shared" si="21"/>
        <v>38240</v>
      </c>
    </row>
    <row r="322" spans="1:10" x14ac:dyDescent="0.25">
      <c r="A322" s="32">
        <f t="shared" si="22"/>
        <v>307</v>
      </c>
      <c r="B322" s="34" t="s">
        <v>1944</v>
      </c>
      <c r="C322" s="34" t="s">
        <v>1945</v>
      </c>
      <c r="D322" s="249" t="s">
        <v>894</v>
      </c>
      <c r="E322" s="267">
        <v>32194</v>
      </c>
      <c r="F322" s="267">
        <v>6116.86</v>
      </c>
      <c r="G322" s="268">
        <v>38311</v>
      </c>
      <c r="H322" s="269">
        <v>31872.176470588238</v>
      </c>
      <c r="I322" s="269">
        <f t="shared" si="20"/>
        <v>6055.7135294117652</v>
      </c>
      <c r="J322" s="269">
        <f t="shared" si="21"/>
        <v>37928</v>
      </c>
    </row>
    <row r="323" spans="1:10" x14ac:dyDescent="0.25">
      <c r="A323" s="32">
        <f t="shared" si="22"/>
        <v>308</v>
      </c>
      <c r="B323" s="34" t="s">
        <v>1946</v>
      </c>
      <c r="C323" s="34" t="s">
        <v>1947</v>
      </c>
      <c r="D323" s="249" t="s">
        <v>894</v>
      </c>
      <c r="E323" s="267">
        <v>38345</v>
      </c>
      <c r="F323" s="267">
        <v>7285.55</v>
      </c>
      <c r="G323" s="268">
        <v>45631</v>
      </c>
      <c r="H323" s="269">
        <v>37961.924369747903</v>
      </c>
      <c r="I323" s="269">
        <f t="shared" si="20"/>
        <v>7212.7656302521018</v>
      </c>
      <c r="J323" s="269">
        <f t="shared" si="21"/>
        <v>45175</v>
      </c>
    </row>
    <row r="324" spans="1:10" ht="25.5" x14ac:dyDescent="0.25">
      <c r="A324" s="32">
        <f t="shared" si="22"/>
        <v>309</v>
      </c>
      <c r="B324" s="34" t="s">
        <v>1948</v>
      </c>
      <c r="C324" s="34" t="s">
        <v>1949</v>
      </c>
      <c r="D324" s="249" t="s">
        <v>894</v>
      </c>
      <c r="E324" s="267">
        <v>40573</v>
      </c>
      <c r="F324" s="267">
        <v>7708.87</v>
      </c>
      <c r="G324" s="268">
        <v>48282</v>
      </c>
      <c r="H324" s="269">
        <v>40167.378151260506</v>
      </c>
      <c r="I324" s="269">
        <f t="shared" si="20"/>
        <v>7631.8018487394966</v>
      </c>
      <c r="J324" s="269">
        <f t="shared" si="21"/>
        <v>47799</v>
      </c>
    </row>
    <row r="325" spans="1:10" x14ac:dyDescent="0.25">
      <c r="A325" s="32">
        <f t="shared" si="22"/>
        <v>310</v>
      </c>
      <c r="B325" s="34" t="s">
        <v>1950</v>
      </c>
      <c r="C325" s="34" t="s">
        <v>1951</v>
      </c>
      <c r="D325" s="249" t="s">
        <v>894</v>
      </c>
      <c r="E325" s="267">
        <v>32458</v>
      </c>
      <c r="F325" s="267">
        <v>6167.02</v>
      </c>
      <c r="G325" s="268">
        <v>38625</v>
      </c>
      <c r="H325" s="269">
        <v>32133.403361344539</v>
      </c>
      <c r="I325" s="269">
        <f t="shared" si="20"/>
        <v>6105.3466386554628</v>
      </c>
      <c r="J325" s="269">
        <f t="shared" si="21"/>
        <v>38239</v>
      </c>
    </row>
    <row r="326" spans="1:10" ht="25.5" x14ac:dyDescent="0.25">
      <c r="A326" s="32">
        <f t="shared" si="22"/>
        <v>311</v>
      </c>
      <c r="B326" s="34" t="s">
        <v>1952</v>
      </c>
      <c r="C326" s="34" t="s">
        <v>1953</v>
      </c>
      <c r="D326" s="249" t="s">
        <v>894</v>
      </c>
      <c r="E326" s="267">
        <v>32319</v>
      </c>
      <c r="F326" s="267">
        <v>6140.61</v>
      </c>
      <c r="G326" s="268">
        <v>38460</v>
      </c>
      <c r="H326" s="269">
        <v>31996.134453781517</v>
      </c>
      <c r="I326" s="269">
        <f t="shared" si="20"/>
        <v>6079.2655462184885</v>
      </c>
      <c r="J326" s="269">
        <f t="shared" si="21"/>
        <v>38075</v>
      </c>
    </row>
    <row r="327" spans="1:10" ht="25.5" x14ac:dyDescent="0.25">
      <c r="A327" s="32">
        <f t="shared" si="22"/>
        <v>312</v>
      </c>
      <c r="B327" s="34" t="s">
        <v>1954</v>
      </c>
      <c r="C327" s="34" t="s">
        <v>1955</v>
      </c>
      <c r="D327" s="249" t="s">
        <v>894</v>
      </c>
      <c r="E327" s="267">
        <v>38345</v>
      </c>
      <c r="F327" s="267">
        <v>7285.55</v>
      </c>
      <c r="G327" s="268">
        <v>45631</v>
      </c>
      <c r="H327" s="269">
        <v>37961.924369747903</v>
      </c>
      <c r="I327" s="269">
        <f t="shared" si="20"/>
        <v>7212.7656302521018</v>
      </c>
      <c r="J327" s="269">
        <f t="shared" si="21"/>
        <v>45175</v>
      </c>
    </row>
    <row r="328" spans="1:10" ht="25.5" x14ac:dyDescent="0.25">
      <c r="A328" s="32">
        <f t="shared" si="22"/>
        <v>313</v>
      </c>
      <c r="B328" s="34" t="s">
        <v>1956</v>
      </c>
      <c r="C328" s="34" t="s">
        <v>1957</v>
      </c>
      <c r="D328" s="249" t="s">
        <v>894</v>
      </c>
      <c r="E328" s="267">
        <v>40608</v>
      </c>
      <c r="F328" s="267">
        <v>7715.52</v>
      </c>
      <c r="G328" s="268">
        <v>48324</v>
      </c>
      <c r="H328" s="269">
        <v>40202.319327731093</v>
      </c>
      <c r="I328" s="269">
        <f t="shared" si="20"/>
        <v>7638.4406722689073</v>
      </c>
      <c r="J328" s="269">
        <f t="shared" si="21"/>
        <v>47841</v>
      </c>
    </row>
    <row r="329" spans="1:10" ht="25.5" x14ac:dyDescent="0.25">
      <c r="A329" s="32">
        <f t="shared" si="22"/>
        <v>314</v>
      </c>
      <c r="B329" s="34" t="s">
        <v>1958</v>
      </c>
      <c r="C329" s="34" t="s">
        <v>1959</v>
      </c>
      <c r="D329" s="249" t="s">
        <v>894</v>
      </c>
      <c r="E329" s="267">
        <v>32273</v>
      </c>
      <c r="F329" s="267">
        <v>6131.87</v>
      </c>
      <c r="G329" s="268">
        <v>38405</v>
      </c>
      <c r="H329" s="269">
        <v>31950.378151260502</v>
      </c>
      <c r="I329" s="269">
        <f t="shared" si="20"/>
        <v>6070.5718487394952</v>
      </c>
      <c r="J329" s="269">
        <f t="shared" si="21"/>
        <v>38021</v>
      </c>
    </row>
    <row r="330" spans="1:10" ht="25.5" x14ac:dyDescent="0.25">
      <c r="A330" s="32">
        <f t="shared" si="22"/>
        <v>315</v>
      </c>
      <c r="B330" s="34" t="s">
        <v>1960</v>
      </c>
      <c r="C330" s="34" t="s">
        <v>1961</v>
      </c>
      <c r="D330" s="249" t="s">
        <v>894</v>
      </c>
      <c r="E330" s="267">
        <v>32459</v>
      </c>
      <c r="F330" s="267">
        <v>6167.21</v>
      </c>
      <c r="G330" s="268">
        <v>38626</v>
      </c>
      <c r="H330" s="269">
        <v>32134.235294117647</v>
      </c>
      <c r="I330" s="269">
        <f t="shared" si="20"/>
        <v>6105.5047058823529</v>
      </c>
      <c r="J330" s="269">
        <f t="shared" si="21"/>
        <v>38240</v>
      </c>
    </row>
    <row r="331" spans="1:10" x14ac:dyDescent="0.25">
      <c r="A331" s="32">
        <f t="shared" si="22"/>
        <v>316</v>
      </c>
      <c r="B331" s="34" t="s">
        <v>1962</v>
      </c>
      <c r="C331" s="34" t="s">
        <v>1963</v>
      </c>
      <c r="D331" s="249" t="s">
        <v>894</v>
      </c>
      <c r="E331" s="267">
        <v>37943</v>
      </c>
      <c r="F331" s="267">
        <v>7209.17</v>
      </c>
      <c r="G331" s="268">
        <v>45152</v>
      </c>
      <c r="H331" s="269">
        <v>37563.428571428572</v>
      </c>
      <c r="I331" s="269">
        <f t="shared" si="20"/>
        <v>7137.0514285714289</v>
      </c>
      <c r="J331" s="269">
        <f t="shared" si="21"/>
        <v>44700</v>
      </c>
    </row>
    <row r="332" spans="1:10" x14ac:dyDescent="0.25">
      <c r="A332" s="32">
        <f t="shared" si="22"/>
        <v>317</v>
      </c>
      <c r="B332" s="34" t="s">
        <v>1964</v>
      </c>
      <c r="C332" s="34" t="s">
        <v>1965</v>
      </c>
      <c r="D332" s="249" t="s">
        <v>894</v>
      </c>
      <c r="E332" s="267">
        <v>40669</v>
      </c>
      <c r="F332" s="267">
        <v>7727.11</v>
      </c>
      <c r="G332" s="268">
        <v>48396</v>
      </c>
      <c r="H332" s="269">
        <v>40262.218487394959</v>
      </c>
      <c r="I332" s="269">
        <f t="shared" si="20"/>
        <v>7649.8215126050427</v>
      </c>
      <c r="J332" s="269">
        <f t="shared" si="21"/>
        <v>47912</v>
      </c>
    </row>
    <row r="333" spans="1:10" ht="25.5" x14ac:dyDescent="0.25">
      <c r="A333" s="32">
        <f t="shared" si="22"/>
        <v>318</v>
      </c>
      <c r="B333" s="34" t="s">
        <v>1966</v>
      </c>
      <c r="C333" s="34" t="s">
        <v>1967</v>
      </c>
      <c r="D333" s="249" t="s">
        <v>894</v>
      </c>
      <c r="E333" s="267">
        <v>32272</v>
      </c>
      <c r="F333" s="267">
        <v>6131.68</v>
      </c>
      <c r="G333" s="268">
        <v>38404</v>
      </c>
      <c r="H333" s="269">
        <v>31949.546218487394</v>
      </c>
      <c r="I333" s="269">
        <f t="shared" si="20"/>
        <v>6070.4137815126051</v>
      </c>
      <c r="J333" s="269">
        <f t="shared" si="21"/>
        <v>38020</v>
      </c>
    </row>
    <row r="334" spans="1:10" x14ac:dyDescent="0.25">
      <c r="A334" s="32">
        <f t="shared" si="22"/>
        <v>319</v>
      </c>
      <c r="B334" s="34" t="s">
        <v>1968</v>
      </c>
      <c r="C334" s="34" t="s">
        <v>1969</v>
      </c>
      <c r="D334" s="249" t="s">
        <v>894</v>
      </c>
      <c r="E334" s="267">
        <v>32507</v>
      </c>
      <c r="F334" s="267">
        <v>6176.33</v>
      </c>
      <c r="G334" s="268">
        <v>38683</v>
      </c>
      <c r="H334" s="269">
        <v>32181.655462184874</v>
      </c>
      <c r="I334" s="269">
        <f t="shared" si="20"/>
        <v>6114.5145378151265</v>
      </c>
      <c r="J334" s="269">
        <f t="shared" si="21"/>
        <v>38296</v>
      </c>
    </row>
    <row r="335" spans="1:10" x14ac:dyDescent="0.25">
      <c r="A335" s="32">
        <f t="shared" si="22"/>
        <v>320</v>
      </c>
      <c r="B335" s="34" t="s">
        <v>1970</v>
      </c>
      <c r="C335" s="34" t="s">
        <v>1971</v>
      </c>
      <c r="D335" s="249" t="s">
        <v>894</v>
      </c>
      <c r="E335" s="267">
        <v>38255</v>
      </c>
      <c r="F335" s="267">
        <v>7268.45</v>
      </c>
      <c r="G335" s="268">
        <v>45523</v>
      </c>
      <c r="H335" s="269">
        <v>37872.075630252097</v>
      </c>
      <c r="I335" s="269">
        <f t="shared" si="20"/>
        <v>7195.6943697478982</v>
      </c>
      <c r="J335" s="269">
        <f t="shared" si="21"/>
        <v>45068</v>
      </c>
    </row>
    <row r="336" spans="1:10" ht="25.5" x14ac:dyDescent="0.25">
      <c r="A336" s="32">
        <f t="shared" si="22"/>
        <v>321</v>
      </c>
      <c r="B336" s="34" t="s">
        <v>1972</v>
      </c>
      <c r="C336" s="34" t="s">
        <v>1973</v>
      </c>
      <c r="D336" s="249" t="s">
        <v>894</v>
      </c>
      <c r="E336" s="267">
        <v>40399</v>
      </c>
      <c r="F336" s="267">
        <v>7675.81</v>
      </c>
      <c r="G336" s="268">
        <v>48075</v>
      </c>
      <c r="H336" s="269">
        <v>39995.168067226892</v>
      </c>
      <c r="I336" s="269">
        <f t="shared" si="20"/>
        <v>7599.0819327731097</v>
      </c>
      <c r="J336" s="269">
        <f t="shared" si="21"/>
        <v>47594</v>
      </c>
    </row>
    <row r="337" spans="1:10" x14ac:dyDescent="0.25">
      <c r="A337" s="32">
        <f t="shared" si="22"/>
        <v>322</v>
      </c>
      <c r="B337" s="34" t="s">
        <v>1974</v>
      </c>
      <c r="C337" s="34" t="s">
        <v>1975</v>
      </c>
      <c r="D337" s="249" t="s">
        <v>894</v>
      </c>
      <c r="E337" s="267">
        <v>32458</v>
      </c>
      <c r="F337" s="267">
        <v>6167.02</v>
      </c>
      <c r="G337" s="268">
        <v>38625</v>
      </c>
      <c r="H337" s="269">
        <v>32133.403361344539</v>
      </c>
      <c r="I337" s="269">
        <f t="shared" si="20"/>
        <v>6105.3466386554628</v>
      </c>
      <c r="J337" s="269">
        <f t="shared" si="21"/>
        <v>38239</v>
      </c>
    </row>
    <row r="338" spans="1:10" x14ac:dyDescent="0.25">
      <c r="A338" s="32">
        <f t="shared" si="22"/>
        <v>323</v>
      </c>
      <c r="B338" s="34" t="s">
        <v>1976</v>
      </c>
      <c r="C338" s="34" t="s">
        <v>1977</v>
      </c>
      <c r="D338" s="249" t="s">
        <v>894</v>
      </c>
      <c r="E338" s="267">
        <v>32472</v>
      </c>
      <c r="F338" s="267">
        <v>6169.68</v>
      </c>
      <c r="G338" s="268">
        <v>38642</v>
      </c>
      <c r="H338" s="269">
        <v>32147.546218487398</v>
      </c>
      <c r="I338" s="269">
        <f t="shared" si="20"/>
        <v>6108.0337815126059</v>
      </c>
      <c r="J338" s="269">
        <f t="shared" si="21"/>
        <v>38256</v>
      </c>
    </row>
    <row r="339" spans="1:10" x14ac:dyDescent="0.25">
      <c r="A339" s="32">
        <f t="shared" si="22"/>
        <v>324</v>
      </c>
      <c r="B339" s="34" t="s">
        <v>1978</v>
      </c>
      <c r="C339" s="34" t="s">
        <v>1979</v>
      </c>
      <c r="D339" s="249" t="s">
        <v>894</v>
      </c>
      <c r="E339" s="267">
        <v>38345</v>
      </c>
      <c r="F339" s="267">
        <v>7285.55</v>
      </c>
      <c r="G339" s="268">
        <v>45631</v>
      </c>
      <c r="H339" s="269">
        <v>37961.924369747903</v>
      </c>
      <c r="I339" s="269">
        <f t="shared" si="20"/>
        <v>7212.7656302521018</v>
      </c>
      <c r="J339" s="269">
        <f t="shared" si="21"/>
        <v>45175</v>
      </c>
    </row>
    <row r="340" spans="1:10" ht="25.5" x14ac:dyDescent="0.25">
      <c r="A340" s="32">
        <f t="shared" si="22"/>
        <v>325</v>
      </c>
      <c r="B340" s="34" t="s">
        <v>1980</v>
      </c>
      <c r="C340" s="34" t="s">
        <v>1981</v>
      </c>
      <c r="D340" s="249" t="s">
        <v>894</v>
      </c>
      <c r="E340" s="267">
        <v>40207</v>
      </c>
      <c r="F340" s="267">
        <v>7639.33</v>
      </c>
      <c r="G340" s="268">
        <v>47846</v>
      </c>
      <c r="H340" s="269">
        <v>39804.655462184877</v>
      </c>
      <c r="I340" s="269">
        <f t="shared" si="20"/>
        <v>7562.8845378151264</v>
      </c>
      <c r="J340" s="269">
        <f t="shared" si="21"/>
        <v>47368</v>
      </c>
    </row>
    <row r="341" spans="1:10" ht="25.5" x14ac:dyDescent="0.25">
      <c r="A341" s="32">
        <f t="shared" si="22"/>
        <v>326</v>
      </c>
      <c r="B341" s="34" t="s">
        <v>1982</v>
      </c>
      <c r="C341" s="34" t="s">
        <v>1983</v>
      </c>
      <c r="D341" s="249" t="s">
        <v>894</v>
      </c>
      <c r="E341" s="267">
        <v>32535</v>
      </c>
      <c r="F341" s="267">
        <v>6181.65</v>
      </c>
      <c r="G341" s="268">
        <v>38717</v>
      </c>
      <c r="H341" s="269">
        <v>32209.941176470591</v>
      </c>
      <c r="I341" s="269">
        <f t="shared" si="20"/>
        <v>6119.8888235294125</v>
      </c>
      <c r="J341" s="269">
        <f t="shared" si="21"/>
        <v>38330</v>
      </c>
    </row>
    <row r="342" spans="1:10" x14ac:dyDescent="0.25">
      <c r="A342" s="32">
        <f t="shared" si="22"/>
        <v>327</v>
      </c>
      <c r="B342" s="34" t="s">
        <v>1984</v>
      </c>
      <c r="C342" s="34" t="s">
        <v>1985</v>
      </c>
      <c r="D342" s="249" t="s">
        <v>894</v>
      </c>
      <c r="E342" s="267">
        <v>32321</v>
      </c>
      <c r="F342" s="267">
        <v>6140.99</v>
      </c>
      <c r="G342" s="268">
        <v>38462</v>
      </c>
      <c r="H342" s="269">
        <v>31997.798319327729</v>
      </c>
      <c r="I342" s="269">
        <f t="shared" si="20"/>
        <v>6079.5816806722687</v>
      </c>
      <c r="J342" s="269">
        <f t="shared" si="21"/>
        <v>38077</v>
      </c>
    </row>
    <row r="343" spans="1:10" ht="25.5" x14ac:dyDescent="0.25">
      <c r="A343" s="32">
        <f t="shared" si="22"/>
        <v>328</v>
      </c>
      <c r="B343" s="34" t="s">
        <v>1986</v>
      </c>
      <c r="C343" s="34" t="s">
        <v>1987</v>
      </c>
      <c r="D343" s="249" t="s">
        <v>894</v>
      </c>
      <c r="E343" s="267">
        <v>38035</v>
      </c>
      <c r="F343" s="267">
        <v>7226.65</v>
      </c>
      <c r="G343" s="268">
        <v>45262</v>
      </c>
      <c r="H343" s="269">
        <v>37654.941176470587</v>
      </c>
      <c r="I343" s="269">
        <f t="shared" si="20"/>
        <v>7154.4388235294118</v>
      </c>
      <c r="J343" s="269">
        <f t="shared" si="21"/>
        <v>44809</v>
      </c>
    </row>
    <row r="344" spans="1:10" x14ac:dyDescent="0.25">
      <c r="A344" s="32">
        <f t="shared" si="22"/>
        <v>329</v>
      </c>
      <c r="B344" s="34" t="s">
        <v>1988</v>
      </c>
      <c r="C344" s="34" t="s">
        <v>1989</v>
      </c>
      <c r="D344" s="249" t="s">
        <v>894</v>
      </c>
      <c r="E344" s="267">
        <v>40634</v>
      </c>
      <c r="F344" s="267">
        <v>7720.46</v>
      </c>
      <c r="G344" s="268">
        <v>48354</v>
      </c>
      <c r="H344" s="269">
        <v>40227.277310924372</v>
      </c>
      <c r="I344" s="269">
        <f t="shared" si="20"/>
        <v>7643.1826890756311</v>
      </c>
      <c r="J344" s="269">
        <f t="shared" si="21"/>
        <v>47870</v>
      </c>
    </row>
    <row r="345" spans="1:10" ht="25.5" x14ac:dyDescent="0.25">
      <c r="A345" s="32">
        <f t="shared" si="22"/>
        <v>330</v>
      </c>
      <c r="B345" s="34" t="s">
        <v>1988</v>
      </c>
      <c r="C345" s="34" t="s">
        <v>1990</v>
      </c>
      <c r="D345" s="249" t="s">
        <v>894</v>
      </c>
      <c r="E345" s="267">
        <v>40573</v>
      </c>
      <c r="F345" s="267">
        <v>7708.87</v>
      </c>
      <c r="G345" s="268">
        <v>48282</v>
      </c>
      <c r="H345" s="269">
        <v>40167.378151260506</v>
      </c>
      <c r="I345" s="269">
        <f t="shared" si="20"/>
        <v>7631.8018487394966</v>
      </c>
      <c r="J345" s="269">
        <f t="shared" si="21"/>
        <v>47799</v>
      </c>
    </row>
    <row r="346" spans="1:10" ht="25.5" x14ac:dyDescent="0.25">
      <c r="A346" s="32">
        <f t="shared" si="22"/>
        <v>331</v>
      </c>
      <c r="B346" s="34" t="s">
        <v>1991</v>
      </c>
      <c r="C346" s="34" t="s">
        <v>1992</v>
      </c>
      <c r="D346" s="249" t="s">
        <v>894</v>
      </c>
      <c r="E346" s="267">
        <v>32319</v>
      </c>
      <c r="F346" s="267">
        <v>6140.61</v>
      </c>
      <c r="G346" s="268">
        <v>38460</v>
      </c>
      <c r="H346" s="269">
        <v>31996.134453781517</v>
      </c>
      <c r="I346" s="269">
        <f t="shared" si="20"/>
        <v>6079.2655462184885</v>
      </c>
      <c r="J346" s="269">
        <f t="shared" si="21"/>
        <v>38075</v>
      </c>
    </row>
    <row r="347" spans="1:10" ht="25.5" x14ac:dyDescent="0.25">
      <c r="A347" s="32">
        <f t="shared" si="22"/>
        <v>332</v>
      </c>
      <c r="B347" s="34" t="s">
        <v>1993</v>
      </c>
      <c r="C347" s="34" t="s">
        <v>1994</v>
      </c>
      <c r="D347" s="249" t="s">
        <v>894</v>
      </c>
      <c r="E347" s="267">
        <v>38255</v>
      </c>
      <c r="F347" s="267">
        <v>7268.45</v>
      </c>
      <c r="G347" s="268">
        <v>45523</v>
      </c>
      <c r="H347" s="269">
        <v>37872.075630252097</v>
      </c>
      <c r="I347" s="269">
        <f t="shared" si="20"/>
        <v>7195.6943697478982</v>
      </c>
      <c r="J347" s="269">
        <f t="shared" si="21"/>
        <v>45068</v>
      </c>
    </row>
    <row r="348" spans="1:10" ht="25.5" x14ac:dyDescent="0.25">
      <c r="A348" s="32">
        <f t="shared" si="22"/>
        <v>333</v>
      </c>
      <c r="B348" s="34" t="s">
        <v>1995</v>
      </c>
      <c r="C348" s="34" t="s">
        <v>1996</v>
      </c>
      <c r="D348" s="249" t="s">
        <v>894</v>
      </c>
      <c r="E348" s="267">
        <v>40669</v>
      </c>
      <c r="F348" s="267">
        <v>7727.11</v>
      </c>
      <c r="G348" s="268">
        <v>48396</v>
      </c>
      <c r="H348" s="269">
        <v>40262.218487394959</v>
      </c>
      <c r="I348" s="269">
        <f t="shared" si="20"/>
        <v>7649.8215126050427</v>
      </c>
      <c r="J348" s="269">
        <f t="shared" si="21"/>
        <v>47912</v>
      </c>
    </row>
    <row r="349" spans="1:10" ht="25.5" x14ac:dyDescent="0.25">
      <c r="A349" s="32">
        <f t="shared" si="22"/>
        <v>334</v>
      </c>
      <c r="B349" s="34" t="s">
        <v>1997</v>
      </c>
      <c r="C349" s="34" t="s">
        <v>1998</v>
      </c>
      <c r="D349" s="249" t="s">
        <v>894</v>
      </c>
      <c r="E349" s="267">
        <v>32535</v>
      </c>
      <c r="F349" s="267">
        <v>6181.65</v>
      </c>
      <c r="G349" s="268">
        <v>38717</v>
      </c>
      <c r="H349" s="269">
        <v>32209.941176470591</v>
      </c>
      <c r="I349" s="269">
        <f t="shared" si="20"/>
        <v>6119.8888235294125</v>
      </c>
      <c r="J349" s="269">
        <f t="shared" si="21"/>
        <v>38330</v>
      </c>
    </row>
    <row r="350" spans="1:10" ht="25.5" x14ac:dyDescent="0.25">
      <c r="A350" s="32">
        <f t="shared" si="22"/>
        <v>335</v>
      </c>
      <c r="B350" s="34" t="s">
        <v>1999</v>
      </c>
      <c r="C350" s="34" t="s">
        <v>2000</v>
      </c>
      <c r="D350" s="249" t="s">
        <v>894</v>
      </c>
      <c r="E350" s="267">
        <v>32535</v>
      </c>
      <c r="F350" s="267">
        <v>6181.65</v>
      </c>
      <c r="G350" s="268">
        <v>38717</v>
      </c>
      <c r="H350" s="269">
        <v>32209.941176470591</v>
      </c>
      <c r="I350" s="269">
        <f t="shared" ref="I350:I401" si="23">+H350*0.19</f>
        <v>6119.8888235294125</v>
      </c>
      <c r="J350" s="269">
        <f t="shared" ref="J350:J401" si="24">+ROUND(H350+I350,0)</f>
        <v>38330</v>
      </c>
    </row>
    <row r="351" spans="1:10" x14ac:dyDescent="0.25">
      <c r="A351" s="32">
        <f t="shared" si="22"/>
        <v>336</v>
      </c>
      <c r="B351" s="34" t="s">
        <v>2001</v>
      </c>
      <c r="C351" s="34" t="s">
        <v>2002</v>
      </c>
      <c r="D351" s="249" t="s">
        <v>894</v>
      </c>
      <c r="E351" s="267">
        <v>38287</v>
      </c>
      <c r="F351" s="267">
        <v>7274.53</v>
      </c>
      <c r="G351" s="268">
        <v>45562</v>
      </c>
      <c r="H351" s="269">
        <v>37904.521008403361</v>
      </c>
      <c r="I351" s="269">
        <f t="shared" si="23"/>
        <v>7201.8589915966386</v>
      </c>
      <c r="J351" s="269">
        <f t="shared" si="24"/>
        <v>45106</v>
      </c>
    </row>
    <row r="352" spans="1:10" x14ac:dyDescent="0.25">
      <c r="A352" s="32">
        <f t="shared" si="22"/>
        <v>337</v>
      </c>
      <c r="B352" s="34" t="s">
        <v>2003</v>
      </c>
      <c r="C352" s="34" t="s">
        <v>2004</v>
      </c>
      <c r="D352" s="249" t="s">
        <v>894</v>
      </c>
      <c r="E352" s="267">
        <v>40342</v>
      </c>
      <c r="F352" s="267">
        <v>7664.9800000000005</v>
      </c>
      <c r="G352" s="268">
        <v>48007</v>
      </c>
      <c r="H352" s="269">
        <v>39938.596638655465</v>
      </c>
      <c r="I352" s="269">
        <f t="shared" si="23"/>
        <v>7588.3333613445384</v>
      </c>
      <c r="J352" s="269">
        <f t="shared" si="24"/>
        <v>47527</v>
      </c>
    </row>
    <row r="353" spans="1:10" x14ac:dyDescent="0.25">
      <c r="A353" s="32">
        <f t="shared" si="22"/>
        <v>338</v>
      </c>
      <c r="B353" s="34" t="s">
        <v>2005</v>
      </c>
      <c r="C353" s="34" t="s">
        <v>2006</v>
      </c>
      <c r="D353" s="249" t="s">
        <v>894</v>
      </c>
      <c r="E353" s="267">
        <v>32459</v>
      </c>
      <c r="F353" s="267">
        <v>6167.21</v>
      </c>
      <c r="G353" s="268">
        <v>38626</v>
      </c>
      <c r="H353" s="269">
        <v>32134.235294117647</v>
      </c>
      <c r="I353" s="269">
        <f t="shared" si="23"/>
        <v>6105.5047058823529</v>
      </c>
      <c r="J353" s="269">
        <f t="shared" si="24"/>
        <v>38240</v>
      </c>
    </row>
    <row r="354" spans="1:10" x14ac:dyDescent="0.25">
      <c r="A354" s="32">
        <f t="shared" si="22"/>
        <v>339</v>
      </c>
      <c r="B354" s="278" t="s">
        <v>2007</v>
      </c>
      <c r="C354" s="278" t="s">
        <v>2008</v>
      </c>
      <c r="D354" s="249" t="s">
        <v>894</v>
      </c>
      <c r="E354" s="267">
        <v>40243</v>
      </c>
      <c r="F354" s="267">
        <v>7646.17</v>
      </c>
      <c r="G354" s="268">
        <v>47889</v>
      </c>
      <c r="H354" s="269">
        <v>39840.428571428572</v>
      </c>
      <c r="I354" s="269">
        <f t="shared" si="23"/>
        <v>7569.681428571429</v>
      </c>
      <c r="J354" s="269">
        <f t="shared" si="24"/>
        <v>47410</v>
      </c>
    </row>
    <row r="355" spans="1:10" x14ac:dyDescent="0.25">
      <c r="A355" s="32">
        <f t="shared" si="22"/>
        <v>340</v>
      </c>
      <c r="B355" s="278" t="s">
        <v>2007</v>
      </c>
      <c r="C355" s="278" t="s">
        <v>2009</v>
      </c>
      <c r="D355" s="249" t="s">
        <v>894</v>
      </c>
      <c r="E355" s="267">
        <v>40669</v>
      </c>
      <c r="F355" s="267">
        <v>7727.11</v>
      </c>
      <c r="G355" s="268">
        <v>48396</v>
      </c>
      <c r="H355" s="269">
        <v>40262.218487394959</v>
      </c>
      <c r="I355" s="269">
        <f t="shared" si="23"/>
        <v>7649.8215126050427</v>
      </c>
      <c r="J355" s="269">
        <f t="shared" si="24"/>
        <v>47912</v>
      </c>
    </row>
    <row r="356" spans="1:10" x14ac:dyDescent="0.25">
      <c r="A356" s="32">
        <f t="shared" si="22"/>
        <v>341</v>
      </c>
      <c r="B356" s="95" t="s">
        <v>2010</v>
      </c>
      <c r="C356" s="95" t="s">
        <v>2011</v>
      </c>
      <c r="D356" s="93" t="s">
        <v>1514</v>
      </c>
      <c r="E356" s="267">
        <v>11039</v>
      </c>
      <c r="F356" s="267">
        <v>2097.41</v>
      </c>
      <c r="G356" s="268">
        <v>13136</v>
      </c>
      <c r="H356" s="269">
        <v>10928.268907563026</v>
      </c>
      <c r="I356" s="269">
        <f t="shared" si="23"/>
        <v>2076.3710924369748</v>
      </c>
      <c r="J356" s="269">
        <f t="shared" si="24"/>
        <v>13005</v>
      </c>
    </row>
    <row r="357" spans="1:10" ht="25.5" x14ac:dyDescent="0.25">
      <c r="A357" s="32">
        <f t="shared" si="22"/>
        <v>342</v>
      </c>
      <c r="B357" s="95" t="s">
        <v>2012</v>
      </c>
      <c r="C357" s="95" t="s">
        <v>2013</v>
      </c>
      <c r="D357" s="93" t="s">
        <v>1615</v>
      </c>
      <c r="E357" s="267">
        <v>44155</v>
      </c>
      <c r="F357" s="267">
        <v>8389.4500000000007</v>
      </c>
      <c r="G357" s="268">
        <v>52544</v>
      </c>
      <c r="H357" s="269">
        <v>43713.075630252104</v>
      </c>
      <c r="I357" s="269">
        <f t="shared" si="23"/>
        <v>8305.4843697478991</v>
      </c>
      <c r="J357" s="269">
        <f t="shared" si="24"/>
        <v>52019</v>
      </c>
    </row>
    <row r="358" spans="1:10" ht="25.5" x14ac:dyDescent="0.25">
      <c r="A358" s="32">
        <f t="shared" si="22"/>
        <v>343</v>
      </c>
      <c r="B358" s="95" t="s">
        <v>2014</v>
      </c>
      <c r="C358" s="95" t="s">
        <v>2015</v>
      </c>
      <c r="D358" s="93" t="s">
        <v>1615</v>
      </c>
      <c r="E358" s="267">
        <v>17806</v>
      </c>
      <c r="F358" s="267">
        <v>3383.14</v>
      </c>
      <c r="G358" s="268">
        <v>21189</v>
      </c>
      <c r="H358" s="269">
        <v>17627.823529411766</v>
      </c>
      <c r="I358" s="269">
        <f t="shared" si="23"/>
        <v>3349.2864705882357</v>
      </c>
      <c r="J358" s="269">
        <f t="shared" si="24"/>
        <v>20977</v>
      </c>
    </row>
    <row r="359" spans="1:10" x14ac:dyDescent="0.25">
      <c r="A359" s="32">
        <f t="shared" si="22"/>
        <v>344</v>
      </c>
      <c r="B359" s="95" t="s">
        <v>2016</v>
      </c>
      <c r="C359" s="95" t="s">
        <v>2017</v>
      </c>
      <c r="D359" s="93" t="s">
        <v>1503</v>
      </c>
      <c r="E359" s="267">
        <v>22775</v>
      </c>
      <c r="F359" s="267">
        <v>4327.25</v>
      </c>
      <c r="G359" s="268">
        <v>27102</v>
      </c>
      <c r="H359" s="269">
        <v>22547.042016806725</v>
      </c>
      <c r="I359" s="269">
        <f t="shared" si="23"/>
        <v>4283.9379831932774</v>
      </c>
      <c r="J359" s="269">
        <f t="shared" si="24"/>
        <v>26831</v>
      </c>
    </row>
    <row r="360" spans="1:10" x14ac:dyDescent="0.25">
      <c r="A360" s="32">
        <f t="shared" si="22"/>
        <v>345</v>
      </c>
      <c r="B360" s="95" t="s">
        <v>2018</v>
      </c>
      <c r="C360" s="95" t="s">
        <v>2019</v>
      </c>
      <c r="D360" s="93" t="s">
        <v>1503</v>
      </c>
      <c r="E360" s="267">
        <v>24241</v>
      </c>
      <c r="F360" s="267">
        <v>4605.79</v>
      </c>
      <c r="G360" s="268">
        <v>28847</v>
      </c>
      <c r="H360" s="269">
        <v>23998.764705882353</v>
      </c>
      <c r="I360" s="269">
        <f t="shared" si="23"/>
        <v>4559.7652941176475</v>
      </c>
      <c r="J360" s="269">
        <f t="shared" si="24"/>
        <v>28559</v>
      </c>
    </row>
    <row r="361" spans="1:10" ht="25.5" x14ac:dyDescent="0.25">
      <c r="A361" s="32">
        <f t="shared" si="22"/>
        <v>346</v>
      </c>
      <c r="B361" s="95" t="s">
        <v>2020</v>
      </c>
      <c r="C361" s="95" t="s">
        <v>2019</v>
      </c>
      <c r="D361" s="93" t="s">
        <v>1505</v>
      </c>
      <c r="E361" s="267">
        <v>17289</v>
      </c>
      <c r="F361" s="267">
        <v>3284.91</v>
      </c>
      <c r="G361" s="268">
        <v>20574</v>
      </c>
      <c r="H361" s="269">
        <v>17116.18487394958</v>
      </c>
      <c r="I361" s="269">
        <f t="shared" si="23"/>
        <v>3252.0751260504203</v>
      </c>
      <c r="J361" s="269">
        <f t="shared" si="24"/>
        <v>20368</v>
      </c>
    </row>
    <row r="362" spans="1:10" ht="25.5" x14ac:dyDescent="0.25">
      <c r="A362" s="32">
        <f t="shared" ref="A362:A401" si="25">+A361+1</f>
        <v>347</v>
      </c>
      <c r="B362" s="36" t="s">
        <v>2021</v>
      </c>
      <c r="C362" s="36" t="s">
        <v>2022</v>
      </c>
      <c r="D362" s="35" t="s">
        <v>894</v>
      </c>
      <c r="E362" s="267">
        <v>145121</v>
      </c>
      <c r="F362" s="267">
        <v>27572.99</v>
      </c>
      <c r="G362" s="268">
        <v>172694</v>
      </c>
      <c r="H362" s="269">
        <v>143669.79831932773</v>
      </c>
      <c r="I362" s="269">
        <f t="shared" si="23"/>
        <v>27297.261680672269</v>
      </c>
      <c r="J362" s="269">
        <f t="shared" si="24"/>
        <v>170967</v>
      </c>
    </row>
    <row r="363" spans="1:10" x14ac:dyDescent="0.25">
      <c r="A363" s="32">
        <f t="shared" si="25"/>
        <v>348</v>
      </c>
      <c r="B363" s="278" t="s">
        <v>2025</v>
      </c>
      <c r="C363" s="278" t="s">
        <v>2025</v>
      </c>
      <c r="D363" s="249" t="s">
        <v>894</v>
      </c>
      <c r="E363" s="267">
        <v>2817799</v>
      </c>
      <c r="F363" s="267">
        <v>535381.81000000006</v>
      </c>
      <c r="G363" s="268">
        <v>3353181</v>
      </c>
      <c r="H363" s="269">
        <v>2789621.1680672271</v>
      </c>
      <c r="I363" s="269">
        <f t="shared" si="23"/>
        <v>530028.02193277318</v>
      </c>
      <c r="J363" s="269">
        <f t="shared" si="24"/>
        <v>3319649</v>
      </c>
    </row>
    <row r="364" spans="1:10" x14ac:dyDescent="0.25">
      <c r="A364" s="32">
        <f t="shared" si="25"/>
        <v>349</v>
      </c>
      <c r="B364" s="278" t="s">
        <v>2032</v>
      </c>
      <c r="C364" s="278" t="s">
        <v>1755</v>
      </c>
      <c r="D364" s="249" t="s">
        <v>1582</v>
      </c>
      <c r="E364" s="267">
        <v>16268</v>
      </c>
      <c r="F364" s="267">
        <v>3090.92</v>
      </c>
      <c r="G364" s="268">
        <v>19359</v>
      </c>
      <c r="H364" s="269">
        <v>16105.386554621849</v>
      </c>
      <c r="I364" s="269">
        <f t="shared" si="23"/>
        <v>3060.0234453781513</v>
      </c>
      <c r="J364" s="269">
        <f t="shared" si="24"/>
        <v>19165</v>
      </c>
    </row>
    <row r="365" spans="1:10" ht="25.5" x14ac:dyDescent="0.25">
      <c r="A365" s="32">
        <f t="shared" si="25"/>
        <v>350</v>
      </c>
      <c r="B365" s="95" t="s">
        <v>2033</v>
      </c>
      <c r="C365" s="95" t="s">
        <v>2034</v>
      </c>
      <c r="D365" s="93" t="s">
        <v>894</v>
      </c>
      <c r="E365" s="267">
        <v>31563</v>
      </c>
      <c r="F365" s="267">
        <v>5996.97</v>
      </c>
      <c r="G365" s="268">
        <v>37560</v>
      </c>
      <c r="H365" s="269">
        <v>31247.394957983197</v>
      </c>
      <c r="I365" s="269">
        <f t="shared" si="23"/>
        <v>5937.0050420168072</v>
      </c>
      <c r="J365" s="269">
        <f t="shared" si="24"/>
        <v>37184</v>
      </c>
    </row>
    <row r="366" spans="1:10" ht="25.5" x14ac:dyDescent="0.25">
      <c r="A366" s="32">
        <f t="shared" si="25"/>
        <v>351</v>
      </c>
      <c r="B366" s="95" t="s">
        <v>2035</v>
      </c>
      <c r="C366" s="95" t="s">
        <v>2036</v>
      </c>
      <c r="D366" s="93" t="s">
        <v>894</v>
      </c>
      <c r="E366" s="267">
        <v>34777</v>
      </c>
      <c r="F366" s="267">
        <v>6607.63</v>
      </c>
      <c r="G366" s="268">
        <v>41385</v>
      </c>
      <c r="H366" s="269">
        <v>34429.537815126052</v>
      </c>
      <c r="I366" s="269">
        <f t="shared" si="23"/>
        <v>6541.6121848739504</v>
      </c>
      <c r="J366" s="269">
        <f t="shared" si="24"/>
        <v>40971</v>
      </c>
    </row>
    <row r="367" spans="1:10" x14ac:dyDescent="0.25">
      <c r="A367" s="32">
        <f t="shared" si="25"/>
        <v>352</v>
      </c>
      <c r="B367" s="95" t="s">
        <v>2037</v>
      </c>
      <c r="C367" s="92" t="s">
        <v>2038</v>
      </c>
      <c r="D367" s="93" t="s">
        <v>894</v>
      </c>
      <c r="E367" s="267">
        <v>75026</v>
      </c>
      <c r="F367" s="267">
        <v>14254.94</v>
      </c>
      <c r="G367" s="268">
        <v>89281</v>
      </c>
      <c r="H367" s="269">
        <v>74275.789915966394</v>
      </c>
      <c r="I367" s="269">
        <f t="shared" si="23"/>
        <v>14112.400084033616</v>
      </c>
      <c r="J367" s="269">
        <f t="shared" si="24"/>
        <v>88388</v>
      </c>
    </row>
    <row r="368" spans="1:10" x14ac:dyDescent="0.25">
      <c r="A368" s="32">
        <f t="shared" si="25"/>
        <v>353</v>
      </c>
      <c r="B368" s="95" t="s">
        <v>2039</v>
      </c>
      <c r="C368" s="92" t="s">
        <v>2040</v>
      </c>
      <c r="D368" s="93" t="s">
        <v>894</v>
      </c>
      <c r="E368" s="267">
        <v>76497</v>
      </c>
      <c r="F368" s="267">
        <v>14534.43</v>
      </c>
      <c r="G368" s="268">
        <v>91031</v>
      </c>
      <c r="H368" s="269">
        <v>75731.672268907569</v>
      </c>
      <c r="I368" s="269">
        <f t="shared" si="23"/>
        <v>14389.017731092437</v>
      </c>
      <c r="J368" s="269">
        <f t="shared" si="24"/>
        <v>90121</v>
      </c>
    </row>
    <row r="369" spans="1:10" x14ac:dyDescent="0.25">
      <c r="A369" s="32">
        <f t="shared" si="25"/>
        <v>354</v>
      </c>
      <c r="B369" s="95" t="s">
        <v>2041</v>
      </c>
      <c r="C369" s="92" t="s">
        <v>2042</v>
      </c>
      <c r="D369" s="93" t="s">
        <v>894</v>
      </c>
      <c r="E369" s="267">
        <v>69603</v>
      </c>
      <c r="F369" s="267">
        <v>13224.57</v>
      </c>
      <c r="G369" s="268">
        <v>82828</v>
      </c>
      <c r="H369" s="269">
        <v>68907.327731092446</v>
      </c>
      <c r="I369" s="269">
        <f t="shared" si="23"/>
        <v>13092.392268907564</v>
      </c>
      <c r="J369" s="269">
        <f t="shared" si="24"/>
        <v>82000</v>
      </c>
    </row>
    <row r="370" spans="1:10" x14ac:dyDescent="0.25">
      <c r="A370" s="32">
        <f t="shared" si="25"/>
        <v>355</v>
      </c>
      <c r="B370" s="95" t="s">
        <v>2045</v>
      </c>
      <c r="C370" s="92" t="s">
        <v>2046</v>
      </c>
      <c r="D370" s="93" t="s">
        <v>894</v>
      </c>
      <c r="E370" s="267">
        <v>6916</v>
      </c>
      <c r="F370" s="267">
        <v>1314.04</v>
      </c>
      <c r="G370" s="268">
        <v>8230</v>
      </c>
      <c r="H370" s="269">
        <v>6846.8067226890762</v>
      </c>
      <c r="I370" s="269">
        <f t="shared" si="23"/>
        <v>1300.8932773109245</v>
      </c>
      <c r="J370" s="269">
        <f t="shared" si="24"/>
        <v>8148</v>
      </c>
    </row>
    <row r="371" spans="1:10" x14ac:dyDescent="0.25">
      <c r="A371" s="32">
        <f t="shared" si="25"/>
        <v>356</v>
      </c>
      <c r="B371" s="95" t="s">
        <v>2047</v>
      </c>
      <c r="C371" s="95" t="s">
        <v>2048</v>
      </c>
      <c r="D371" s="93" t="s">
        <v>894</v>
      </c>
      <c r="E371" s="267">
        <v>14491</v>
      </c>
      <c r="F371" s="267">
        <v>2753.29</v>
      </c>
      <c r="G371" s="268">
        <v>17244</v>
      </c>
      <c r="H371" s="269">
        <v>14345.848739495799</v>
      </c>
      <c r="I371" s="269">
        <f t="shared" si="23"/>
        <v>2725.7112605042021</v>
      </c>
      <c r="J371" s="269">
        <f t="shared" si="24"/>
        <v>17072</v>
      </c>
    </row>
    <row r="372" spans="1:10" ht="25.5" x14ac:dyDescent="0.25">
      <c r="A372" s="32">
        <f t="shared" si="25"/>
        <v>357</v>
      </c>
      <c r="B372" s="278" t="s">
        <v>2049</v>
      </c>
      <c r="C372" s="278" t="s">
        <v>2050</v>
      </c>
      <c r="D372" s="249" t="s">
        <v>1538</v>
      </c>
      <c r="E372" s="267">
        <v>218460</v>
      </c>
      <c r="F372" s="267">
        <v>41507.4</v>
      </c>
      <c r="G372" s="268">
        <v>259967</v>
      </c>
      <c r="H372" s="269">
        <v>216275.06722689077</v>
      </c>
      <c r="I372" s="269">
        <f t="shared" si="23"/>
        <v>41092.262773109243</v>
      </c>
      <c r="J372" s="269">
        <f t="shared" si="24"/>
        <v>257367</v>
      </c>
    </row>
    <row r="373" spans="1:10" x14ac:dyDescent="0.25">
      <c r="A373" s="32">
        <f t="shared" si="25"/>
        <v>358</v>
      </c>
      <c r="B373" s="92" t="s">
        <v>2051</v>
      </c>
      <c r="C373" s="92" t="s">
        <v>2052</v>
      </c>
      <c r="D373" s="93" t="s">
        <v>1514</v>
      </c>
      <c r="E373" s="267">
        <v>17430</v>
      </c>
      <c r="F373" s="267">
        <v>3311.7</v>
      </c>
      <c r="G373" s="268">
        <v>20742</v>
      </c>
      <c r="H373" s="269">
        <v>17255.949579831937</v>
      </c>
      <c r="I373" s="269">
        <f t="shared" si="23"/>
        <v>3278.6304201680682</v>
      </c>
      <c r="J373" s="269">
        <f t="shared" si="24"/>
        <v>20535</v>
      </c>
    </row>
    <row r="374" spans="1:10" x14ac:dyDescent="0.25">
      <c r="A374" s="32">
        <f t="shared" si="25"/>
        <v>359</v>
      </c>
      <c r="B374" s="92" t="s">
        <v>2053</v>
      </c>
      <c r="C374" s="92" t="s">
        <v>2052</v>
      </c>
      <c r="D374" s="93" t="s">
        <v>1652</v>
      </c>
      <c r="E374" s="267">
        <v>26662</v>
      </c>
      <c r="F374" s="267">
        <v>5065.78</v>
      </c>
      <c r="G374" s="268">
        <v>31728</v>
      </c>
      <c r="H374" s="269">
        <v>26395.563025210085</v>
      </c>
      <c r="I374" s="269">
        <f t="shared" si="23"/>
        <v>5015.1569747899166</v>
      </c>
      <c r="J374" s="269">
        <f t="shared" si="24"/>
        <v>31411</v>
      </c>
    </row>
    <row r="375" spans="1:10" x14ac:dyDescent="0.25">
      <c r="A375" s="32">
        <f t="shared" si="25"/>
        <v>360</v>
      </c>
      <c r="B375" s="92" t="s">
        <v>2054</v>
      </c>
      <c r="C375" s="92" t="s">
        <v>2052</v>
      </c>
      <c r="D375" s="93" t="s">
        <v>2055</v>
      </c>
      <c r="E375" s="267">
        <v>48688</v>
      </c>
      <c r="F375" s="267">
        <v>9250.7199999999993</v>
      </c>
      <c r="G375" s="268">
        <v>57939</v>
      </c>
      <c r="H375" s="269">
        <v>48201.352941176476</v>
      </c>
      <c r="I375" s="269">
        <f t="shared" si="23"/>
        <v>9158.2570588235303</v>
      </c>
      <c r="J375" s="269">
        <f t="shared" si="24"/>
        <v>57360</v>
      </c>
    </row>
    <row r="376" spans="1:10" ht="25.5" x14ac:dyDescent="0.25">
      <c r="A376" s="32">
        <f t="shared" si="25"/>
        <v>361</v>
      </c>
      <c r="B376" s="95" t="s">
        <v>2068</v>
      </c>
      <c r="C376" s="92" t="s">
        <v>2069</v>
      </c>
      <c r="D376" s="93" t="s">
        <v>2070</v>
      </c>
      <c r="E376" s="267">
        <v>4386</v>
      </c>
      <c r="F376" s="267">
        <v>833.34</v>
      </c>
      <c r="G376" s="268">
        <v>5219</v>
      </c>
      <c r="H376" s="269">
        <v>4341.8571428571431</v>
      </c>
      <c r="I376" s="269">
        <f t="shared" si="23"/>
        <v>824.95285714285717</v>
      </c>
      <c r="J376" s="269">
        <f t="shared" si="24"/>
        <v>5167</v>
      </c>
    </row>
    <row r="377" spans="1:10" x14ac:dyDescent="0.25">
      <c r="A377" s="32">
        <f t="shared" si="25"/>
        <v>362</v>
      </c>
      <c r="B377" s="278" t="s">
        <v>2071</v>
      </c>
      <c r="C377" s="278" t="s">
        <v>2072</v>
      </c>
      <c r="D377" s="249" t="s">
        <v>894</v>
      </c>
      <c r="E377" s="267">
        <v>197536</v>
      </c>
      <c r="F377" s="267">
        <v>37531.840000000004</v>
      </c>
      <c r="G377" s="268">
        <v>235068</v>
      </c>
      <c r="H377" s="269">
        <v>195560.77310924372</v>
      </c>
      <c r="I377" s="269">
        <f t="shared" si="23"/>
        <v>37156.546890756304</v>
      </c>
      <c r="J377" s="269">
        <f t="shared" si="24"/>
        <v>232717</v>
      </c>
    </row>
    <row r="378" spans="1:10" x14ac:dyDescent="0.25">
      <c r="A378" s="32">
        <f t="shared" si="25"/>
        <v>363</v>
      </c>
      <c r="B378" s="95" t="s">
        <v>2073</v>
      </c>
      <c r="C378" s="95" t="s">
        <v>2074</v>
      </c>
      <c r="D378" s="93" t="s">
        <v>2075</v>
      </c>
      <c r="E378" s="267">
        <v>8701</v>
      </c>
      <c r="F378" s="267">
        <v>1653.19</v>
      </c>
      <c r="G378" s="268">
        <v>10354</v>
      </c>
      <c r="H378" s="269">
        <v>8613.8319327731097</v>
      </c>
      <c r="I378" s="269">
        <f t="shared" si="23"/>
        <v>1636.6280672268908</v>
      </c>
      <c r="J378" s="269">
        <f t="shared" si="24"/>
        <v>10250</v>
      </c>
    </row>
    <row r="379" spans="1:10" x14ac:dyDescent="0.25">
      <c r="A379" s="32">
        <f t="shared" si="25"/>
        <v>364</v>
      </c>
      <c r="B379" s="95" t="s">
        <v>2082</v>
      </c>
      <c r="C379" s="92" t="s">
        <v>2083</v>
      </c>
      <c r="D379" s="93" t="s">
        <v>1789</v>
      </c>
      <c r="E379" s="267">
        <v>20270</v>
      </c>
      <c r="F379" s="267">
        <v>3851.3</v>
      </c>
      <c r="G379" s="268">
        <v>24121</v>
      </c>
      <c r="H379" s="269">
        <v>20067.050420168071</v>
      </c>
      <c r="I379" s="269">
        <f t="shared" si="23"/>
        <v>3812.7395798319335</v>
      </c>
      <c r="J379" s="269">
        <f t="shared" si="24"/>
        <v>23880</v>
      </c>
    </row>
    <row r="380" spans="1:10" x14ac:dyDescent="0.25">
      <c r="A380" s="32">
        <f t="shared" si="25"/>
        <v>365</v>
      </c>
      <c r="B380" s="95" t="s">
        <v>2084</v>
      </c>
      <c r="C380" s="92" t="s">
        <v>2085</v>
      </c>
      <c r="D380" s="93" t="s">
        <v>1789</v>
      </c>
      <c r="E380" s="267">
        <v>21446</v>
      </c>
      <c r="F380" s="267">
        <v>4074.7400000000002</v>
      </c>
      <c r="G380" s="268">
        <v>25521</v>
      </c>
      <c r="H380" s="269">
        <v>21231.756302521011</v>
      </c>
      <c r="I380" s="269">
        <f t="shared" si="23"/>
        <v>4034.0336974789921</v>
      </c>
      <c r="J380" s="269">
        <f t="shared" si="24"/>
        <v>25266</v>
      </c>
    </row>
    <row r="381" spans="1:10" x14ac:dyDescent="0.25">
      <c r="A381" s="32">
        <f t="shared" si="25"/>
        <v>366</v>
      </c>
      <c r="B381" s="95" t="s">
        <v>2086</v>
      </c>
      <c r="C381" s="92" t="s">
        <v>2087</v>
      </c>
      <c r="D381" s="93" t="s">
        <v>1789</v>
      </c>
      <c r="E381" s="267">
        <v>50016</v>
      </c>
      <c r="F381" s="267">
        <v>9503.0400000000009</v>
      </c>
      <c r="G381" s="268">
        <v>59519</v>
      </c>
      <c r="H381" s="269">
        <v>49515.806722689078</v>
      </c>
      <c r="I381" s="269">
        <f t="shared" si="23"/>
        <v>9408.0032773109251</v>
      </c>
      <c r="J381" s="269">
        <f t="shared" si="24"/>
        <v>58924</v>
      </c>
    </row>
    <row r="382" spans="1:10" x14ac:dyDescent="0.25">
      <c r="A382" s="32">
        <f t="shared" si="25"/>
        <v>367</v>
      </c>
      <c r="B382" s="278" t="s">
        <v>2088</v>
      </c>
      <c r="C382" s="278" t="s">
        <v>2089</v>
      </c>
      <c r="D382" s="249" t="s">
        <v>1789</v>
      </c>
      <c r="E382" s="267">
        <v>134789</v>
      </c>
      <c r="F382" s="267">
        <v>25609.91</v>
      </c>
      <c r="G382" s="268">
        <v>160399</v>
      </c>
      <c r="H382" s="269">
        <v>133441.18487394959</v>
      </c>
      <c r="I382" s="269">
        <f t="shared" si="23"/>
        <v>25353.825126050422</v>
      </c>
      <c r="J382" s="269">
        <f t="shared" si="24"/>
        <v>158795</v>
      </c>
    </row>
    <row r="383" spans="1:10" x14ac:dyDescent="0.25">
      <c r="A383" s="32">
        <f t="shared" si="25"/>
        <v>368</v>
      </c>
      <c r="B383" s="95" t="s">
        <v>2090</v>
      </c>
      <c r="C383" s="92" t="s">
        <v>2091</v>
      </c>
      <c r="D383" s="93" t="s">
        <v>1538</v>
      </c>
      <c r="E383" s="267">
        <v>138310</v>
      </c>
      <c r="F383" s="267">
        <v>26278.9</v>
      </c>
      <c r="G383" s="268">
        <v>164589</v>
      </c>
      <c r="H383" s="269">
        <v>136926.98319327729</v>
      </c>
      <c r="I383" s="269">
        <f t="shared" si="23"/>
        <v>26016.126806722685</v>
      </c>
      <c r="J383" s="269">
        <f t="shared" si="24"/>
        <v>162943</v>
      </c>
    </row>
    <row r="384" spans="1:10" ht="25.5" x14ac:dyDescent="0.25">
      <c r="A384" s="32">
        <f t="shared" si="25"/>
        <v>369</v>
      </c>
      <c r="B384" s="95" t="s">
        <v>2092</v>
      </c>
      <c r="C384" s="92" t="s">
        <v>2093</v>
      </c>
      <c r="D384" s="93" t="s">
        <v>1538</v>
      </c>
      <c r="E384" s="267">
        <v>98683</v>
      </c>
      <c r="F384" s="267">
        <v>18749.77</v>
      </c>
      <c r="G384" s="268">
        <v>117433</v>
      </c>
      <c r="H384" s="269">
        <v>97696.361344537814</v>
      </c>
      <c r="I384" s="269">
        <f t="shared" si="23"/>
        <v>18562.308655462184</v>
      </c>
      <c r="J384" s="269">
        <f t="shared" si="24"/>
        <v>116259</v>
      </c>
    </row>
    <row r="385" spans="1:10" ht="25.5" x14ac:dyDescent="0.25">
      <c r="A385" s="32">
        <f t="shared" si="25"/>
        <v>370</v>
      </c>
      <c r="B385" s="95" t="s">
        <v>2094</v>
      </c>
      <c r="C385" s="92" t="s">
        <v>2095</v>
      </c>
      <c r="D385" s="249" t="s">
        <v>1789</v>
      </c>
      <c r="E385" s="267">
        <v>22958</v>
      </c>
      <c r="F385" s="267">
        <v>4362.0200000000004</v>
      </c>
      <c r="G385" s="268">
        <v>27320</v>
      </c>
      <c r="H385" s="269">
        <v>22728.403361344539</v>
      </c>
      <c r="I385" s="269">
        <f t="shared" si="23"/>
        <v>4318.3966386554621</v>
      </c>
      <c r="J385" s="269">
        <f t="shared" si="24"/>
        <v>27047</v>
      </c>
    </row>
    <row r="386" spans="1:10" ht="25.5" x14ac:dyDescent="0.25">
      <c r="A386" s="32">
        <f t="shared" si="25"/>
        <v>371</v>
      </c>
      <c r="B386" s="95" t="s">
        <v>2096</v>
      </c>
      <c r="C386" s="92" t="s">
        <v>2097</v>
      </c>
      <c r="D386" s="93" t="s">
        <v>1538</v>
      </c>
      <c r="E386" s="267">
        <v>173137</v>
      </c>
      <c r="F386" s="267">
        <v>32896.03</v>
      </c>
      <c r="G386" s="268">
        <v>206033</v>
      </c>
      <c r="H386" s="269">
        <v>171405.60504201683</v>
      </c>
      <c r="I386" s="269">
        <f t="shared" si="23"/>
        <v>32567.064957983199</v>
      </c>
      <c r="J386" s="269">
        <f t="shared" si="24"/>
        <v>203973</v>
      </c>
    </row>
    <row r="387" spans="1:10" ht="25.5" x14ac:dyDescent="0.25">
      <c r="A387" s="32">
        <f t="shared" si="25"/>
        <v>372</v>
      </c>
      <c r="B387" s="95" t="s">
        <v>2098</v>
      </c>
      <c r="C387" s="95" t="s">
        <v>2099</v>
      </c>
      <c r="D387" s="93" t="s">
        <v>2100</v>
      </c>
      <c r="E387" s="267">
        <v>9506</v>
      </c>
      <c r="F387" s="267">
        <v>1806.14</v>
      </c>
      <c r="G387" s="268">
        <v>11312</v>
      </c>
      <c r="H387" s="269">
        <v>9410.823529411764</v>
      </c>
      <c r="I387" s="269">
        <f t="shared" si="23"/>
        <v>1788.0564705882352</v>
      </c>
      <c r="J387" s="269">
        <f t="shared" si="24"/>
        <v>11199</v>
      </c>
    </row>
    <row r="388" spans="1:10" ht="25.5" x14ac:dyDescent="0.25">
      <c r="A388" s="32">
        <f t="shared" si="25"/>
        <v>373</v>
      </c>
      <c r="B388" s="95" t="s">
        <v>2101</v>
      </c>
      <c r="C388" s="95" t="s">
        <v>2102</v>
      </c>
      <c r="D388" s="93" t="s">
        <v>1615</v>
      </c>
      <c r="E388" s="267">
        <v>13194</v>
      </c>
      <c r="F388" s="267">
        <v>2506.86</v>
      </c>
      <c r="G388" s="268">
        <v>15701</v>
      </c>
      <c r="H388" s="269">
        <v>13062.176470588236</v>
      </c>
      <c r="I388" s="269">
        <f t="shared" si="23"/>
        <v>2481.8135294117651</v>
      </c>
      <c r="J388" s="269">
        <f t="shared" si="24"/>
        <v>15544</v>
      </c>
    </row>
    <row r="389" spans="1:10" x14ac:dyDescent="0.25">
      <c r="A389" s="32">
        <f t="shared" si="25"/>
        <v>374</v>
      </c>
      <c r="B389" s="278" t="s">
        <v>2103</v>
      </c>
      <c r="C389" s="278" t="s">
        <v>2104</v>
      </c>
      <c r="D389" s="249" t="s">
        <v>2105</v>
      </c>
      <c r="E389" s="267">
        <v>69719</v>
      </c>
      <c r="F389" s="267">
        <v>13246.61</v>
      </c>
      <c r="G389" s="268">
        <v>82966</v>
      </c>
      <c r="H389" s="269">
        <v>69022.134453781517</v>
      </c>
      <c r="I389" s="269">
        <f t="shared" si="23"/>
        <v>13114.205546218489</v>
      </c>
      <c r="J389" s="269">
        <f t="shared" si="24"/>
        <v>82136</v>
      </c>
    </row>
    <row r="390" spans="1:10" x14ac:dyDescent="0.25">
      <c r="A390" s="32">
        <f t="shared" si="25"/>
        <v>375</v>
      </c>
      <c r="B390" s="278" t="s">
        <v>2106</v>
      </c>
      <c r="C390" s="278" t="s">
        <v>2107</v>
      </c>
      <c r="D390" s="249" t="s">
        <v>2108</v>
      </c>
      <c r="E390" s="267">
        <v>10458</v>
      </c>
      <c r="F390" s="267">
        <v>1987.02</v>
      </c>
      <c r="G390" s="268">
        <v>12445</v>
      </c>
      <c r="H390" s="269">
        <v>10353.403361344537</v>
      </c>
      <c r="I390" s="269">
        <f t="shared" si="23"/>
        <v>1967.1466386554621</v>
      </c>
      <c r="J390" s="269">
        <f t="shared" si="24"/>
        <v>12321</v>
      </c>
    </row>
    <row r="391" spans="1:10" ht="38.25" x14ac:dyDescent="0.25">
      <c r="A391" s="32">
        <f t="shared" si="25"/>
        <v>376</v>
      </c>
      <c r="B391" s="95" t="s">
        <v>2109</v>
      </c>
      <c r="C391" s="95" t="s">
        <v>2110</v>
      </c>
      <c r="D391" s="93" t="s">
        <v>1591</v>
      </c>
      <c r="E391" s="267">
        <v>9877</v>
      </c>
      <c r="F391" s="267">
        <v>1876.63</v>
      </c>
      <c r="G391" s="268">
        <v>11754</v>
      </c>
      <c r="H391" s="269">
        <v>9778.5378151260502</v>
      </c>
      <c r="I391" s="269">
        <f t="shared" si="23"/>
        <v>1857.9221848739496</v>
      </c>
      <c r="J391" s="269">
        <f t="shared" si="24"/>
        <v>11636</v>
      </c>
    </row>
    <row r="392" spans="1:10" x14ac:dyDescent="0.25">
      <c r="A392" s="32">
        <f t="shared" si="25"/>
        <v>377</v>
      </c>
      <c r="B392" s="95" t="s">
        <v>2111</v>
      </c>
      <c r="C392" s="95" t="s">
        <v>2112</v>
      </c>
      <c r="D392" s="93" t="s">
        <v>894</v>
      </c>
      <c r="E392" s="267">
        <v>3347</v>
      </c>
      <c r="F392" s="267">
        <v>635.93000000000006</v>
      </c>
      <c r="G392" s="268">
        <v>3983</v>
      </c>
      <c r="H392" s="269">
        <v>3313.588235294118</v>
      </c>
      <c r="I392" s="269">
        <f t="shared" si="23"/>
        <v>629.58176470588239</v>
      </c>
      <c r="J392" s="269">
        <f t="shared" si="24"/>
        <v>3943</v>
      </c>
    </row>
    <row r="393" spans="1:10" x14ac:dyDescent="0.25">
      <c r="A393" s="32">
        <f t="shared" si="25"/>
        <v>378</v>
      </c>
      <c r="B393" s="95" t="s">
        <v>2113</v>
      </c>
      <c r="C393" s="92" t="s">
        <v>2114</v>
      </c>
      <c r="D393" s="93" t="s">
        <v>2115</v>
      </c>
      <c r="E393" s="267">
        <v>34578</v>
      </c>
      <c r="F393" s="267">
        <v>6569.82</v>
      </c>
      <c r="G393" s="268">
        <v>41148</v>
      </c>
      <c r="H393" s="269">
        <v>34232.36974789916</v>
      </c>
      <c r="I393" s="269">
        <f t="shared" si="23"/>
        <v>6504.1502521008406</v>
      </c>
      <c r="J393" s="269">
        <f t="shared" si="24"/>
        <v>40737</v>
      </c>
    </row>
    <row r="394" spans="1:10" ht="89.25" x14ac:dyDescent="0.25">
      <c r="A394" s="32">
        <f t="shared" si="25"/>
        <v>379</v>
      </c>
      <c r="B394" s="278" t="s">
        <v>2120</v>
      </c>
      <c r="C394" s="278" t="s">
        <v>2121</v>
      </c>
      <c r="D394" s="249" t="s">
        <v>894</v>
      </c>
      <c r="E394" s="267">
        <v>135137</v>
      </c>
      <c r="F394" s="267">
        <v>25676.03</v>
      </c>
      <c r="G394" s="268">
        <v>160813</v>
      </c>
      <c r="H394" s="269">
        <v>133785.6050420168</v>
      </c>
      <c r="I394" s="269">
        <f t="shared" si="23"/>
        <v>25419.264957983192</v>
      </c>
      <c r="J394" s="269">
        <f t="shared" si="24"/>
        <v>159205</v>
      </c>
    </row>
    <row r="395" spans="1:10" x14ac:dyDescent="0.25">
      <c r="A395" s="32">
        <f t="shared" si="25"/>
        <v>380</v>
      </c>
      <c r="B395" s="278" t="s">
        <v>2122</v>
      </c>
      <c r="C395" s="278" t="s">
        <v>2123</v>
      </c>
      <c r="D395" s="249" t="s">
        <v>894</v>
      </c>
      <c r="E395" s="267">
        <v>17389</v>
      </c>
      <c r="F395" s="267">
        <v>3303.91</v>
      </c>
      <c r="G395" s="268">
        <v>20693</v>
      </c>
      <c r="H395" s="269">
        <v>17215.18487394958</v>
      </c>
      <c r="I395" s="269">
        <f t="shared" si="23"/>
        <v>3270.8851260504202</v>
      </c>
      <c r="J395" s="269">
        <f t="shared" si="24"/>
        <v>20486</v>
      </c>
    </row>
    <row r="396" spans="1:10" x14ac:dyDescent="0.25">
      <c r="A396" s="32">
        <f t="shared" si="25"/>
        <v>381</v>
      </c>
      <c r="B396" s="278" t="s">
        <v>2124</v>
      </c>
      <c r="C396" s="278" t="s">
        <v>2125</v>
      </c>
      <c r="D396" s="249" t="s">
        <v>894</v>
      </c>
      <c r="E396" s="267">
        <v>16160</v>
      </c>
      <c r="F396" s="267">
        <v>3070.4</v>
      </c>
      <c r="G396" s="268">
        <v>19230</v>
      </c>
      <c r="H396" s="269">
        <v>15998.067226890758</v>
      </c>
      <c r="I396" s="269">
        <f t="shared" si="23"/>
        <v>3039.6327731092442</v>
      </c>
      <c r="J396" s="269">
        <f t="shared" si="24"/>
        <v>19038</v>
      </c>
    </row>
    <row r="397" spans="1:10" ht="25.5" x14ac:dyDescent="0.25">
      <c r="A397" s="32">
        <f t="shared" si="25"/>
        <v>382</v>
      </c>
      <c r="B397" s="95" t="s">
        <v>2126</v>
      </c>
      <c r="C397" s="95" t="s">
        <v>2127</v>
      </c>
      <c r="D397" s="93" t="s">
        <v>2128</v>
      </c>
      <c r="E397" s="267">
        <v>8810</v>
      </c>
      <c r="F397" s="267">
        <v>1673.9</v>
      </c>
      <c r="G397" s="268">
        <v>10484</v>
      </c>
      <c r="H397" s="269">
        <v>8721.9831932773104</v>
      </c>
      <c r="I397" s="269">
        <f t="shared" si="23"/>
        <v>1657.176806722689</v>
      </c>
      <c r="J397" s="269">
        <f t="shared" si="24"/>
        <v>10379</v>
      </c>
    </row>
    <row r="398" spans="1:10" x14ac:dyDescent="0.25">
      <c r="A398" s="32">
        <f t="shared" si="25"/>
        <v>383</v>
      </c>
      <c r="B398" s="95" t="s">
        <v>2129</v>
      </c>
      <c r="C398" s="95" t="s">
        <v>2130</v>
      </c>
      <c r="D398" s="93" t="s">
        <v>1514</v>
      </c>
      <c r="E398" s="267">
        <v>10690</v>
      </c>
      <c r="F398" s="267">
        <v>2031.1000000000001</v>
      </c>
      <c r="G398" s="268">
        <v>12721</v>
      </c>
      <c r="H398" s="269">
        <v>10583.01680672269</v>
      </c>
      <c r="I398" s="269">
        <f t="shared" si="23"/>
        <v>2010.7731932773111</v>
      </c>
      <c r="J398" s="269">
        <f t="shared" si="24"/>
        <v>12594</v>
      </c>
    </row>
    <row r="399" spans="1:10" x14ac:dyDescent="0.25">
      <c r="A399" s="32">
        <f t="shared" si="25"/>
        <v>384</v>
      </c>
      <c r="B399" s="95" t="s">
        <v>2133</v>
      </c>
      <c r="C399" s="95" t="s">
        <v>2134</v>
      </c>
      <c r="D399" s="93" t="s">
        <v>1514</v>
      </c>
      <c r="E399" s="267">
        <v>10806</v>
      </c>
      <c r="F399" s="267">
        <v>2053.14</v>
      </c>
      <c r="G399" s="268">
        <v>12859</v>
      </c>
      <c r="H399" s="269">
        <v>10697.823529411766</v>
      </c>
      <c r="I399" s="269">
        <f t="shared" si="23"/>
        <v>2032.5864705882354</v>
      </c>
      <c r="J399" s="269">
        <f t="shared" si="24"/>
        <v>12730</v>
      </c>
    </row>
    <row r="400" spans="1:10" x14ac:dyDescent="0.25">
      <c r="A400" s="32">
        <f t="shared" si="25"/>
        <v>385</v>
      </c>
      <c r="B400" s="95" t="s">
        <v>2135</v>
      </c>
      <c r="C400" s="95" t="s">
        <v>2136</v>
      </c>
      <c r="D400" s="93" t="s">
        <v>894</v>
      </c>
      <c r="E400" s="267">
        <v>7193</v>
      </c>
      <c r="F400" s="267">
        <v>1366.67</v>
      </c>
      <c r="G400" s="268">
        <v>8560</v>
      </c>
      <c r="H400" s="269">
        <v>7121.3445378151264</v>
      </c>
      <c r="I400" s="269">
        <f t="shared" si="23"/>
        <v>1353.0554621848739</v>
      </c>
      <c r="J400" s="269">
        <f t="shared" si="24"/>
        <v>8474</v>
      </c>
    </row>
    <row r="401" spans="1:10" x14ac:dyDescent="0.25">
      <c r="A401" s="32">
        <f t="shared" si="25"/>
        <v>386</v>
      </c>
      <c r="B401" s="95" t="s">
        <v>2137</v>
      </c>
      <c r="C401" s="95" t="s">
        <v>2138</v>
      </c>
      <c r="D401" s="93" t="s">
        <v>894</v>
      </c>
      <c r="E401" s="267">
        <v>24589</v>
      </c>
      <c r="F401" s="267">
        <v>4671.91</v>
      </c>
      <c r="G401" s="268">
        <v>29261</v>
      </c>
      <c r="H401" s="269">
        <v>24343.18487394958</v>
      </c>
      <c r="I401" s="269">
        <f t="shared" si="23"/>
        <v>4625.2051260504204</v>
      </c>
      <c r="J401" s="269">
        <f t="shared" si="24"/>
        <v>28968</v>
      </c>
    </row>
    <row r="402" spans="1:10" x14ac:dyDescent="0.25">
      <c r="A402" s="239" t="s">
        <v>4155</v>
      </c>
      <c r="B402" s="126"/>
      <c r="C402" s="126"/>
      <c r="D402" s="126"/>
      <c r="E402" s="295"/>
      <c r="F402" s="296"/>
      <c r="G402" s="297"/>
      <c r="H402" s="295"/>
      <c r="I402" s="296"/>
      <c r="J402" s="297"/>
    </row>
    <row r="403" spans="1:10" x14ac:dyDescent="0.25">
      <c r="A403" s="32">
        <f>+A401+1</f>
        <v>387</v>
      </c>
      <c r="B403" s="92" t="s">
        <v>1746</v>
      </c>
      <c r="C403" s="92"/>
      <c r="D403" s="93" t="s">
        <v>1480</v>
      </c>
      <c r="E403" s="267">
        <v>164760</v>
      </c>
      <c r="F403" s="267">
        <v>31304.400000000001</v>
      </c>
      <c r="G403" s="268">
        <v>196064</v>
      </c>
      <c r="H403" s="269">
        <v>163112.06722689077</v>
      </c>
      <c r="I403" s="269">
        <f t="shared" ref="I403:I411" si="26">+H403*0.19</f>
        <v>30991.292773109246</v>
      </c>
      <c r="J403" s="269">
        <f t="shared" ref="J403:J411" si="27">+ROUND(H403+I403,0)</f>
        <v>194103</v>
      </c>
    </row>
    <row r="404" spans="1:10" x14ac:dyDescent="0.25">
      <c r="A404" s="32">
        <f>+A403+1</f>
        <v>388</v>
      </c>
      <c r="B404" s="92" t="s">
        <v>1761</v>
      </c>
      <c r="C404" s="92"/>
      <c r="D404" s="93" t="s">
        <v>1480</v>
      </c>
      <c r="E404" s="267">
        <v>202881</v>
      </c>
      <c r="F404" s="267">
        <v>38547.39</v>
      </c>
      <c r="G404" s="268">
        <v>241428</v>
      </c>
      <c r="H404" s="269">
        <v>200851.8655462185</v>
      </c>
      <c r="I404" s="269">
        <f t="shared" si="26"/>
        <v>38161.854453781518</v>
      </c>
      <c r="J404" s="269">
        <f t="shared" si="27"/>
        <v>239014</v>
      </c>
    </row>
    <row r="405" spans="1:10" ht="66" customHeight="1" x14ac:dyDescent="0.25">
      <c r="A405" s="32">
        <f t="shared" ref="A405:A414" si="28">+A404+1</f>
        <v>389</v>
      </c>
      <c r="B405" s="92" t="s">
        <v>1641</v>
      </c>
      <c r="C405" s="92" t="s">
        <v>1642</v>
      </c>
      <c r="D405" s="93" t="s">
        <v>1480</v>
      </c>
      <c r="E405" s="267">
        <v>1127120</v>
      </c>
      <c r="F405" s="267">
        <v>214152.8</v>
      </c>
      <c r="G405" s="268">
        <v>1341273</v>
      </c>
      <c r="H405" s="269">
        <v>1115848.9663865548</v>
      </c>
      <c r="I405" s="269">
        <f t="shared" si="26"/>
        <v>212011.3036134454</v>
      </c>
      <c r="J405" s="269">
        <f t="shared" si="27"/>
        <v>1327860</v>
      </c>
    </row>
    <row r="406" spans="1:10" x14ac:dyDescent="0.25">
      <c r="A406" s="32">
        <f t="shared" si="28"/>
        <v>390</v>
      </c>
      <c r="B406" s="92" t="s">
        <v>1547</v>
      </c>
      <c r="C406" s="92"/>
      <c r="D406" s="93" t="s">
        <v>1480</v>
      </c>
      <c r="E406" s="267">
        <v>1125410</v>
      </c>
      <c r="F406" s="267">
        <v>213827.9</v>
      </c>
      <c r="G406" s="268">
        <v>1339238</v>
      </c>
      <c r="H406" s="269">
        <v>1114155.9831932774</v>
      </c>
      <c r="I406" s="269">
        <f t="shared" si="26"/>
        <v>211689.6368067227</v>
      </c>
      <c r="J406" s="269">
        <f t="shared" si="27"/>
        <v>1325846</v>
      </c>
    </row>
    <row r="407" spans="1:10" x14ac:dyDescent="0.25">
      <c r="A407" s="32">
        <f t="shared" si="28"/>
        <v>391</v>
      </c>
      <c r="B407" s="92" t="s">
        <v>2031</v>
      </c>
      <c r="C407" s="92"/>
      <c r="D407" s="93" t="s">
        <v>1480</v>
      </c>
      <c r="E407" s="267">
        <v>670825</v>
      </c>
      <c r="F407" s="267">
        <v>127456.75</v>
      </c>
      <c r="G407" s="268">
        <v>798282</v>
      </c>
      <c r="H407" s="269">
        <v>664116.95798319334</v>
      </c>
      <c r="I407" s="269">
        <f t="shared" si="26"/>
        <v>126182.22201680673</v>
      </c>
      <c r="J407" s="269">
        <f t="shared" si="27"/>
        <v>790299</v>
      </c>
    </row>
    <row r="408" spans="1:10" x14ac:dyDescent="0.25">
      <c r="A408" s="32">
        <f t="shared" si="28"/>
        <v>392</v>
      </c>
      <c r="B408" s="92" t="s">
        <v>2026</v>
      </c>
      <c r="C408" s="92"/>
      <c r="D408" s="93" t="s">
        <v>1480</v>
      </c>
      <c r="E408" s="267">
        <v>202409</v>
      </c>
      <c r="F408" s="267">
        <v>38457.71</v>
      </c>
      <c r="G408" s="268">
        <v>240867</v>
      </c>
      <c r="H408" s="269">
        <v>200385.15126050421</v>
      </c>
      <c r="I408" s="269">
        <f t="shared" si="26"/>
        <v>38073.178739495801</v>
      </c>
      <c r="J408" s="269">
        <f t="shared" si="27"/>
        <v>238458</v>
      </c>
    </row>
    <row r="409" spans="1:10" x14ac:dyDescent="0.25">
      <c r="A409" s="32">
        <f t="shared" si="28"/>
        <v>393</v>
      </c>
      <c r="B409" s="92" t="s">
        <v>1479</v>
      </c>
      <c r="C409" s="92"/>
      <c r="D409" s="93" t="s">
        <v>1480</v>
      </c>
      <c r="E409" s="267">
        <v>156141</v>
      </c>
      <c r="F409" s="267">
        <v>29666.79</v>
      </c>
      <c r="G409" s="268">
        <v>185808</v>
      </c>
      <c r="H409" s="269">
        <v>154579.76470588238</v>
      </c>
      <c r="I409" s="269">
        <f t="shared" si="26"/>
        <v>29370.155294117652</v>
      </c>
      <c r="J409" s="269">
        <f t="shared" si="27"/>
        <v>183950</v>
      </c>
    </row>
    <row r="410" spans="1:10" ht="38.25" x14ac:dyDescent="0.25">
      <c r="A410" s="32">
        <f t="shared" si="28"/>
        <v>394</v>
      </c>
      <c r="B410" s="92" t="s">
        <v>2118</v>
      </c>
      <c r="C410" s="278" t="s">
        <v>2119</v>
      </c>
      <c r="D410" s="93" t="s">
        <v>1480</v>
      </c>
      <c r="E410" s="267">
        <v>2556354</v>
      </c>
      <c r="F410" s="267">
        <v>485707.26</v>
      </c>
      <c r="G410" s="268">
        <v>3042061</v>
      </c>
      <c r="H410" s="269">
        <v>2530790.2436974794</v>
      </c>
      <c r="I410" s="269">
        <f t="shared" si="26"/>
        <v>480850.14630252111</v>
      </c>
      <c r="J410" s="269">
        <f t="shared" si="27"/>
        <v>3011640</v>
      </c>
    </row>
    <row r="411" spans="1:10" ht="51" x14ac:dyDescent="0.25">
      <c r="A411" s="32">
        <f t="shared" si="28"/>
        <v>395</v>
      </c>
      <c r="B411" s="278" t="s">
        <v>1137</v>
      </c>
      <c r="C411" s="278" t="s">
        <v>2076</v>
      </c>
      <c r="D411" s="93" t="s">
        <v>1480</v>
      </c>
      <c r="E411" s="267">
        <v>1742969</v>
      </c>
      <c r="F411" s="267">
        <v>331164.11</v>
      </c>
      <c r="G411" s="268">
        <v>2074133</v>
      </c>
      <c r="H411" s="269">
        <v>1725539.218487395</v>
      </c>
      <c r="I411" s="269">
        <f t="shared" si="26"/>
        <v>327852.45151260507</v>
      </c>
      <c r="J411" s="269">
        <f t="shared" si="27"/>
        <v>2053392</v>
      </c>
    </row>
    <row r="412" spans="1:10" ht="26.25" customHeight="1" x14ac:dyDescent="0.25">
      <c r="A412" s="265">
        <f t="shared" si="28"/>
        <v>396</v>
      </c>
      <c r="B412" s="124" t="s">
        <v>2043</v>
      </c>
      <c r="C412" s="36" t="s">
        <v>2044</v>
      </c>
      <c r="D412" s="32" t="s">
        <v>1632</v>
      </c>
      <c r="E412" s="271" t="s">
        <v>4141</v>
      </c>
      <c r="F412" s="272"/>
      <c r="G412" s="272"/>
      <c r="H412" s="272"/>
      <c r="I412" s="272"/>
      <c r="J412" s="273"/>
    </row>
    <row r="413" spans="1:10" ht="48" customHeight="1" x14ac:dyDescent="0.25">
      <c r="A413" s="265">
        <f t="shared" si="28"/>
        <v>397</v>
      </c>
      <c r="B413" s="124" t="s">
        <v>1825</v>
      </c>
      <c r="C413" s="36" t="s">
        <v>1826</v>
      </c>
      <c r="D413" s="32" t="s">
        <v>1480</v>
      </c>
      <c r="E413" s="271" t="s">
        <v>4141</v>
      </c>
      <c r="F413" s="272"/>
      <c r="G413" s="272"/>
      <c r="H413" s="272"/>
      <c r="I413" s="272"/>
      <c r="J413" s="273"/>
    </row>
    <row r="414" spans="1:10" ht="48" customHeight="1" x14ac:dyDescent="0.25">
      <c r="A414" s="265">
        <f t="shared" si="28"/>
        <v>398</v>
      </c>
      <c r="B414" s="124" t="s">
        <v>1630</v>
      </c>
      <c r="C414" s="36" t="s">
        <v>1631</v>
      </c>
      <c r="D414" s="32" t="s">
        <v>1632</v>
      </c>
      <c r="E414" s="271" t="s">
        <v>4141</v>
      </c>
      <c r="F414" s="272"/>
      <c r="G414" s="272"/>
      <c r="H414" s="272"/>
      <c r="I414" s="272"/>
      <c r="J414" s="273"/>
    </row>
    <row r="415" spans="1:10" x14ac:dyDescent="0.25">
      <c r="A415" s="239" t="s">
        <v>4156</v>
      </c>
      <c r="B415" s="126"/>
      <c r="C415" s="126"/>
      <c r="D415" s="126"/>
      <c r="E415" s="295"/>
      <c r="F415" s="296"/>
      <c r="G415" s="297"/>
      <c r="H415" s="295"/>
      <c r="I415" s="296"/>
      <c r="J415" s="297"/>
    </row>
    <row r="416" spans="1:10" s="277" customFormat="1" ht="38.25" x14ac:dyDescent="0.25">
      <c r="A416" s="35">
        <f>+A414+1</f>
        <v>399</v>
      </c>
      <c r="B416" s="124" t="s">
        <v>2116</v>
      </c>
      <c r="C416" s="36" t="s">
        <v>2117</v>
      </c>
      <c r="D416" s="35" t="s">
        <v>1786</v>
      </c>
      <c r="E416" s="275">
        <v>25541</v>
      </c>
      <c r="F416" s="275">
        <v>4852.79</v>
      </c>
      <c r="G416" s="276">
        <v>30394</v>
      </c>
      <c r="H416" s="269">
        <v>25285.764705882357</v>
      </c>
      <c r="I416" s="269">
        <f t="shared" ref="I416:I426" si="29">+H416*0.19</f>
        <v>4804.2952941176482</v>
      </c>
      <c r="J416" s="269">
        <f t="shared" ref="J416:J426" si="30">+ROUND(H416+I416,0)</f>
        <v>30090</v>
      </c>
    </row>
    <row r="417" spans="1:10" s="277" customFormat="1" x14ac:dyDescent="0.25">
      <c r="A417" s="35">
        <f>+A416+1</f>
        <v>400</v>
      </c>
      <c r="B417" s="124" t="s">
        <v>1799</v>
      </c>
      <c r="C417" s="36" t="s">
        <v>1800</v>
      </c>
      <c r="D417" s="35" t="s">
        <v>1786</v>
      </c>
      <c r="E417" s="275">
        <v>10109</v>
      </c>
      <c r="F417" s="275">
        <v>1920.71</v>
      </c>
      <c r="G417" s="276">
        <v>12030</v>
      </c>
      <c r="H417" s="269">
        <v>10008.151260504203</v>
      </c>
      <c r="I417" s="269">
        <f t="shared" si="29"/>
        <v>1901.5487394957986</v>
      </c>
      <c r="J417" s="269">
        <f t="shared" si="30"/>
        <v>11910</v>
      </c>
    </row>
    <row r="418" spans="1:10" s="277" customFormat="1" ht="63.75" x14ac:dyDescent="0.25">
      <c r="A418" s="35">
        <f t="shared" ref="A418:A426" si="31">+A417+1</f>
        <v>401</v>
      </c>
      <c r="B418" s="124" t="s">
        <v>1719</v>
      </c>
      <c r="C418" s="36" t="s">
        <v>1720</v>
      </c>
      <c r="D418" s="35" t="s">
        <v>1721</v>
      </c>
      <c r="E418" s="275">
        <v>29050</v>
      </c>
      <c r="F418" s="275">
        <v>5519.5</v>
      </c>
      <c r="G418" s="276">
        <v>34570</v>
      </c>
      <c r="H418" s="269">
        <v>28759.915966386558</v>
      </c>
      <c r="I418" s="269">
        <f t="shared" si="29"/>
        <v>5464.3840336134463</v>
      </c>
      <c r="J418" s="269">
        <f t="shared" si="30"/>
        <v>34224</v>
      </c>
    </row>
    <row r="419" spans="1:10" s="277" customFormat="1" ht="25.5" x14ac:dyDescent="0.25">
      <c r="A419" s="35">
        <f t="shared" si="31"/>
        <v>402</v>
      </c>
      <c r="B419" s="124" t="s">
        <v>1661</v>
      </c>
      <c r="C419" s="36" t="s">
        <v>1662</v>
      </c>
      <c r="D419" s="35" t="s">
        <v>1663</v>
      </c>
      <c r="E419" s="275">
        <v>34198</v>
      </c>
      <c r="F419" s="275">
        <v>6497.62</v>
      </c>
      <c r="G419" s="276">
        <v>40696</v>
      </c>
      <c r="H419" s="269">
        <v>33856.336134453784</v>
      </c>
      <c r="I419" s="269">
        <f t="shared" si="29"/>
        <v>6432.7038655462193</v>
      </c>
      <c r="J419" s="269">
        <f t="shared" si="30"/>
        <v>40289</v>
      </c>
    </row>
    <row r="420" spans="1:10" s="277" customFormat="1" ht="25.5" x14ac:dyDescent="0.25">
      <c r="A420" s="35">
        <f t="shared" si="31"/>
        <v>403</v>
      </c>
      <c r="B420" s="124" t="s">
        <v>1453</v>
      </c>
      <c r="C420" s="36" t="s">
        <v>1454</v>
      </c>
      <c r="D420" s="35" t="s">
        <v>1455</v>
      </c>
      <c r="E420" s="275">
        <v>39414</v>
      </c>
      <c r="F420" s="275">
        <v>7488.66</v>
      </c>
      <c r="G420" s="276">
        <v>46903</v>
      </c>
      <c r="H420" s="269">
        <v>39020.142857142862</v>
      </c>
      <c r="I420" s="269">
        <f t="shared" si="29"/>
        <v>7413.8271428571443</v>
      </c>
      <c r="J420" s="269">
        <f t="shared" si="30"/>
        <v>46434</v>
      </c>
    </row>
    <row r="421" spans="1:10" s="277" customFormat="1" ht="25.5" x14ac:dyDescent="0.25">
      <c r="A421" s="35">
        <f t="shared" si="31"/>
        <v>404</v>
      </c>
      <c r="B421" s="124" t="s">
        <v>2077</v>
      </c>
      <c r="C421" s="36" t="s">
        <v>2078</v>
      </c>
      <c r="D421" s="35" t="s">
        <v>2079</v>
      </c>
      <c r="E421" s="275">
        <v>70709</v>
      </c>
      <c r="F421" s="275">
        <v>13434.710000000001</v>
      </c>
      <c r="G421" s="276">
        <v>84144</v>
      </c>
      <c r="H421" s="269">
        <v>70002.151260504208</v>
      </c>
      <c r="I421" s="269">
        <f t="shared" si="29"/>
        <v>13300.408739495801</v>
      </c>
      <c r="J421" s="269">
        <f t="shared" si="30"/>
        <v>83303</v>
      </c>
    </row>
    <row r="422" spans="1:10" s="277" customFormat="1" ht="25.5" x14ac:dyDescent="0.25">
      <c r="A422" s="35">
        <f t="shared" si="31"/>
        <v>405</v>
      </c>
      <c r="B422" s="95" t="s">
        <v>2080</v>
      </c>
      <c r="C422" s="92" t="s">
        <v>2078</v>
      </c>
      <c r="D422" s="93" t="s">
        <v>2081</v>
      </c>
      <c r="E422" s="275">
        <v>39273</v>
      </c>
      <c r="F422" s="275">
        <v>7461.87</v>
      </c>
      <c r="G422" s="276">
        <v>46735</v>
      </c>
      <c r="H422" s="269">
        <v>38880.378151260506</v>
      </c>
      <c r="I422" s="269">
        <f t="shared" si="29"/>
        <v>7387.2718487394959</v>
      </c>
      <c r="J422" s="269">
        <f t="shared" si="30"/>
        <v>46268</v>
      </c>
    </row>
    <row r="423" spans="1:10" s="277" customFormat="1" ht="25.5" x14ac:dyDescent="0.25">
      <c r="A423" s="35">
        <f t="shared" si="31"/>
        <v>406</v>
      </c>
      <c r="B423" s="95" t="s">
        <v>1519</v>
      </c>
      <c r="C423" s="92" t="s">
        <v>1520</v>
      </c>
      <c r="D423" s="93" t="s">
        <v>1521</v>
      </c>
      <c r="E423" s="275">
        <v>39448</v>
      </c>
      <c r="F423" s="275">
        <v>7495.12</v>
      </c>
      <c r="G423" s="276">
        <v>46943</v>
      </c>
      <c r="H423" s="269">
        <v>39053.420168067227</v>
      </c>
      <c r="I423" s="269">
        <f t="shared" si="29"/>
        <v>7420.1498319327729</v>
      </c>
      <c r="J423" s="269">
        <f t="shared" si="30"/>
        <v>46474</v>
      </c>
    </row>
    <row r="424" spans="1:10" s="277" customFormat="1" ht="25.5" x14ac:dyDescent="0.25">
      <c r="A424" s="35">
        <f t="shared" si="31"/>
        <v>407</v>
      </c>
      <c r="B424" s="33" t="s">
        <v>2062</v>
      </c>
      <c r="C424" s="33" t="s">
        <v>2063</v>
      </c>
      <c r="D424" s="32" t="s">
        <v>894</v>
      </c>
      <c r="E424" s="275">
        <v>167130</v>
      </c>
      <c r="F424" s="275">
        <v>31754.7</v>
      </c>
      <c r="G424" s="276">
        <v>198885</v>
      </c>
      <c r="H424" s="269">
        <v>165458.94957983194</v>
      </c>
      <c r="I424" s="269">
        <f t="shared" si="29"/>
        <v>31437.200420168068</v>
      </c>
      <c r="J424" s="269">
        <f t="shared" si="30"/>
        <v>196896</v>
      </c>
    </row>
    <row r="425" spans="1:10" s="277" customFormat="1" ht="25.5" x14ac:dyDescent="0.25">
      <c r="A425" s="35">
        <f t="shared" si="31"/>
        <v>408</v>
      </c>
      <c r="B425" s="33" t="s">
        <v>2064</v>
      </c>
      <c r="C425" s="33" t="s">
        <v>2065</v>
      </c>
      <c r="D425" s="32" t="s">
        <v>894</v>
      </c>
      <c r="E425" s="275">
        <v>168094</v>
      </c>
      <c r="F425" s="275">
        <v>31937.86</v>
      </c>
      <c r="G425" s="276">
        <v>200032</v>
      </c>
      <c r="H425" s="269">
        <v>166413.17647058822</v>
      </c>
      <c r="I425" s="269">
        <f t="shared" si="29"/>
        <v>31618.503529411762</v>
      </c>
      <c r="J425" s="269">
        <f t="shared" si="30"/>
        <v>198032</v>
      </c>
    </row>
    <row r="426" spans="1:10" s="277" customFormat="1" ht="25.5" x14ac:dyDescent="0.25">
      <c r="A426" s="35">
        <f t="shared" si="31"/>
        <v>409</v>
      </c>
      <c r="B426" s="33" t="s">
        <v>2060</v>
      </c>
      <c r="C426" s="33" t="s">
        <v>2061</v>
      </c>
      <c r="D426" s="32" t="s">
        <v>894</v>
      </c>
      <c r="E426" s="275">
        <v>167701</v>
      </c>
      <c r="F426" s="275">
        <v>31863.19</v>
      </c>
      <c r="G426" s="276">
        <v>199564</v>
      </c>
      <c r="H426" s="269">
        <v>166023.83193277312</v>
      </c>
      <c r="I426" s="269">
        <f t="shared" si="29"/>
        <v>31544.528067226893</v>
      </c>
      <c r="J426" s="269">
        <f t="shared" si="30"/>
        <v>197568</v>
      </c>
    </row>
    <row r="427" spans="1:10" x14ac:dyDescent="0.25">
      <c r="A427" s="239" t="s">
        <v>4157</v>
      </c>
      <c r="B427" s="126"/>
      <c r="C427" s="126"/>
      <c r="D427" s="126"/>
      <c r="E427" s="295"/>
      <c r="F427" s="296"/>
      <c r="G427" s="297"/>
      <c r="H427" s="295"/>
      <c r="I427" s="296"/>
      <c r="J427" s="297"/>
    </row>
    <row r="428" spans="1:10" s="277" customFormat="1" ht="102" x14ac:dyDescent="0.25">
      <c r="A428" s="35">
        <f>+A426+1</f>
        <v>410</v>
      </c>
      <c r="B428" s="124" t="s">
        <v>2056</v>
      </c>
      <c r="C428" s="36" t="s">
        <v>2057</v>
      </c>
      <c r="D428" s="35" t="s">
        <v>894</v>
      </c>
      <c r="E428" s="275">
        <v>1242012</v>
      </c>
      <c r="F428" s="275">
        <v>235982.28</v>
      </c>
      <c r="G428" s="276">
        <v>1477994</v>
      </c>
      <c r="H428" s="269">
        <v>1229591.6470588236</v>
      </c>
      <c r="I428" s="269">
        <f t="shared" ref="I428:I441" si="32">+H428*0.19</f>
        <v>233622.4129411765</v>
      </c>
      <c r="J428" s="269">
        <f t="shared" ref="J428:J441" si="33">+ROUND(H428+I428,0)</f>
        <v>1463214</v>
      </c>
    </row>
    <row r="429" spans="1:10" s="277" customFormat="1" ht="102" x14ac:dyDescent="0.25">
      <c r="A429" s="35">
        <f>+A428+1</f>
        <v>411</v>
      </c>
      <c r="B429" s="124" t="s">
        <v>2058</v>
      </c>
      <c r="C429" s="36" t="s">
        <v>2059</v>
      </c>
      <c r="D429" s="35" t="s">
        <v>894</v>
      </c>
      <c r="E429" s="275">
        <v>1673656</v>
      </c>
      <c r="F429" s="275">
        <v>317994.64</v>
      </c>
      <c r="G429" s="276">
        <v>1991651</v>
      </c>
      <c r="H429" s="269">
        <v>1656919.7394957985</v>
      </c>
      <c r="I429" s="269">
        <f t="shared" si="32"/>
        <v>314814.75050420174</v>
      </c>
      <c r="J429" s="269">
        <f t="shared" si="33"/>
        <v>1971734</v>
      </c>
    </row>
    <row r="430" spans="1:10" s="277" customFormat="1" ht="51" x14ac:dyDescent="0.25">
      <c r="A430" s="35">
        <f t="shared" ref="A430:A441" si="34">+A429+1</f>
        <v>412</v>
      </c>
      <c r="B430" s="34" t="s">
        <v>1471</v>
      </c>
      <c r="C430" s="33" t="s">
        <v>1472</v>
      </c>
      <c r="D430" s="32" t="s">
        <v>894</v>
      </c>
      <c r="E430" s="275">
        <v>162677</v>
      </c>
      <c r="F430" s="275">
        <v>30908.63</v>
      </c>
      <c r="G430" s="276">
        <v>193586</v>
      </c>
      <c r="H430" s="269">
        <v>161050.53781512607</v>
      </c>
      <c r="I430" s="269">
        <f t="shared" si="32"/>
        <v>30599.602184873955</v>
      </c>
      <c r="J430" s="269">
        <f t="shared" si="33"/>
        <v>191650</v>
      </c>
    </row>
    <row r="431" spans="1:10" s="277" customFormat="1" ht="63.75" x14ac:dyDescent="0.25">
      <c r="A431" s="35">
        <f t="shared" si="34"/>
        <v>413</v>
      </c>
      <c r="B431" s="34" t="s">
        <v>1469</v>
      </c>
      <c r="C431" s="33" t="s">
        <v>1470</v>
      </c>
      <c r="D431" s="32" t="s">
        <v>894</v>
      </c>
      <c r="E431" s="275">
        <v>174032</v>
      </c>
      <c r="F431" s="275">
        <v>33066.080000000002</v>
      </c>
      <c r="G431" s="276">
        <v>207098</v>
      </c>
      <c r="H431" s="269">
        <v>172291.61344537814</v>
      </c>
      <c r="I431" s="269">
        <f t="shared" si="32"/>
        <v>32735.406554621848</v>
      </c>
      <c r="J431" s="269">
        <f t="shared" si="33"/>
        <v>205027</v>
      </c>
    </row>
    <row r="432" spans="1:10" s="277" customFormat="1" ht="51" x14ac:dyDescent="0.25">
      <c r="A432" s="35">
        <f t="shared" si="34"/>
        <v>414</v>
      </c>
      <c r="B432" s="34" t="s">
        <v>1587</v>
      </c>
      <c r="C432" s="33" t="s">
        <v>1588</v>
      </c>
      <c r="D432" s="32" t="s">
        <v>894</v>
      </c>
      <c r="E432" s="275">
        <v>23053</v>
      </c>
      <c r="F432" s="275">
        <v>4380.07</v>
      </c>
      <c r="G432" s="276">
        <v>27433</v>
      </c>
      <c r="H432" s="269">
        <v>22822.411764705881</v>
      </c>
      <c r="I432" s="269">
        <f t="shared" si="32"/>
        <v>4336.2582352941172</v>
      </c>
      <c r="J432" s="269">
        <f t="shared" si="33"/>
        <v>27159</v>
      </c>
    </row>
    <row r="433" spans="1:10" s="277" customFormat="1" ht="66" customHeight="1" x14ac:dyDescent="0.25">
      <c r="A433" s="35">
        <f t="shared" si="34"/>
        <v>415</v>
      </c>
      <c r="B433" s="34" t="s">
        <v>2131</v>
      </c>
      <c r="C433" s="33" t="s">
        <v>2132</v>
      </c>
      <c r="D433" s="32" t="s">
        <v>894</v>
      </c>
      <c r="E433" s="275">
        <v>23186</v>
      </c>
      <c r="F433" s="275">
        <v>4405.34</v>
      </c>
      <c r="G433" s="276">
        <v>27591</v>
      </c>
      <c r="H433" s="269">
        <v>22953.857142857145</v>
      </c>
      <c r="I433" s="269">
        <f t="shared" si="32"/>
        <v>4361.2328571428579</v>
      </c>
      <c r="J433" s="269">
        <f t="shared" si="33"/>
        <v>27315</v>
      </c>
    </row>
    <row r="434" spans="1:10" s="277" customFormat="1" ht="66" customHeight="1" x14ac:dyDescent="0.25">
      <c r="A434" s="35">
        <f t="shared" si="34"/>
        <v>416</v>
      </c>
      <c r="B434" s="34" t="s">
        <v>1604</v>
      </c>
      <c r="C434" s="33" t="s">
        <v>1605</v>
      </c>
      <c r="D434" s="32" t="s">
        <v>894</v>
      </c>
      <c r="E434" s="275">
        <v>804850</v>
      </c>
      <c r="F434" s="275">
        <v>152921.5</v>
      </c>
      <c r="G434" s="276">
        <v>957772</v>
      </c>
      <c r="H434" s="269">
        <v>796801.91596638656</v>
      </c>
      <c r="I434" s="269">
        <f t="shared" si="32"/>
        <v>151392.36403361344</v>
      </c>
      <c r="J434" s="269">
        <f t="shared" si="33"/>
        <v>948194</v>
      </c>
    </row>
    <row r="435" spans="1:10" s="277" customFormat="1" ht="66" customHeight="1" x14ac:dyDescent="0.25">
      <c r="A435" s="35">
        <f t="shared" si="34"/>
        <v>417</v>
      </c>
      <c r="B435" s="34" t="s">
        <v>1475</v>
      </c>
      <c r="C435" s="33" t="s">
        <v>1476</v>
      </c>
      <c r="D435" s="32" t="s">
        <v>894</v>
      </c>
      <c r="E435" s="275">
        <v>3137343</v>
      </c>
      <c r="F435" s="275">
        <v>596095.17000000004</v>
      </c>
      <c r="G435" s="276">
        <v>3733438</v>
      </c>
      <c r="H435" s="269">
        <v>3105969.4285714286</v>
      </c>
      <c r="I435" s="269">
        <f t="shared" si="32"/>
        <v>590134.19142857147</v>
      </c>
      <c r="J435" s="269">
        <f t="shared" si="33"/>
        <v>3696104</v>
      </c>
    </row>
    <row r="436" spans="1:10" s="277" customFormat="1" ht="66" customHeight="1" x14ac:dyDescent="0.25">
      <c r="A436" s="35">
        <f t="shared" si="34"/>
        <v>418</v>
      </c>
      <c r="B436" s="34" t="s">
        <v>1734</v>
      </c>
      <c r="C436" s="33" t="s">
        <v>1735</v>
      </c>
      <c r="D436" s="32" t="s">
        <v>894</v>
      </c>
      <c r="E436" s="275">
        <v>518662</v>
      </c>
      <c r="F436" s="275">
        <v>98545.78</v>
      </c>
      <c r="G436" s="276">
        <v>617208</v>
      </c>
      <c r="H436" s="269">
        <v>513475.56302521017</v>
      </c>
      <c r="I436" s="269">
        <f t="shared" si="32"/>
        <v>97560.356974789931</v>
      </c>
      <c r="J436" s="269">
        <f t="shared" si="33"/>
        <v>611036</v>
      </c>
    </row>
    <row r="437" spans="1:10" s="277" customFormat="1" ht="66" customHeight="1" x14ac:dyDescent="0.25">
      <c r="A437" s="35">
        <f t="shared" si="34"/>
        <v>419</v>
      </c>
      <c r="B437" s="34" t="s">
        <v>1877</v>
      </c>
      <c r="C437" s="33" t="s">
        <v>1878</v>
      </c>
      <c r="D437" s="32" t="s">
        <v>894</v>
      </c>
      <c r="E437" s="275">
        <v>127707</v>
      </c>
      <c r="F437" s="275">
        <v>24264.33</v>
      </c>
      <c r="G437" s="276">
        <v>151971</v>
      </c>
      <c r="H437" s="269">
        <v>126429.65546218489</v>
      </c>
      <c r="I437" s="269">
        <f t="shared" si="32"/>
        <v>24021.634537815131</v>
      </c>
      <c r="J437" s="269">
        <f t="shared" si="33"/>
        <v>150451</v>
      </c>
    </row>
    <row r="438" spans="1:10" s="277" customFormat="1" ht="66" customHeight="1" x14ac:dyDescent="0.25">
      <c r="A438" s="35">
        <f t="shared" si="34"/>
        <v>420</v>
      </c>
      <c r="B438" s="34" t="s">
        <v>2066</v>
      </c>
      <c r="C438" s="33" t="s">
        <v>2067</v>
      </c>
      <c r="D438" s="32" t="s">
        <v>894</v>
      </c>
      <c r="E438" s="275">
        <v>589535</v>
      </c>
      <c r="F438" s="275">
        <v>112011.65</v>
      </c>
      <c r="G438" s="276">
        <v>701547</v>
      </c>
      <c r="H438" s="269">
        <v>583639.9411764706</v>
      </c>
      <c r="I438" s="269">
        <f t="shared" si="32"/>
        <v>110891.58882352941</v>
      </c>
      <c r="J438" s="269">
        <f t="shared" si="33"/>
        <v>694532</v>
      </c>
    </row>
    <row r="439" spans="1:10" s="277" customFormat="1" ht="114.75" x14ac:dyDescent="0.25">
      <c r="A439" s="35">
        <f t="shared" si="34"/>
        <v>421</v>
      </c>
      <c r="B439" s="34" t="s">
        <v>1827</v>
      </c>
      <c r="C439" s="33" t="s">
        <v>1828</v>
      </c>
      <c r="D439" s="32" t="s">
        <v>894</v>
      </c>
      <c r="E439" s="275">
        <v>122561</v>
      </c>
      <c r="F439" s="275">
        <v>23286.59</v>
      </c>
      <c r="G439" s="276">
        <v>145848</v>
      </c>
      <c r="H439" s="269">
        <v>121335.73109243697</v>
      </c>
      <c r="I439" s="269">
        <f t="shared" si="32"/>
        <v>23053.788907563023</v>
      </c>
      <c r="J439" s="269">
        <f t="shared" si="33"/>
        <v>144390</v>
      </c>
    </row>
    <row r="440" spans="1:10" s="277" customFormat="1" ht="38.25" x14ac:dyDescent="0.25">
      <c r="A440" s="35">
        <f t="shared" si="34"/>
        <v>422</v>
      </c>
      <c r="B440" s="34" t="s">
        <v>2023</v>
      </c>
      <c r="C440" s="33" t="s">
        <v>2024</v>
      </c>
      <c r="D440" s="32" t="s">
        <v>894</v>
      </c>
      <c r="E440" s="275">
        <v>46369</v>
      </c>
      <c r="F440" s="275">
        <v>8810.11</v>
      </c>
      <c r="G440" s="276">
        <v>55179</v>
      </c>
      <c r="H440" s="269">
        <v>45905.218487394959</v>
      </c>
      <c r="I440" s="269">
        <f t="shared" si="32"/>
        <v>8721.9915126050419</v>
      </c>
      <c r="J440" s="269">
        <f t="shared" si="33"/>
        <v>54627</v>
      </c>
    </row>
    <row r="441" spans="1:10" s="277" customFormat="1" ht="25.5" x14ac:dyDescent="0.25">
      <c r="A441" s="35">
        <f t="shared" si="34"/>
        <v>423</v>
      </c>
      <c r="B441" s="34" t="s">
        <v>1656</v>
      </c>
      <c r="C441" s="33" t="s">
        <v>1657</v>
      </c>
      <c r="D441" s="32" t="s">
        <v>894</v>
      </c>
      <c r="E441" s="275">
        <v>25514</v>
      </c>
      <c r="F441" s="275">
        <v>4847.66</v>
      </c>
      <c r="G441" s="276">
        <v>30362</v>
      </c>
      <c r="H441" s="269">
        <v>25259.142857142859</v>
      </c>
      <c r="I441" s="269">
        <f t="shared" si="32"/>
        <v>4799.2371428571432</v>
      </c>
      <c r="J441" s="269">
        <f t="shared" si="33"/>
        <v>30058</v>
      </c>
    </row>
    <row r="442" spans="1:10" ht="24.95" customHeight="1" x14ac:dyDescent="0.25">
      <c r="A442" s="281"/>
      <c r="B442" s="282"/>
      <c r="C442" s="282"/>
      <c r="D442" s="283"/>
      <c r="E442" s="284"/>
      <c r="F442" s="285" t="s">
        <v>4158</v>
      </c>
      <c r="G442" s="286">
        <f>SUM(G8:G441)</f>
        <v>242059829</v>
      </c>
      <c r="H442" s="287"/>
      <c r="I442" s="285" t="s">
        <v>4158</v>
      </c>
      <c r="J442" s="288">
        <f>SUM(J8:J441)</f>
        <v>215827023</v>
      </c>
    </row>
    <row r="443" spans="1:10" x14ac:dyDescent="0.25">
      <c r="A443" s="289"/>
      <c r="B443" s="289"/>
      <c r="C443" s="238"/>
      <c r="D443" s="289"/>
    </row>
    <row r="444" spans="1:10" s="264" customFormat="1" ht="31.15" customHeight="1" x14ac:dyDescent="0.25">
      <c r="A444" s="871" t="s">
        <v>4159</v>
      </c>
      <c r="B444" s="871"/>
      <c r="C444" s="287"/>
      <c r="D444" s="289"/>
      <c r="E444" s="259"/>
      <c r="F444" s="259"/>
      <c r="G444" s="259"/>
      <c r="H444" s="259"/>
      <c r="I444" s="259"/>
      <c r="J444" s="259"/>
    </row>
    <row r="445" spans="1:10" s="264" customFormat="1" x14ac:dyDescent="0.25">
      <c r="A445" s="874" t="s">
        <v>4160</v>
      </c>
      <c r="B445" s="874"/>
      <c r="C445" s="290" t="s">
        <v>4161</v>
      </c>
      <c r="D445" s="289"/>
      <c r="F445" s="291"/>
      <c r="G445" s="872"/>
      <c r="H445" s="872"/>
      <c r="I445" s="872"/>
    </row>
    <row r="446" spans="1:10" s="264" customFormat="1" x14ac:dyDescent="0.25">
      <c r="A446" s="871" t="s">
        <v>4162</v>
      </c>
      <c r="B446" s="871"/>
      <c r="C446" s="293" t="s">
        <v>4163</v>
      </c>
      <c r="D446" s="289"/>
      <c r="F446" s="291"/>
      <c r="G446" s="872"/>
      <c r="H446" s="872"/>
      <c r="I446" s="872"/>
    </row>
    <row r="447" spans="1:10" s="264" customFormat="1" x14ac:dyDescent="0.25">
      <c r="A447" s="871" t="s">
        <v>4164</v>
      </c>
      <c r="B447" s="871"/>
      <c r="C447" s="293">
        <v>63333065</v>
      </c>
      <c r="D447" s="289"/>
      <c r="F447" s="291"/>
      <c r="G447" s="872"/>
      <c r="H447" s="872"/>
      <c r="I447" s="872"/>
    </row>
    <row r="448" spans="1:10" x14ac:dyDescent="0.25">
      <c r="A448" s="289"/>
      <c r="B448" s="289"/>
      <c r="C448" s="289"/>
      <c r="D448" s="289"/>
      <c r="E448" s="264"/>
      <c r="F448" s="291"/>
      <c r="G448" s="292"/>
      <c r="H448" s="292"/>
      <c r="I448" s="292"/>
      <c r="J448" s="264"/>
    </row>
    <row r="449" spans="1:10" x14ac:dyDescent="0.25">
      <c r="A449" s="873" t="s">
        <v>4165</v>
      </c>
      <c r="B449" s="873"/>
      <c r="C449" s="873"/>
      <c r="D449" s="873"/>
      <c r="E449" s="873"/>
      <c r="F449" s="873"/>
      <c r="G449" s="873"/>
      <c r="H449" s="873"/>
      <c r="I449" s="873"/>
      <c r="J449" s="873"/>
    </row>
    <row r="450" spans="1:10" x14ac:dyDescent="0.25">
      <c r="A450" s="873" t="s">
        <v>4166</v>
      </c>
      <c r="B450" s="873"/>
      <c r="C450" s="873"/>
      <c r="D450" s="873"/>
      <c r="E450" s="873"/>
      <c r="F450" s="873"/>
      <c r="G450" s="873"/>
      <c r="H450" s="873"/>
      <c r="I450" s="873"/>
      <c r="J450" s="873"/>
    </row>
    <row r="451" spans="1:10" x14ac:dyDescent="0.25">
      <c r="A451" s="873" t="s">
        <v>4167</v>
      </c>
      <c r="B451" s="873"/>
      <c r="C451" s="873"/>
      <c r="D451" s="873"/>
      <c r="E451" s="873"/>
      <c r="F451" s="873"/>
      <c r="G451" s="873"/>
      <c r="H451" s="873"/>
      <c r="I451" s="873"/>
      <c r="J451" s="873"/>
    </row>
    <row r="452" spans="1:10" x14ac:dyDescent="0.25">
      <c r="A452" s="873" t="s">
        <v>4168</v>
      </c>
      <c r="B452" s="873"/>
      <c r="C452" s="873"/>
      <c r="D452" s="873"/>
      <c r="E452" s="873"/>
      <c r="F452" s="873"/>
      <c r="G452" s="873"/>
      <c r="H452" s="873"/>
      <c r="I452" s="873"/>
      <c r="J452" s="873"/>
    </row>
    <row r="453" spans="1:10" x14ac:dyDescent="0.25">
      <c r="A453" s="868" t="s">
        <v>4169</v>
      </c>
      <c r="B453" s="869"/>
      <c r="C453" s="869"/>
      <c r="D453" s="869"/>
      <c r="E453" s="869"/>
      <c r="F453" s="869"/>
      <c r="G453" s="869"/>
      <c r="H453" s="869"/>
      <c r="I453" s="869"/>
      <c r="J453" s="870"/>
    </row>
    <row r="454" spans="1:10" x14ac:dyDescent="0.25">
      <c r="A454" s="868" t="s">
        <v>4170</v>
      </c>
      <c r="B454" s="869"/>
      <c r="C454" s="869"/>
      <c r="D454" s="869"/>
      <c r="E454" s="869"/>
      <c r="F454" s="869"/>
      <c r="G454" s="869"/>
      <c r="H454" s="869"/>
      <c r="I454" s="869"/>
      <c r="J454" s="870"/>
    </row>
    <row r="455" spans="1:10" x14ac:dyDescent="0.25">
      <c r="A455" s="868" t="s">
        <v>4171</v>
      </c>
      <c r="B455" s="869"/>
      <c r="C455" s="869"/>
      <c r="D455" s="869"/>
      <c r="E455" s="869"/>
      <c r="F455" s="869"/>
      <c r="G455" s="869"/>
      <c r="H455" s="869"/>
      <c r="I455" s="869"/>
      <c r="J455" s="870"/>
    </row>
    <row r="456" spans="1:10" x14ac:dyDescent="0.25">
      <c r="A456" s="868" t="s">
        <v>4172</v>
      </c>
      <c r="B456" s="869"/>
      <c r="C456" s="869"/>
      <c r="D456" s="869"/>
      <c r="E456" s="869"/>
      <c r="F456" s="869"/>
      <c r="G456" s="869"/>
      <c r="H456" s="869"/>
      <c r="I456" s="869"/>
      <c r="J456" s="870"/>
    </row>
    <row r="457" spans="1:10" x14ac:dyDescent="0.25">
      <c r="A457" s="868" t="s">
        <v>4173</v>
      </c>
      <c r="B457" s="869"/>
      <c r="C457" s="869"/>
      <c r="D457" s="869"/>
      <c r="E457" s="869"/>
      <c r="F457" s="869"/>
      <c r="G457" s="869"/>
      <c r="H457" s="869"/>
      <c r="I457" s="869"/>
      <c r="J457" s="870"/>
    </row>
    <row r="458" spans="1:10" x14ac:dyDescent="0.25">
      <c r="A458" s="868" t="s">
        <v>4174</v>
      </c>
      <c r="B458" s="869"/>
      <c r="C458" s="869"/>
      <c r="D458" s="869"/>
      <c r="E458" s="869"/>
      <c r="F458" s="869"/>
      <c r="G458" s="869"/>
      <c r="H458" s="869"/>
      <c r="I458" s="869"/>
      <c r="J458" s="870"/>
    </row>
    <row r="459" spans="1:10" x14ac:dyDescent="0.25">
      <c r="A459" s="868" t="s">
        <v>4175</v>
      </c>
      <c r="B459" s="869"/>
      <c r="C459" s="869"/>
      <c r="D459" s="869"/>
      <c r="E459" s="869"/>
      <c r="F459" s="869"/>
      <c r="G459" s="869"/>
      <c r="H459" s="869"/>
      <c r="I459" s="869"/>
      <c r="J459" s="870"/>
    </row>
    <row r="460" spans="1:10" x14ac:dyDescent="0.25">
      <c r="A460" s="868" t="s">
        <v>4176</v>
      </c>
      <c r="B460" s="869"/>
      <c r="C460" s="869"/>
      <c r="D460" s="869"/>
      <c r="E460" s="869"/>
      <c r="F460" s="869"/>
      <c r="G460" s="869"/>
      <c r="H460" s="869"/>
      <c r="I460" s="869"/>
      <c r="J460" s="870"/>
    </row>
    <row r="461" spans="1:10" x14ac:dyDescent="0.25">
      <c r="A461" s="868" t="s">
        <v>4177</v>
      </c>
      <c r="B461" s="869"/>
      <c r="C461" s="869"/>
      <c r="D461" s="869"/>
      <c r="E461" s="869"/>
      <c r="F461" s="869"/>
      <c r="G461" s="869"/>
      <c r="H461" s="869"/>
      <c r="I461" s="869"/>
      <c r="J461" s="870"/>
    </row>
    <row r="462" spans="1:10" x14ac:dyDescent="0.25">
      <c r="A462" s="868" t="s">
        <v>4178</v>
      </c>
      <c r="B462" s="869"/>
      <c r="C462" s="869"/>
      <c r="D462" s="869"/>
      <c r="E462" s="869"/>
      <c r="F462" s="869"/>
      <c r="G462" s="869"/>
      <c r="H462" s="869"/>
      <c r="I462" s="869"/>
      <c r="J462" s="870"/>
    </row>
    <row r="463" spans="1:10" x14ac:dyDescent="0.25">
      <c r="A463" s="868" t="s">
        <v>4179</v>
      </c>
      <c r="B463" s="869"/>
      <c r="C463" s="869"/>
      <c r="D463" s="869"/>
      <c r="E463" s="869"/>
      <c r="F463" s="869"/>
      <c r="G463" s="869"/>
      <c r="H463" s="869"/>
      <c r="I463" s="869"/>
      <c r="J463" s="870"/>
    </row>
    <row r="464" spans="1:10" x14ac:dyDescent="0.25">
      <c r="A464" s="868" t="s">
        <v>4180</v>
      </c>
      <c r="B464" s="869"/>
      <c r="C464" s="869"/>
      <c r="D464" s="869"/>
      <c r="E464" s="869"/>
      <c r="F464" s="869"/>
      <c r="G464" s="869"/>
      <c r="H464" s="869"/>
      <c r="I464" s="869"/>
      <c r="J464" s="870"/>
    </row>
    <row r="465" spans="1:10" x14ac:dyDescent="0.25">
      <c r="A465" s="868" t="s">
        <v>4181</v>
      </c>
      <c r="B465" s="869"/>
      <c r="C465" s="869"/>
      <c r="D465" s="869"/>
      <c r="E465" s="869"/>
      <c r="F465" s="869"/>
      <c r="G465" s="869"/>
      <c r="H465" s="869"/>
      <c r="I465" s="869"/>
      <c r="J465" s="870"/>
    </row>
  </sheetData>
  <mergeCells count="30">
    <mergeCell ref="A5:D5"/>
    <mergeCell ref="A1:J1"/>
    <mergeCell ref="A2:J2"/>
    <mergeCell ref="A4:D4"/>
    <mergeCell ref="E4:G4"/>
    <mergeCell ref="H4:J4"/>
    <mergeCell ref="A446:B446"/>
    <mergeCell ref="G446:I446"/>
    <mergeCell ref="A444:B444"/>
    <mergeCell ref="A445:B445"/>
    <mergeCell ref="G445:I445"/>
    <mergeCell ref="A458:J458"/>
    <mergeCell ref="A447:B447"/>
    <mergeCell ref="G447:I447"/>
    <mergeCell ref="A449:J449"/>
    <mergeCell ref="A450:J450"/>
    <mergeCell ref="A451:J451"/>
    <mergeCell ref="A452:J452"/>
    <mergeCell ref="A453:J453"/>
    <mergeCell ref="A454:J454"/>
    <mergeCell ref="A455:J455"/>
    <mergeCell ref="A456:J456"/>
    <mergeCell ref="A457:J457"/>
    <mergeCell ref="A465:J465"/>
    <mergeCell ref="A459:J459"/>
    <mergeCell ref="A460:J460"/>
    <mergeCell ref="A461:J461"/>
    <mergeCell ref="A462:J462"/>
    <mergeCell ref="A463:J463"/>
    <mergeCell ref="A464:J464"/>
  </mergeCells>
  <conditionalFormatting sqref="J8:J13 J94:J102">
    <cfRule type="cellIs" dxfId="11" priority="13" operator="greaterThan">
      <formula>$G8</formula>
    </cfRule>
  </conditionalFormatting>
  <conditionalFormatting sqref="J15:J25">
    <cfRule type="cellIs" dxfId="10" priority="12" operator="greaterThan">
      <formula>$G15</formula>
    </cfRule>
  </conditionalFormatting>
  <conditionalFormatting sqref="J29:J30">
    <cfRule type="cellIs" dxfId="9" priority="10" operator="greaterThan">
      <formula>$G29</formula>
    </cfRule>
  </conditionalFormatting>
  <conditionalFormatting sqref="J32:J43">
    <cfRule type="cellIs" dxfId="8" priority="9" operator="greaterThan">
      <formula>$G32</formula>
    </cfRule>
  </conditionalFormatting>
  <conditionalFormatting sqref="J45:J63">
    <cfRule type="cellIs" dxfId="7" priority="8" operator="greaterThan">
      <formula>$G45</formula>
    </cfRule>
  </conditionalFormatting>
  <conditionalFormatting sqref="J65:J92">
    <cfRule type="cellIs" dxfId="6" priority="7" operator="greaterThan">
      <formula>$G65</formula>
    </cfRule>
  </conditionalFormatting>
  <conditionalFormatting sqref="J104:J219">
    <cfRule type="cellIs" dxfId="5" priority="6" operator="greaterThan">
      <formula>$G104</formula>
    </cfRule>
  </conditionalFormatting>
  <conditionalFormatting sqref="J222:J401">
    <cfRule type="cellIs" dxfId="4" priority="5" operator="greaterThan">
      <formula>$G222</formula>
    </cfRule>
  </conditionalFormatting>
  <conditionalFormatting sqref="J403:J411">
    <cfRule type="cellIs" dxfId="3" priority="4" operator="greaterThan">
      <formula>$G403</formula>
    </cfRule>
  </conditionalFormatting>
  <conditionalFormatting sqref="J416:J426">
    <cfRule type="cellIs" dxfId="2" priority="3" operator="greaterThan">
      <formula>$G416</formula>
    </cfRule>
  </conditionalFormatting>
  <conditionalFormatting sqref="J428:J441">
    <cfRule type="cellIs" dxfId="1" priority="2" operator="greaterThan">
      <formula>$G428</formula>
    </cfRule>
  </conditionalFormatting>
  <conditionalFormatting sqref="J442">
    <cfRule type="cellIs" dxfId="0" priority="1" operator="greaterThan">
      <formula>$G$442</formula>
    </cfRule>
  </conditionalFormatting>
  <pageMargins left="0.7" right="0.7" top="0.75" bottom="0.75" header="0.3" footer="0.3"/>
  <pageSetup scale="5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B33A-1716-49C6-B62A-92825AD5328B}">
  <dimension ref="A1:L30"/>
  <sheetViews>
    <sheetView topLeftCell="A23" workbookViewId="0">
      <selection activeCell="A30" sqref="A30:C30"/>
    </sheetView>
  </sheetViews>
  <sheetFormatPr baseColWidth="10" defaultColWidth="9.140625" defaultRowHeight="15" x14ac:dyDescent="0.25"/>
  <cols>
    <col min="1" max="1" width="17.28515625" customWidth="1"/>
    <col min="2" max="2" width="86.5703125" customWidth="1"/>
    <col min="3" max="3" width="20.7109375" customWidth="1"/>
    <col min="4" max="4" width="20.5703125" customWidth="1"/>
    <col min="5" max="5" width="25.5703125" customWidth="1"/>
    <col min="6" max="6" width="12.28515625" customWidth="1"/>
    <col min="7" max="7" width="20.7109375" style="1" customWidth="1"/>
    <col min="8" max="8" width="26.28515625" style="1" customWidth="1"/>
    <col min="9" max="9" width="18.140625" style="237" customWidth="1"/>
    <col min="10" max="10" width="17.85546875" style="237" customWidth="1"/>
    <col min="11" max="11" width="16.85546875" style="237" customWidth="1"/>
    <col min="12" max="12" width="17.85546875" style="237" customWidth="1"/>
  </cols>
  <sheetData>
    <row r="1" spans="1:12" ht="30" x14ac:dyDescent="0.25">
      <c r="A1" s="232" t="s">
        <v>4249</v>
      </c>
      <c r="B1" s="232" t="s">
        <v>4250</v>
      </c>
      <c r="C1" s="232" t="s">
        <v>154</v>
      </c>
      <c r="D1" s="232" t="s">
        <v>155</v>
      </c>
      <c r="E1" s="232" t="s">
        <v>4251</v>
      </c>
      <c r="F1" s="232" t="s">
        <v>65</v>
      </c>
      <c r="G1" s="232" t="s">
        <v>64</v>
      </c>
      <c r="H1" s="232" t="s">
        <v>66</v>
      </c>
      <c r="I1" s="233" t="s">
        <v>4252</v>
      </c>
      <c r="J1" s="233" t="s">
        <v>4253</v>
      </c>
      <c r="K1" s="233" t="s">
        <v>4254</v>
      </c>
      <c r="L1" s="233" t="s">
        <v>4255</v>
      </c>
    </row>
    <row r="2" spans="1:12" x14ac:dyDescent="0.25">
      <c r="A2" s="234"/>
      <c r="B2" s="234"/>
      <c r="C2" s="234">
        <f>+'FORMATO MATERIAL APOYO'!$C$17</f>
        <v>0</v>
      </c>
      <c r="D2" s="234">
        <f>+'FORMATO MATERIAL APOYO'!$E$17</f>
        <v>0</v>
      </c>
      <c r="E2" s="234">
        <f>+'FORMATO MATERIAL APOYO'!B105</f>
        <v>0</v>
      </c>
      <c r="F2" s="234">
        <f>+'FORMATO MATERIAL APOYO'!F105</f>
        <v>0</v>
      </c>
      <c r="G2" s="235" t="str">
        <f>+'FORMATO MATERIAL APOYO'!E105</f>
        <v/>
      </c>
      <c r="H2" s="235">
        <f>+'FORMATO MATERIAL APOYO'!G105</f>
        <v>0</v>
      </c>
      <c r="I2" s="236"/>
      <c r="J2" s="236">
        <f>+I2*5%</f>
        <v>0</v>
      </c>
      <c r="K2" s="236">
        <f>+J2*19%</f>
        <v>0</v>
      </c>
      <c r="L2" s="236">
        <f>IFERROR((I2+J2+K2),"")</f>
        <v>0</v>
      </c>
    </row>
    <row r="3" spans="1:12" x14ac:dyDescent="0.25">
      <c r="A3" s="234"/>
      <c r="B3" s="234"/>
      <c r="C3" s="234">
        <f>+'FORMATO MATERIAL APOYO'!$C$17</f>
        <v>0</v>
      </c>
      <c r="D3" s="234">
        <f>+'FORMATO MATERIAL APOYO'!$E$17</f>
        <v>0</v>
      </c>
      <c r="E3" s="234">
        <f>+'FORMATO MATERIAL APOYO'!B106</f>
        <v>0</v>
      </c>
      <c r="F3" s="234">
        <f>+'FORMATO MATERIAL APOYO'!F106</f>
        <v>0</v>
      </c>
      <c r="G3" s="235">
        <f>+'FORMATO MATERIAL APOYO'!E106</f>
        <v>0</v>
      </c>
      <c r="H3" s="235">
        <f>+'FORMATO MATERIAL APOYO'!G106</f>
        <v>0</v>
      </c>
      <c r="I3" s="236"/>
      <c r="J3" s="236">
        <f t="shared" ref="J3:J12" si="0">+I3*5%</f>
        <v>0</v>
      </c>
      <c r="K3" s="236">
        <f t="shared" ref="K3:K12" si="1">+J3*19%</f>
        <v>0</v>
      </c>
      <c r="L3" s="236">
        <f t="shared" ref="L3:L12" si="2">IFERROR((I3+J3+K3),"")</f>
        <v>0</v>
      </c>
    </row>
    <row r="4" spans="1:12" x14ac:dyDescent="0.25">
      <c r="A4" s="234"/>
      <c r="B4" s="234"/>
      <c r="C4" s="234">
        <f>+'FORMATO MATERIAL APOYO'!$C$17</f>
        <v>0</v>
      </c>
      <c r="D4" s="234">
        <f>+'FORMATO MATERIAL APOYO'!$E$17</f>
        <v>0</v>
      </c>
      <c r="E4" s="234">
        <f>+'FORMATO MATERIAL APOYO'!B107</f>
        <v>0</v>
      </c>
      <c r="F4" s="234">
        <f>+'FORMATO MATERIAL APOYO'!F107</f>
        <v>0</v>
      </c>
      <c r="G4" s="235">
        <f>+'FORMATO MATERIAL APOYO'!E107</f>
        <v>0</v>
      </c>
      <c r="H4" s="235">
        <f>+'FORMATO MATERIAL APOYO'!G107</f>
        <v>0</v>
      </c>
      <c r="I4" s="236"/>
      <c r="J4" s="236">
        <f t="shared" si="0"/>
        <v>0</v>
      </c>
      <c r="K4" s="236">
        <f t="shared" si="1"/>
        <v>0</v>
      </c>
      <c r="L4" s="236">
        <f t="shared" si="2"/>
        <v>0</v>
      </c>
    </row>
    <row r="5" spans="1:12" x14ac:dyDescent="0.25">
      <c r="A5" s="234"/>
      <c r="B5" s="234"/>
      <c r="C5" s="234">
        <f>+'FORMATO MATERIAL APOYO'!$C$17</f>
        <v>0</v>
      </c>
      <c r="D5" s="234">
        <f>+'FORMATO MATERIAL APOYO'!$E$17</f>
        <v>0</v>
      </c>
      <c r="E5" s="234">
        <f>+'FORMATO MATERIAL APOYO'!B108</f>
        <v>0</v>
      </c>
      <c r="F5" s="234">
        <f>+'FORMATO MATERIAL APOYO'!F108</f>
        <v>0</v>
      </c>
      <c r="G5" s="235">
        <f>+'FORMATO MATERIAL APOYO'!E108</f>
        <v>0</v>
      </c>
      <c r="H5" s="235">
        <f>+'FORMATO MATERIAL APOYO'!G108</f>
        <v>0</v>
      </c>
      <c r="I5" s="236"/>
      <c r="J5" s="236">
        <f t="shared" si="0"/>
        <v>0</v>
      </c>
      <c r="K5" s="236">
        <f t="shared" si="1"/>
        <v>0</v>
      </c>
      <c r="L5" s="236">
        <f t="shared" si="2"/>
        <v>0</v>
      </c>
    </row>
    <row r="6" spans="1:12" x14ac:dyDescent="0.25">
      <c r="A6" s="234"/>
      <c r="B6" s="234"/>
      <c r="C6" s="234">
        <f>+'FORMATO MATERIAL APOYO'!$C$17</f>
        <v>0</v>
      </c>
      <c r="D6" s="234">
        <f>+'FORMATO MATERIAL APOYO'!$E$17</f>
        <v>0</v>
      </c>
      <c r="E6" s="234">
        <f>+'FORMATO MATERIAL APOYO'!B109</f>
        <v>0</v>
      </c>
      <c r="F6" s="234">
        <f>+'FORMATO MATERIAL APOYO'!F109</f>
        <v>0</v>
      </c>
      <c r="G6" s="235">
        <f>+'FORMATO MATERIAL APOYO'!E109</f>
        <v>0</v>
      </c>
      <c r="H6" s="235">
        <f>+'FORMATO MATERIAL APOYO'!G109</f>
        <v>0</v>
      </c>
      <c r="I6" s="236"/>
      <c r="J6" s="236">
        <f t="shared" si="0"/>
        <v>0</v>
      </c>
      <c r="K6" s="236">
        <f t="shared" si="1"/>
        <v>0</v>
      </c>
      <c r="L6" s="236">
        <f t="shared" si="2"/>
        <v>0</v>
      </c>
    </row>
    <row r="7" spans="1:12" x14ac:dyDescent="0.25">
      <c r="A7" s="234"/>
      <c r="B7" s="234"/>
      <c r="C7" s="234">
        <f>+'FORMATO MATERIAL APOYO'!$C$17</f>
        <v>0</v>
      </c>
      <c r="D7" s="234">
        <f>+'FORMATO MATERIAL APOYO'!$E$17</f>
        <v>0</v>
      </c>
      <c r="E7" s="234">
        <f>+'FORMATO MATERIAL APOYO'!B110</f>
        <v>0</v>
      </c>
      <c r="F7" s="234">
        <f>+'FORMATO MATERIAL APOYO'!F110</f>
        <v>0</v>
      </c>
      <c r="G7" s="235">
        <f>+'FORMATO MATERIAL APOYO'!E110</f>
        <v>0</v>
      </c>
      <c r="H7" s="235">
        <f>+'FORMATO MATERIAL APOYO'!G110</f>
        <v>0</v>
      </c>
      <c r="I7" s="236"/>
      <c r="J7" s="236">
        <f t="shared" si="0"/>
        <v>0</v>
      </c>
      <c r="K7" s="236">
        <f t="shared" si="1"/>
        <v>0</v>
      </c>
      <c r="L7" s="236">
        <f t="shared" si="2"/>
        <v>0</v>
      </c>
    </row>
    <row r="8" spans="1:12" x14ac:dyDescent="0.25">
      <c r="A8" s="234"/>
      <c r="B8" s="234"/>
      <c r="C8" s="234">
        <f>+'FORMATO MATERIAL APOYO'!$C$17</f>
        <v>0</v>
      </c>
      <c r="D8" s="234">
        <f>+'FORMATO MATERIAL APOYO'!$E$17</f>
        <v>0</v>
      </c>
      <c r="E8" s="234">
        <f>+'FORMATO MATERIAL APOYO'!B111</f>
        <v>0</v>
      </c>
      <c r="F8" s="234">
        <f>+'FORMATO MATERIAL APOYO'!F111</f>
        <v>0</v>
      </c>
      <c r="G8" s="235">
        <f>+'FORMATO MATERIAL APOYO'!E111</f>
        <v>0</v>
      </c>
      <c r="H8" s="235">
        <f>+'FORMATO MATERIAL APOYO'!G111</f>
        <v>0</v>
      </c>
      <c r="I8" s="236"/>
      <c r="J8" s="236">
        <f t="shared" si="0"/>
        <v>0</v>
      </c>
      <c r="K8" s="236">
        <f t="shared" si="1"/>
        <v>0</v>
      </c>
      <c r="L8" s="236">
        <f t="shared" si="2"/>
        <v>0</v>
      </c>
    </row>
    <row r="9" spans="1:12" x14ac:dyDescent="0.25">
      <c r="A9" s="234"/>
      <c r="B9" s="234"/>
      <c r="C9" s="234">
        <f>+'FORMATO MATERIAL APOYO'!$C$17</f>
        <v>0</v>
      </c>
      <c r="D9" s="234">
        <f>+'FORMATO MATERIAL APOYO'!$E$17</f>
        <v>0</v>
      </c>
      <c r="E9" s="234">
        <f>+'FORMATO MATERIAL APOYO'!B112</f>
        <v>0</v>
      </c>
      <c r="F9" s="234">
        <f>+'FORMATO MATERIAL APOYO'!F112</f>
        <v>0</v>
      </c>
      <c r="G9" s="235">
        <f>+'FORMATO MATERIAL APOYO'!E112</f>
        <v>0</v>
      </c>
      <c r="H9" s="235">
        <f>+'FORMATO MATERIAL APOYO'!G112</f>
        <v>0</v>
      </c>
      <c r="I9" s="236"/>
      <c r="J9" s="236">
        <f t="shared" si="0"/>
        <v>0</v>
      </c>
      <c r="K9" s="236">
        <f t="shared" si="1"/>
        <v>0</v>
      </c>
      <c r="L9" s="236">
        <f t="shared" si="2"/>
        <v>0</v>
      </c>
    </row>
    <row r="10" spans="1:12" x14ac:dyDescent="0.25">
      <c r="A10" s="234"/>
      <c r="B10" s="234"/>
      <c r="C10" s="234">
        <f>+'FORMATO MATERIAL APOYO'!$C$17</f>
        <v>0</v>
      </c>
      <c r="D10" s="234">
        <f>+'FORMATO MATERIAL APOYO'!$E$17</f>
        <v>0</v>
      </c>
      <c r="E10" s="234">
        <f>+'FORMATO MATERIAL APOYO'!B113</f>
        <v>0</v>
      </c>
      <c r="F10" s="234">
        <f>+'FORMATO MATERIAL APOYO'!F113</f>
        <v>0</v>
      </c>
      <c r="G10" s="235">
        <f>+'FORMATO MATERIAL APOYO'!E113</f>
        <v>0</v>
      </c>
      <c r="H10" s="235">
        <f>+'FORMATO MATERIAL APOYO'!G113</f>
        <v>0</v>
      </c>
      <c r="I10" s="236"/>
      <c r="J10" s="236">
        <f t="shared" si="0"/>
        <v>0</v>
      </c>
      <c r="K10" s="236">
        <f t="shared" si="1"/>
        <v>0</v>
      </c>
      <c r="L10" s="236">
        <f t="shared" si="2"/>
        <v>0</v>
      </c>
    </row>
    <row r="11" spans="1:12" x14ac:dyDescent="0.25">
      <c r="A11" s="234"/>
      <c r="B11" s="234"/>
      <c r="C11" s="234">
        <f>+'FORMATO MATERIAL APOYO'!$C$17</f>
        <v>0</v>
      </c>
      <c r="D11" s="234">
        <f>+'FORMATO MATERIAL APOYO'!$E$17</f>
        <v>0</v>
      </c>
      <c r="E11" s="234">
        <f>+'FORMATO MATERIAL APOYO'!B115</f>
        <v>0</v>
      </c>
      <c r="F11" s="234">
        <f>+'FORMATO MATERIAL APOYO'!F115</f>
        <v>0</v>
      </c>
      <c r="G11" s="235">
        <f>+'FORMATO MATERIAL APOYO'!E115</f>
        <v>0</v>
      </c>
      <c r="H11" s="235">
        <f>+'FORMATO MATERIAL APOYO'!G115</f>
        <v>0</v>
      </c>
      <c r="I11" s="236"/>
      <c r="J11" s="236">
        <f t="shared" si="0"/>
        <v>0</v>
      </c>
      <c r="K11" s="236">
        <f t="shared" si="1"/>
        <v>0</v>
      </c>
      <c r="L11" s="236">
        <f t="shared" si="2"/>
        <v>0</v>
      </c>
    </row>
    <row r="12" spans="1:12" x14ac:dyDescent="0.25">
      <c r="A12" s="234"/>
      <c r="B12" s="234"/>
      <c r="C12" s="234">
        <f>+'FORMATO MATERIAL APOYO'!$C$17</f>
        <v>0</v>
      </c>
      <c r="D12" s="234">
        <f>+'FORMATO MATERIAL APOYO'!$E$17</f>
        <v>0</v>
      </c>
      <c r="E12" s="234">
        <f>+'FORMATO MATERIAL APOYO'!B116</f>
        <v>0</v>
      </c>
      <c r="F12" s="234">
        <f>+'FORMATO MATERIAL APOYO'!F116</f>
        <v>0</v>
      </c>
      <c r="G12" s="235">
        <f>+'FORMATO MATERIAL APOYO'!E116</f>
        <v>0</v>
      </c>
      <c r="H12" s="235">
        <f>+'FORMATO MATERIAL APOYO'!G116</f>
        <v>0</v>
      </c>
      <c r="I12" s="236"/>
      <c r="J12" s="236">
        <f t="shared" si="0"/>
        <v>0</v>
      </c>
      <c r="K12" s="236">
        <f t="shared" si="1"/>
        <v>0</v>
      </c>
      <c r="L12" s="236">
        <f t="shared" si="2"/>
        <v>0</v>
      </c>
    </row>
    <row r="13" spans="1:12" x14ac:dyDescent="0.25">
      <c r="A13" s="234"/>
      <c r="B13" s="234"/>
      <c r="C13" s="234"/>
      <c r="D13" s="234"/>
      <c r="E13" s="234"/>
      <c r="F13" s="234"/>
      <c r="G13" s="235"/>
      <c r="H13" s="235"/>
      <c r="I13" s="236"/>
      <c r="J13" s="236"/>
      <c r="K13" s="236"/>
      <c r="L13" s="236">
        <f t="shared" ref="L13:L18" si="3">IFERROR((I13+J13+K13),"")</f>
        <v>0</v>
      </c>
    </row>
    <row r="14" spans="1:12" x14ac:dyDescent="0.25">
      <c r="A14" s="234"/>
      <c r="B14" s="234"/>
      <c r="C14" s="234"/>
      <c r="D14" s="234"/>
      <c r="E14" s="234"/>
      <c r="F14" s="234"/>
      <c r="G14" s="235"/>
      <c r="H14" s="235"/>
      <c r="I14" s="236"/>
      <c r="J14" s="236"/>
      <c r="K14" s="236"/>
      <c r="L14" s="236">
        <f t="shared" si="3"/>
        <v>0</v>
      </c>
    </row>
    <row r="15" spans="1:12" x14ac:dyDescent="0.25">
      <c r="A15" s="234"/>
      <c r="B15" s="234"/>
      <c r="C15" s="234"/>
      <c r="D15" s="234"/>
      <c r="E15" s="234"/>
      <c r="F15" s="234"/>
      <c r="G15" s="235"/>
      <c r="H15" s="235"/>
      <c r="I15" s="236"/>
      <c r="J15" s="236"/>
      <c r="K15" s="236"/>
      <c r="L15" s="236">
        <f t="shared" si="3"/>
        <v>0</v>
      </c>
    </row>
    <row r="16" spans="1:12" x14ac:dyDescent="0.25">
      <c r="A16" s="234"/>
      <c r="B16" s="234"/>
      <c r="C16" s="234"/>
      <c r="D16" s="234"/>
      <c r="E16" s="234"/>
      <c r="F16" s="234"/>
      <c r="G16" s="235"/>
      <c r="H16" s="235"/>
      <c r="I16" s="236"/>
      <c r="J16" s="236"/>
      <c r="K16" s="236"/>
      <c r="L16" s="236">
        <f t="shared" si="3"/>
        <v>0</v>
      </c>
    </row>
    <row r="17" spans="1:12" x14ac:dyDescent="0.25">
      <c r="A17" s="234"/>
      <c r="B17" s="234"/>
      <c r="C17" s="234"/>
      <c r="D17" s="234"/>
      <c r="E17" s="234"/>
      <c r="F17" s="234"/>
      <c r="G17" s="235"/>
      <c r="H17" s="235"/>
      <c r="I17" s="236"/>
      <c r="J17" s="236"/>
      <c r="K17" s="236"/>
      <c r="L17" s="236">
        <f t="shared" si="3"/>
        <v>0</v>
      </c>
    </row>
    <row r="18" spans="1:12" x14ac:dyDescent="0.25">
      <c r="A18" s="234"/>
      <c r="B18" s="234"/>
      <c r="C18" s="234"/>
      <c r="D18" s="234"/>
      <c r="E18" s="234"/>
      <c r="F18" s="234"/>
      <c r="G18" s="235"/>
      <c r="H18" s="235"/>
      <c r="I18" s="236"/>
      <c r="J18" s="236"/>
      <c r="K18" s="236"/>
      <c r="L18" s="236">
        <f t="shared" si="3"/>
        <v>0</v>
      </c>
    </row>
    <row r="20" spans="1:12" x14ac:dyDescent="0.25">
      <c r="A20" s="109" t="s">
        <v>4083</v>
      </c>
      <c r="B20" s="109" t="s">
        <v>4084</v>
      </c>
      <c r="C20" s="109" t="s">
        <v>4133</v>
      </c>
    </row>
    <row r="21" spans="1:12" ht="38.25" x14ac:dyDescent="0.25">
      <c r="A21" s="33" t="s">
        <v>4115</v>
      </c>
      <c r="B21" s="33" t="s">
        <v>4116</v>
      </c>
      <c r="C21" s="270" t="s">
        <v>1632</v>
      </c>
    </row>
    <row r="22" spans="1:12" ht="43.5" customHeight="1" x14ac:dyDescent="0.25">
      <c r="A22" s="33" t="s">
        <v>81</v>
      </c>
      <c r="B22" s="33" t="s">
        <v>4119</v>
      </c>
      <c r="C22" s="270" t="s">
        <v>1632</v>
      </c>
    </row>
    <row r="23" spans="1:12" ht="47.25" customHeight="1" x14ac:dyDescent="0.25">
      <c r="A23" s="33" t="s">
        <v>4091</v>
      </c>
      <c r="B23" s="33" t="s">
        <v>4092</v>
      </c>
      <c r="C23" s="270" t="s">
        <v>1632</v>
      </c>
    </row>
    <row r="24" spans="1:12" ht="39.75" customHeight="1" x14ac:dyDescent="0.25">
      <c r="A24" s="33" t="s">
        <v>2029</v>
      </c>
      <c r="B24" s="33" t="s">
        <v>2030</v>
      </c>
      <c r="C24" s="270" t="s">
        <v>1632</v>
      </c>
    </row>
    <row r="25" spans="1:12" ht="33.75" customHeight="1" x14ac:dyDescent="0.25">
      <c r="A25" s="33" t="s">
        <v>2027</v>
      </c>
      <c r="B25" s="33" t="s">
        <v>2028</v>
      </c>
      <c r="C25" s="270" t="s">
        <v>1632</v>
      </c>
    </row>
    <row r="26" spans="1:12" ht="38.25" x14ac:dyDescent="0.25">
      <c r="A26" s="33" t="s">
        <v>1128</v>
      </c>
      <c r="B26" s="313" t="s">
        <v>4256</v>
      </c>
      <c r="C26" s="270" t="s">
        <v>1632</v>
      </c>
    </row>
    <row r="27" spans="1:12" x14ac:dyDescent="0.25">
      <c r="A27" s="124" t="s">
        <v>1723</v>
      </c>
      <c r="B27" s="36" t="s">
        <v>1724</v>
      </c>
      <c r="C27" s="32" t="s">
        <v>1632</v>
      </c>
    </row>
    <row r="28" spans="1:12" ht="54" customHeight="1" x14ac:dyDescent="0.25">
      <c r="A28" s="124" t="s">
        <v>2043</v>
      </c>
      <c r="B28" s="36" t="s">
        <v>2044</v>
      </c>
      <c r="C28" s="32" t="s">
        <v>1632</v>
      </c>
    </row>
    <row r="29" spans="1:12" ht="25.5" x14ac:dyDescent="0.25">
      <c r="A29" s="124" t="s">
        <v>1825</v>
      </c>
      <c r="B29" s="36" t="s">
        <v>1826</v>
      </c>
      <c r="C29" s="32" t="s">
        <v>1480</v>
      </c>
    </row>
    <row r="30" spans="1:12" ht="36.75" customHeight="1" x14ac:dyDescent="0.25">
      <c r="A30" s="124" t="s">
        <v>1630</v>
      </c>
      <c r="B30" s="36" t="s">
        <v>1631</v>
      </c>
      <c r="C30" s="32" t="s">
        <v>1632</v>
      </c>
    </row>
  </sheetData>
  <autoFilter ref="A1:L18" xr:uid="{00000000-0001-0000-0000-000000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22"/>
  <sheetViews>
    <sheetView topLeftCell="A10" zoomScale="80" zoomScaleNormal="80" workbookViewId="0">
      <selection activeCell="B22" sqref="B22"/>
    </sheetView>
  </sheetViews>
  <sheetFormatPr baseColWidth="10" defaultColWidth="11.42578125" defaultRowHeight="15" x14ac:dyDescent="0.25"/>
  <cols>
    <col min="2" max="2" width="29" style="20" customWidth="1"/>
    <col min="3" max="3" width="56" customWidth="1"/>
    <col min="4" max="4" width="27.5703125" customWidth="1"/>
    <col min="258" max="258" width="29" customWidth="1"/>
    <col min="259" max="259" width="29.140625" customWidth="1"/>
    <col min="260" max="260" width="27.5703125" customWidth="1"/>
    <col min="514" max="514" width="29" customWidth="1"/>
    <col min="515" max="515" width="29.140625" customWidth="1"/>
    <col min="516" max="516" width="27.5703125" customWidth="1"/>
    <col min="770" max="770" width="29" customWidth="1"/>
    <col min="771" max="771" width="29.140625" customWidth="1"/>
    <col min="772" max="772" width="27.5703125" customWidth="1"/>
    <col min="1026" max="1026" width="29" customWidth="1"/>
    <col min="1027" max="1027" width="29.140625" customWidth="1"/>
    <col min="1028" max="1028" width="27.5703125" customWidth="1"/>
    <col min="1282" max="1282" width="29" customWidth="1"/>
    <col min="1283" max="1283" width="29.140625" customWidth="1"/>
    <col min="1284" max="1284" width="27.5703125" customWidth="1"/>
    <col min="1538" max="1538" width="29" customWidth="1"/>
    <col min="1539" max="1539" width="29.140625" customWidth="1"/>
    <col min="1540" max="1540" width="27.5703125" customWidth="1"/>
    <col min="1794" max="1794" width="29" customWidth="1"/>
    <col min="1795" max="1795" width="29.140625" customWidth="1"/>
    <col min="1796" max="1796" width="27.5703125" customWidth="1"/>
    <col min="2050" max="2050" width="29" customWidth="1"/>
    <col min="2051" max="2051" width="29.140625" customWidth="1"/>
    <col min="2052" max="2052" width="27.5703125" customWidth="1"/>
    <col min="2306" max="2306" width="29" customWidth="1"/>
    <col min="2307" max="2307" width="29.140625" customWidth="1"/>
    <col min="2308" max="2308" width="27.5703125" customWidth="1"/>
    <col min="2562" max="2562" width="29" customWidth="1"/>
    <col min="2563" max="2563" width="29.140625" customWidth="1"/>
    <col min="2564" max="2564" width="27.5703125" customWidth="1"/>
    <col min="2818" max="2818" width="29" customWidth="1"/>
    <col min="2819" max="2819" width="29.140625" customWidth="1"/>
    <col min="2820" max="2820" width="27.5703125" customWidth="1"/>
    <col min="3074" max="3074" width="29" customWidth="1"/>
    <col min="3075" max="3075" width="29.140625" customWidth="1"/>
    <col min="3076" max="3076" width="27.5703125" customWidth="1"/>
    <col min="3330" max="3330" width="29" customWidth="1"/>
    <col min="3331" max="3331" width="29.140625" customWidth="1"/>
    <col min="3332" max="3332" width="27.5703125" customWidth="1"/>
    <col min="3586" max="3586" width="29" customWidth="1"/>
    <col min="3587" max="3587" width="29.140625" customWidth="1"/>
    <col min="3588" max="3588" width="27.5703125" customWidth="1"/>
    <col min="3842" max="3842" width="29" customWidth="1"/>
    <col min="3843" max="3843" width="29.140625" customWidth="1"/>
    <col min="3844" max="3844" width="27.5703125" customWidth="1"/>
    <col min="4098" max="4098" width="29" customWidth="1"/>
    <col min="4099" max="4099" width="29.140625" customWidth="1"/>
    <col min="4100" max="4100" width="27.5703125" customWidth="1"/>
    <col min="4354" max="4354" width="29" customWidth="1"/>
    <col min="4355" max="4355" width="29.140625" customWidth="1"/>
    <col min="4356" max="4356" width="27.5703125" customWidth="1"/>
    <col min="4610" max="4610" width="29" customWidth="1"/>
    <col min="4611" max="4611" width="29.140625" customWidth="1"/>
    <col min="4612" max="4612" width="27.5703125" customWidth="1"/>
    <col min="4866" max="4866" width="29" customWidth="1"/>
    <col min="4867" max="4867" width="29.140625" customWidth="1"/>
    <col min="4868" max="4868" width="27.5703125" customWidth="1"/>
    <col min="5122" max="5122" width="29" customWidth="1"/>
    <col min="5123" max="5123" width="29.140625" customWidth="1"/>
    <col min="5124" max="5124" width="27.5703125" customWidth="1"/>
    <col min="5378" max="5378" width="29" customWidth="1"/>
    <col min="5379" max="5379" width="29.140625" customWidth="1"/>
    <col min="5380" max="5380" width="27.5703125" customWidth="1"/>
    <col min="5634" max="5634" width="29" customWidth="1"/>
    <col min="5635" max="5635" width="29.140625" customWidth="1"/>
    <col min="5636" max="5636" width="27.5703125" customWidth="1"/>
    <col min="5890" max="5890" width="29" customWidth="1"/>
    <col min="5891" max="5891" width="29.140625" customWidth="1"/>
    <col min="5892" max="5892" width="27.5703125" customWidth="1"/>
    <col min="6146" max="6146" width="29" customWidth="1"/>
    <col min="6147" max="6147" width="29.140625" customWidth="1"/>
    <col min="6148" max="6148" width="27.5703125" customWidth="1"/>
    <col min="6402" max="6402" width="29" customWidth="1"/>
    <col min="6403" max="6403" width="29.140625" customWidth="1"/>
    <col min="6404" max="6404" width="27.5703125" customWidth="1"/>
    <col min="6658" max="6658" width="29" customWidth="1"/>
    <col min="6659" max="6659" width="29.140625" customWidth="1"/>
    <col min="6660" max="6660" width="27.5703125" customWidth="1"/>
    <col min="6914" max="6914" width="29" customWidth="1"/>
    <col min="6915" max="6915" width="29.140625" customWidth="1"/>
    <col min="6916" max="6916" width="27.5703125" customWidth="1"/>
    <col min="7170" max="7170" width="29" customWidth="1"/>
    <col min="7171" max="7171" width="29.140625" customWidth="1"/>
    <col min="7172" max="7172" width="27.5703125" customWidth="1"/>
    <col min="7426" max="7426" width="29" customWidth="1"/>
    <col min="7427" max="7427" width="29.140625" customWidth="1"/>
    <col min="7428" max="7428" width="27.5703125" customWidth="1"/>
    <col min="7682" max="7682" width="29" customWidth="1"/>
    <col min="7683" max="7683" width="29.140625" customWidth="1"/>
    <col min="7684" max="7684" width="27.5703125" customWidth="1"/>
    <col min="7938" max="7938" width="29" customWidth="1"/>
    <col min="7939" max="7939" width="29.140625" customWidth="1"/>
    <col min="7940" max="7940" width="27.5703125" customWidth="1"/>
    <col min="8194" max="8194" width="29" customWidth="1"/>
    <col min="8195" max="8195" width="29.140625" customWidth="1"/>
    <col min="8196" max="8196" width="27.5703125" customWidth="1"/>
    <col min="8450" max="8450" width="29" customWidth="1"/>
    <col min="8451" max="8451" width="29.140625" customWidth="1"/>
    <col min="8452" max="8452" width="27.5703125" customWidth="1"/>
    <col min="8706" max="8706" width="29" customWidth="1"/>
    <col min="8707" max="8707" width="29.140625" customWidth="1"/>
    <col min="8708" max="8708" width="27.5703125" customWidth="1"/>
    <col min="8962" max="8962" width="29" customWidth="1"/>
    <col min="8963" max="8963" width="29.140625" customWidth="1"/>
    <col min="8964" max="8964" width="27.5703125" customWidth="1"/>
    <col min="9218" max="9218" width="29" customWidth="1"/>
    <col min="9219" max="9219" width="29.140625" customWidth="1"/>
    <col min="9220" max="9220" width="27.5703125" customWidth="1"/>
    <col min="9474" max="9474" width="29" customWidth="1"/>
    <col min="9475" max="9475" width="29.140625" customWidth="1"/>
    <col min="9476" max="9476" width="27.5703125" customWidth="1"/>
    <col min="9730" max="9730" width="29" customWidth="1"/>
    <col min="9731" max="9731" width="29.140625" customWidth="1"/>
    <col min="9732" max="9732" width="27.5703125" customWidth="1"/>
    <col min="9986" max="9986" width="29" customWidth="1"/>
    <col min="9987" max="9987" width="29.140625" customWidth="1"/>
    <col min="9988" max="9988" width="27.5703125" customWidth="1"/>
    <col min="10242" max="10242" width="29" customWidth="1"/>
    <col min="10243" max="10243" width="29.140625" customWidth="1"/>
    <col min="10244" max="10244" width="27.5703125" customWidth="1"/>
    <col min="10498" max="10498" width="29" customWidth="1"/>
    <col min="10499" max="10499" width="29.140625" customWidth="1"/>
    <col min="10500" max="10500" width="27.5703125" customWidth="1"/>
    <col min="10754" max="10754" width="29" customWidth="1"/>
    <col min="10755" max="10755" width="29.140625" customWidth="1"/>
    <col min="10756" max="10756" width="27.5703125" customWidth="1"/>
    <col min="11010" max="11010" width="29" customWidth="1"/>
    <col min="11011" max="11011" width="29.140625" customWidth="1"/>
    <col min="11012" max="11012" width="27.5703125" customWidth="1"/>
    <col min="11266" max="11266" width="29" customWidth="1"/>
    <col min="11267" max="11267" width="29.140625" customWidth="1"/>
    <col min="11268" max="11268" width="27.5703125" customWidth="1"/>
    <col min="11522" max="11522" width="29" customWidth="1"/>
    <col min="11523" max="11523" width="29.140625" customWidth="1"/>
    <col min="11524" max="11524" width="27.5703125" customWidth="1"/>
    <col min="11778" max="11778" width="29" customWidth="1"/>
    <col min="11779" max="11779" width="29.140625" customWidth="1"/>
    <col min="11780" max="11780" width="27.5703125" customWidth="1"/>
    <col min="12034" max="12034" width="29" customWidth="1"/>
    <col min="12035" max="12035" width="29.140625" customWidth="1"/>
    <col min="12036" max="12036" width="27.5703125" customWidth="1"/>
    <col min="12290" max="12290" width="29" customWidth="1"/>
    <col min="12291" max="12291" width="29.140625" customWidth="1"/>
    <col min="12292" max="12292" width="27.5703125" customWidth="1"/>
    <col min="12546" max="12546" width="29" customWidth="1"/>
    <col min="12547" max="12547" width="29.140625" customWidth="1"/>
    <col min="12548" max="12548" width="27.5703125" customWidth="1"/>
    <col min="12802" max="12802" width="29" customWidth="1"/>
    <col min="12803" max="12803" width="29.140625" customWidth="1"/>
    <col min="12804" max="12804" width="27.5703125" customWidth="1"/>
    <col min="13058" max="13058" width="29" customWidth="1"/>
    <col min="13059" max="13059" width="29.140625" customWidth="1"/>
    <col min="13060" max="13060" width="27.5703125" customWidth="1"/>
    <col min="13314" max="13314" width="29" customWidth="1"/>
    <col min="13315" max="13315" width="29.140625" customWidth="1"/>
    <col min="13316" max="13316" width="27.5703125" customWidth="1"/>
    <col min="13570" max="13570" width="29" customWidth="1"/>
    <col min="13571" max="13571" width="29.140625" customWidth="1"/>
    <col min="13572" max="13572" width="27.5703125" customWidth="1"/>
    <col min="13826" max="13826" width="29" customWidth="1"/>
    <col min="13827" max="13827" width="29.140625" customWidth="1"/>
    <col min="13828" max="13828" width="27.5703125" customWidth="1"/>
    <col min="14082" max="14082" width="29" customWidth="1"/>
    <col min="14083" max="14083" width="29.140625" customWidth="1"/>
    <col min="14084" max="14084" width="27.5703125" customWidth="1"/>
    <col min="14338" max="14338" width="29" customWidth="1"/>
    <col min="14339" max="14339" width="29.140625" customWidth="1"/>
    <col min="14340" max="14340" width="27.5703125" customWidth="1"/>
    <col min="14594" max="14594" width="29" customWidth="1"/>
    <col min="14595" max="14595" width="29.140625" customWidth="1"/>
    <col min="14596" max="14596" width="27.5703125" customWidth="1"/>
    <col min="14850" max="14850" width="29" customWidth="1"/>
    <col min="14851" max="14851" width="29.140625" customWidth="1"/>
    <col min="14852" max="14852" width="27.5703125" customWidth="1"/>
    <col min="15106" max="15106" width="29" customWidth="1"/>
    <col min="15107" max="15107" width="29.140625" customWidth="1"/>
    <col min="15108" max="15108" width="27.5703125" customWidth="1"/>
    <col min="15362" max="15362" width="29" customWidth="1"/>
    <col min="15363" max="15363" width="29.140625" customWidth="1"/>
    <col min="15364" max="15364" width="27.5703125" customWidth="1"/>
    <col min="15618" max="15618" width="29" customWidth="1"/>
    <col min="15619" max="15619" width="29.140625" customWidth="1"/>
    <col min="15620" max="15620" width="27.5703125" customWidth="1"/>
    <col min="15874" max="15874" width="29" customWidth="1"/>
    <col min="15875" max="15875" width="29.140625" customWidth="1"/>
    <col min="15876" max="15876" width="27.5703125" customWidth="1"/>
    <col min="16130" max="16130" width="29" customWidth="1"/>
    <col min="16131" max="16131" width="29.140625" customWidth="1"/>
    <col min="16132" max="16132" width="27.5703125" customWidth="1"/>
  </cols>
  <sheetData>
    <row r="1" spans="1:3" x14ac:dyDescent="0.25">
      <c r="A1" s="898" t="s">
        <v>271</v>
      </c>
      <c r="B1" s="900" t="s">
        <v>272</v>
      </c>
      <c r="C1" s="898" t="s">
        <v>273</v>
      </c>
    </row>
    <row r="2" spans="1:3" x14ac:dyDescent="0.25">
      <c r="A2" s="899" t="s">
        <v>274</v>
      </c>
      <c r="B2" s="901">
        <v>42397</v>
      </c>
      <c r="C2" s="899" t="s">
        <v>275</v>
      </c>
    </row>
    <row r="3" spans="1:3" x14ac:dyDescent="0.25">
      <c r="A3" s="18" t="s">
        <v>274</v>
      </c>
      <c r="B3" s="21">
        <v>42397</v>
      </c>
      <c r="C3" s="19" t="s">
        <v>275</v>
      </c>
    </row>
    <row r="4" spans="1:3" ht="45" x14ac:dyDescent="0.25">
      <c r="A4" s="18" t="s">
        <v>276</v>
      </c>
      <c r="B4" s="21">
        <v>42677</v>
      </c>
      <c r="C4" s="19" t="s">
        <v>277</v>
      </c>
    </row>
    <row r="5" spans="1:3" ht="90" x14ac:dyDescent="0.25">
      <c r="A5" s="18" t="s">
        <v>278</v>
      </c>
      <c r="B5" s="21">
        <v>42998</v>
      </c>
      <c r="C5" s="19" t="s">
        <v>279</v>
      </c>
    </row>
    <row r="6" spans="1:3" ht="78.75" x14ac:dyDescent="0.25">
      <c r="A6" s="18" t="s">
        <v>280</v>
      </c>
      <c r="B6" s="21">
        <v>43145</v>
      </c>
      <c r="C6" s="19" t="s">
        <v>281</v>
      </c>
    </row>
    <row r="7" spans="1:3" ht="112.5" x14ac:dyDescent="0.25">
      <c r="A7" s="18" t="s">
        <v>282</v>
      </c>
      <c r="B7" s="21">
        <v>43347</v>
      </c>
      <c r="C7" s="19" t="s">
        <v>283</v>
      </c>
    </row>
    <row r="8" spans="1:3" ht="247.5" x14ac:dyDescent="0.25">
      <c r="A8" s="18" t="s">
        <v>284</v>
      </c>
      <c r="B8" s="21">
        <v>43488</v>
      </c>
      <c r="C8" s="19" t="s">
        <v>285</v>
      </c>
    </row>
    <row r="9" spans="1:3" ht="167.25" customHeight="1" x14ac:dyDescent="0.25">
      <c r="A9" s="22" t="s">
        <v>286</v>
      </c>
      <c r="B9" s="23">
        <v>43655</v>
      </c>
      <c r="C9" s="24" t="s">
        <v>287</v>
      </c>
    </row>
    <row r="10" spans="1:3" ht="42" x14ac:dyDescent="0.25">
      <c r="A10" s="902" t="s">
        <v>288</v>
      </c>
      <c r="B10" s="905">
        <v>44028</v>
      </c>
      <c r="C10" s="448" t="s">
        <v>4444</v>
      </c>
    </row>
    <row r="11" spans="1:3" x14ac:dyDescent="0.25">
      <c r="A11" s="903"/>
      <c r="B11" s="906"/>
      <c r="C11" s="449" t="s">
        <v>4445</v>
      </c>
    </row>
    <row r="12" spans="1:3" ht="21" x14ac:dyDescent="0.25">
      <c r="A12" s="903"/>
      <c r="B12" s="906"/>
      <c r="C12" s="449" t="s">
        <v>4446</v>
      </c>
    </row>
    <row r="13" spans="1:3" ht="73.5" x14ac:dyDescent="0.25">
      <c r="A13" s="904"/>
      <c r="B13" s="907"/>
      <c r="C13" s="449" t="s">
        <v>4447</v>
      </c>
    </row>
    <row r="14" spans="1:3" x14ac:dyDescent="0.25">
      <c r="A14" s="892" t="s">
        <v>4448</v>
      </c>
      <c r="B14" s="895">
        <v>45204</v>
      </c>
      <c r="C14" s="450" t="s">
        <v>4449</v>
      </c>
    </row>
    <row r="15" spans="1:3" x14ac:dyDescent="0.25">
      <c r="A15" s="893"/>
      <c r="B15" s="896"/>
      <c r="C15" s="451" t="s">
        <v>4450</v>
      </c>
    </row>
    <row r="16" spans="1:3" x14ac:dyDescent="0.25">
      <c r="A16" s="893"/>
      <c r="B16" s="896"/>
      <c r="C16" s="451" t="s">
        <v>4451</v>
      </c>
    </row>
    <row r="17" spans="1:3" ht="21" x14ac:dyDescent="0.25">
      <c r="A17" s="893"/>
      <c r="B17" s="896"/>
      <c r="C17" s="451" t="s">
        <v>4452</v>
      </c>
    </row>
    <row r="18" spans="1:3" ht="21" x14ac:dyDescent="0.25">
      <c r="A18" s="893"/>
      <c r="B18" s="896"/>
      <c r="C18" s="451" t="s">
        <v>4453</v>
      </c>
    </row>
    <row r="19" spans="1:3" x14ac:dyDescent="0.25">
      <c r="A19" s="893"/>
      <c r="B19" s="896"/>
      <c r="C19" s="451" t="s">
        <v>4454</v>
      </c>
    </row>
    <row r="20" spans="1:3" x14ac:dyDescent="0.25">
      <c r="A20" s="893"/>
      <c r="B20" s="896"/>
      <c r="C20" s="452"/>
    </row>
    <row r="21" spans="1:3" ht="21" x14ac:dyDescent="0.25">
      <c r="A21" s="894"/>
      <c r="B21" s="897"/>
      <c r="C21" s="453" t="s">
        <v>4455</v>
      </c>
    </row>
    <row r="22" spans="1:3" ht="45" x14ac:dyDescent="0.25">
      <c r="A22" s="454" t="s">
        <v>4456</v>
      </c>
      <c r="B22" s="456">
        <v>45407</v>
      </c>
      <c r="C22" s="455" t="s">
        <v>4457</v>
      </c>
    </row>
  </sheetData>
  <mergeCells count="7">
    <mergeCell ref="A14:A21"/>
    <mergeCell ref="B14:B21"/>
    <mergeCell ref="A1:A2"/>
    <mergeCell ref="B1:B2"/>
    <mergeCell ref="C1:C2"/>
    <mergeCell ref="A10:A13"/>
    <mergeCell ref="B10: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V62"/>
  <sheetViews>
    <sheetView view="pageBreakPreview" topLeftCell="F1" zoomScale="85" zoomScaleNormal="88" zoomScaleSheetLayoutView="85" workbookViewId="0">
      <selection activeCell="U5" sqref="U5:V5"/>
    </sheetView>
  </sheetViews>
  <sheetFormatPr baseColWidth="10" defaultColWidth="11.42578125" defaultRowHeight="15" x14ac:dyDescent="0.25"/>
  <cols>
    <col min="1" max="1" width="18.140625" style="2" bestFit="1" customWidth="1"/>
    <col min="2" max="4" width="18.140625" style="2" customWidth="1"/>
    <col min="5" max="5" width="12" style="1" customWidth="1"/>
    <col min="6" max="6" width="12.140625" style="1" bestFit="1" customWidth="1"/>
    <col min="7" max="7" width="13.42578125" style="1" customWidth="1"/>
    <col min="8" max="8" width="14.5703125" style="1" customWidth="1"/>
    <col min="9" max="9" width="17" style="1" customWidth="1"/>
    <col min="10" max="10" width="15" style="1" bestFit="1" customWidth="1"/>
    <col min="11" max="11" width="10.5703125" style="1" bestFit="1" customWidth="1"/>
    <col min="12" max="12" width="16.28515625" style="1" customWidth="1"/>
    <col min="13" max="13" width="11.28515625" style="1" customWidth="1"/>
    <col min="14" max="14" width="15" style="1" customWidth="1"/>
    <col min="15" max="15" width="7.5703125" style="1" customWidth="1"/>
    <col min="16" max="16" width="9.42578125" style="1" customWidth="1"/>
    <col min="17" max="17" width="17.7109375" style="1" customWidth="1"/>
    <col min="18" max="19" width="11.28515625" style="1" customWidth="1"/>
    <col min="20" max="20" width="12.140625" style="1" customWidth="1"/>
    <col min="21" max="21" width="13.28515625" style="1" customWidth="1"/>
    <col min="22" max="22" width="9.85546875" style="1" customWidth="1"/>
    <col min="23" max="16384" width="11.42578125" style="1"/>
  </cols>
  <sheetData>
    <row r="1" spans="1:22" ht="15" customHeight="1" x14ac:dyDescent="0.25">
      <c r="A1" s="531"/>
      <c r="B1" s="537"/>
      <c r="C1" s="537"/>
      <c r="D1" s="537"/>
      <c r="E1" s="694"/>
      <c r="F1" s="695" t="s">
        <v>0</v>
      </c>
      <c r="G1" s="695"/>
      <c r="H1" s="695"/>
      <c r="I1" s="695"/>
      <c r="J1" s="695"/>
      <c r="K1" s="695"/>
      <c r="L1" s="695"/>
      <c r="M1" s="695"/>
      <c r="N1" s="695"/>
      <c r="O1" s="695"/>
      <c r="P1" s="695"/>
      <c r="Q1" s="695"/>
      <c r="R1" s="695"/>
      <c r="S1" s="695"/>
      <c r="T1" s="695"/>
      <c r="U1" s="698" t="s">
        <v>1</v>
      </c>
      <c r="V1" s="699"/>
    </row>
    <row r="2" spans="1:22" ht="15.75" customHeight="1" thickBot="1" x14ac:dyDescent="0.3">
      <c r="A2" s="533"/>
      <c r="B2" s="695"/>
      <c r="C2" s="695"/>
      <c r="D2" s="695"/>
      <c r="E2" s="696"/>
      <c r="F2" s="695"/>
      <c r="G2" s="695"/>
      <c r="H2" s="695"/>
      <c r="I2" s="695"/>
      <c r="J2" s="695"/>
      <c r="K2" s="695"/>
      <c r="L2" s="695"/>
      <c r="M2" s="695"/>
      <c r="N2" s="695"/>
      <c r="O2" s="695"/>
      <c r="P2" s="695"/>
      <c r="Q2" s="695"/>
      <c r="R2" s="695"/>
      <c r="S2" s="695"/>
      <c r="T2" s="695"/>
      <c r="U2" s="700"/>
      <c r="V2" s="701"/>
    </row>
    <row r="3" spans="1:22" ht="15" customHeight="1" x14ac:dyDescent="0.25">
      <c r="A3" s="533"/>
      <c r="B3" s="695"/>
      <c r="C3" s="695"/>
      <c r="D3" s="695"/>
      <c r="E3" s="696"/>
      <c r="F3" s="702" t="s">
        <v>2</v>
      </c>
      <c r="G3" s="702"/>
      <c r="H3" s="702"/>
      <c r="I3" s="702"/>
      <c r="J3" s="702"/>
      <c r="K3" s="702"/>
      <c r="L3" s="702"/>
      <c r="M3" s="702"/>
      <c r="N3" s="702"/>
      <c r="O3" s="702"/>
      <c r="P3" s="702"/>
      <c r="Q3" s="702"/>
      <c r="R3" s="702"/>
      <c r="S3" s="702"/>
      <c r="T3" s="702"/>
      <c r="U3" s="703" t="s">
        <v>3</v>
      </c>
      <c r="V3" s="704"/>
    </row>
    <row r="4" spans="1:22" ht="15.75" customHeight="1" thickBot="1" x14ac:dyDescent="0.3">
      <c r="A4" s="533"/>
      <c r="B4" s="695"/>
      <c r="C4" s="695"/>
      <c r="D4" s="695"/>
      <c r="E4" s="696"/>
      <c r="F4" s="702"/>
      <c r="G4" s="702"/>
      <c r="H4" s="702"/>
      <c r="I4" s="702"/>
      <c r="J4" s="702"/>
      <c r="K4" s="702"/>
      <c r="L4" s="702"/>
      <c r="M4" s="702"/>
      <c r="N4" s="702"/>
      <c r="O4" s="702"/>
      <c r="P4" s="702"/>
      <c r="Q4" s="702"/>
      <c r="R4" s="702"/>
      <c r="S4" s="702"/>
      <c r="T4" s="702"/>
      <c r="U4" s="705"/>
      <c r="V4" s="706"/>
    </row>
    <row r="5" spans="1:22" ht="23.25" customHeight="1" thickBot="1" x14ac:dyDescent="0.3">
      <c r="A5" s="533"/>
      <c r="B5" s="695"/>
      <c r="C5" s="695"/>
      <c r="D5" s="695"/>
      <c r="E5" s="696"/>
      <c r="F5" s="702" t="s">
        <v>4</v>
      </c>
      <c r="G5" s="702"/>
      <c r="H5" s="702"/>
      <c r="I5" s="702"/>
      <c r="J5" s="702"/>
      <c r="K5" s="702"/>
      <c r="L5" s="702"/>
      <c r="M5" s="702"/>
      <c r="N5" s="702"/>
      <c r="O5" s="702"/>
      <c r="P5" s="702"/>
      <c r="Q5" s="702"/>
      <c r="R5" s="702"/>
      <c r="S5" s="702"/>
      <c r="T5" s="702"/>
      <c r="U5" s="707" t="s">
        <v>4459</v>
      </c>
      <c r="V5" s="708"/>
    </row>
    <row r="6" spans="1:22" ht="23.25" customHeight="1" thickBot="1" x14ac:dyDescent="0.3">
      <c r="A6" s="535"/>
      <c r="B6" s="538"/>
      <c r="C6" s="538"/>
      <c r="D6" s="538"/>
      <c r="E6" s="697"/>
      <c r="F6" s="702"/>
      <c r="G6" s="702"/>
      <c r="H6" s="702"/>
      <c r="I6" s="702"/>
      <c r="J6" s="702"/>
      <c r="K6" s="702"/>
      <c r="L6" s="702"/>
      <c r="M6" s="702"/>
      <c r="N6" s="702"/>
      <c r="O6" s="702"/>
      <c r="P6" s="702"/>
      <c r="Q6" s="702"/>
      <c r="R6" s="702"/>
      <c r="S6" s="702"/>
      <c r="T6" s="702"/>
      <c r="U6" s="709" t="s">
        <v>136</v>
      </c>
      <c r="V6" s="710"/>
    </row>
    <row r="7" spans="1:22" ht="15.75" x14ac:dyDescent="0.25">
      <c r="A7" s="680" t="s">
        <v>6</v>
      </c>
      <c r="B7" s="680"/>
      <c r="C7" s="680"/>
      <c r="D7" s="680"/>
      <c r="E7" s="680"/>
      <c r="F7" s="680"/>
      <c r="G7" s="680"/>
      <c r="H7" s="680"/>
      <c r="I7" s="680"/>
      <c r="J7" s="680"/>
      <c r="K7" s="680"/>
      <c r="L7" s="680"/>
      <c r="M7" s="680"/>
      <c r="N7" s="680"/>
      <c r="O7" s="680"/>
      <c r="P7" s="680"/>
      <c r="Q7" s="680"/>
      <c r="R7" s="680"/>
      <c r="S7" s="680"/>
      <c r="T7" s="680"/>
      <c r="U7" s="680"/>
      <c r="V7" s="680"/>
    </row>
    <row r="8" spans="1:22" ht="42" customHeight="1" x14ac:dyDescent="0.25">
      <c r="A8" s="681" t="s">
        <v>137</v>
      </c>
      <c r="B8" s="681"/>
      <c r="C8" s="681"/>
      <c r="D8" s="681"/>
      <c r="E8" s="681"/>
      <c r="F8" s="681"/>
      <c r="G8" s="681"/>
      <c r="H8" s="681"/>
      <c r="I8" s="681"/>
      <c r="J8" s="681"/>
      <c r="K8" s="681"/>
      <c r="L8" s="681"/>
      <c r="M8" s="681"/>
      <c r="N8" s="681"/>
      <c r="O8" s="681"/>
      <c r="P8" s="681"/>
      <c r="Q8" s="681"/>
      <c r="R8" s="681"/>
      <c r="S8" s="681"/>
      <c r="T8" s="681"/>
      <c r="U8" s="681"/>
      <c r="V8" s="681"/>
    </row>
    <row r="9" spans="1:22" ht="45.75" customHeight="1" x14ac:dyDescent="0.25">
      <c r="A9" s="682" t="s">
        <v>138</v>
      </c>
      <c r="B9" s="683"/>
      <c r="C9" s="683"/>
      <c r="D9" s="683"/>
      <c r="E9" s="683"/>
      <c r="F9" s="683"/>
      <c r="G9" s="683"/>
      <c r="H9" s="684" t="s">
        <v>139</v>
      </c>
      <c r="I9" s="684"/>
      <c r="J9" s="685" t="s">
        <v>140</v>
      </c>
      <c r="K9" s="686"/>
      <c r="L9" s="687" t="s">
        <v>141</v>
      </c>
      <c r="M9" s="688"/>
      <c r="N9" s="689" t="s">
        <v>142</v>
      </c>
      <c r="O9" s="690"/>
      <c r="P9" s="690"/>
      <c r="Q9" s="691"/>
      <c r="R9" s="689" t="s">
        <v>143</v>
      </c>
      <c r="S9" s="690"/>
      <c r="T9" s="691"/>
      <c r="U9" s="692" t="s">
        <v>144</v>
      </c>
      <c r="V9" s="693"/>
    </row>
    <row r="10" spans="1:22" ht="37.5" customHeight="1" x14ac:dyDescent="0.25">
      <c r="A10" s="17" t="s">
        <v>145</v>
      </c>
      <c r="B10" s="17" t="s">
        <v>146</v>
      </c>
      <c r="C10" s="17" t="s">
        <v>147</v>
      </c>
      <c r="D10" s="17" t="s">
        <v>148</v>
      </c>
      <c r="E10" s="8" t="s">
        <v>149</v>
      </c>
      <c r="F10" s="8" t="s">
        <v>150</v>
      </c>
      <c r="G10" s="8" t="s">
        <v>151</v>
      </c>
      <c r="H10" s="41" t="s">
        <v>152</v>
      </c>
      <c r="I10" s="41" t="s">
        <v>153</v>
      </c>
      <c r="J10" s="8" t="s">
        <v>154</v>
      </c>
      <c r="K10" s="8" t="s">
        <v>155</v>
      </c>
      <c r="L10" s="14" t="s">
        <v>156</v>
      </c>
      <c r="M10" s="14" t="s">
        <v>157</v>
      </c>
      <c r="N10" s="8" t="s">
        <v>158</v>
      </c>
      <c r="O10" s="8" t="s">
        <v>159</v>
      </c>
      <c r="P10" s="8" t="s">
        <v>160</v>
      </c>
      <c r="Q10" s="9" t="s">
        <v>161</v>
      </c>
      <c r="R10" s="17" t="s">
        <v>162</v>
      </c>
      <c r="S10" s="17" t="s">
        <v>163</v>
      </c>
      <c r="T10" s="17" t="s">
        <v>164</v>
      </c>
      <c r="U10" s="8" t="s">
        <v>165</v>
      </c>
      <c r="V10" s="8" t="s">
        <v>166</v>
      </c>
    </row>
    <row r="11" spans="1:22" ht="15" customHeight="1" x14ac:dyDescent="0.25">
      <c r="A11" s="3"/>
      <c r="B11" s="3"/>
      <c r="C11" s="3"/>
      <c r="D11" s="3"/>
      <c r="E11" s="4"/>
      <c r="F11" s="3"/>
      <c r="G11" s="104"/>
      <c r="H11" s="4"/>
      <c r="I11" s="106"/>
      <c r="J11" s="4"/>
      <c r="K11" s="4"/>
      <c r="L11" s="4"/>
      <c r="M11" s="4"/>
      <c r="N11" s="4"/>
      <c r="O11" s="258"/>
      <c r="P11" s="258"/>
      <c r="Q11" s="6">
        <f t="shared" ref="Q11:Q28" si="0">O11+P11</f>
        <v>0</v>
      </c>
      <c r="R11" s="7"/>
      <c r="S11" s="7"/>
      <c r="T11" s="7"/>
      <c r="U11" s="7"/>
      <c r="V11" s="39"/>
    </row>
    <row r="12" spans="1:22" x14ac:dyDescent="0.25">
      <c r="A12" s="3"/>
      <c r="B12" s="3"/>
      <c r="C12" s="3"/>
      <c r="D12" s="3"/>
      <c r="E12" s="4"/>
      <c r="F12" s="104"/>
      <c r="G12" s="104"/>
      <c r="H12" s="4"/>
      <c r="I12" s="106"/>
      <c r="J12" s="4"/>
      <c r="K12" s="4"/>
      <c r="L12" s="4"/>
      <c r="M12" s="4"/>
      <c r="N12" s="4"/>
      <c r="O12" s="258"/>
      <c r="P12" s="258"/>
      <c r="Q12" s="6">
        <f t="shared" si="0"/>
        <v>0</v>
      </c>
      <c r="R12" s="7"/>
      <c r="S12" s="7"/>
      <c r="T12" s="7"/>
      <c r="U12" s="39"/>
      <c r="V12" s="39"/>
    </row>
    <row r="13" spans="1:22" x14ac:dyDescent="0.25">
      <c r="A13" s="3"/>
      <c r="B13" s="3"/>
      <c r="C13" s="3"/>
      <c r="D13" s="3"/>
      <c r="E13" s="4"/>
      <c r="F13" s="3"/>
      <c r="G13" s="104"/>
      <c r="H13" s="4"/>
      <c r="I13" s="106"/>
      <c r="J13" s="4"/>
      <c r="K13" s="4"/>
      <c r="L13" s="4"/>
      <c r="M13" s="4"/>
      <c r="N13" s="4"/>
      <c r="O13" s="258"/>
      <c r="P13" s="258"/>
      <c r="Q13" s="6">
        <f t="shared" si="0"/>
        <v>0</v>
      </c>
      <c r="R13" s="7"/>
      <c r="S13" s="7"/>
      <c r="T13" s="7"/>
      <c r="U13" s="39"/>
      <c r="V13" s="39"/>
    </row>
    <row r="14" spans="1:22" ht="15.75" customHeight="1" x14ac:dyDescent="0.25">
      <c r="A14" s="3"/>
      <c r="B14" s="3"/>
      <c r="C14" s="3"/>
      <c r="D14" s="3"/>
      <c r="E14" s="4"/>
      <c r="F14" s="3"/>
      <c r="G14" s="104"/>
      <c r="H14" s="4"/>
      <c r="I14" s="106"/>
      <c r="J14" s="4"/>
      <c r="K14" s="4"/>
      <c r="L14" s="4"/>
      <c r="M14" s="4"/>
      <c r="N14" s="4"/>
      <c r="O14" s="258"/>
      <c r="P14" s="258"/>
      <c r="Q14" s="6">
        <f t="shared" si="0"/>
        <v>0</v>
      </c>
      <c r="R14" s="7"/>
      <c r="S14" s="7"/>
      <c r="T14" s="7"/>
      <c r="U14" s="39"/>
      <c r="V14" s="39"/>
    </row>
    <row r="15" spans="1:22" x14ac:dyDescent="0.25">
      <c r="A15" s="3"/>
      <c r="B15" s="3"/>
      <c r="C15" s="3"/>
      <c r="D15" s="3"/>
      <c r="E15" s="4"/>
      <c r="F15" s="3"/>
      <c r="G15" s="104"/>
      <c r="H15" s="4"/>
      <c r="I15" s="106"/>
      <c r="J15" s="4"/>
      <c r="K15" s="4"/>
      <c r="L15" s="4"/>
      <c r="M15" s="4"/>
      <c r="N15" s="4"/>
      <c r="O15" s="258"/>
      <c r="P15" s="258"/>
      <c r="Q15" s="6">
        <f t="shared" si="0"/>
        <v>0</v>
      </c>
      <c r="R15" s="7"/>
      <c r="S15" s="7"/>
      <c r="T15" s="7"/>
      <c r="U15" s="39"/>
      <c r="V15" s="39"/>
    </row>
    <row r="16" spans="1:22" x14ac:dyDescent="0.25">
      <c r="A16" s="3"/>
      <c r="B16" s="3"/>
      <c r="C16" s="3"/>
      <c r="D16" s="3"/>
      <c r="E16" s="4"/>
      <c r="F16" s="3"/>
      <c r="G16" s="104"/>
      <c r="H16" s="4"/>
      <c r="I16" s="106"/>
      <c r="J16" s="4"/>
      <c r="K16" s="4"/>
      <c r="L16" s="4"/>
      <c r="M16" s="4"/>
      <c r="N16" s="4"/>
      <c r="O16" s="258"/>
      <c r="P16" s="258"/>
      <c r="Q16" s="6">
        <f t="shared" si="0"/>
        <v>0</v>
      </c>
      <c r="R16" s="7"/>
      <c r="S16" s="7"/>
      <c r="T16" s="7"/>
      <c r="U16" s="39"/>
      <c r="V16" s="39"/>
    </row>
    <row r="17" spans="1:22" x14ac:dyDescent="0.25">
      <c r="A17" s="3"/>
      <c r="B17" s="3"/>
      <c r="C17" s="3"/>
      <c r="D17" s="3"/>
      <c r="E17" s="4"/>
      <c r="F17" s="3"/>
      <c r="G17" s="104"/>
      <c r="H17" s="4"/>
      <c r="I17" s="106"/>
      <c r="J17" s="4"/>
      <c r="K17" s="4"/>
      <c r="L17" s="4"/>
      <c r="M17" s="4"/>
      <c r="N17" s="4"/>
      <c r="O17" s="256"/>
      <c r="P17" s="256"/>
      <c r="Q17" s="6">
        <f t="shared" si="0"/>
        <v>0</v>
      </c>
      <c r="R17" s="7"/>
      <c r="S17" s="7"/>
      <c r="T17" s="7"/>
      <c r="U17" s="39"/>
      <c r="V17" s="39"/>
    </row>
    <row r="18" spans="1:22" x14ac:dyDescent="0.25">
      <c r="A18" s="3"/>
      <c r="B18" s="3"/>
      <c r="C18" s="3"/>
      <c r="D18" s="3"/>
      <c r="E18" s="4"/>
      <c r="F18" s="3"/>
      <c r="G18" s="104"/>
      <c r="H18" s="4"/>
      <c r="I18" s="106"/>
      <c r="J18" s="4"/>
      <c r="K18" s="4"/>
      <c r="L18" s="4"/>
      <c r="M18" s="4"/>
      <c r="N18" s="4"/>
      <c r="O18" s="5"/>
      <c r="P18" s="5"/>
      <c r="Q18" s="6">
        <f t="shared" si="0"/>
        <v>0</v>
      </c>
      <c r="R18" s="7"/>
      <c r="S18" s="7"/>
      <c r="T18" s="7"/>
      <c r="U18" s="39"/>
      <c r="V18" s="39"/>
    </row>
    <row r="19" spans="1:22" x14ac:dyDescent="0.25">
      <c r="A19" s="3"/>
      <c r="B19" s="3"/>
      <c r="C19" s="3"/>
      <c r="D19" s="3"/>
      <c r="E19" s="4"/>
      <c r="F19" s="104"/>
      <c r="G19" s="104"/>
      <c r="H19" s="4"/>
      <c r="I19" s="106"/>
      <c r="J19" s="4"/>
      <c r="K19" s="4"/>
      <c r="L19" s="4"/>
      <c r="M19" s="4"/>
      <c r="N19" s="4"/>
      <c r="O19" s="5"/>
      <c r="P19" s="5"/>
      <c r="Q19" s="6">
        <f t="shared" si="0"/>
        <v>0</v>
      </c>
      <c r="R19" s="7"/>
      <c r="S19" s="7"/>
      <c r="T19" s="7"/>
      <c r="U19" s="39"/>
      <c r="V19" s="39"/>
    </row>
    <row r="20" spans="1:22" x14ac:dyDescent="0.25">
      <c r="A20" s="3"/>
      <c r="B20" s="3"/>
      <c r="C20" s="3"/>
      <c r="D20" s="3"/>
      <c r="E20" s="4"/>
      <c r="F20" s="3"/>
      <c r="G20" s="104"/>
      <c r="H20" s="4"/>
      <c r="I20" s="106"/>
      <c r="J20" s="4"/>
      <c r="K20" s="4"/>
      <c r="L20" s="4"/>
      <c r="M20" s="4"/>
      <c r="N20" s="4"/>
      <c r="O20" s="5"/>
      <c r="P20" s="5"/>
      <c r="Q20" s="6">
        <f t="shared" si="0"/>
        <v>0</v>
      </c>
      <c r="R20" s="7"/>
      <c r="S20" s="7"/>
      <c r="T20" s="7"/>
      <c r="U20" s="39"/>
      <c r="V20" s="39"/>
    </row>
    <row r="21" spans="1:22" x14ac:dyDescent="0.25">
      <c r="A21" s="3"/>
      <c r="B21" s="3"/>
      <c r="C21" s="3"/>
      <c r="D21" s="3"/>
      <c r="E21" s="4"/>
      <c r="F21" s="3"/>
      <c r="G21" s="104"/>
      <c r="H21" s="4"/>
      <c r="I21" s="106"/>
      <c r="J21" s="4"/>
      <c r="K21" s="4"/>
      <c r="L21" s="4"/>
      <c r="M21" s="4"/>
      <c r="N21" s="4"/>
      <c r="O21" s="5"/>
      <c r="P21" s="5"/>
      <c r="Q21" s="6">
        <f t="shared" si="0"/>
        <v>0</v>
      </c>
      <c r="R21" s="7"/>
      <c r="S21" s="7"/>
      <c r="T21" s="7"/>
      <c r="U21" s="39"/>
      <c r="V21" s="39"/>
    </row>
    <row r="22" spans="1:22" x14ac:dyDescent="0.25">
      <c r="A22" s="3"/>
      <c r="B22" s="3"/>
      <c r="C22" s="3"/>
      <c r="D22" s="3"/>
      <c r="E22" s="4"/>
      <c r="F22" s="3"/>
      <c r="G22" s="104"/>
      <c r="H22" s="4"/>
      <c r="I22" s="106"/>
      <c r="J22" s="4"/>
      <c r="K22" s="4"/>
      <c r="L22" s="4"/>
      <c r="M22" s="4"/>
      <c r="N22" s="4"/>
      <c r="O22" s="5"/>
      <c r="P22" s="5"/>
      <c r="Q22" s="6">
        <f t="shared" si="0"/>
        <v>0</v>
      </c>
      <c r="R22" s="7"/>
      <c r="S22" s="7"/>
      <c r="T22" s="7"/>
      <c r="U22" s="39"/>
      <c r="V22" s="39"/>
    </row>
    <row r="23" spans="1:22" x14ac:dyDescent="0.25">
      <c r="A23" s="3"/>
      <c r="B23" s="3"/>
      <c r="C23" s="3"/>
      <c r="D23" s="3"/>
      <c r="E23" s="4"/>
      <c r="F23" s="3"/>
      <c r="G23" s="104"/>
      <c r="H23" s="4"/>
      <c r="I23" s="106"/>
      <c r="J23" s="4"/>
      <c r="K23" s="4"/>
      <c r="L23" s="4"/>
      <c r="M23" s="4"/>
      <c r="N23" s="4"/>
      <c r="O23" s="5"/>
      <c r="P23" s="5"/>
      <c r="Q23" s="6">
        <f t="shared" si="0"/>
        <v>0</v>
      </c>
      <c r="R23" s="7"/>
      <c r="S23" s="7"/>
      <c r="T23" s="7"/>
      <c r="U23" s="39"/>
      <c r="V23" s="39"/>
    </row>
    <row r="24" spans="1:22" x14ac:dyDescent="0.25">
      <c r="A24" s="3"/>
      <c r="B24" s="3"/>
      <c r="C24" s="3"/>
      <c r="D24" s="3"/>
      <c r="E24" s="4"/>
      <c r="F24" s="3"/>
      <c r="G24" s="104"/>
      <c r="H24" s="4"/>
      <c r="I24" s="106"/>
      <c r="J24" s="4"/>
      <c r="K24" s="4"/>
      <c r="L24" s="4"/>
      <c r="M24" s="4"/>
      <c r="N24" s="4"/>
      <c r="O24" s="5"/>
      <c r="P24" s="5"/>
      <c r="Q24" s="6">
        <f t="shared" si="0"/>
        <v>0</v>
      </c>
      <c r="R24" s="7"/>
      <c r="S24" s="7"/>
      <c r="T24" s="7"/>
      <c r="U24" s="39"/>
      <c r="V24" s="39"/>
    </row>
    <row r="25" spans="1:22" x14ac:dyDescent="0.25">
      <c r="A25" s="3"/>
      <c r="B25" s="3"/>
      <c r="C25" s="3"/>
      <c r="D25" s="3"/>
      <c r="E25" s="4"/>
      <c r="F25" s="3"/>
      <c r="G25" s="104"/>
      <c r="H25" s="4"/>
      <c r="I25" s="106"/>
      <c r="J25" s="4"/>
      <c r="K25" s="4"/>
      <c r="L25" s="4"/>
      <c r="M25" s="4"/>
      <c r="N25" s="4"/>
      <c r="O25" s="5"/>
      <c r="P25" s="5"/>
      <c r="Q25" s="6">
        <f t="shared" si="0"/>
        <v>0</v>
      </c>
      <c r="R25" s="7"/>
      <c r="S25" s="7"/>
      <c r="T25" s="7"/>
      <c r="U25" s="39"/>
      <c r="V25" s="39"/>
    </row>
    <row r="26" spans="1:22" x14ac:dyDescent="0.25">
      <c r="A26" s="105"/>
      <c r="B26" s="105"/>
      <c r="C26" s="105"/>
      <c r="D26" s="105"/>
      <c r="E26" s="4"/>
      <c r="F26" s="104"/>
      <c r="G26" s="104"/>
      <c r="H26" s="4"/>
      <c r="I26" s="106"/>
      <c r="J26" s="4"/>
      <c r="K26" s="4"/>
      <c r="L26" s="4"/>
      <c r="M26" s="4"/>
      <c r="N26" s="4"/>
      <c r="O26" s="5"/>
      <c r="P26" s="5"/>
      <c r="Q26" s="6">
        <f t="shared" si="0"/>
        <v>0</v>
      </c>
      <c r="R26" s="7"/>
      <c r="S26" s="7"/>
      <c r="T26" s="7"/>
      <c r="U26" s="39"/>
      <c r="V26" s="39"/>
    </row>
    <row r="27" spans="1:22" x14ac:dyDescent="0.25">
      <c r="A27" s="105"/>
      <c r="B27" s="105"/>
      <c r="C27" s="105"/>
      <c r="D27" s="105"/>
      <c r="E27" s="4"/>
      <c r="F27" s="104"/>
      <c r="G27" s="104"/>
      <c r="H27" s="4"/>
      <c r="I27" s="106"/>
      <c r="J27" s="4"/>
      <c r="K27" s="4"/>
      <c r="L27" s="4"/>
      <c r="M27" s="4"/>
      <c r="N27" s="4"/>
      <c r="O27" s="5"/>
      <c r="P27" s="5"/>
      <c r="Q27" s="6">
        <f t="shared" si="0"/>
        <v>0</v>
      </c>
      <c r="R27" s="7"/>
      <c r="S27" s="7"/>
      <c r="T27" s="7"/>
      <c r="U27" s="39"/>
      <c r="V27" s="39"/>
    </row>
    <row r="28" spans="1:22" x14ac:dyDescent="0.25">
      <c r="A28" s="105"/>
      <c r="B28" s="105"/>
      <c r="C28" s="105"/>
      <c r="D28" s="105"/>
      <c r="E28" s="4"/>
      <c r="F28" s="104"/>
      <c r="G28" s="104"/>
      <c r="H28" s="4"/>
      <c r="I28" s="106"/>
      <c r="J28" s="4"/>
      <c r="K28" s="4"/>
      <c r="L28" s="4"/>
      <c r="M28" s="4"/>
      <c r="N28" s="4"/>
      <c r="O28" s="5"/>
      <c r="P28" s="5"/>
      <c r="Q28" s="6">
        <f t="shared" si="0"/>
        <v>0</v>
      </c>
      <c r="R28" s="7"/>
      <c r="S28" s="7"/>
      <c r="T28" s="7"/>
      <c r="U28" s="39"/>
      <c r="V28" s="39"/>
    </row>
    <row r="29" spans="1:22" x14ac:dyDescent="0.25">
      <c r="A29" s="3"/>
      <c r="B29" s="3"/>
      <c r="C29" s="3"/>
      <c r="D29" s="3"/>
      <c r="E29" s="4"/>
      <c r="F29" s="4"/>
      <c r="G29" s="4"/>
      <c r="H29" s="4"/>
      <c r="I29" s="4"/>
      <c r="J29" s="4"/>
      <c r="K29" s="4"/>
      <c r="L29" s="4"/>
      <c r="M29" s="4"/>
      <c r="N29" s="4"/>
      <c r="O29" s="5"/>
      <c r="P29" s="5"/>
      <c r="Q29" s="6">
        <f t="shared" ref="Q29:Q52" si="1">O29+P29</f>
        <v>0</v>
      </c>
      <c r="R29" s="7"/>
      <c r="S29" s="7"/>
      <c r="T29" s="7"/>
      <c r="U29" s="39"/>
      <c r="V29" s="39"/>
    </row>
    <row r="30" spans="1:22" x14ac:dyDescent="0.25">
      <c r="A30" s="3"/>
      <c r="B30" s="3"/>
      <c r="C30" s="3"/>
      <c r="D30" s="3"/>
      <c r="E30" s="4"/>
      <c r="F30" s="4"/>
      <c r="G30" s="4"/>
      <c r="H30" s="4"/>
      <c r="I30" s="4"/>
      <c r="J30" s="4"/>
      <c r="K30" s="4"/>
      <c r="L30" s="4"/>
      <c r="M30" s="4"/>
      <c r="N30" s="4"/>
      <c r="O30" s="5"/>
      <c r="P30" s="5"/>
      <c r="Q30" s="6">
        <f t="shared" si="1"/>
        <v>0</v>
      </c>
      <c r="R30" s="7"/>
      <c r="S30" s="7"/>
      <c r="T30" s="7"/>
      <c r="U30" s="39"/>
      <c r="V30" s="39"/>
    </row>
    <row r="31" spans="1:22" x14ac:dyDescent="0.25">
      <c r="A31" s="3"/>
      <c r="B31" s="3"/>
      <c r="C31" s="3"/>
      <c r="D31" s="3"/>
      <c r="E31" s="4"/>
      <c r="F31" s="4"/>
      <c r="G31" s="4"/>
      <c r="H31" s="4"/>
      <c r="I31" s="4"/>
      <c r="J31" s="4"/>
      <c r="K31" s="4"/>
      <c r="L31" s="4"/>
      <c r="M31" s="4"/>
      <c r="N31" s="4"/>
      <c r="O31" s="5"/>
      <c r="P31" s="5"/>
      <c r="Q31" s="6">
        <f t="shared" si="1"/>
        <v>0</v>
      </c>
      <c r="R31" s="7"/>
      <c r="S31" s="7"/>
      <c r="T31" s="7"/>
      <c r="U31" s="39"/>
      <c r="V31" s="39"/>
    </row>
    <row r="32" spans="1:22" x14ac:dyDescent="0.25">
      <c r="A32" s="3"/>
      <c r="B32" s="3"/>
      <c r="C32" s="3"/>
      <c r="D32" s="3"/>
      <c r="E32" s="4"/>
      <c r="F32" s="4"/>
      <c r="G32" s="4"/>
      <c r="H32" s="4"/>
      <c r="I32" s="4"/>
      <c r="J32" s="4"/>
      <c r="K32" s="4"/>
      <c r="L32" s="4"/>
      <c r="M32" s="4"/>
      <c r="N32" s="4"/>
      <c r="O32" s="5"/>
      <c r="P32" s="5"/>
      <c r="Q32" s="6">
        <f t="shared" si="1"/>
        <v>0</v>
      </c>
      <c r="R32" s="7"/>
      <c r="S32" s="7"/>
      <c r="T32" s="7"/>
      <c r="U32" s="39"/>
      <c r="V32" s="39"/>
    </row>
    <row r="33" spans="1:22" x14ac:dyDescent="0.25">
      <c r="A33" s="3"/>
      <c r="B33" s="3"/>
      <c r="C33" s="3"/>
      <c r="D33" s="3"/>
      <c r="E33" s="4"/>
      <c r="F33" s="4"/>
      <c r="G33" s="4"/>
      <c r="H33" s="4"/>
      <c r="I33" s="4"/>
      <c r="J33" s="4"/>
      <c r="K33" s="4"/>
      <c r="L33" s="4"/>
      <c r="M33" s="4"/>
      <c r="N33" s="4"/>
      <c r="O33" s="5"/>
      <c r="P33" s="5"/>
      <c r="Q33" s="6">
        <f t="shared" si="1"/>
        <v>0</v>
      </c>
      <c r="R33" s="7"/>
      <c r="S33" s="7"/>
      <c r="T33" s="7"/>
      <c r="U33" s="39"/>
      <c r="V33" s="39"/>
    </row>
    <row r="34" spans="1:22" x14ac:dyDescent="0.25">
      <c r="A34" s="3"/>
      <c r="B34" s="3"/>
      <c r="C34" s="3"/>
      <c r="D34" s="3"/>
      <c r="E34" s="4"/>
      <c r="F34" s="4"/>
      <c r="G34" s="4"/>
      <c r="H34" s="4"/>
      <c r="I34" s="4"/>
      <c r="J34" s="4"/>
      <c r="K34" s="4"/>
      <c r="L34" s="4"/>
      <c r="M34" s="4"/>
      <c r="N34" s="4"/>
      <c r="O34" s="5"/>
      <c r="P34" s="5"/>
      <c r="Q34" s="6">
        <f t="shared" si="1"/>
        <v>0</v>
      </c>
      <c r="R34" s="7"/>
      <c r="S34" s="7"/>
      <c r="T34" s="7"/>
      <c r="U34" s="39"/>
      <c r="V34" s="39"/>
    </row>
    <row r="35" spans="1:22" x14ac:dyDescent="0.25">
      <c r="A35" s="3"/>
      <c r="B35" s="3"/>
      <c r="C35" s="3"/>
      <c r="D35" s="3"/>
      <c r="E35" s="4"/>
      <c r="F35" s="4"/>
      <c r="G35" s="4"/>
      <c r="H35" s="4"/>
      <c r="I35" s="4"/>
      <c r="J35" s="4"/>
      <c r="K35" s="4"/>
      <c r="L35" s="4"/>
      <c r="M35" s="4"/>
      <c r="N35" s="4"/>
      <c r="O35" s="5"/>
      <c r="P35" s="5"/>
      <c r="Q35" s="6">
        <f t="shared" si="1"/>
        <v>0</v>
      </c>
      <c r="R35" s="7"/>
      <c r="S35" s="7"/>
      <c r="T35" s="7"/>
      <c r="U35" s="39"/>
      <c r="V35" s="39"/>
    </row>
    <row r="36" spans="1:22" x14ac:dyDescent="0.25">
      <c r="A36" s="3"/>
      <c r="B36" s="3"/>
      <c r="C36" s="3"/>
      <c r="D36" s="3"/>
      <c r="E36" s="4"/>
      <c r="F36" s="4"/>
      <c r="G36" s="4"/>
      <c r="H36" s="4"/>
      <c r="I36" s="4"/>
      <c r="J36" s="4"/>
      <c r="K36" s="4"/>
      <c r="L36" s="4"/>
      <c r="M36" s="4"/>
      <c r="N36" s="4"/>
      <c r="O36" s="5"/>
      <c r="P36" s="5"/>
      <c r="Q36" s="6">
        <f t="shared" si="1"/>
        <v>0</v>
      </c>
      <c r="R36" s="7"/>
      <c r="S36" s="7"/>
      <c r="T36" s="7"/>
      <c r="U36" s="39"/>
      <c r="V36" s="39"/>
    </row>
    <row r="37" spans="1:22" x14ac:dyDescent="0.25">
      <c r="A37" s="3"/>
      <c r="B37" s="3"/>
      <c r="C37" s="3"/>
      <c r="D37" s="3"/>
      <c r="E37" s="4"/>
      <c r="F37" s="4"/>
      <c r="G37" s="4"/>
      <c r="H37" s="4"/>
      <c r="I37" s="4"/>
      <c r="J37" s="4"/>
      <c r="K37" s="4"/>
      <c r="L37" s="4"/>
      <c r="M37" s="4"/>
      <c r="N37" s="4"/>
      <c r="O37" s="5"/>
      <c r="P37" s="5"/>
      <c r="Q37" s="6">
        <f t="shared" si="1"/>
        <v>0</v>
      </c>
      <c r="R37" s="7"/>
      <c r="S37" s="7"/>
      <c r="T37" s="7"/>
      <c r="U37" s="39"/>
      <c r="V37" s="39"/>
    </row>
    <row r="38" spans="1:22" x14ac:dyDescent="0.25">
      <c r="A38" s="3"/>
      <c r="B38" s="3"/>
      <c r="C38" s="3"/>
      <c r="D38" s="3"/>
      <c r="E38" s="4"/>
      <c r="F38" s="4"/>
      <c r="G38" s="4"/>
      <c r="H38" s="4"/>
      <c r="I38" s="4"/>
      <c r="J38" s="4"/>
      <c r="K38" s="4"/>
      <c r="L38" s="4"/>
      <c r="M38" s="4"/>
      <c r="N38" s="4"/>
      <c r="O38" s="5"/>
      <c r="P38" s="5"/>
      <c r="Q38" s="6">
        <f t="shared" si="1"/>
        <v>0</v>
      </c>
      <c r="R38" s="7"/>
      <c r="S38" s="7"/>
      <c r="T38" s="7"/>
      <c r="U38" s="39"/>
      <c r="V38" s="39"/>
    </row>
    <row r="39" spans="1:22" x14ac:dyDescent="0.25">
      <c r="A39" s="3"/>
      <c r="B39" s="3"/>
      <c r="C39" s="3"/>
      <c r="D39" s="3"/>
      <c r="E39" s="4"/>
      <c r="F39" s="4"/>
      <c r="G39" s="4"/>
      <c r="H39" s="4"/>
      <c r="I39" s="4"/>
      <c r="J39" s="4"/>
      <c r="K39" s="4"/>
      <c r="L39" s="4"/>
      <c r="M39" s="4"/>
      <c r="N39" s="4"/>
      <c r="O39" s="5"/>
      <c r="P39" s="5"/>
      <c r="Q39" s="6">
        <f t="shared" si="1"/>
        <v>0</v>
      </c>
      <c r="R39" s="7"/>
      <c r="S39" s="7"/>
      <c r="T39" s="7"/>
      <c r="U39" s="39"/>
      <c r="V39" s="39"/>
    </row>
    <row r="40" spans="1:22" x14ac:dyDescent="0.25">
      <c r="A40" s="3"/>
      <c r="B40" s="3"/>
      <c r="C40" s="3"/>
      <c r="D40" s="3"/>
      <c r="E40" s="4"/>
      <c r="F40" s="4"/>
      <c r="G40" s="4"/>
      <c r="H40" s="4"/>
      <c r="I40" s="4"/>
      <c r="J40" s="4"/>
      <c r="K40" s="4"/>
      <c r="L40" s="4"/>
      <c r="M40" s="4"/>
      <c r="N40" s="4"/>
      <c r="O40" s="5"/>
      <c r="P40" s="5"/>
      <c r="Q40" s="6">
        <f t="shared" si="1"/>
        <v>0</v>
      </c>
      <c r="R40" s="7"/>
      <c r="S40" s="7"/>
      <c r="T40" s="7"/>
      <c r="U40" s="39"/>
      <c r="V40" s="39"/>
    </row>
    <row r="41" spans="1:22" x14ac:dyDescent="0.25">
      <c r="A41" s="3"/>
      <c r="B41" s="3"/>
      <c r="C41" s="3"/>
      <c r="D41" s="3"/>
      <c r="E41" s="4"/>
      <c r="F41" s="4"/>
      <c r="G41" s="4"/>
      <c r="H41" s="4"/>
      <c r="I41" s="4"/>
      <c r="J41" s="4"/>
      <c r="K41" s="4"/>
      <c r="L41" s="4"/>
      <c r="M41" s="4"/>
      <c r="N41" s="4"/>
      <c r="O41" s="5"/>
      <c r="P41" s="5"/>
      <c r="Q41" s="6">
        <f t="shared" si="1"/>
        <v>0</v>
      </c>
      <c r="R41" s="7"/>
      <c r="S41" s="7"/>
      <c r="T41" s="7"/>
      <c r="U41" s="39"/>
      <c r="V41" s="39"/>
    </row>
    <row r="42" spans="1:22" x14ac:dyDescent="0.25">
      <c r="A42" s="3"/>
      <c r="B42" s="3"/>
      <c r="C42" s="3"/>
      <c r="D42" s="3"/>
      <c r="E42" s="4"/>
      <c r="F42" s="4"/>
      <c r="G42" s="4"/>
      <c r="H42" s="4"/>
      <c r="I42" s="4"/>
      <c r="J42" s="4"/>
      <c r="K42" s="4"/>
      <c r="L42" s="4"/>
      <c r="M42" s="4"/>
      <c r="N42" s="4"/>
      <c r="O42" s="5"/>
      <c r="P42" s="5"/>
      <c r="Q42" s="6">
        <f t="shared" si="1"/>
        <v>0</v>
      </c>
      <c r="R42" s="7"/>
      <c r="S42" s="7"/>
      <c r="T42" s="7"/>
      <c r="U42" s="39"/>
      <c r="V42" s="39"/>
    </row>
    <row r="43" spans="1:22" x14ac:dyDescent="0.25">
      <c r="A43" s="3"/>
      <c r="B43" s="3"/>
      <c r="C43" s="3"/>
      <c r="D43" s="3"/>
      <c r="E43" s="4"/>
      <c r="F43" s="4"/>
      <c r="G43" s="4"/>
      <c r="H43" s="4"/>
      <c r="I43" s="4"/>
      <c r="J43" s="4"/>
      <c r="K43" s="4"/>
      <c r="L43" s="4"/>
      <c r="M43" s="4"/>
      <c r="N43" s="4"/>
      <c r="O43" s="5"/>
      <c r="P43" s="5"/>
      <c r="Q43" s="6">
        <f t="shared" si="1"/>
        <v>0</v>
      </c>
      <c r="R43" s="7"/>
      <c r="S43" s="7"/>
      <c r="T43" s="7"/>
      <c r="U43" s="39"/>
      <c r="V43" s="39"/>
    </row>
    <row r="44" spans="1:22" x14ac:dyDescent="0.25">
      <c r="A44" s="3"/>
      <c r="B44" s="3"/>
      <c r="C44" s="3"/>
      <c r="D44" s="3"/>
      <c r="E44" s="4"/>
      <c r="F44" s="4"/>
      <c r="G44" s="4"/>
      <c r="H44" s="4"/>
      <c r="I44" s="4"/>
      <c r="J44" s="4"/>
      <c r="K44" s="4"/>
      <c r="L44" s="4"/>
      <c r="M44" s="4"/>
      <c r="N44" s="4"/>
      <c r="O44" s="5"/>
      <c r="P44" s="5"/>
      <c r="Q44" s="6">
        <f t="shared" si="1"/>
        <v>0</v>
      </c>
      <c r="R44" s="7"/>
      <c r="S44" s="7"/>
      <c r="T44" s="7"/>
      <c r="U44" s="39"/>
      <c r="V44" s="39"/>
    </row>
    <row r="45" spans="1:22" x14ac:dyDescent="0.25">
      <c r="A45" s="3"/>
      <c r="B45" s="3"/>
      <c r="C45" s="3"/>
      <c r="D45" s="3"/>
      <c r="E45" s="4"/>
      <c r="F45" s="4"/>
      <c r="G45" s="4"/>
      <c r="H45" s="4"/>
      <c r="I45" s="4"/>
      <c r="J45" s="4"/>
      <c r="K45" s="4"/>
      <c r="L45" s="4"/>
      <c r="M45" s="4"/>
      <c r="N45" s="4"/>
      <c r="O45" s="5"/>
      <c r="P45" s="5"/>
      <c r="Q45" s="6">
        <f t="shared" si="1"/>
        <v>0</v>
      </c>
      <c r="R45" s="7"/>
      <c r="S45" s="7"/>
      <c r="T45" s="7"/>
      <c r="U45" s="39"/>
      <c r="V45" s="39"/>
    </row>
    <row r="46" spans="1:22" x14ac:dyDescent="0.25">
      <c r="A46" s="3"/>
      <c r="B46" s="3"/>
      <c r="C46" s="3"/>
      <c r="D46" s="3"/>
      <c r="E46" s="4"/>
      <c r="F46" s="4"/>
      <c r="G46" s="4"/>
      <c r="H46" s="4"/>
      <c r="I46" s="4"/>
      <c r="J46" s="4"/>
      <c r="K46" s="4"/>
      <c r="L46" s="4"/>
      <c r="M46" s="4"/>
      <c r="N46" s="4"/>
      <c r="O46" s="5"/>
      <c r="P46" s="5"/>
      <c r="Q46" s="6">
        <f t="shared" si="1"/>
        <v>0</v>
      </c>
      <c r="R46" s="7"/>
      <c r="S46" s="7"/>
      <c r="T46" s="7"/>
      <c r="U46" s="39"/>
      <c r="V46" s="39"/>
    </row>
    <row r="47" spans="1:22" x14ac:dyDescent="0.25">
      <c r="A47" s="3"/>
      <c r="B47" s="3"/>
      <c r="C47" s="3"/>
      <c r="D47" s="3"/>
      <c r="E47" s="4"/>
      <c r="F47" s="4"/>
      <c r="G47" s="4"/>
      <c r="H47" s="4"/>
      <c r="I47" s="4"/>
      <c r="J47" s="4"/>
      <c r="K47" s="4"/>
      <c r="L47" s="4"/>
      <c r="M47" s="4"/>
      <c r="N47" s="4"/>
      <c r="O47" s="5"/>
      <c r="P47" s="5"/>
      <c r="Q47" s="6">
        <f t="shared" si="1"/>
        <v>0</v>
      </c>
      <c r="R47" s="7"/>
      <c r="S47" s="7"/>
      <c r="T47" s="7"/>
      <c r="U47" s="39"/>
      <c r="V47" s="39"/>
    </row>
    <row r="48" spans="1:22" x14ac:dyDescent="0.25">
      <c r="A48" s="3"/>
      <c r="B48" s="3"/>
      <c r="C48" s="3"/>
      <c r="D48" s="3"/>
      <c r="E48" s="4"/>
      <c r="F48" s="4"/>
      <c r="G48" s="4"/>
      <c r="H48" s="4"/>
      <c r="I48" s="4"/>
      <c r="J48" s="4"/>
      <c r="K48" s="4"/>
      <c r="L48" s="4"/>
      <c r="M48" s="4"/>
      <c r="N48" s="4"/>
      <c r="O48" s="5"/>
      <c r="P48" s="5"/>
      <c r="Q48" s="6">
        <f t="shared" si="1"/>
        <v>0</v>
      </c>
      <c r="R48" s="7"/>
      <c r="S48" s="7"/>
      <c r="T48" s="7"/>
      <c r="U48" s="39"/>
      <c r="V48" s="39"/>
    </row>
    <row r="49" spans="1:22" x14ac:dyDescent="0.25">
      <c r="A49" s="3"/>
      <c r="B49" s="3"/>
      <c r="C49" s="3"/>
      <c r="D49" s="3"/>
      <c r="E49" s="4"/>
      <c r="F49" s="4"/>
      <c r="G49" s="4"/>
      <c r="H49" s="4"/>
      <c r="I49" s="4"/>
      <c r="J49" s="4"/>
      <c r="K49" s="4"/>
      <c r="L49" s="4"/>
      <c r="M49" s="4"/>
      <c r="N49" s="4"/>
      <c r="O49" s="5"/>
      <c r="P49" s="5"/>
      <c r="Q49" s="6">
        <f t="shared" si="1"/>
        <v>0</v>
      </c>
      <c r="R49" s="16"/>
      <c r="S49" s="7"/>
      <c r="T49" s="7"/>
      <c r="U49" s="39"/>
      <c r="V49" s="39"/>
    </row>
    <row r="50" spans="1:22" x14ac:dyDescent="0.25">
      <c r="A50" s="3"/>
      <c r="B50" s="3"/>
      <c r="C50" s="3"/>
      <c r="D50" s="3"/>
      <c r="E50" s="4"/>
      <c r="F50" s="4"/>
      <c r="G50" s="4"/>
      <c r="H50" s="4"/>
      <c r="I50" s="4"/>
      <c r="J50" s="4"/>
      <c r="K50" s="4"/>
      <c r="L50" s="4"/>
      <c r="M50" s="4"/>
      <c r="N50" s="4"/>
      <c r="O50" s="5"/>
      <c r="P50" s="5"/>
      <c r="Q50" s="6">
        <f t="shared" si="1"/>
        <v>0</v>
      </c>
      <c r="R50" s="16"/>
      <c r="S50" s="7"/>
      <c r="T50" s="7"/>
      <c r="U50" s="39"/>
      <c r="V50" s="39"/>
    </row>
    <row r="51" spans="1:22" x14ac:dyDescent="0.25">
      <c r="A51" s="3"/>
      <c r="B51" s="3"/>
      <c r="C51" s="3"/>
      <c r="D51" s="3"/>
      <c r="E51" s="4"/>
      <c r="F51" s="4"/>
      <c r="G51" s="4"/>
      <c r="H51" s="4"/>
      <c r="I51" s="4"/>
      <c r="J51" s="4"/>
      <c r="K51" s="4"/>
      <c r="L51" s="4"/>
      <c r="M51" s="4"/>
      <c r="N51" s="4"/>
      <c r="O51" s="5"/>
      <c r="P51" s="5"/>
      <c r="Q51" s="6">
        <f t="shared" si="1"/>
        <v>0</v>
      </c>
      <c r="R51" s="16"/>
      <c r="S51" s="7"/>
      <c r="T51" s="7"/>
      <c r="U51" s="39"/>
      <c r="V51" s="39"/>
    </row>
    <row r="52" spans="1:22" x14ac:dyDescent="0.25">
      <c r="A52" s="3"/>
      <c r="B52" s="3"/>
      <c r="C52" s="3"/>
      <c r="D52" s="3"/>
      <c r="E52" s="4"/>
      <c r="F52" s="4"/>
      <c r="G52" s="4"/>
      <c r="H52" s="4"/>
      <c r="I52" s="4"/>
      <c r="J52" s="4"/>
      <c r="K52" s="4"/>
      <c r="L52" s="4"/>
      <c r="M52" s="4"/>
      <c r="N52" s="4"/>
      <c r="O52" s="5"/>
      <c r="P52" s="5"/>
      <c r="Q52" s="6">
        <f t="shared" si="1"/>
        <v>0</v>
      </c>
      <c r="R52" s="16"/>
      <c r="S52" s="7"/>
      <c r="T52" s="7"/>
      <c r="U52" s="39"/>
      <c r="V52" s="39"/>
    </row>
    <row r="53" spans="1:22" x14ac:dyDescent="0.25">
      <c r="A53" s="665" t="s">
        <v>167</v>
      </c>
      <c r="B53" s="665"/>
      <c r="C53" s="665"/>
      <c r="D53" s="665"/>
      <c r="E53" s="665"/>
      <c r="F53" s="665"/>
      <c r="G53" s="665"/>
      <c r="H53" s="665"/>
      <c r="I53" s="665"/>
      <c r="J53" s="665"/>
      <c r="K53" s="665"/>
      <c r="L53" s="665"/>
      <c r="M53" s="665"/>
      <c r="N53" s="665"/>
      <c r="O53" s="665"/>
      <c r="P53" s="665"/>
      <c r="Q53" s="98">
        <f>SUM(Q11:Q52)</f>
        <v>0</v>
      </c>
      <c r="R53" s="666"/>
      <c r="S53" s="667"/>
      <c r="T53" s="667"/>
      <c r="U53" s="667"/>
      <c r="V53" s="667"/>
    </row>
    <row r="54" spans="1:22" ht="64.5" customHeight="1" x14ac:dyDescent="0.25">
      <c r="A54" s="668" t="s">
        <v>168</v>
      </c>
      <c r="B54" s="668"/>
      <c r="C54" s="668"/>
      <c r="D54" s="668"/>
      <c r="E54" s="668"/>
      <c r="F54" s="668"/>
      <c r="G54" s="670" t="s">
        <v>99</v>
      </c>
      <c r="H54" s="670"/>
      <c r="I54" s="670"/>
      <c r="J54" s="670"/>
      <c r="K54" s="670"/>
      <c r="L54" s="670"/>
      <c r="M54" s="670"/>
      <c r="N54" s="670"/>
      <c r="O54" s="671" t="s">
        <v>169</v>
      </c>
      <c r="P54" s="672"/>
      <c r="Q54" s="672"/>
      <c r="R54" s="672"/>
      <c r="S54" s="672"/>
      <c r="T54" s="672"/>
      <c r="U54" s="672"/>
      <c r="V54" s="673"/>
    </row>
    <row r="55" spans="1:22" ht="15" customHeight="1" x14ac:dyDescent="0.25">
      <c r="A55" s="668"/>
      <c r="B55" s="668"/>
      <c r="C55" s="668"/>
      <c r="D55" s="668"/>
      <c r="E55" s="668"/>
      <c r="F55" s="668"/>
      <c r="G55" s="670"/>
      <c r="H55" s="670"/>
      <c r="I55" s="670"/>
      <c r="J55" s="670"/>
      <c r="K55" s="670"/>
      <c r="L55" s="670"/>
      <c r="M55" s="670"/>
      <c r="N55" s="670"/>
      <c r="O55" s="674"/>
      <c r="P55" s="675"/>
      <c r="Q55" s="675"/>
      <c r="R55" s="675"/>
      <c r="S55" s="675"/>
      <c r="T55" s="675"/>
      <c r="U55" s="675"/>
      <c r="V55" s="676"/>
    </row>
    <row r="56" spans="1:22" ht="15" customHeight="1" x14ac:dyDescent="0.25">
      <c r="A56" s="668"/>
      <c r="B56" s="668"/>
      <c r="C56" s="668"/>
      <c r="D56" s="668"/>
      <c r="E56" s="668"/>
      <c r="F56" s="668"/>
      <c r="G56" s="670"/>
      <c r="H56" s="670"/>
      <c r="I56" s="670"/>
      <c r="J56" s="670"/>
      <c r="K56" s="670"/>
      <c r="L56" s="670"/>
      <c r="M56" s="670"/>
      <c r="N56" s="670"/>
      <c r="O56" s="674"/>
      <c r="P56" s="675"/>
      <c r="Q56" s="675"/>
      <c r="R56" s="675"/>
      <c r="S56" s="675"/>
      <c r="T56" s="675"/>
      <c r="U56" s="675"/>
      <c r="V56" s="676"/>
    </row>
    <row r="57" spans="1:22" ht="15" customHeight="1" x14ac:dyDescent="0.25">
      <c r="A57" s="669" t="s">
        <v>101</v>
      </c>
      <c r="B57" s="669"/>
      <c r="C57" s="669"/>
      <c r="D57" s="669"/>
      <c r="E57" s="669"/>
      <c r="F57" s="669"/>
      <c r="G57" s="670"/>
      <c r="H57" s="670"/>
      <c r="I57" s="670"/>
      <c r="J57" s="670"/>
      <c r="K57" s="670"/>
      <c r="L57" s="670"/>
      <c r="M57" s="670"/>
      <c r="N57" s="670"/>
      <c r="O57" s="674"/>
      <c r="P57" s="675"/>
      <c r="Q57" s="675"/>
      <c r="R57" s="675"/>
      <c r="S57" s="675"/>
      <c r="T57" s="675"/>
      <c r="U57" s="675"/>
      <c r="V57" s="676"/>
    </row>
    <row r="58" spans="1:22" ht="40.5" customHeight="1" x14ac:dyDescent="0.25">
      <c r="A58" s="669"/>
      <c r="B58" s="669"/>
      <c r="C58" s="669"/>
      <c r="D58" s="669"/>
      <c r="E58" s="669"/>
      <c r="F58" s="669"/>
      <c r="G58" s="670"/>
      <c r="H58" s="670"/>
      <c r="I58" s="670"/>
      <c r="J58" s="670"/>
      <c r="K58" s="670"/>
      <c r="L58" s="670"/>
      <c r="M58" s="670"/>
      <c r="N58" s="670"/>
      <c r="O58" s="671" t="s">
        <v>170</v>
      </c>
      <c r="P58" s="672"/>
      <c r="Q58" s="672"/>
      <c r="R58" s="672"/>
      <c r="S58" s="672"/>
      <c r="T58" s="672"/>
      <c r="U58" s="672"/>
      <c r="V58" s="673"/>
    </row>
    <row r="59" spans="1:22" ht="15" customHeight="1" x14ac:dyDescent="0.25">
      <c r="A59" s="669"/>
      <c r="B59" s="669"/>
      <c r="C59" s="669"/>
      <c r="D59" s="669"/>
      <c r="E59" s="669"/>
      <c r="F59" s="669"/>
      <c r="G59" s="670"/>
      <c r="H59" s="670"/>
      <c r="I59" s="670"/>
      <c r="J59" s="670"/>
      <c r="K59" s="670"/>
      <c r="L59" s="670"/>
      <c r="M59" s="670"/>
      <c r="N59" s="670"/>
      <c r="O59" s="674"/>
      <c r="P59" s="675"/>
      <c r="Q59" s="675"/>
      <c r="R59" s="675"/>
      <c r="S59" s="675"/>
      <c r="T59" s="675"/>
      <c r="U59" s="675"/>
      <c r="V59" s="676"/>
    </row>
    <row r="60" spans="1:22" ht="15" customHeight="1" x14ac:dyDescent="0.25">
      <c r="A60" s="669"/>
      <c r="B60" s="669"/>
      <c r="C60" s="669"/>
      <c r="D60" s="669"/>
      <c r="E60" s="669"/>
      <c r="F60" s="669"/>
      <c r="G60" s="670"/>
      <c r="H60" s="670"/>
      <c r="I60" s="670"/>
      <c r="J60" s="670"/>
      <c r="K60" s="670"/>
      <c r="L60" s="670"/>
      <c r="M60" s="670"/>
      <c r="N60" s="670"/>
      <c r="O60" s="674"/>
      <c r="P60" s="675"/>
      <c r="Q60" s="675"/>
      <c r="R60" s="675"/>
      <c r="S60" s="675"/>
      <c r="T60" s="675"/>
      <c r="U60" s="675"/>
      <c r="V60" s="676"/>
    </row>
    <row r="61" spans="1:22" x14ac:dyDescent="0.25">
      <c r="A61" s="669"/>
      <c r="B61" s="669"/>
      <c r="C61" s="669"/>
      <c r="D61" s="669"/>
      <c r="E61" s="669"/>
      <c r="F61" s="669"/>
      <c r="G61" s="670"/>
      <c r="H61" s="670"/>
      <c r="I61" s="670"/>
      <c r="J61" s="670"/>
      <c r="K61" s="670"/>
      <c r="L61" s="670"/>
      <c r="M61" s="670"/>
      <c r="N61" s="670"/>
      <c r="O61" s="674"/>
      <c r="P61" s="675"/>
      <c r="Q61" s="675"/>
      <c r="R61" s="675"/>
      <c r="S61" s="675"/>
      <c r="T61" s="675"/>
      <c r="U61" s="675"/>
      <c r="V61" s="676"/>
    </row>
    <row r="62" spans="1:22" x14ac:dyDescent="0.25">
      <c r="A62" s="669"/>
      <c r="B62" s="669"/>
      <c r="C62" s="669"/>
      <c r="D62" s="669"/>
      <c r="E62" s="669"/>
      <c r="F62" s="669"/>
      <c r="G62" s="670"/>
      <c r="H62" s="670"/>
      <c r="I62" s="670"/>
      <c r="J62" s="670"/>
      <c r="K62" s="670"/>
      <c r="L62" s="670"/>
      <c r="M62" s="670"/>
      <c r="N62" s="670"/>
      <c r="O62" s="677"/>
      <c r="P62" s="678"/>
      <c r="Q62" s="678"/>
      <c r="R62" s="678"/>
      <c r="S62" s="678"/>
      <c r="T62" s="678"/>
      <c r="U62" s="678"/>
      <c r="V62" s="679"/>
    </row>
  </sheetData>
  <mergeCells count="24">
    <mergeCell ref="A1:E6"/>
    <mergeCell ref="F1:T2"/>
    <mergeCell ref="U1:V2"/>
    <mergeCell ref="F3:T4"/>
    <mergeCell ref="U3:V4"/>
    <mergeCell ref="F5:T6"/>
    <mergeCell ref="U5:V5"/>
    <mergeCell ref="U6:V6"/>
    <mergeCell ref="A7:V7"/>
    <mergeCell ref="A8:V8"/>
    <mergeCell ref="A9:G9"/>
    <mergeCell ref="H9:I9"/>
    <mergeCell ref="J9:K9"/>
    <mergeCell ref="L9:M9"/>
    <mergeCell ref="N9:Q9"/>
    <mergeCell ref="R9:T9"/>
    <mergeCell ref="U9:V9"/>
    <mergeCell ref="A53:P53"/>
    <mergeCell ref="R53:V53"/>
    <mergeCell ref="A54:F56"/>
    <mergeCell ref="A57:F62"/>
    <mergeCell ref="G54:N62"/>
    <mergeCell ref="O54:V57"/>
    <mergeCell ref="O58:V62"/>
  </mergeCells>
  <pageMargins left="0.25" right="0.25" top="0.75" bottom="0.75" header="0.3" footer="0.3"/>
  <pageSetup paperSize="9" scale="4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41565-B23A-474D-9B9B-B74B7CB51D55}">
  <sheetPr>
    <tabColor rgb="FF00B050"/>
    <pageSetUpPr fitToPage="1"/>
  </sheetPr>
  <dimension ref="B1:Q194"/>
  <sheetViews>
    <sheetView view="pageBreakPreview" topLeftCell="A19" zoomScale="80" zoomScaleNormal="100" zoomScaleSheetLayoutView="80" workbookViewId="0">
      <selection activeCell="L70" sqref="L70"/>
    </sheetView>
  </sheetViews>
  <sheetFormatPr baseColWidth="10" defaultColWidth="11.42578125" defaultRowHeight="15.75" x14ac:dyDescent="0.25"/>
  <cols>
    <col min="1" max="1" width="3.28515625" style="25" customWidth="1"/>
    <col min="2" max="2" width="28.42578125" style="25" bestFit="1" customWidth="1"/>
    <col min="3" max="3" width="18.5703125" style="25" customWidth="1"/>
    <col min="4" max="4" width="10.28515625" style="25" customWidth="1"/>
    <col min="5" max="5" width="46.42578125" style="25" customWidth="1"/>
    <col min="6" max="6" width="18" style="25" customWidth="1"/>
    <col min="7" max="8" width="23" style="25" customWidth="1"/>
    <col min="9" max="9" width="2.28515625" style="25" customWidth="1"/>
    <col min="10" max="10" width="23.5703125" style="195" hidden="1" customWidth="1"/>
    <col min="11" max="11" width="20" style="187" bestFit="1" customWidth="1"/>
    <col min="12" max="12" width="14.28515625" style="187" bestFit="1" customWidth="1"/>
    <col min="13" max="13" width="14.28515625" style="188" hidden="1" customWidth="1"/>
    <col min="14" max="14" width="20" style="187" bestFit="1" customWidth="1"/>
    <col min="15" max="15" width="14.28515625" style="187" bestFit="1" customWidth="1"/>
    <col min="16" max="16384" width="11.42578125" style="25"/>
  </cols>
  <sheetData>
    <row r="1" spans="2:15" x14ac:dyDescent="0.25">
      <c r="B1" s="747"/>
      <c r="C1" s="748"/>
      <c r="D1" s="753" t="s">
        <v>0</v>
      </c>
      <c r="E1" s="754"/>
      <c r="F1" s="754"/>
      <c r="G1" s="755"/>
      <c r="H1" s="484" t="s">
        <v>103</v>
      </c>
      <c r="K1" s="205"/>
      <c r="L1" s="205"/>
      <c r="M1" s="206"/>
      <c r="N1" s="205"/>
      <c r="O1" s="205"/>
    </row>
    <row r="2" spans="2:15" ht="16.5" thickBot="1" x14ac:dyDescent="0.3">
      <c r="B2" s="749"/>
      <c r="C2" s="750"/>
      <c r="D2" s="756"/>
      <c r="E2" s="757"/>
      <c r="F2" s="757"/>
      <c r="G2" s="758"/>
      <c r="H2" s="485"/>
      <c r="K2" s="205"/>
      <c r="L2" s="205"/>
      <c r="M2" s="206"/>
      <c r="N2" s="205"/>
      <c r="O2" s="205"/>
    </row>
    <row r="3" spans="2:15" x14ac:dyDescent="0.25">
      <c r="B3" s="749"/>
      <c r="C3" s="750"/>
      <c r="D3" s="539" t="s">
        <v>2</v>
      </c>
      <c r="E3" s="540"/>
      <c r="F3" s="540"/>
      <c r="G3" s="541"/>
      <c r="H3" s="759" t="s">
        <v>104</v>
      </c>
      <c r="K3" s="205"/>
      <c r="L3" s="205"/>
      <c r="M3" s="206"/>
      <c r="N3" s="205"/>
      <c r="O3" s="205"/>
    </row>
    <row r="4" spans="2:15" ht="9.75" customHeight="1" thickBot="1" x14ac:dyDescent="0.3">
      <c r="B4" s="749"/>
      <c r="C4" s="750"/>
      <c r="D4" s="542"/>
      <c r="E4" s="543"/>
      <c r="F4" s="543"/>
      <c r="G4" s="544"/>
      <c r="H4" s="760"/>
      <c r="K4" s="205"/>
      <c r="L4" s="205"/>
      <c r="M4" s="206"/>
      <c r="N4" s="205"/>
      <c r="O4" s="205"/>
    </row>
    <row r="5" spans="2:15" ht="15" customHeight="1" thickBot="1" x14ac:dyDescent="0.3">
      <c r="B5" s="749"/>
      <c r="C5" s="750"/>
      <c r="D5" s="558" t="s">
        <v>4</v>
      </c>
      <c r="E5" s="559"/>
      <c r="F5" s="559"/>
      <c r="G5" s="560"/>
      <c r="H5" s="66" t="s">
        <v>105</v>
      </c>
      <c r="K5" s="205"/>
      <c r="L5" s="205"/>
      <c r="M5" s="206"/>
      <c r="N5" s="205"/>
      <c r="O5" s="205"/>
    </row>
    <row r="6" spans="2:15" ht="16.5" thickBot="1" x14ac:dyDescent="0.3">
      <c r="B6" s="751"/>
      <c r="C6" s="752"/>
      <c r="D6" s="561"/>
      <c r="E6" s="562"/>
      <c r="F6" s="562"/>
      <c r="G6" s="563"/>
      <c r="H6" s="66" t="s">
        <v>106</v>
      </c>
      <c r="K6" s="205"/>
      <c r="L6" s="205"/>
      <c r="M6" s="206"/>
      <c r="N6" s="205"/>
      <c r="O6" s="205"/>
    </row>
    <row r="7" spans="2:15" ht="15" customHeight="1" x14ac:dyDescent="0.25">
      <c r="B7" s="545" t="s">
        <v>107</v>
      </c>
      <c r="C7" s="546"/>
      <c r="D7" s="547"/>
      <c r="E7" s="547"/>
      <c r="F7" s="547"/>
      <c r="G7" s="547"/>
      <c r="H7" s="548"/>
      <c r="K7" s="205"/>
      <c r="L7" s="205"/>
      <c r="M7" s="206"/>
      <c r="N7" s="205"/>
      <c r="O7" s="205"/>
    </row>
    <row r="8" spans="2:15" ht="47.25" customHeight="1" x14ac:dyDescent="0.25">
      <c r="B8" s="67" t="s">
        <v>7</v>
      </c>
      <c r="C8" s="741" t="s">
        <v>108</v>
      </c>
      <c r="D8" s="742"/>
      <c r="E8" s="742"/>
      <c r="F8" s="742"/>
      <c r="G8" s="742"/>
      <c r="H8" s="743"/>
      <c r="K8" s="205"/>
      <c r="L8" s="205"/>
      <c r="M8" s="206"/>
      <c r="N8" s="205"/>
      <c r="O8" s="205"/>
    </row>
    <row r="9" spans="2:15" x14ac:dyDescent="0.25">
      <c r="B9" s="744" t="s">
        <v>9</v>
      </c>
      <c r="C9" s="745"/>
      <c r="D9" s="745"/>
      <c r="E9" s="745"/>
      <c r="F9" s="745"/>
      <c r="G9" s="745"/>
      <c r="H9" s="746"/>
      <c r="K9" s="205"/>
      <c r="L9" s="205"/>
      <c r="M9" s="206"/>
      <c r="N9" s="205"/>
      <c r="O9" s="205"/>
    </row>
    <row r="10" spans="2:15" ht="4.5" customHeight="1" x14ac:dyDescent="0.25">
      <c r="B10" s="555"/>
      <c r="C10" s="556"/>
      <c r="D10" s="556"/>
      <c r="E10" s="556"/>
      <c r="F10" s="556"/>
      <c r="G10" s="556"/>
      <c r="H10" s="557"/>
      <c r="K10" s="205"/>
      <c r="L10" s="205"/>
      <c r="M10" s="206"/>
      <c r="N10" s="205"/>
      <c r="O10" s="205"/>
    </row>
    <row r="11" spans="2:15" ht="12.75" customHeight="1" x14ac:dyDescent="0.25">
      <c r="B11" s="744" t="s">
        <v>10</v>
      </c>
      <c r="C11" s="745"/>
      <c r="D11" s="745"/>
      <c r="E11" s="745"/>
      <c r="F11" s="745"/>
      <c r="G11" s="745"/>
      <c r="H11" s="746"/>
      <c r="K11" s="205"/>
      <c r="L11" s="205"/>
      <c r="M11" s="206"/>
      <c r="N11" s="205"/>
      <c r="O11" s="205"/>
    </row>
    <row r="12" spans="2:15" ht="3" customHeight="1" x14ac:dyDescent="0.25">
      <c r="B12" s="507"/>
      <c r="C12" s="508"/>
      <c r="D12" s="508"/>
      <c r="E12" s="508"/>
      <c r="F12" s="508"/>
      <c r="G12" s="508"/>
      <c r="H12" s="509"/>
      <c r="K12" s="205"/>
      <c r="L12" s="205"/>
      <c r="M12" s="206"/>
      <c r="N12" s="205"/>
      <c r="O12" s="205"/>
    </row>
    <row r="13" spans="2:15" ht="26.25" customHeight="1" x14ac:dyDescent="0.25">
      <c r="B13" s="610" t="s">
        <v>11</v>
      </c>
      <c r="C13" s="611"/>
      <c r="D13" s="612">
        <f>+'FORMATO MATERIAL APOYO'!D13</f>
        <v>0</v>
      </c>
      <c r="E13" s="612"/>
      <c r="F13" s="612"/>
      <c r="G13" s="612"/>
      <c r="H13" s="613"/>
      <c r="K13" s="205"/>
      <c r="L13" s="205"/>
      <c r="M13" s="206"/>
      <c r="N13" s="205"/>
      <c r="O13" s="205"/>
    </row>
    <row r="14" spans="2:15" ht="4.5" customHeight="1" x14ac:dyDescent="0.25">
      <c r="B14" s="555"/>
      <c r="C14" s="556"/>
      <c r="D14" s="556"/>
      <c r="E14" s="556"/>
      <c r="F14" s="556"/>
      <c r="G14" s="556"/>
      <c r="H14" s="557"/>
      <c r="K14" s="205"/>
      <c r="L14" s="205"/>
      <c r="M14" s="206"/>
      <c r="N14" s="205"/>
      <c r="O14" s="205"/>
    </row>
    <row r="15" spans="2:15" ht="24" x14ac:dyDescent="0.25">
      <c r="B15" s="222" t="s">
        <v>12</v>
      </c>
      <c r="C15" s="68"/>
      <c r="D15" s="69" t="s">
        <v>13</v>
      </c>
      <c r="E15" s="100">
        <f>+'FORMATO MATERIAL APOYO'!E15</f>
        <v>0</v>
      </c>
      <c r="F15" s="69" t="s">
        <v>14</v>
      </c>
      <c r="G15" s="614">
        <f>+'FORMATO MATERIAL APOYO'!G15</f>
        <v>0</v>
      </c>
      <c r="H15" s="615"/>
      <c r="K15" s="205"/>
      <c r="L15" s="205"/>
      <c r="M15" s="206"/>
      <c r="N15" s="205"/>
      <c r="O15" s="205"/>
    </row>
    <row r="16" spans="2:15" s="26" customFormat="1" ht="3.75" customHeight="1" x14ac:dyDescent="0.25">
      <c r="B16" s="555"/>
      <c r="C16" s="556"/>
      <c r="D16" s="556"/>
      <c r="E16" s="556"/>
      <c r="F16" s="556"/>
      <c r="G16" s="556"/>
      <c r="H16" s="557"/>
      <c r="J16" s="196"/>
      <c r="K16" s="205"/>
      <c r="L16" s="205"/>
      <c r="M16" s="207"/>
      <c r="N16" s="205"/>
      <c r="O16" s="205"/>
    </row>
    <row r="17" spans="2:15" ht="24" customHeight="1" x14ac:dyDescent="0.25">
      <c r="B17" s="70" t="s">
        <v>15</v>
      </c>
      <c r="C17" s="71">
        <f>+'FORMATO MATERIAL APOYO'!C17</f>
        <v>0</v>
      </c>
      <c r="D17" s="72" t="s">
        <v>16</v>
      </c>
      <c r="E17" s="117">
        <f>+'FORMATO MATERIAL APOYO'!E17</f>
        <v>0</v>
      </c>
      <c r="F17" s="73" t="s">
        <v>17</v>
      </c>
      <c r="G17" s="616">
        <f>+'FORMATO MATERIAL APOYO'!G17</f>
        <v>0</v>
      </c>
      <c r="H17" s="617"/>
      <c r="K17" s="205"/>
      <c r="L17" s="205"/>
      <c r="M17" s="206"/>
      <c r="N17" s="205"/>
      <c r="O17" s="205"/>
    </row>
    <row r="18" spans="2:15" ht="3.75" customHeight="1" x14ac:dyDescent="0.25">
      <c r="B18" s="555"/>
      <c r="C18" s="556"/>
      <c r="D18" s="556"/>
      <c r="E18" s="556"/>
      <c r="F18" s="556"/>
      <c r="G18" s="556"/>
      <c r="H18" s="557"/>
      <c r="K18" s="205"/>
      <c r="L18" s="205"/>
      <c r="M18" s="206"/>
      <c r="N18" s="205"/>
      <c r="O18" s="205"/>
    </row>
    <row r="19" spans="2:15" x14ac:dyDescent="0.25">
      <c r="B19" s="597" t="s">
        <v>18</v>
      </c>
      <c r="C19" s="598"/>
      <c r="D19" s="595" t="s">
        <v>19</v>
      </c>
      <c r="E19" s="622"/>
      <c r="F19" s="623"/>
      <c r="G19" s="595" t="s">
        <v>20</v>
      </c>
      <c r="H19" s="596"/>
      <c r="K19" s="205"/>
      <c r="L19" s="205"/>
      <c r="M19" s="206"/>
      <c r="N19" s="205"/>
      <c r="O19" s="205"/>
    </row>
    <row r="20" spans="2:15" ht="15.75" customHeight="1" x14ac:dyDescent="0.25">
      <c r="B20" s="618">
        <f>+'FORMATO MATERIAL APOYO'!B20</f>
        <v>0</v>
      </c>
      <c r="C20" s="619"/>
      <c r="D20" s="635" t="s">
        <v>21</v>
      </c>
      <c r="E20" s="635"/>
      <c r="F20" s="101">
        <f>+'FORMATO MATERIAL APOYO'!F20</f>
        <v>0</v>
      </c>
      <c r="G20" s="74" t="s">
        <v>22</v>
      </c>
      <c r="H20" s="102">
        <f>+'FORMATO MATERIAL APOYO'!H20</f>
        <v>0</v>
      </c>
      <c r="K20" s="205"/>
      <c r="L20" s="205"/>
      <c r="M20" s="206"/>
      <c r="N20" s="205"/>
      <c r="O20" s="205"/>
    </row>
    <row r="21" spans="2:15" ht="16.5" customHeight="1" x14ac:dyDescent="0.25">
      <c r="B21" s="620"/>
      <c r="C21" s="621"/>
      <c r="D21" s="635" t="s">
        <v>23</v>
      </c>
      <c r="E21" s="635"/>
      <c r="F21" s="101">
        <f>+'FORMATO MATERIAL APOYO'!F21</f>
        <v>0</v>
      </c>
      <c r="G21" s="74" t="s">
        <v>24</v>
      </c>
      <c r="H21" s="103">
        <f>+'FORMATO MATERIAL APOYO'!H21</f>
        <v>0</v>
      </c>
      <c r="K21" s="205"/>
      <c r="L21" s="205"/>
      <c r="M21" s="206"/>
      <c r="N21" s="205"/>
      <c r="O21" s="205"/>
    </row>
    <row r="22" spans="2:15" ht="16.5" customHeight="1" x14ac:dyDescent="0.25">
      <c r="B22" s="597" t="s">
        <v>25</v>
      </c>
      <c r="C22" s="598"/>
      <c r="D22" s="612">
        <f>+'FORMATO MATERIAL APOYO'!D22</f>
        <v>0</v>
      </c>
      <c r="E22" s="612"/>
      <c r="F22" s="612"/>
      <c r="G22" s="612"/>
      <c r="H22" s="613"/>
      <c r="K22" s="205"/>
      <c r="L22" s="205"/>
      <c r="M22" s="206"/>
      <c r="N22" s="205"/>
      <c r="O22" s="205"/>
    </row>
    <row r="23" spans="2:15" s="27" customFormat="1" ht="15" customHeight="1" x14ac:dyDescent="0.25">
      <c r="B23" s="597" t="s">
        <v>27</v>
      </c>
      <c r="C23" s="598"/>
      <c r="D23" s="602" t="s">
        <v>28</v>
      </c>
      <c r="E23" s="603"/>
      <c r="F23" s="604"/>
      <c r="G23" s="738" t="s">
        <v>29</v>
      </c>
      <c r="H23" s="739"/>
      <c r="J23" s="196"/>
      <c r="K23" s="205"/>
      <c r="L23" s="205"/>
      <c r="M23" s="207"/>
      <c r="N23" s="205"/>
      <c r="O23" s="205"/>
    </row>
    <row r="24" spans="2:15" s="27" customFormat="1" ht="23.25" customHeight="1" x14ac:dyDescent="0.25">
      <c r="B24" s="597" t="s">
        <v>30</v>
      </c>
      <c r="C24" s="598"/>
      <c r="D24" s="735" t="s">
        <v>109</v>
      </c>
      <c r="E24" s="735"/>
      <c r="F24" s="735"/>
      <c r="G24" s="735"/>
      <c r="H24" s="740"/>
      <c r="J24" s="196"/>
      <c r="K24" s="205"/>
      <c r="L24" s="205"/>
      <c r="M24" s="207"/>
      <c r="N24" s="205"/>
      <c r="O24" s="205"/>
    </row>
    <row r="25" spans="2:15" s="27" customFormat="1" ht="15" customHeight="1" x14ac:dyDescent="0.25">
      <c r="B25" s="597" t="s">
        <v>32</v>
      </c>
      <c r="C25" s="598"/>
      <c r="D25" s="608">
        <f>+'FORMATO MATERIAL APOYO'!D25</f>
        <v>0</v>
      </c>
      <c r="E25" s="608"/>
      <c r="F25" s="608"/>
      <c r="G25" s="608"/>
      <c r="H25" s="609"/>
      <c r="J25" s="196"/>
      <c r="K25" s="205"/>
      <c r="L25" s="205"/>
      <c r="M25" s="207"/>
      <c r="N25" s="205"/>
      <c r="O25" s="205"/>
    </row>
    <row r="26" spans="2:15" s="26" customFormat="1" ht="1.5" customHeight="1" x14ac:dyDescent="0.25">
      <c r="B26" s="507"/>
      <c r="C26" s="508"/>
      <c r="D26" s="508"/>
      <c r="E26" s="508"/>
      <c r="F26" s="508"/>
      <c r="G26" s="508"/>
      <c r="H26" s="509"/>
      <c r="J26" s="196"/>
      <c r="K26" s="205"/>
      <c r="L26" s="205"/>
      <c r="M26" s="207"/>
      <c r="N26" s="205"/>
      <c r="O26" s="205"/>
    </row>
    <row r="27" spans="2:15" s="26" customFormat="1" x14ac:dyDescent="0.25">
      <c r="B27" s="728" t="s">
        <v>33</v>
      </c>
      <c r="C27" s="729"/>
      <c r="D27" s="729"/>
      <c r="E27" s="729"/>
      <c r="F27" s="729"/>
      <c r="G27" s="729"/>
      <c r="H27" s="730"/>
      <c r="J27" s="196"/>
      <c r="K27" s="205"/>
      <c r="L27" s="205"/>
      <c r="M27" s="207"/>
      <c r="N27" s="205"/>
      <c r="O27" s="205"/>
    </row>
    <row r="28" spans="2:15" s="26" customFormat="1" ht="4.5" customHeight="1" x14ac:dyDescent="0.25">
      <c r="B28" s="507"/>
      <c r="C28" s="508"/>
      <c r="D28" s="508"/>
      <c r="E28" s="508"/>
      <c r="F28" s="508"/>
      <c r="G28" s="508"/>
      <c r="H28" s="509"/>
      <c r="J28" s="196"/>
      <c r="K28" s="205"/>
      <c r="L28" s="205"/>
      <c r="M28" s="207"/>
      <c r="N28" s="205"/>
      <c r="O28" s="205"/>
    </row>
    <row r="29" spans="2:15" s="26" customFormat="1" x14ac:dyDescent="0.25">
      <c r="B29" s="641" t="s">
        <v>110</v>
      </c>
      <c r="C29" s="642"/>
      <c r="D29" s="642"/>
      <c r="E29" s="642"/>
      <c r="F29" s="642"/>
      <c r="G29" s="642"/>
      <c r="H29" s="643"/>
      <c r="J29" s="196"/>
      <c r="K29" s="205"/>
      <c r="L29" s="205"/>
      <c r="M29" s="207"/>
      <c r="N29" s="205"/>
      <c r="O29" s="205"/>
    </row>
    <row r="30" spans="2:15" s="26" customFormat="1" ht="34.5" customHeight="1" x14ac:dyDescent="0.25">
      <c r="B30" s="580" t="s">
        <v>111</v>
      </c>
      <c r="C30" s="581"/>
      <c r="D30" s="581"/>
      <c r="E30" s="581"/>
      <c r="F30" s="581"/>
      <c r="G30" s="581"/>
      <c r="H30" s="582"/>
      <c r="J30" s="196"/>
      <c r="K30" s="205"/>
      <c r="L30" s="205"/>
      <c r="M30" s="207"/>
      <c r="N30" s="205"/>
      <c r="O30" s="205"/>
    </row>
    <row r="31" spans="2:15" ht="4.5" customHeight="1" x14ac:dyDescent="0.25">
      <c r="B31" s="75"/>
      <c r="C31" s="76"/>
      <c r="D31" s="76"/>
      <c r="E31" s="76"/>
      <c r="F31" s="76"/>
      <c r="G31" s="76"/>
      <c r="H31" s="77"/>
      <c r="K31" s="205"/>
      <c r="L31" s="205"/>
      <c r="M31" s="206"/>
      <c r="N31" s="205"/>
      <c r="O31" s="205"/>
    </row>
    <row r="32" spans="2:15" s="26" customFormat="1" ht="20.25" customHeight="1" x14ac:dyDescent="0.25">
      <c r="B32" s="641" t="s">
        <v>112</v>
      </c>
      <c r="C32" s="642"/>
      <c r="D32" s="642"/>
      <c r="E32" s="642"/>
      <c r="F32" s="642"/>
      <c r="G32" s="642"/>
      <c r="H32" s="643"/>
      <c r="J32" s="196"/>
      <c r="K32" s="205"/>
      <c r="L32" s="205"/>
      <c r="M32" s="207"/>
      <c r="N32" s="205"/>
      <c r="O32" s="205"/>
    </row>
    <row r="33" spans="2:15" s="26" customFormat="1" ht="89.25" customHeight="1" x14ac:dyDescent="0.25">
      <c r="B33" s="580" t="s">
        <v>113</v>
      </c>
      <c r="C33" s="581"/>
      <c r="D33" s="581"/>
      <c r="E33" s="581"/>
      <c r="F33" s="581"/>
      <c r="G33" s="581"/>
      <c r="H33" s="582"/>
      <c r="J33" s="196"/>
      <c r="K33" s="205"/>
      <c r="L33" s="205"/>
      <c r="M33" s="207"/>
      <c r="N33" s="205"/>
      <c r="O33" s="205"/>
    </row>
    <row r="34" spans="2:15" s="26" customFormat="1" ht="3.75" customHeight="1" x14ac:dyDescent="0.25">
      <c r="B34" s="75"/>
      <c r="C34" s="76"/>
      <c r="D34" s="76"/>
      <c r="E34" s="76"/>
      <c r="F34" s="76"/>
      <c r="G34" s="76"/>
      <c r="H34" s="77"/>
      <c r="J34" s="196"/>
      <c r="K34" s="205"/>
      <c r="L34" s="205"/>
      <c r="M34" s="207"/>
      <c r="N34" s="205"/>
      <c r="O34" s="205"/>
    </row>
    <row r="35" spans="2:15" s="26" customFormat="1" ht="18" customHeight="1" x14ac:dyDescent="0.25">
      <c r="B35" s="641" t="s">
        <v>114</v>
      </c>
      <c r="C35" s="642"/>
      <c r="D35" s="642"/>
      <c r="E35" s="642"/>
      <c r="F35" s="642"/>
      <c r="G35" s="642"/>
      <c r="H35" s="643"/>
      <c r="J35" s="196"/>
      <c r="K35" s="205"/>
      <c r="L35" s="205"/>
      <c r="M35" s="207"/>
      <c r="N35" s="205"/>
      <c r="O35" s="205"/>
    </row>
    <row r="36" spans="2:15" s="26" customFormat="1" ht="36" customHeight="1" x14ac:dyDescent="0.25">
      <c r="B36" s="580" t="s">
        <v>115</v>
      </c>
      <c r="C36" s="581"/>
      <c r="D36" s="581"/>
      <c r="E36" s="581"/>
      <c r="F36" s="581"/>
      <c r="G36" s="581"/>
      <c r="H36" s="582"/>
      <c r="J36" s="196"/>
      <c r="K36" s="205"/>
      <c r="L36" s="205"/>
      <c r="M36" s="207"/>
      <c r="N36" s="205"/>
      <c r="O36" s="205"/>
    </row>
    <row r="37" spans="2:15" s="26" customFormat="1" ht="3.75" customHeight="1" x14ac:dyDescent="0.25">
      <c r="B37" s="75"/>
      <c r="C37" s="76"/>
      <c r="D37" s="76"/>
      <c r="E37" s="76"/>
      <c r="F37" s="76"/>
      <c r="G37" s="76"/>
      <c r="H37" s="77"/>
      <c r="J37" s="196"/>
      <c r="K37" s="205"/>
      <c r="L37" s="205"/>
      <c r="M37" s="207"/>
      <c r="N37" s="205"/>
      <c r="O37" s="205"/>
    </row>
    <row r="38" spans="2:15" s="26" customFormat="1" ht="20.25" customHeight="1" x14ac:dyDescent="0.25">
      <c r="B38" s="641" t="s">
        <v>116</v>
      </c>
      <c r="C38" s="642"/>
      <c r="D38" s="642"/>
      <c r="E38" s="642"/>
      <c r="F38" s="642"/>
      <c r="G38" s="642"/>
      <c r="H38" s="643"/>
      <c r="J38" s="196"/>
      <c r="K38" s="205"/>
      <c r="L38" s="205"/>
      <c r="M38" s="207"/>
      <c r="N38" s="205"/>
      <c r="O38" s="205"/>
    </row>
    <row r="39" spans="2:15" s="26" customFormat="1" ht="17.25" customHeight="1" x14ac:dyDescent="0.25">
      <c r="B39" s="644" t="s">
        <v>43</v>
      </c>
      <c r="C39" s="645"/>
      <c r="D39" s="645"/>
      <c r="E39" s="645"/>
      <c r="F39" s="645"/>
      <c r="G39" s="645"/>
      <c r="H39" s="646"/>
      <c r="J39" s="196"/>
      <c r="K39" s="205"/>
      <c r="L39" s="205"/>
      <c r="M39" s="207"/>
      <c r="N39" s="205"/>
      <c r="O39" s="205"/>
    </row>
    <row r="40" spans="2:15" s="26" customFormat="1" ht="28.5" customHeight="1" x14ac:dyDescent="0.25">
      <c r="B40" s="647" t="s">
        <v>44</v>
      </c>
      <c r="C40" s="648"/>
      <c r="D40" s="648"/>
      <c r="E40" s="649">
        <f>+'FORMATO MATERIAL APOYO'!E37</f>
        <v>0</v>
      </c>
      <c r="F40" s="650"/>
      <c r="G40" s="605">
        <f>+'FORMATO MATERIAL APOYO'!G37</f>
        <v>0</v>
      </c>
      <c r="H40" s="572"/>
      <c r="J40" s="196"/>
      <c r="K40" s="205"/>
      <c r="L40" s="205"/>
      <c r="M40" s="207"/>
      <c r="N40" s="205"/>
      <c r="O40" s="205"/>
    </row>
    <row r="41" spans="2:15" s="26" customFormat="1" ht="69.75" customHeight="1" x14ac:dyDescent="0.25">
      <c r="B41" s="735" t="s">
        <v>117</v>
      </c>
      <c r="C41" s="735"/>
      <c r="D41" s="735"/>
      <c r="E41" s="736" t="s">
        <v>118</v>
      </c>
      <c r="F41" s="736"/>
      <c r="G41" s="722" t="s">
        <v>119</v>
      </c>
      <c r="H41" s="737"/>
      <c r="J41" s="196"/>
      <c r="K41" s="205"/>
      <c r="L41" s="205"/>
      <c r="M41" s="207"/>
      <c r="N41" s="205"/>
      <c r="O41" s="205"/>
    </row>
    <row r="42" spans="2:15" s="26" customFormat="1" ht="15.75" customHeight="1" x14ac:dyDescent="0.25">
      <c r="B42" s="735"/>
      <c r="C42" s="735"/>
      <c r="D42" s="735"/>
      <c r="E42" s="736"/>
      <c r="F42" s="736"/>
      <c r="G42" s="733" t="s">
        <v>120</v>
      </c>
      <c r="H42" s="734"/>
      <c r="J42" s="196"/>
      <c r="K42" s="205"/>
      <c r="L42" s="205"/>
      <c r="M42" s="207"/>
      <c r="N42" s="205"/>
      <c r="O42" s="205"/>
    </row>
    <row r="43" spans="2:15" s="26" customFormat="1" ht="33" customHeight="1" x14ac:dyDescent="0.25">
      <c r="B43" s="735"/>
      <c r="C43" s="735"/>
      <c r="D43" s="735"/>
      <c r="E43" s="736"/>
      <c r="F43" s="736"/>
      <c r="G43" s="733" t="s">
        <v>121</v>
      </c>
      <c r="H43" s="734"/>
      <c r="J43" s="196"/>
      <c r="K43" s="205"/>
      <c r="L43" s="205"/>
      <c r="M43" s="207"/>
      <c r="N43" s="205"/>
      <c r="O43" s="205"/>
    </row>
    <row r="44" spans="2:15" s="26" customFormat="1" ht="18" customHeight="1" x14ac:dyDescent="0.25">
      <c r="B44" s="735"/>
      <c r="C44" s="735"/>
      <c r="D44" s="735"/>
      <c r="E44" s="736"/>
      <c r="F44" s="736"/>
      <c r="G44" s="733" t="s">
        <v>52</v>
      </c>
      <c r="H44" s="734"/>
      <c r="J44" s="196"/>
      <c r="K44" s="205"/>
      <c r="L44" s="205"/>
      <c r="M44" s="207"/>
      <c r="N44" s="205"/>
      <c r="O44" s="205"/>
    </row>
    <row r="45" spans="2:15" s="26" customFormat="1" ht="78" customHeight="1" x14ac:dyDescent="0.25">
      <c r="B45" s="735"/>
      <c r="C45" s="735"/>
      <c r="D45" s="735"/>
      <c r="E45" s="736"/>
      <c r="F45" s="736"/>
      <c r="G45" s="731" t="s">
        <v>49</v>
      </c>
      <c r="H45" s="732"/>
      <c r="J45" s="196"/>
      <c r="K45" s="205"/>
      <c r="L45" s="205"/>
      <c r="M45" s="207"/>
      <c r="N45" s="205"/>
      <c r="O45" s="205"/>
    </row>
    <row r="46" spans="2:15" s="26" customFormat="1" ht="37.5" customHeight="1" x14ac:dyDescent="0.25">
      <c r="B46" s="735"/>
      <c r="C46" s="735"/>
      <c r="D46" s="735"/>
      <c r="E46" s="736"/>
      <c r="F46" s="736"/>
      <c r="G46" s="733" t="s">
        <v>122</v>
      </c>
      <c r="H46" s="734"/>
      <c r="J46" s="196"/>
      <c r="K46" s="205"/>
      <c r="L46" s="205"/>
      <c r="M46" s="207"/>
      <c r="N46" s="205"/>
      <c r="O46" s="205"/>
    </row>
    <row r="47" spans="2:15" s="26" customFormat="1" ht="3.75" customHeight="1" x14ac:dyDescent="0.25">
      <c r="B47" s="735"/>
      <c r="C47" s="735"/>
      <c r="D47" s="735"/>
      <c r="E47" s="736"/>
      <c r="F47" s="736"/>
      <c r="G47" s="733" t="s">
        <v>54</v>
      </c>
      <c r="H47" s="734"/>
      <c r="J47" s="196"/>
      <c r="K47" s="205"/>
      <c r="L47" s="205"/>
      <c r="M47" s="207"/>
      <c r="N47" s="205"/>
      <c r="O47" s="205"/>
    </row>
    <row r="48" spans="2:15" ht="2.25" customHeight="1" x14ac:dyDescent="0.25">
      <c r="B48" s="507"/>
      <c r="C48" s="508"/>
      <c r="D48" s="508"/>
      <c r="E48" s="508"/>
      <c r="F48" s="508"/>
      <c r="G48" s="508"/>
      <c r="H48" s="509"/>
      <c r="K48" s="205"/>
      <c r="L48" s="205"/>
      <c r="M48" s="206"/>
      <c r="N48" s="205"/>
      <c r="O48" s="205"/>
    </row>
    <row r="49" spans="2:15" s="26" customFormat="1" ht="13.5" customHeight="1" x14ac:dyDescent="0.25">
      <c r="B49" s="728" t="s">
        <v>55</v>
      </c>
      <c r="C49" s="729"/>
      <c r="D49" s="729"/>
      <c r="E49" s="729"/>
      <c r="F49" s="729"/>
      <c r="G49" s="729"/>
      <c r="H49" s="730"/>
      <c r="J49" s="196"/>
      <c r="K49" s="205"/>
      <c r="L49" s="205"/>
      <c r="M49" s="207"/>
      <c r="N49" s="205"/>
      <c r="O49" s="205"/>
    </row>
    <row r="50" spans="2:15" s="26" customFormat="1" ht="3" customHeight="1" x14ac:dyDescent="0.25">
      <c r="B50" s="507"/>
      <c r="C50" s="508"/>
      <c r="D50" s="508"/>
      <c r="E50" s="508"/>
      <c r="F50" s="508"/>
      <c r="G50" s="508"/>
      <c r="H50" s="509"/>
      <c r="J50" s="196"/>
      <c r="K50" s="205"/>
      <c r="L50" s="205"/>
      <c r="M50" s="207"/>
      <c r="N50" s="205"/>
      <c r="O50" s="205"/>
    </row>
    <row r="51" spans="2:15" s="26" customFormat="1" ht="21.75" customHeight="1" x14ac:dyDescent="0.25">
      <c r="B51" s="78" t="s">
        <v>56</v>
      </c>
      <c r="C51" s="589">
        <f>+'FORMATO MATERIAL APOYO'!C48</f>
        <v>0</v>
      </c>
      <c r="D51" s="590"/>
      <c r="E51" s="590"/>
      <c r="F51" s="591"/>
      <c r="G51" s="79" t="s">
        <v>57</v>
      </c>
      <c r="H51" s="80">
        <f>+'FORMATO MATERIAL APOYO'!H48</f>
        <v>0</v>
      </c>
      <c r="J51" s="196"/>
      <c r="K51" s="205"/>
      <c r="L51" s="205"/>
      <c r="M51" s="207"/>
      <c r="N51" s="205"/>
      <c r="O51" s="205"/>
    </row>
    <row r="52" spans="2:15" s="26" customFormat="1" ht="23.25" customHeight="1" x14ac:dyDescent="0.25">
      <c r="B52" s="570" t="str">
        <f>+'FORMATO MATERIAL APOYO'!B49</f>
        <v xml:space="preserve">DESCRIPCIÓN BREVE: </v>
      </c>
      <c r="C52" s="571"/>
      <c r="D52" s="571"/>
      <c r="E52" s="571"/>
      <c r="F52" s="571"/>
      <c r="G52" s="571"/>
      <c r="H52" s="572"/>
      <c r="J52" s="196"/>
      <c r="K52" s="205"/>
      <c r="L52" s="205"/>
      <c r="M52" s="207"/>
      <c r="N52" s="205"/>
      <c r="O52" s="205"/>
    </row>
    <row r="53" spans="2:15" s="26" customFormat="1" ht="11.1" customHeight="1" x14ac:dyDescent="0.25">
      <c r="B53" s="592"/>
      <c r="C53" s="593"/>
      <c r="D53" s="593"/>
      <c r="E53" s="593"/>
      <c r="F53" s="593"/>
      <c r="G53" s="593"/>
      <c r="H53" s="594"/>
      <c r="J53" s="196"/>
      <c r="K53" s="205"/>
      <c r="L53" s="205"/>
      <c r="M53" s="207"/>
      <c r="N53" s="205"/>
      <c r="O53" s="205"/>
    </row>
    <row r="54" spans="2:15" ht="20.25" customHeight="1" x14ac:dyDescent="0.25">
      <c r="B54" s="728" t="s">
        <v>59</v>
      </c>
      <c r="C54" s="729"/>
      <c r="D54" s="729"/>
      <c r="E54" s="729"/>
      <c r="F54" s="729"/>
      <c r="G54" s="729"/>
      <c r="H54" s="730"/>
      <c r="K54" s="205"/>
      <c r="L54" s="205"/>
      <c r="M54" s="206"/>
      <c r="N54" s="205"/>
      <c r="O54" s="205"/>
    </row>
    <row r="55" spans="2:15" s="26" customFormat="1" ht="3.75" customHeight="1" x14ac:dyDescent="0.25">
      <c r="B55" s="507"/>
      <c r="C55" s="508"/>
      <c r="D55" s="508"/>
      <c r="E55" s="508"/>
      <c r="F55" s="508"/>
      <c r="G55" s="508"/>
      <c r="H55" s="509"/>
      <c r="J55" s="196"/>
      <c r="K55" s="205"/>
      <c r="L55" s="205"/>
      <c r="M55" s="207"/>
      <c r="N55" s="205"/>
      <c r="O55" s="205"/>
    </row>
    <row r="56" spans="2:15" s="28" customFormat="1" x14ac:dyDescent="0.25">
      <c r="B56" s="723" t="s">
        <v>60</v>
      </c>
      <c r="C56" s="724"/>
      <c r="D56" s="725"/>
      <c r="E56" s="725"/>
      <c r="F56" s="725"/>
      <c r="G56" s="725"/>
      <c r="H56" s="726"/>
      <c r="J56" s="195"/>
      <c r="K56" s="208" t="s">
        <v>61</v>
      </c>
      <c r="L56" s="205"/>
      <c r="M56" s="206"/>
      <c r="N56" s="208" t="s">
        <v>62</v>
      </c>
      <c r="O56" s="205"/>
    </row>
    <row r="57" spans="2:15" s="28" customFormat="1" x14ac:dyDescent="0.25">
      <c r="B57" s="564" t="s">
        <v>63</v>
      </c>
      <c r="C57" s="565"/>
      <c r="D57" s="566"/>
      <c r="E57" s="65" t="s">
        <v>64</v>
      </c>
      <c r="F57" s="65" t="s">
        <v>65</v>
      </c>
      <c r="G57" s="463" t="s">
        <v>66</v>
      </c>
      <c r="H57" s="464"/>
      <c r="J57" s="197" t="s">
        <v>67</v>
      </c>
      <c r="K57" s="209" t="s">
        <v>68</v>
      </c>
      <c r="L57" s="209" t="s">
        <v>69</v>
      </c>
      <c r="M57" s="210"/>
      <c r="N57" s="209" t="s">
        <v>68</v>
      </c>
      <c r="O57" s="209" t="s">
        <v>69</v>
      </c>
    </row>
    <row r="58" spans="2:15" s="28" customFormat="1" ht="18.75" customHeight="1" x14ac:dyDescent="0.25">
      <c r="B58" s="711">
        <f>+'FORMATO MATERIAL APOYO'!B55</f>
        <v>0</v>
      </c>
      <c r="C58" s="712"/>
      <c r="D58" s="634"/>
      <c r="E58" s="204" t="str">
        <f>IFERROR(VLOOKUP(B58,#REF!,3,0),"")</f>
        <v/>
      </c>
      <c r="F58" s="40">
        <f>+'FORMATO MATERIAL APOYO'!F55</f>
        <v>0</v>
      </c>
      <c r="G58" s="458">
        <f>+'FORMATO MATERIAL APOYO'!G55</f>
        <v>0</v>
      </c>
      <c r="H58" s="459"/>
      <c r="J58" s="198" t="str">
        <f>IFERROR(VLOOKUP(B58,#REF!,2,0),"")</f>
        <v/>
      </c>
      <c r="K58" s="190" t="str">
        <f>IFERROR(VLOOKUP(B58,#REF!,5,0),"")</f>
        <v/>
      </c>
      <c r="L58" s="191" t="str">
        <f>IFERROR(K58*F58,"")</f>
        <v/>
      </c>
      <c r="M58" s="206"/>
      <c r="N58" s="190" t="str">
        <f>IFERROR(VLOOKUP(B58,#REF!,5,0),"")</f>
        <v/>
      </c>
      <c r="O58" s="191" t="str">
        <f>IFERROR(N58*F58,"")</f>
        <v/>
      </c>
    </row>
    <row r="59" spans="2:15" s="28" customFormat="1" x14ac:dyDescent="0.25">
      <c r="B59" s="711">
        <f>+'FORMATO MATERIAL APOYO'!B56</f>
        <v>0</v>
      </c>
      <c r="C59" s="712"/>
      <c r="D59" s="634"/>
      <c r="E59" s="204" t="str">
        <f>IFERROR(VLOOKUP(B59,#REF!,3,0),"")</f>
        <v/>
      </c>
      <c r="F59" s="40">
        <f>+'FORMATO MATERIAL APOYO'!F56</f>
        <v>0</v>
      </c>
      <c r="G59" s="458">
        <f>+'FORMATO MATERIAL APOYO'!G56</f>
        <v>0</v>
      </c>
      <c r="H59" s="459"/>
      <c r="J59" s="198" t="str">
        <f>IFERROR(VLOOKUP(B59,#REF!,2,0),"")</f>
        <v/>
      </c>
      <c r="K59" s="190" t="str">
        <f>IFERROR(VLOOKUP(B59,#REF!,5,0),"")</f>
        <v/>
      </c>
      <c r="L59" s="191" t="str">
        <f t="shared" ref="L59:L104" si="0">IFERROR(K59*F59,"")</f>
        <v/>
      </c>
      <c r="M59" s="206"/>
      <c r="N59" s="190" t="str">
        <f>IFERROR(VLOOKUP(B59,#REF!,5,0),"")</f>
        <v/>
      </c>
      <c r="O59" s="191" t="str">
        <f t="shared" ref="O59:O66" si="1">IFERROR(N59*F59,"")</f>
        <v/>
      </c>
    </row>
    <row r="60" spans="2:15" s="28" customFormat="1" x14ac:dyDescent="0.25">
      <c r="B60" s="711">
        <f>+'FORMATO MATERIAL APOYO'!B57</f>
        <v>0</v>
      </c>
      <c r="C60" s="712"/>
      <c r="D60" s="634"/>
      <c r="E60" s="204" t="str">
        <f>IFERROR(VLOOKUP(B60,#REF!,3,0),"")</f>
        <v/>
      </c>
      <c r="F60" s="40">
        <f>+'FORMATO MATERIAL APOYO'!F57</f>
        <v>0</v>
      </c>
      <c r="G60" s="458">
        <f>+'FORMATO MATERIAL APOYO'!G57</f>
        <v>0</v>
      </c>
      <c r="H60" s="459"/>
      <c r="J60" s="198" t="str">
        <f>IFERROR(VLOOKUP(B60,#REF!,2,0),"")</f>
        <v/>
      </c>
      <c r="K60" s="190" t="str">
        <f>IFERROR(VLOOKUP(B60,#REF!,5,0),"")</f>
        <v/>
      </c>
      <c r="L60" s="191" t="str">
        <f t="shared" si="0"/>
        <v/>
      </c>
      <c r="M60" s="206"/>
      <c r="N60" s="190" t="str">
        <f>IFERROR(VLOOKUP(B60,#REF!,5,0),"")</f>
        <v/>
      </c>
      <c r="O60" s="191" t="str">
        <f t="shared" si="1"/>
        <v/>
      </c>
    </row>
    <row r="61" spans="2:15" s="28" customFormat="1" x14ac:dyDescent="0.25">
      <c r="B61" s="711">
        <f>+'FORMATO MATERIAL APOYO'!B58</f>
        <v>0</v>
      </c>
      <c r="C61" s="712"/>
      <c r="D61" s="634"/>
      <c r="E61" s="204" t="str">
        <f>IFERROR(VLOOKUP(B61,#REF!,3,0),"")</f>
        <v/>
      </c>
      <c r="F61" s="40">
        <f>+'FORMATO MATERIAL APOYO'!F58</f>
        <v>0</v>
      </c>
      <c r="G61" s="458">
        <f>+'FORMATO MATERIAL APOYO'!G58</f>
        <v>0</v>
      </c>
      <c r="H61" s="459"/>
      <c r="J61" s="198" t="str">
        <f>IFERROR(VLOOKUP(B61,#REF!,2,0),"")</f>
        <v/>
      </c>
      <c r="K61" s="190" t="str">
        <f>IFERROR(VLOOKUP(B61,#REF!,5,0),"")</f>
        <v/>
      </c>
      <c r="L61" s="191" t="str">
        <f t="shared" si="0"/>
        <v/>
      </c>
      <c r="M61" s="206"/>
      <c r="N61" s="190" t="str">
        <f>IFERROR(VLOOKUP(B61,#REF!,5,0),"")</f>
        <v/>
      </c>
      <c r="O61" s="191" t="str">
        <f t="shared" si="1"/>
        <v/>
      </c>
    </row>
    <row r="62" spans="2:15" s="28" customFormat="1" x14ac:dyDescent="0.25">
      <c r="B62" s="711">
        <f>+'FORMATO MATERIAL APOYO'!B59</f>
        <v>0</v>
      </c>
      <c r="C62" s="712"/>
      <c r="D62" s="634"/>
      <c r="E62" s="204" t="str">
        <f>IFERROR(VLOOKUP(B62,#REF!,3,0),"")</f>
        <v/>
      </c>
      <c r="F62" s="40">
        <f>+'FORMATO MATERIAL APOYO'!F59</f>
        <v>0</v>
      </c>
      <c r="G62" s="458">
        <f>+'FORMATO MATERIAL APOYO'!G59</f>
        <v>0</v>
      </c>
      <c r="H62" s="459"/>
      <c r="J62" s="198" t="str">
        <f>IFERROR(VLOOKUP(B62,#REF!,2,0),"")</f>
        <v/>
      </c>
      <c r="K62" s="190" t="str">
        <f>IFERROR(VLOOKUP(B62,#REF!,5,0),"")</f>
        <v/>
      </c>
      <c r="L62" s="191" t="str">
        <f t="shared" si="0"/>
        <v/>
      </c>
      <c r="M62" s="206"/>
      <c r="N62" s="190" t="str">
        <f>IFERROR(VLOOKUP(B62,#REF!,5,0),"")</f>
        <v/>
      </c>
      <c r="O62" s="191" t="str">
        <f t="shared" si="1"/>
        <v/>
      </c>
    </row>
    <row r="63" spans="2:15" s="28" customFormat="1" x14ac:dyDescent="0.25">
      <c r="B63" s="711">
        <f>+'FORMATO MATERIAL APOYO'!B61</f>
        <v>0</v>
      </c>
      <c r="C63" s="712"/>
      <c r="D63" s="634"/>
      <c r="E63" s="204"/>
      <c r="F63" s="40">
        <f>+'FORMATO MATERIAL APOYO'!F61</f>
        <v>0</v>
      </c>
      <c r="G63" s="458">
        <f>+'FORMATO MATERIAL APOYO'!G61</f>
        <v>0</v>
      </c>
      <c r="H63" s="459"/>
      <c r="J63" s="198"/>
      <c r="K63" s="190"/>
      <c r="L63" s="191"/>
      <c r="M63" s="206"/>
      <c r="N63" s="190"/>
      <c r="O63" s="191"/>
    </row>
    <row r="64" spans="2:15" s="28" customFormat="1" x14ac:dyDescent="0.25">
      <c r="B64" s="711">
        <f>+'FORMATO MATERIAL APOYO'!B62</f>
        <v>0</v>
      </c>
      <c r="C64" s="712"/>
      <c r="D64" s="634"/>
      <c r="E64" s="204" t="str">
        <f>IFERROR(VLOOKUP(B64,#REF!,3,0),"")</f>
        <v/>
      </c>
      <c r="F64" s="40">
        <f>+'FORMATO MATERIAL APOYO'!F62</f>
        <v>0</v>
      </c>
      <c r="G64" s="458">
        <f>+'FORMATO MATERIAL APOYO'!G62</f>
        <v>0</v>
      </c>
      <c r="H64" s="459"/>
      <c r="J64" s="198" t="str">
        <f>IFERROR(VLOOKUP(B64,#REF!,2,0),"")</f>
        <v/>
      </c>
      <c r="K64" s="190" t="str">
        <f>IFERROR(VLOOKUP(B64,#REF!,5,0),"")</f>
        <v/>
      </c>
      <c r="L64" s="191" t="str">
        <f t="shared" si="0"/>
        <v/>
      </c>
      <c r="M64" s="206"/>
      <c r="N64" s="190" t="str">
        <f>IFERROR(VLOOKUP(B64,#REF!,5,0),"")</f>
        <v/>
      </c>
      <c r="O64" s="191" t="str">
        <f t="shared" si="1"/>
        <v/>
      </c>
    </row>
    <row r="65" spans="2:15" s="28" customFormat="1" x14ac:dyDescent="0.25">
      <c r="B65" s="711">
        <f>+'FORMATO MATERIAL APOYO'!B63</f>
        <v>0</v>
      </c>
      <c r="C65" s="712"/>
      <c r="D65" s="634"/>
      <c r="E65" s="204"/>
      <c r="F65" s="40">
        <f>+'FORMATO MATERIAL APOYO'!F63</f>
        <v>0</v>
      </c>
      <c r="G65" s="458">
        <f>+'FORMATO MATERIAL APOYO'!G63</f>
        <v>0</v>
      </c>
      <c r="H65" s="459"/>
      <c r="J65" s="198"/>
      <c r="K65" s="190"/>
      <c r="L65" s="191"/>
      <c r="M65" s="206"/>
      <c r="N65" s="190"/>
      <c r="O65" s="191"/>
    </row>
    <row r="66" spans="2:15" s="28" customFormat="1" x14ac:dyDescent="0.25">
      <c r="B66" s="711">
        <f>+'FORMATO MATERIAL APOYO'!B64</f>
        <v>0</v>
      </c>
      <c r="C66" s="712"/>
      <c r="D66" s="634"/>
      <c r="E66" s="204" t="str">
        <f>IFERROR(VLOOKUP(B66,#REF!,3,0),"")</f>
        <v/>
      </c>
      <c r="F66" s="40">
        <f>+'FORMATO MATERIAL APOYO'!F64</f>
        <v>0</v>
      </c>
      <c r="G66" s="458">
        <f>+'FORMATO MATERIAL APOYO'!G64</f>
        <v>0</v>
      </c>
      <c r="H66" s="459"/>
      <c r="J66" s="198" t="str">
        <f>IFERROR(VLOOKUP(B66,#REF!,2,0),"")</f>
        <v/>
      </c>
      <c r="K66" s="190" t="str">
        <f>IFERROR(VLOOKUP(B66,#REF!,5,0),"")</f>
        <v/>
      </c>
      <c r="L66" s="191" t="str">
        <f t="shared" si="0"/>
        <v/>
      </c>
      <c r="M66" s="206"/>
      <c r="N66" s="190" t="str">
        <f>IFERROR(VLOOKUP(B66,#REF!,5,0),"")</f>
        <v/>
      </c>
      <c r="O66" s="191" t="str">
        <f t="shared" si="1"/>
        <v/>
      </c>
    </row>
    <row r="67" spans="2:15" s="28" customFormat="1" ht="15" customHeight="1" x14ac:dyDescent="0.25">
      <c r="B67" s="723" t="s">
        <v>70</v>
      </c>
      <c r="C67" s="724"/>
      <c r="D67" s="725"/>
      <c r="E67" s="725"/>
      <c r="F67" s="725"/>
      <c r="G67" s="725"/>
      <c r="H67" s="726"/>
      <c r="J67" s="195"/>
      <c r="K67" s="208" t="s">
        <v>61</v>
      </c>
      <c r="L67" s="205"/>
      <c r="M67" s="206"/>
      <c r="N67" s="208" t="s">
        <v>62</v>
      </c>
      <c r="O67" s="205"/>
    </row>
    <row r="68" spans="2:15" s="28" customFormat="1" x14ac:dyDescent="0.25">
      <c r="B68" s="564" t="s">
        <v>63</v>
      </c>
      <c r="C68" s="565"/>
      <c r="D68" s="566"/>
      <c r="E68" s="65" t="s">
        <v>64</v>
      </c>
      <c r="F68" s="65" t="s">
        <v>65</v>
      </c>
      <c r="G68" s="463" t="s">
        <v>66</v>
      </c>
      <c r="H68" s="464"/>
      <c r="J68" s="195"/>
      <c r="K68" s="209" t="s">
        <v>68</v>
      </c>
      <c r="L68" s="209" t="s">
        <v>69</v>
      </c>
      <c r="M68" s="210"/>
      <c r="N68" s="209" t="s">
        <v>68</v>
      </c>
      <c r="O68" s="209" t="s">
        <v>69</v>
      </c>
    </row>
    <row r="69" spans="2:15" s="28" customFormat="1" x14ac:dyDescent="0.25">
      <c r="B69" s="727">
        <f>+'FORMATO MATERIAL APOYO'!B67</f>
        <v>0</v>
      </c>
      <c r="C69" s="654"/>
      <c r="D69" s="654"/>
      <c r="E69" s="204" t="str">
        <f>IFERROR(VLOOKUP(B69,#REF!,3,0),"")</f>
        <v/>
      </c>
      <c r="F69" s="112">
        <f>+'FORMATO MATERIAL APOYO'!F67</f>
        <v>0</v>
      </c>
      <c r="G69" s="466">
        <f>+'FORMATO MATERIAL APOYO'!G67</f>
        <v>0</v>
      </c>
      <c r="H69" s="467"/>
      <c r="J69" s="198" t="str">
        <f>IFERROR(VLOOKUP(B69,#REF!,2,0),"")</f>
        <v/>
      </c>
      <c r="K69" s="190" t="str">
        <f>IFERROR(VLOOKUP(B69,#REF!,5,0),"")</f>
        <v/>
      </c>
      <c r="L69" s="191" t="str">
        <f t="shared" si="0"/>
        <v/>
      </c>
      <c r="M69" s="206"/>
      <c r="N69" s="190" t="str">
        <f>IFERROR(VLOOKUP(B69,#REF!,5,0),"")</f>
        <v/>
      </c>
      <c r="O69" s="191" t="str">
        <f>IFERROR(N69*F69,"")</f>
        <v/>
      </c>
    </row>
    <row r="70" spans="2:15" s="28" customFormat="1" x14ac:dyDescent="0.25">
      <c r="B70" s="727">
        <f>+'FORMATO MATERIAL APOYO'!B68</f>
        <v>0</v>
      </c>
      <c r="C70" s="654"/>
      <c r="D70" s="654"/>
      <c r="E70" s="204" t="str">
        <f>IFERROR(VLOOKUP(B70,#REF!,3,0),"")</f>
        <v/>
      </c>
      <c r="F70" s="112">
        <f>+'FORMATO MATERIAL APOYO'!F68</f>
        <v>0</v>
      </c>
      <c r="G70" s="466">
        <f>+'FORMATO MATERIAL APOYO'!G68</f>
        <v>0</v>
      </c>
      <c r="H70" s="467"/>
      <c r="J70" s="198" t="str">
        <f>IFERROR(VLOOKUP(B70,#REF!,2,0),"")</f>
        <v/>
      </c>
      <c r="K70" s="190" t="str">
        <f>IFERROR(VLOOKUP(B70,#REF!,5,0),"")</f>
        <v/>
      </c>
      <c r="L70" s="191" t="str">
        <f t="shared" si="0"/>
        <v/>
      </c>
      <c r="M70" s="206"/>
      <c r="N70" s="190" t="str">
        <f>IFERROR(VLOOKUP(B70,#REF!,5,0),"")</f>
        <v/>
      </c>
      <c r="O70" s="191" t="str">
        <f t="shared" ref="O70:O78" si="2">IFERROR(N70*F70,"")</f>
        <v/>
      </c>
    </row>
    <row r="71" spans="2:15" s="28" customFormat="1" x14ac:dyDescent="0.25">
      <c r="B71" s="727">
        <f>+'FORMATO MATERIAL APOYO'!B69</f>
        <v>0</v>
      </c>
      <c r="C71" s="654"/>
      <c r="D71" s="654"/>
      <c r="E71" s="204" t="str">
        <f>IFERROR(VLOOKUP(B71,#REF!,3,0),"")</f>
        <v/>
      </c>
      <c r="F71" s="112">
        <f>+'FORMATO MATERIAL APOYO'!F69</f>
        <v>0</v>
      </c>
      <c r="G71" s="466">
        <f>+'FORMATO MATERIAL APOYO'!G69</f>
        <v>0</v>
      </c>
      <c r="H71" s="467"/>
      <c r="J71" s="198" t="str">
        <f>IFERROR(VLOOKUP(B71,#REF!,2,0),"")</f>
        <v/>
      </c>
      <c r="K71" s="190" t="str">
        <f>IFERROR(VLOOKUP(B71,#REF!,5,0),"")</f>
        <v/>
      </c>
      <c r="L71" s="191" t="str">
        <f t="shared" si="0"/>
        <v/>
      </c>
      <c r="M71" s="206"/>
      <c r="N71" s="190" t="str">
        <f>IFERROR(VLOOKUP(B71,#REF!,5,0),"")</f>
        <v/>
      </c>
      <c r="O71" s="191" t="str">
        <f t="shared" si="2"/>
        <v/>
      </c>
    </row>
    <row r="72" spans="2:15" s="28" customFormat="1" x14ac:dyDescent="0.25">
      <c r="B72" s="727">
        <f>+'FORMATO MATERIAL APOYO'!B70</f>
        <v>0</v>
      </c>
      <c r="C72" s="654"/>
      <c r="D72" s="654"/>
      <c r="E72" s="204" t="str">
        <f>IFERROR(VLOOKUP(B72,#REF!,3,0),"")</f>
        <v/>
      </c>
      <c r="F72" s="112">
        <f>+'FORMATO MATERIAL APOYO'!F70</f>
        <v>0</v>
      </c>
      <c r="G72" s="466">
        <f>+'FORMATO MATERIAL APOYO'!G70</f>
        <v>0</v>
      </c>
      <c r="H72" s="467"/>
      <c r="J72" s="198" t="str">
        <f>IFERROR(VLOOKUP(B72,#REF!,2,0),"")</f>
        <v/>
      </c>
      <c r="K72" s="190" t="str">
        <f>IFERROR(VLOOKUP(B72,#REF!,5,0),"")</f>
        <v/>
      </c>
      <c r="L72" s="191" t="str">
        <f t="shared" si="0"/>
        <v/>
      </c>
      <c r="M72" s="206"/>
      <c r="N72" s="190" t="str">
        <f>IFERROR(VLOOKUP(B72,#REF!,5,0),"")</f>
        <v/>
      </c>
      <c r="O72" s="191" t="str">
        <f t="shared" si="2"/>
        <v/>
      </c>
    </row>
    <row r="73" spans="2:15" s="28" customFormat="1" x14ac:dyDescent="0.25">
      <c r="B73" s="727">
        <f>+'FORMATO MATERIAL APOYO'!B71</f>
        <v>0</v>
      </c>
      <c r="C73" s="654"/>
      <c r="D73" s="654"/>
      <c r="E73" s="204" t="str">
        <f>IFERROR(VLOOKUP(B73,#REF!,3,0),"")</f>
        <v/>
      </c>
      <c r="F73" s="112">
        <f>+'FORMATO MATERIAL APOYO'!F71</f>
        <v>0</v>
      </c>
      <c r="G73" s="466">
        <f>+'FORMATO MATERIAL APOYO'!G71</f>
        <v>0</v>
      </c>
      <c r="H73" s="467"/>
      <c r="J73" s="198" t="str">
        <f>IFERROR(VLOOKUP(B73,#REF!,2,0),"")</f>
        <v/>
      </c>
      <c r="K73" s="190" t="str">
        <f>IFERROR(VLOOKUP(B73,#REF!,5,0),"")</f>
        <v/>
      </c>
      <c r="L73" s="191" t="str">
        <f t="shared" si="0"/>
        <v/>
      </c>
      <c r="M73" s="206"/>
      <c r="N73" s="190" t="str">
        <f>IFERROR(VLOOKUP(B73,#REF!,5,0),"")</f>
        <v/>
      </c>
      <c r="O73" s="191" t="str">
        <f t="shared" si="2"/>
        <v/>
      </c>
    </row>
    <row r="74" spans="2:15" s="28" customFormat="1" x14ac:dyDescent="0.25">
      <c r="B74" s="727">
        <f>+'FORMATO MATERIAL APOYO'!B72</f>
        <v>0</v>
      </c>
      <c r="C74" s="654"/>
      <c r="D74" s="654"/>
      <c r="E74" s="204" t="str">
        <f>IFERROR(VLOOKUP(B74,#REF!,3,0),"")</f>
        <v/>
      </c>
      <c r="F74" s="112">
        <f>+'FORMATO MATERIAL APOYO'!F72</f>
        <v>0</v>
      </c>
      <c r="G74" s="466">
        <f>+'FORMATO MATERIAL APOYO'!G72</f>
        <v>0</v>
      </c>
      <c r="H74" s="467"/>
      <c r="J74" s="198" t="str">
        <f>IFERROR(VLOOKUP(B74,#REF!,2,0),"")</f>
        <v/>
      </c>
      <c r="K74" s="190" t="str">
        <f>IFERROR(VLOOKUP(B74,#REF!,5,0),"")</f>
        <v/>
      </c>
      <c r="L74" s="191" t="str">
        <f t="shared" si="0"/>
        <v/>
      </c>
      <c r="M74" s="206"/>
      <c r="N74" s="190" t="str">
        <f>IFERROR(VLOOKUP(B74,#REF!,5,0),"")</f>
        <v/>
      </c>
      <c r="O74" s="191" t="str">
        <f t="shared" si="2"/>
        <v/>
      </c>
    </row>
    <row r="75" spans="2:15" s="28" customFormat="1" x14ac:dyDescent="0.25">
      <c r="B75" s="727">
        <f>+'FORMATO MATERIAL APOYO'!B73</f>
        <v>0</v>
      </c>
      <c r="C75" s="654"/>
      <c r="D75" s="654"/>
      <c r="E75" s="204" t="str">
        <f>IFERROR(VLOOKUP(B75,#REF!,3,0),"")</f>
        <v/>
      </c>
      <c r="F75" s="112">
        <f>+'FORMATO MATERIAL APOYO'!F73</f>
        <v>0</v>
      </c>
      <c r="G75" s="466">
        <f>+'FORMATO MATERIAL APOYO'!G73</f>
        <v>0</v>
      </c>
      <c r="H75" s="467"/>
      <c r="J75" s="198" t="str">
        <f>IFERROR(VLOOKUP(B75,#REF!,2,0),"")</f>
        <v/>
      </c>
      <c r="K75" s="190" t="str">
        <f>IFERROR(VLOOKUP(B75,#REF!,5,0),"")</f>
        <v/>
      </c>
      <c r="L75" s="191" t="str">
        <f t="shared" si="0"/>
        <v/>
      </c>
      <c r="M75" s="206"/>
      <c r="N75" s="190" t="str">
        <f>IFERROR(VLOOKUP(B75,#REF!,5,0),"")</f>
        <v/>
      </c>
      <c r="O75" s="191" t="str">
        <f t="shared" si="2"/>
        <v/>
      </c>
    </row>
    <row r="76" spans="2:15" s="28" customFormat="1" x14ac:dyDescent="0.25">
      <c r="B76" s="727">
        <f>+'FORMATO MATERIAL APOYO'!B74</f>
        <v>0</v>
      </c>
      <c r="C76" s="654"/>
      <c r="D76" s="654"/>
      <c r="E76" s="204" t="str">
        <f>IFERROR(VLOOKUP(B76,#REF!,3,0),"")</f>
        <v/>
      </c>
      <c r="F76" s="112">
        <f>+'FORMATO MATERIAL APOYO'!F74</f>
        <v>0</v>
      </c>
      <c r="G76" s="466">
        <f>+'FORMATO MATERIAL APOYO'!G74</f>
        <v>0</v>
      </c>
      <c r="H76" s="467"/>
      <c r="J76" s="198" t="str">
        <f>IFERROR(VLOOKUP(B76,#REF!,2,0),"")</f>
        <v/>
      </c>
      <c r="K76" s="190" t="str">
        <f>IFERROR(VLOOKUP(B76,#REF!,5,0),"")</f>
        <v/>
      </c>
      <c r="L76" s="191" t="str">
        <f t="shared" si="0"/>
        <v/>
      </c>
      <c r="M76" s="206"/>
      <c r="N76" s="190" t="str">
        <f>IFERROR(VLOOKUP(B76,#REF!,5,0),"")</f>
        <v/>
      </c>
      <c r="O76" s="191" t="str">
        <f t="shared" si="2"/>
        <v/>
      </c>
    </row>
    <row r="77" spans="2:15" s="28" customFormat="1" x14ac:dyDescent="0.25">
      <c r="B77" s="727">
        <f>+'FORMATO MATERIAL APOYO'!B75</f>
        <v>0</v>
      </c>
      <c r="C77" s="654"/>
      <c r="D77" s="654"/>
      <c r="E77" s="204" t="str">
        <f>IFERROR(VLOOKUP(B77,#REF!,3,0),"")</f>
        <v/>
      </c>
      <c r="F77" s="112">
        <f>+'FORMATO MATERIAL APOYO'!F75</f>
        <v>0</v>
      </c>
      <c r="G77" s="466">
        <f>+'FORMATO MATERIAL APOYO'!G75</f>
        <v>0</v>
      </c>
      <c r="H77" s="467"/>
      <c r="J77" s="198" t="str">
        <f>IFERROR(VLOOKUP(B77,#REF!,2,0),"")</f>
        <v/>
      </c>
      <c r="K77" s="190" t="str">
        <f>IFERROR(VLOOKUP(B77,#REF!,5,0),"")</f>
        <v/>
      </c>
      <c r="L77" s="191" t="str">
        <f t="shared" si="0"/>
        <v/>
      </c>
      <c r="M77" s="206"/>
      <c r="N77" s="190" t="str">
        <f>IFERROR(VLOOKUP(B77,#REF!,5,0),"")</f>
        <v/>
      </c>
      <c r="O77" s="191" t="str">
        <f t="shared" si="2"/>
        <v/>
      </c>
    </row>
    <row r="78" spans="2:15" s="28" customFormat="1" ht="15.75" customHeight="1" x14ac:dyDescent="0.25">
      <c r="B78" s="727">
        <f>+'FORMATO MATERIAL APOYO'!B76</f>
        <v>0</v>
      </c>
      <c r="C78" s="654"/>
      <c r="D78" s="654"/>
      <c r="E78" s="204" t="str">
        <f>IFERROR(VLOOKUP(B78,#REF!,3,0),"")</f>
        <v/>
      </c>
      <c r="F78" s="112">
        <f>+'FORMATO MATERIAL APOYO'!F76</f>
        <v>0</v>
      </c>
      <c r="G78" s="466">
        <f>+'FORMATO MATERIAL APOYO'!G76</f>
        <v>0</v>
      </c>
      <c r="H78" s="467"/>
      <c r="J78" s="198" t="str">
        <f>IFERROR(VLOOKUP(B78,#REF!,2,0),"")</f>
        <v/>
      </c>
      <c r="K78" s="190" t="str">
        <f>IFERROR(VLOOKUP(B78,#REF!,5,0),"")</f>
        <v/>
      </c>
      <c r="L78" s="191" t="str">
        <f t="shared" si="0"/>
        <v/>
      </c>
      <c r="M78" s="206"/>
      <c r="N78" s="190" t="str">
        <f>IFERROR(VLOOKUP(B78,#REF!,5,0),"")</f>
        <v/>
      </c>
      <c r="O78" s="191" t="str">
        <f t="shared" si="2"/>
        <v/>
      </c>
    </row>
    <row r="79" spans="2:15" s="28" customFormat="1" ht="15" customHeight="1" x14ac:dyDescent="0.25">
      <c r="B79" s="723" t="s">
        <v>71</v>
      </c>
      <c r="C79" s="724"/>
      <c r="D79" s="725"/>
      <c r="E79" s="725"/>
      <c r="F79" s="725"/>
      <c r="G79" s="725"/>
      <c r="H79" s="726"/>
      <c r="J79" s="195"/>
      <c r="K79" s="208" t="s">
        <v>61</v>
      </c>
      <c r="L79" s="205"/>
      <c r="M79" s="206"/>
      <c r="N79" s="208" t="s">
        <v>62</v>
      </c>
      <c r="O79" s="205"/>
    </row>
    <row r="80" spans="2:15" s="28" customFormat="1" x14ac:dyDescent="0.25">
      <c r="B80" s="564" t="s">
        <v>63</v>
      </c>
      <c r="C80" s="565"/>
      <c r="D80" s="566"/>
      <c r="E80" s="65" t="s">
        <v>64</v>
      </c>
      <c r="F80" s="65" t="s">
        <v>65</v>
      </c>
      <c r="G80" s="463" t="s">
        <v>66</v>
      </c>
      <c r="H80" s="464"/>
      <c r="J80" s="195"/>
      <c r="K80" s="209" t="s">
        <v>68</v>
      </c>
      <c r="L80" s="209" t="s">
        <v>69</v>
      </c>
      <c r="M80" s="210"/>
      <c r="N80" s="209" t="s">
        <v>68</v>
      </c>
      <c r="O80" s="209" t="s">
        <v>69</v>
      </c>
    </row>
    <row r="81" spans="2:15" s="28" customFormat="1" x14ac:dyDescent="0.25">
      <c r="B81" s="460">
        <f>+'FORMATO MATERIAL APOYO'!B79</f>
        <v>0</v>
      </c>
      <c r="C81" s="461"/>
      <c r="D81" s="462"/>
      <c r="E81" s="204" t="str">
        <f>IFERROR(VLOOKUP(B81,#REF!,3,0),"")</f>
        <v/>
      </c>
      <c r="F81" s="113">
        <f>+'FORMATO MATERIAL APOYO'!F79</f>
        <v>0</v>
      </c>
      <c r="G81" s="458">
        <f>+'FORMATO MATERIAL APOYO'!G79</f>
        <v>0</v>
      </c>
      <c r="H81" s="459"/>
      <c r="J81" s="198" t="str">
        <f>IFERROR(VLOOKUP(B81,#REF!,2,0),"")</f>
        <v/>
      </c>
      <c r="K81" s="190" t="str">
        <f>IFERROR(VLOOKUP(B81,#REF!,5,0),"")</f>
        <v/>
      </c>
      <c r="L81" s="191" t="str">
        <f t="shared" si="0"/>
        <v/>
      </c>
      <c r="M81" s="206"/>
      <c r="N81" s="190" t="str">
        <f>IFERROR(VLOOKUP(B81,#REF!,5,0),"")</f>
        <v/>
      </c>
      <c r="O81" s="191" t="str">
        <f t="shared" ref="O81:O104" si="3">IFERROR(N81*F81,"")</f>
        <v/>
      </c>
    </row>
    <row r="82" spans="2:15" s="28" customFormat="1" x14ac:dyDescent="0.25">
      <c r="B82" s="460">
        <f>+'FORMATO MATERIAL APOYO'!B80</f>
        <v>0</v>
      </c>
      <c r="C82" s="461"/>
      <c r="D82" s="462"/>
      <c r="E82" s="204" t="str">
        <f>IFERROR(VLOOKUP(B82,#REF!,3,0),"")</f>
        <v/>
      </c>
      <c r="F82" s="113">
        <f>+'FORMATO MATERIAL APOYO'!F80</f>
        <v>0</v>
      </c>
      <c r="G82" s="458">
        <f>+'FORMATO MATERIAL APOYO'!G80</f>
        <v>0</v>
      </c>
      <c r="H82" s="459"/>
      <c r="J82" s="198" t="str">
        <f>IFERROR(VLOOKUP(B82,#REF!,2,0),"")</f>
        <v/>
      </c>
      <c r="K82" s="190" t="str">
        <f>IFERROR(VLOOKUP(B82,#REF!,5,0),"")</f>
        <v/>
      </c>
      <c r="L82" s="191" t="str">
        <f t="shared" si="0"/>
        <v/>
      </c>
      <c r="M82" s="206"/>
      <c r="N82" s="190" t="str">
        <f>IFERROR(VLOOKUP(B82,#REF!,5,0),"")</f>
        <v/>
      </c>
      <c r="O82" s="191" t="str">
        <f t="shared" si="3"/>
        <v/>
      </c>
    </row>
    <row r="83" spans="2:15" s="28" customFormat="1" x14ac:dyDescent="0.25">
      <c r="B83" s="460">
        <f>+'FORMATO MATERIAL APOYO'!B81</f>
        <v>0</v>
      </c>
      <c r="C83" s="461"/>
      <c r="D83" s="462"/>
      <c r="E83" s="204" t="str">
        <f>IFERROR(VLOOKUP(B83,#REF!,3,0),"")</f>
        <v/>
      </c>
      <c r="F83" s="113">
        <f>+'FORMATO MATERIAL APOYO'!F81</f>
        <v>0</v>
      </c>
      <c r="G83" s="458">
        <f>+'FORMATO MATERIAL APOYO'!G81</f>
        <v>0</v>
      </c>
      <c r="H83" s="459"/>
      <c r="J83" s="198" t="str">
        <f>IFERROR(VLOOKUP(B83,#REF!,2,0),"")</f>
        <v/>
      </c>
      <c r="K83" s="190" t="str">
        <f>IFERROR(VLOOKUP(B83,#REF!,5,0),"")</f>
        <v/>
      </c>
      <c r="L83" s="191" t="str">
        <f t="shared" si="0"/>
        <v/>
      </c>
      <c r="M83" s="206"/>
      <c r="N83" s="190" t="str">
        <f>IFERROR(VLOOKUP(B83,#REF!,5,0),"")</f>
        <v/>
      </c>
      <c r="O83" s="191" t="str">
        <f t="shared" si="3"/>
        <v/>
      </c>
    </row>
    <row r="84" spans="2:15" s="28" customFormat="1" x14ac:dyDescent="0.25">
      <c r="B84" s="460">
        <f>+'FORMATO MATERIAL APOYO'!B82</f>
        <v>0</v>
      </c>
      <c r="C84" s="461"/>
      <c r="D84" s="462"/>
      <c r="E84" s="204" t="str">
        <f>IFERROR(VLOOKUP(B84,#REF!,3,0),"")</f>
        <v/>
      </c>
      <c r="F84" s="113">
        <f>+'FORMATO MATERIAL APOYO'!F82</f>
        <v>0</v>
      </c>
      <c r="G84" s="458">
        <f>+'FORMATO MATERIAL APOYO'!G82</f>
        <v>0</v>
      </c>
      <c r="H84" s="459"/>
      <c r="J84" s="198" t="str">
        <f>IFERROR(VLOOKUP(B84,#REF!,2,0),"")</f>
        <v/>
      </c>
      <c r="K84" s="190" t="str">
        <f>IFERROR(VLOOKUP(B84,#REF!,5,0),"")</f>
        <v/>
      </c>
      <c r="L84" s="191" t="str">
        <f t="shared" si="0"/>
        <v/>
      </c>
      <c r="M84" s="206"/>
      <c r="N84" s="190" t="str">
        <f>IFERROR(VLOOKUP(B84,#REF!,5,0),"")</f>
        <v/>
      </c>
      <c r="O84" s="191" t="str">
        <f t="shared" si="3"/>
        <v/>
      </c>
    </row>
    <row r="85" spans="2:15" s="28" customFormat="1" x14ac:dyDescent="0.25">
      <c r="B85" s="460">
        <f>+'FORMATO MATERIAL APOYO'!B83</f>
        <v>0</v>
      </c>
      <c r="C85" s="461"/>
      <c r="D85" s="462"/>
      <c r="E85" s="204" t="str">
        <f>IFERROR(VLOOKUP(B85,#REF!,3,0),"")</f>
        <v/>
      </c>
      <c r="F85" s="113">
        <f>+'FORMATO MATERIAL APOYO'!F83</f>
        <v>0</v>
      </c>
      <c r="G85" s="458">
        <f>+'FORMATO MATERIAL APOYO'!G83</f>
        <v>0</v>
      </c>
      <c r="H85" s="459"/>
      <c r="J85" s="198" t="str">
        <f>IFERROR(VLOOKUP(B85,#REF!,2,0),"")</f>
        <v/>
      </c>
      <c r="K85" s="190" t="str">
        <f>IFERROR(VLOOKUP(B85,#REF!,5,0),"")</f>
        <v/>
      </c>
      <c r="L85" s="191" t="str">
        <f t="shared" si="0"/>
        <v/>
      </c>
      <c r="M85" s="206"/>
      <c r="N85" s="190" t="str">
        <f>IFERROR(VLOOKUP(B85,#REF!,5,0),"")</f>
        <v/>
      </c>
      <c r="O85" s="191" t="str">
        <f t="shared" si="3"/>
        <v/>
      </c>
    </row>
    <row r="86" spans="2:15" s="28" customFormat="1" x14ac:dyDescent="0.25">
      <c r="B86" s="460">
        <f>+'FORMATO MATERIAL APOYO'!B84</f>
        <v>0</v>
      </c>
      <c r="C86" s="461"/>
      <c r="D86" s="462"/>
      <c r="E86" s="204" t="str">
        <f>IFERROR(VLOOKUP(B86,#REF!,3,0),"")</f>
        <v/>
      </c>
      <c r="F86" s="113">
        <f>+'FORMATO MATERIAL APOYO'!F84</f>
        <v>0</v>
      </c>
      <c r="G86" s="458">
        <f>+'FORMATO MATERIAL APOYO'!G84</f>
        <v>0</v>
      </c>
      <c r="H86" s="459"/>
      <c r="J86" s="198" t="str">
        <f>IFERROR(VLOOKUP(B86,#REF!,2,0),"")</f>
        <v/>
      </c>
      <c r="K86" s="190" t="str">
        <f>IFERROR(VLOOKUP(B86,#REF!,5,0),"")</f>
        <v/>
      </c>
      <c r="L86" s="191" t="str">
        <f t="shared" si="0"/>
        <v/>
      </c>
      <c r="M86" s="206"/>
      <c r="N86" s="190" t="str">
        <f>IFERROR(VLOOKUP(B86,#REF!,5,0),"")</f>
        <v/>
      </c>
      <c r="O86" s="191" t="str">
        <f t="shared" si="3"/>
        <v/>
      </c>
    </row>
    <row r="87" spans="2:15" s="28" customFormat="1" x14ac:dyDescent="0.25">
      <c r="B87" s="460">
        <f>+'FORMATO MATERIAL APOYO'!B85</f>
        <v>0</v>
      </c>
      <c r="C87" s="461"/>
      <c r="D87" s="462"/>
      <c r="E87" s="204" t="str">
        <f>IFERROR(VLOOKUP(B87,#REF!,3,0),"")</f>
        <v/>
      </c>
      <c r="F87" s="113">
        <f>+'FORMATO MATERIAL APOYO'!F85</f>
        <v>0</v>
      </c>
      <c r="G87" s="458">
        <f>+'FORMATO MATERIAL APOYO'!G85</f>
        <v>0</v>
      </c>
      <c r="H87" s="459"/>
      <c r="J87" s="198" t="str">
        <f>IFERROR(VLOOKUP(B87,#REF!,2,0),"")</f>
        <v/>
      </c>
      <c r="K87" s="190" t="str">
        <f>IFERROR(VLOOKUP(B87,#REF!,5,0),"")</f>
        <v/>
      </c>
      <c r="L87" s="191" t="str">
        <f t="shared" si="0"/>
        <v/>
      </c>
      <c r="M87" s="206"/>
      <c r="N87" s="190" t="str">
        <f>IFERROR(VLOOKUP(B87,#REF!,5,0),"")</f>
        <v/>
      </c>
      <c r="O87" s="191" t="str">
        <f t="shared" si="3"/>
        <v/>
      </c>
    </row>
    <row r="88" spans="2:15" s="28" customFormat="1" x14ac:dyDescent="0.25">
      <c r="B88" s="460">
        <f>+'FORMATO MATERIAL APOYO'!B86</f>
        <v>0</v>
      </c>
      <c r="C88" s="461"/>
      <c r="D88" s="462"/>
      <c r="E88" s="204"/>
      <c r="F88" s="113">
        <f>+'FORMATO MATERIAL APOYO'!F86</f>
        <v>0</v>
      </c>
      <c r="G88" s="458">
        <f>+'FORMATO MATERIAL APOYO'!G86</f>
        <v>0</v>
      </c>
      <c r="H88" s="459"/>
      <c r="J88" s="198" t="str">
        <f>IFERROR(VLOOKUP(B88,#REF!,2,0),"")</f>
        <v/>
      </c>
      <c r="K88" s="190" t="str">
        <f>IFERROR(VLOOKUP(B88,#REF!,5,0),"")</f>
        <v/>
      </c>
      <c r="L88" s="191" t="str">
        <f t="shared" si="0"/>
        <v/>
      </c>
      <c r="M88" s="206"/>
      <c r="N88" s="190" t="str">
        <f>IFERROR(VLOOKUP(B88,#REF!,5,0),"")</f>
        <v/>
      </c>
      <c r="O88" s="191" t="str">
        <f t="shared" si="3"/>
        <v/>
      </c>
    </row>
    <row r="89" spans="2:15" s="28" customFormat="1" x14ac:dyDescent="0.25">
      <c r="B89" s="460">
        <f>+'FORMATO MATERIAL APOYO'!B87</f>
        <v>0</v>
      </c>
      <c r="C89" s="461"/>
      <c r="D89" s="462"/>
      <c r="E89" s="204" t="str">
        <f>IFERROR(VLOOKUP(B89,#REF!,3,0),"")</f>
        <v/>
      </c>
      <c r="F89" s="113">
        <f>+'FORMATO MATERIAL APOYO'!F87</f>
        <v>0</v>
      </c>
      <c r="G89" s="458">
        <f>+'FORMATO MATERIAL APOYO'!G87</f>
        <v>0</v>
      </c>
      <c r="H89" s="459"/>
      <c r="J89" s="198" t="str">
        <f>IFERROR(VLOOKUP(B89,#REF!,2,0),"")</f>
        <v/>
      </c>
      <c r="K89" s="190" t="str">
        <f>IFERROR(VLOOKUP(B89,#REF!,5,0),"")</f>
        <v/>
      </c>
      <c r="L89" s="191" t="str">
        <f t="shared" si="0"/>
        <v/>
      </c>
      <c r="M89" s="206"/>
      <c r="N89" s="190" t="str">
        <f>IFERROR(VLOOKUP(B89,#REF!,5,0),"")</f>
        <v/>
      </c>
      <c r="O89" s="191" t="str">
        <f t="shared" si="3"/>
        <v/>
      </c>
    </row>
    <row r="90" spans="2:15" s="28" customFormat="1" x14ac:dyDescent="0.25">
      <c r="B90" s="460">
        <f>+'FORMATO MATERIAL APOYO'!B88</f>
        <v>0</v>
      </c>
      <c r="C90" s="461"/>
      <c r="D90" s="462"/>
      <c r="E90" s="204" t="str">
        <f>IFERROR(VLOOKUP(B90,#REF!,3,0),"")</f>
        <v/>
      </c>
      <c r="F90" s="113">
        <f>+'FORMATO MATERIAL APOYO'!F88</f>
        <v>0</v>
      </c>
      <c r="G90" s="458">
        <f>+'FORMATO MATERIAL APOYO'!G88</f>
        <v>0</v>
      </c>
      <c r="H90" s="459"/>
      <c r="J90" s="198" t="str">
        <f>IFERROR(VLOOKUP(B90,#REF!,2,0),"")</f>
        <v/>
      </c>
      <c r="K90" s="190" t="str">
        <f>IFERROR(VLOOKUP(B90,#REF!,5,0),"")</f>
        <v/>
      </c>
      <c r="L90" s="191" t="str">
        <f t="shared" si="0"/>
        <v/>
      </c>
      <c r="M90" s="206"/>
      <c r="N90" s="190" t="str">
        <f>IFERROR(VLOOKUP(B90,#REF!,5,0),"")</f>
        <v/>
      </c>
      <c r="O90" s="191" t="str">
        <f t="shared" si="3"/>
        <v/>
      </c>
    </row>
    <row r="91" spans="2:15" s="28" customFormat="1" x14ac:dyDescent="0.25">
      <c r="B91" s="460">
        <f>+'FORMATO MATERIAL APOYO'!B89</f>
        <v>0</v>
      </c>
      <c r="C91" s="461"/>
      <c r="D91" s="462"/>
      <c r="E91" s="204" t="str">
        <f>IFERROR(VLOOKUP(B91,#REF!,3,0),"")</f>
        <v/>
      </c>
      <c r="F91" s="113">
        <f>+'FORMATO MATERIAL APOYO'!F89</f>
        <v>0</v>
      </c>
      <c r="G91" s="458">
        <f>+'FORMATO MATERIAL APOYO'!G89</f>
        <v>0</v>
      </c>
      <c r="H91" s="459"/>
      <c r="J91" s="198" t="str">
        <f>IFERROR(VLOOKUP(B91,#REF!,2,0),"")</f>
        <v/>
      </c>
      <c r="K91" s="190" t="str">
        <f>IFERROR(VLOOKUP(B91,#REF!,5,0),"")</f>
        <v/>
      </c>
      <c r="L91" s="191" t="str">
        <f t="shared" si="0"/>
        <v/>
      </c>
      <c r="M91" s="206"/>
      <c r="N91" s="190" t="str">
        <f>IFERROR(VLOOKUP(B91,#REF!,5,0),"")</f>
        <v/>
      </c>
      <c r="O91" s="191" t="str">
        <f t="shared" si="3"/>
        <v/>
      </c>
    </row>
    <row r="92" spans="2:15" s="28" customFormat="1" x14ac:dyDescent="0.25">
      <c r="B92" s="460">
        <f>+'FORMATO MATERIAL APOYO'!B90</f>
        <v>0</v>
      </c>
      <c r="C92" s="461"/>
      <c r="D92" s="462"/>
      <c r="E92" s="204" t="str">
        <f>IFERROR(VLOOKUP(B92,#REF!,3,0),"")</f>
        <v/>
      </c>
      <c r="F92" s="113">
        <f>+'FORMATO MATERIAL APOYO'!F90</f>
        <v>0</v>
      </c>
      <c r="G92" s="458">
        <f>+'FORMATO MATERIAL APOYO'!G90</f>
        <v>0</v>
      </c>
      <c r="H92" s="459"/>
      <c r="J92" s="198" t="str">
        <f>IFERROR(VLOOKUP(B92,#REF!,2,0),"")</f>
        <v/>
      </c>
      <c r="K92" s="190" t="str">
        <f>IFERROR(VLOOKUP(B92,#REF!,5,0),"")</f>
        <v/>
      </c>
      <c r="L92" s="191" t="str">
        <f t="shared" si="0"/>
        <v/>
      </c>
      <c r="M92" s="206"/>
      <c r="N92" s="190" t="str">
        <f>IFERROR(VLOOKUP(B92,#REF!,5,0),"")</f>
        <v/>
      </c>
      <c r="O92" s="191" t="str">
        <f t="shared" si="3"/>
        <v/>
      </c>
    </row>
    <row r="93" spans="2:15" s="28" customFormat="1" x14ac:dyDescent="0.25">
      <c r="B93" s="460">
        <f>+'FORMATO MATERIAL APOYO'!B91</f>
        <v>0</v>
      </c>
      <c r="C93" s="461"/>
      <c r="D93" s="462"/>
      <c r="E93" s="204" t="str">
        <f>IFERROR(VLOOKUP(B93,#REF!,3,0),"")</f>
        <v/>
      </c>
      <c r="F93" s="113">
        <f>+'FORMATO MATERIAL APOYO'!F91</f>
        <v>0</v>
      </c>
      <c r="G93" s="458">
        <f>+'FORMATO MATERIAL APOYO'!G91</f>
        <v>0</v>
      </c>
      <c r="H93" s="459"/>
      <c r="J93" s="198" t="str">
        <f>IFERROR(VLOOKUP(B93,#REF!,2,0),"")</f>
        <v/>
      </c>
      <c r="K93" s="190" t="str">
        <f>IFERROR(VLOOKUP(B93,#REF!,5,0),"")</f>
        <v/>
      </c>
      <c r="L93" s="191" t="str">
        <f t="shared" si="0"/>
        <v/>
      </c>
      <c r="M93" s="206"/>
      <c r="N93" s="190" t="str">
        <f>IFERROR(VLOOKUP(B93,#REF!,5,0),"")</f>
        <v/>
      </c>
      <c r="O93" s="191" t="str">
        <f t="shared" si="3"/>
        <v/>
      </c>
    </row>
    <row r="94" spans="2:15" s="28" customFormat="1" x14ac:dyDescent="0.25">
      <c r="B94" s="460">
        <f>+'FORMATO MATERIAL APOYO'!B92</f>
        <v>0</v>
      </c>
      <c r="C94" s="461"/>
      <c r="D94" s="462"/>
      <c r="E94" s="204" t="str">
        <f>IFERROR(VLOOKUP(B94,#REF!,3,0),"")</f>
        <v/>
      </c>
      <c r="F94" s="113">
        <f>+'FORMATO MATERIAL APOYO'!F92</f>
        <v>0</v>
      </c>
      <c r="G94" s="458">
        <f>+'FORMATO MATERIAL APOYO'!G92</f>
        <v>0</v>
      </c>
      <c r="H94" s="459"/>
      <c r="J94" s="198" t="str">
        <f>IFERROR(VLOOKUP(B94,#REF!,2,0),"")</f>
        <v/>
      </c>
      <c r="K94" s="190" t="str">
        <f>IFERROR(VLOOKUP(B94,#REF!,5,0),"")</f>
        <v/>
      </c>
      <c r="L94" s="191" t="str">
        <f t="shared" si="0"/>
        <v/>
      </c>
      <c r="M94" s="206"/>
      <c r="N94" s="190" t="str">
        <f>IFERROR(VLOOKUP(B94,#REF!,5,0),"")</f>
        <v/>
      </c>
      <c r="O94" s="191" t="str">
        <f t="shared" si="3"/>
        <v/>
      </c>
    </row>
    <row r="95" spans="2:15" s="28" customFormat="1" x14ac:dyDescent="0.25">
      <c r="B95" s="460">
        <f>+'FORMATO MATERIAL APOYO'!B93</f>
        <v>0</v>
      </c>
      <c r="C95" s="461"/>
      <c r="D95" s="462"/>
      <c r="E95" s="204" t="str">
        <f>IFERROR(VLOOKUP(B95,#REF!,3,0),"")</f>
        <v/>
      </c>
      <c r="F95" s="113">
        <f>+'FORMATO MATERIAL APOYO'!F93</f>
        <v>0</v>
      </c>
      <c r="G95" s="458">
        <f>+'FORMATO MATERIAL APOYO'!G93</f>
        <v>0</v>
      </c>
      <c r="H95" s="459"/>
      <c r="J95" s="198" t="str">
        <f>IFERROR(VLOOKUP(B95,#REF!,2,0),"")</f>
        <v/>
      </c>
      <c r="K95" s="190" t="str">
        <f>IFERROR(VLOOKUP(B95,#REF!,5,0),"")</f>
        <v/>
      </c>
      <c r="L95" s="191" t="str">
        <f t="shared" si="0"/>
        <v/>
      </c>
      <c r="M95" s="206"/>
      <c r="N95" s="190" t="str">
        <f>IFERROR(VLOOKUP(B95,#REF!,5,0),"")</f>
        <v/>
      </c>
      <c r="O95" s="191" t="str">
        <f t="shared" si="3"/>
        <v/>
      </c>
    </row>
    <row r="96" spans="2:15" s="28" customFormat="1" x14ac:dyDescent="0.25">
      <c r="B96" s="460">
        <f>+'FORMATO MATERIAL APOYO'!B94</f>
        <v>0</v>
      </c>
      <c r="C96" s="461"/>
      <c r="D96" s="462"/>
      <c r="E96" s="204" t="str">
        <f>IFERROR(VLOOKUP(B96,#REF!,3,0),"")</f>
        <v/>
      </c>
      <c r="F96" s="113">
        <f>+'FORMATO MATERIAL APOYO'!F94</f>
        <v>0</v>
      </c>
      <c r="G96" s="458">
        <f>+'FORMATO MATERIAL APOYO'!G94</f>
        <v>0</v>
      </c>
      <c r="H96" s="459"/>
      <c r="J96" s="198" t="str">
        <f>IFERROR(VLOOKUP(B96,#REF!,2,0),"")</f>
        <v/>
      </c>
      <c r="K96" s="190" t="str">
        <f>IFERROR(VLOOKUP(B96,#REF!,5,0),"")</f>
        <v/>
      </c>
      <c r="L96" s="191" t="str">
        <f t="shared" si="0"/>
        <v/>
      </c>
      <c r="M96" s="206"/>
      <c r="N96" s="190" t="str">
        <f>IFERROR(VLOOKUP(B96,#REF!,5,0),"")</f>
        <v/>
      </c>
      <c r="O96" s="191" t="str">
        <f t="shared" si="3"/>
        <v/>
      </c>
    </row>
    <row r="97" spans="2:15" s="28" customFormat="1" x14ac:dyDescent="0.25">
      <c r="B97" s="460">
        <f>+'FORMATO MATERIAL APOYO'!B95</f>
        <v>0</v>
      </c>
      <c r="C97" s="461"/>
      <c r="D97" s="462"/>
      <c r="E97" s="204" t="str">
        <f>IFERROR(VLOOKUP(B97,#REF!,3,0),"")</f>
        <v/>
      </c>
      <c r="F97" s="113">
        <f>+'FORMATO MATERIAL APOYO'!F95</f>
        <v>0</v>
      </c>
      <c r="G97" s="458">
        <f>+'FORMATO MATERIAL APOYO'!G95</f>
        <v>0</v>
      </c>
      <c r="H97" s="459"/>
      <c r="J97" s="198" t="str">
        <f>IFERROR(VLOOKUP(B97,#REF!,2,0),"")</f>
        <v/>
      </c>
      <c r="K97" s="190" t="str">
        <f>IFERROR(VLOOKUP(B97,#REF!,5,0),"")</f>
        <v/>
      </c>
      <c r="L97" s="191" t="str">
        <f t="shared" si="0"/>
        <v/>
      </c>
      <c r="M97" s="206"/>
      <c r="N97" s="190" t="str">
        <f>IFERROR(VLOOKUP(B97,#REF!,5,0),"")</f>
        <v/>
      </c>
      <c r="O97" s="191" t="str">
        <f t="shared" si="3"/>
        <v/>
      </c>
    </row>
    <row r="98" spans="2:15" s="28" customFormat="1" x14ac:dyDescent="0.25">
      <c r="B98" s="460">
        <f>+'FORMATO MATERIAL APOYO'!B96</f>
        <v>0</v>
      </c>
      <c r="C98" s="461"/>
      <c r="D98" s="462"/>
      <c r="E98" s="204" t="str">
        <f>IFERROR(VLOOKUP(B98,#REF!,3,0),"")</f>
        <v/>
      </c>
      <c r="F98" s="113">
        <f>+'FORMATO MATERIAL APOYO'!F96</f>
        <v>0</v>
      </c>
      <c r="G98" s="458">
        <f>+'FORMATO MATERIAL APOYO'!G96</f>
        <v>0</v>
      </c>
      <c r="H98" s="459"/>
      <c r="J98" s="198" t="str">
        <f>IFERROR(VLOOKUP(B98,#REF!,2,0),"")</f>
        <v/>
      </c>
      <c r="K98" s="190" t="str">
        <f>IFERROR(VLOOKUP(B98,#REF!,5,0),"")</f>
        <v/>
      </c>
      <c r="L98" s="191" t="str">
        <f t="shared" si="0"/>
        <v/>
      </c>
      <c r="M98" s="206"/>
      <c r="N98" s="190" t="str">
        <f>IFERROR(VLOOKUP(B98,#REF!,5,0),"")</f>
        <v/>
      </c>
      <c r="O98" s="191" t="str">
        <f t="shared" si="3"/>
        <v/>
      </c>
    </row>
    <row r="99" spans="2:15" s="28" customFormat="1" x14ac:dyDescent="0.25">
      <c r="B99" s="460">
        <f>+'FORMATO MATERIAL APOYO'!B97</f>
        <v>0</v>
      </c>
      <c r="C99" s="461"/>
      <c r="D99" s="462"/>
      <c r="E99" s="204" t="str">
        <f>IFERROR(VLOOKUP(B99,#REF!,3,0),"")</f>
        <v/>
      </c>
      <c r="F99" s="113">
        <f>+'FORMATO MATERIAL APOYO'!F97</f>
        <v>0</v>
      </c>
      <c r="G99" s="458">
        <f>+'FORMATO MATERIAL APOYO'!G97</f>
        <v>0</v>
      </c>
      <c r="H99" s="459"/>
      <c r="J99" s="198" t="str">
        <f>IFERROR(VLOOKUP(B99,#REF!,2,0),"")</f>
        <v/>
      </c>
      <c r="K99" s="190" t="str">
        <f>IFERROR(VLOOKUP(B99,#REF!,5,0),"")</f>
        <v/>
      </c>
      <c r="L99" s="191" t="str">
        <f t="shared" si="0"/>
        <v/>
      </c>
      <c r="M99" s="206"/>
      <c r="N99" s="190" t="str">
        <f>IFERROR(VLOOKUP(B99,#REF!,5,0),"")</f>
        <v/>
      </c>
      <c r="O99" s="191" t="str">
        <f t="shared" si="3"/>
        <v/>
      </c>
    </row>
    <row r="100" spans="2:15" s="28" customFormat="1" x14ac:dyDescent="0.25">
      <c r="B100" s="460">
        <f>+'FORMATO MATERIAL APOYO'!B98</f>
        <v>0</v>
      </c>
      <c r="C100" s="461"/>
      <c r="D100" s="462"/>
      <c r="E100" s="204" t="str">
        <f>IFERROR(VLOOKUP(B100,#REF!,3,0),"")</f>
        <v/>
      </c>
      <c r="F100" s="113">
        <f>+'FORMATO MATERIAL APOYO'!F98</f>
        <v>0</v>
      </c>
      <c r="G100" s="458">
        <f>+'FORMATO MATERIAL APOYO'!G98</f>
        <v>0</v>
      </c>
      <c r="H100" s="459"/>
      <c r="J100" s="198" t="str">
        <f>IFERROR(VLOOKUP(B100,#REF!,2,0),"")</f>
        <v/>
      </c>
      <c r="K100" s="190" t="str">
        <f>IFERROR(VLOOKUP(B100,#REF!,5,0),"")</f>
        <v/>
      </c>
      <c r="L100" s="191" t="str">
        <f t="shared" si="0"/>
        <v/>
      </c>
      <c r="M100" s="206"/>
      <c r="N100" s="190" t="str">
        <f>IFERROR(VLOOKUP(B100,#REF!,5,0),"")</f>
        <v/>
      </c>
      <c r="O100" s="191" t="str">
        <f t="shared" si="3"/>
        <v/>
      </c>
    </row>
    <row r="101" spans="2:15" s="28" customFormat="1" x14ac:dyDescent="0.25">
      <c r="B101" s="460">
        <f>+'FORMATO MATERIAL APOYO'!B99</f>
        <v>0</v>
      </c>
      <c r="C101" s="461"/>
      <c r="D101" s="462"/>
      <c r="E101" s="204" t="str">
        <f>IFERROR(VLOOKUP(B101,#REF!,3,0),"")</f>
        <v/>
      </c>
      <c r="F101" s="113">
        <f>+'FORMATO MATERIAL APOYO'!F99</f>
        <v>0</v>
      </c>
      <c r="G101" s="458">
        <f>+'FORMATO MATERIAL APOYO'!G99</f>
        <v>0</v>
      </c>
      <c r="H101" s="459"/>
      <c r="J101" s="198" t="str">
        <f>IFERROR(VLOOKUP(B101,#REF!,2,0),"")</f>
        <v/>
      </c>
      <c r="K101" s="190" t="str">
        <f>IFERROR(VLOOKUP(B101,#REF!,5,0),"")</f>
        <v/>
      </c>
      <c r="L101" s="191" t="str">
        <f t="shared" si="0"/>
        <v/>
      </c>
      <c r="M101" s="206"/>
      <c r="N101" s="190" t="str">
        <f>IFERROR(VLOOKUP(B101,#REF!,5,0),"")</f>
        <v/>
      </c>
      <c r="O101" s="191" t="str">
        <f t="shared" si="3"/>
        <v/>
      </c>
    </row>
    <row r="102" spans="2:15" s="28" customFormat="1" x14ac:dyDescent="0.25">
      <c r="B102" s="460">
        <f>+'FORMATO MATERIAL APOYO'!B100</f>
        <v>0</v>
      </c>
      <c r="C102" s="461"/>
      <c r="D102" s="462"/>
      <c r="E102" s="204" t="str">
        <f>IFERROR(VLOOKUP(B102,#REF!,3,0),"")</f>
        <v/>
      </c>
      <c r="F102" s="113">
        <f>+'FORMATO MATERIAL APOYO'!F100</f>
        <v>0</v>
      </c>
      <c r="G102" s="458">
        <f>+'FORMATO MATERIAL APOYO'!G100</f>
        <v>0</v>
      </c>
      <c r="H102" s="459"/>
      <c r="J102" s="198" t="str">
        <f>IFERROR(VLOOKUP(B102,#REF!,2,0),"")</f>
        <v/>
      </c>
      <c r="K102" s="190" t="str">
        <f>IFERROR(VLOOKUP(B102,#REF!,5,0),"")</f>
        <v/>
      </c>
      <c r="L102" s="191" t="str">
        <f t="shared" si="0"/>
        <v/>
      </c>
      <c r="M102" s="206"/>
      <c r="N102" s="190" t="str">
        <f>IFERROR(VLOOKUP(B102,#REF!,5,0),"")</f>
        <v/>
      </c>
      <c r="O102" s="191" t="str">
        <f t="shared" si="3"/>
        <v/>
      </c>
    </row>
    <row r="103" spans="2:15" s="28" customFormat="1" x14ac:dyDescent="0.25">
      <c r="B103" s="460">
        <f>+'FORMATO MATERIAL APOYO'!B101</f>
        <v>0</v>
      </c>
      <c r="C103" s="461"/>
      <c r="D103" s="462"/>
      <c r="E103" s="204" t="str">
        <f>IFERROR(VLOOKUP(B103,#REF!,3,0),"")</f>
        <v/>
      </c>
      <c r="F103" s="113">
        <f>+'FORMATO MATERIAL APOYO'!F101</f>
        <v>0</v>
      </c>
      <c r="G103" s="458">
        <f>+'FORMATO MATERIAL APOYO'!G101</f>
        <v>0</v>
      </c>
      <c r="H103" s="459"/>
      <c r="J103" s="198" t="str">
        <f>IFERROR(VLOOKUP(B103,#REF!,2,0),"")</f>
        <v/>
      </c>
      <c r="K103" s="190" t="str">
        <f>IFERROR(VLOOKUP(B103,#REF!,5,0),"")</f>
        <v/>
      </c>
      <c r="L103" s="191" t="str">
        <f t="shared" si="0"/>
        <v/>
      </c>
      <c r="M103" s="206"/>
      <c r="N103" s="190" t="str">
        <f>IFERROR(VLOOKUP(B103,#REF!,5,0),"")</f>
        <v/>
      </c>
      <c r="O103" s="191" t="str">
        <f t="shared" si="3"/>
        <v/>
      </c>
    </row>
    <row r="104" spans="2:15" s="28" customFormat="1" ht="16.5" customHeight="1" x14ac:dyDescent="0.25">
      <c r="B104" s="460">
        <f>+'FORMATO MATERIAL APOYO'!B102</f>
        <v>0</v>
      </c>
      <c r="C104" s="461"/>
      <c r="D104" s="462"/>
      <c r="E104" s="204" t="str">
        <f>IFERROR(VLOOKUP(B104,#REF!,3,0),"")</f>
        <v/>
      </c>
      <c r="F104" s="113">
        <f>+'FORMATO MATERIAL APOYO'!F102</f>
        <v>0</v>
      </c>
      <c r="G104" s="458">
        <f>+'FORMATO MATERIAL APOYO'!G102</f>
        <v>0</v>
      </c>
      <c r="H104" s="459"/>
      <c r="J104" s="198" t="str">
        <f>IFERROR(VLOOKUP(B104,#REF!,2,0),"")</f>
        <v/>
      </c>
      <c r="K104" s="190" t="str">
        <f>IFERROR(VLOOKUP(B104,#REF!,5,0),"")</f>
        <v/>
      </c>
      <c r="L104" s="191" t="str">
        <f t="shared" si="0"/>
        <v/>
      </c>
      <c r="M104" s="206"/>
      <c r="N104" s="190" t="str">
        <f>IFERROR(VLOOKUP(B104,#REF!,5,0),"")</f>
        <v/>
      </c>
      <c r="O104" s="191" t="str">
        <f t="shared" si="3"/>
        <v/>
      </c>
    </row>
    <row r="105" spans="2:15" s="28" customFormat="1" ht="27.75" customHeight="1" x14ac:dyDescent="0.25">
      <c r="B105" s="723" t="s">
        <v>72</v>
      </c>
      <c r="C105" s="724"/>
      <c r="D105" s="725"/>
      <c r="E105" s="725"/>
      <c r="F105" s="725"/>
      <c r="G105" s="725"/>
      <c r="H105" s="726"/>
      <c r="J105" s="195"/>
      <c r="K105" s="208" t="s">
        <v>61</v>
      </c>
      <c r="L105" s="205"/>
      <c r="M105" s="206"/>
      <c r="N105" s="208" t="s">
        <v>62</v>
      </c>
      <c r="O105" s="205"/>
    </row>
    <row r="106" spans="2:15" s="28" customFormat="1" x14ac:dyDescent="0.25">
      <c r="B106" s="564" t="s">
        <v>63</v>
      </c>
      <c r="C106" s="565"/>
      <c r="D106" s="566"/>
      <c r="E106" s="65" t="s">
        <v>64</v>
      </c>
      <c r="F106" s="65" t="s">
        <v>65</v>
      </c>
      <c r="G106" s="463" t="s">
        <v>66</v>
      </c>
      <c r="H106" s="464"/>
      <c r="J106" s="195"/>
      <c r="K106" s="209" t="s">
        <v>68</v>
      </c>
      <c r="L106" s="209" t="s">
        <v>69</v>
      </c>
      <c r="M106" s="210"/>
      <c r="N106" s="209" t="s">
        <v>68</v>
      </c>
      <c r="O106" s="209" t="s">
        <v>69</v>
      </c>
    </row>
    <row r="107" spans="2:15" s="28" customFormat="1" x14ac:dyDescent="0.25">
      <c r="B107" s="460">
        <f>+'FORMATO MATERIAL APOYO'!B105</f>
        <v>0</v>
      </c>
      <c r="C107" s="461"/>
      <c r="D107" s="462"/>
      <c r="E107" s="199"/>
      <c r="F107" s="40">
        <f>+'FORMATO MATERIAL APOYO'!F105</f>
        <v>0</v>
      </c>
      <c r="G107" s="458">
        <f>+'FORMATO MATERIAL APOYO'!G105</f>
        <v>0</v>
      </c>
      <c r="H107" s="459"/>
      <c r="J107" s="195"/>
      <c r="K107" s="211"/>
      <c r="L107" s="212">
        <f>IFERROR(K107*F107,"")</f>
        <v>0</v>
      </c>
      <c r="M107" s="206"/>
      <c r="N107" s="211"/>
      <c r="O107" s="212">
        <f>IFERROR(N107*F107,"")</f>
        <v>0</v>
      </c>
    </row>
    <row r="108" spans="2:15" s="28" customFormat="1" x14ac:dyDescent="0.25">
      <c r="B108" s="460">
        <f>+'FORMATO MATERIAL APOYO'!B106</f>
        <v>0</v>
      </c>
      <c r="C108" s="461"/>
      <c r="D108" s="462"/>
      <c r="E108" s="199"/>
      <c r="F108" s="40">
        <f>+'FORMATO MATERIAL APOYO'!F106</f>
        <v>0</v>
      </c>
      <c r="G108" s="458">
        <f>+'FORMATO MATERIAL APOYO'!G106</f>
        <v>0</v>
      </c>
      <c r="H108" s="459"/>
      <c r="J108" s="195"/>
      <c r="K108" s="211"/>
      <c r="L108" s="212">
        <f t="shared" ref="L108:L117" si="4">IFERROR(K108*F108,"")</f>
        <v>0</v>
      </c>
      <c r="M108" s="206"/>
      <c r="N108" s="211"/>
      <c r="O108" s="212">
        <f t="shared" ref="O108:O117" si="5">IFERROR(N108*F108,"")</f>
        <v>0</v>
      </c>
    </row>
    <row r="109" spans="2:15" s="28" customFormat="1" x14ac:dyDescent="0.25">
      <c r="B109" s="460">
        <f>+'FORMATO MATERIAL APOYO'!B107</f>
        <v>0</v>
      </c>
      <c r="C109" s="461"/>
      <c r="D109" s="462"/>
      <c r="E109" s="199"/>
      <c r="F109" s="40">
        <f>+'FORMATO MATERIAL APOYO'!F107</f>
        <v>0</v>
      </c>
      <c r="G109" s="458">
        <f>+'FORMATO MATERIAL APOYO'!G107</f>
        <v>0</v>
      </c>
      <c r="H109" s="459"/>
      <c r="J109" s="195"/>
      <c r="K109" s="211"/>
      <c r="L109" s="212">
        <f t="shared" si="4"/>
        <v>0</v>
      </c>
      <c r="M109" s="206"/>
      <c r="N109" s="211"/>
      <c r="O109" s="212">
        <f t="shared" si="5"/>
        <v>0</v>
      </c>
    </row>
    <row r="110" spans="2:15" s="28" customFormat="1" x14ac:dyDescent="0.25">
      <c r="B110" s="460">
        <f>+'FORMATO MATERIAL APOYO'!B108</f>
        <v>0</v>
      </c>
      <c r="C110" s="461"/>
      <c r="D110" s="462"/>
      <c r="E110" s="199"/>
      <c r="F110" s="40">
        <f>+'FORMATO MATERIAL APOYO'!F108</f>
        <v>0</v>
      </c>
      <c r="G110" s="458">
        <f>+'FORMATO MATERIAL APOYO'!G108</f>
        <v>0</v>
      </c>
      <c r="H110" s="459"/>
      <c r="J110" s="195"/>
      <c r="K110" s="211"/>
      <c r="L110" s="212">
        <f t="shared" si="4"/>
        <v>0</v>
      </c>
      <c r="M110" s="206"/>
      <c r="N110" s="211"/>
      <c r="O110" s="212">
        <f t="shared" si="5"/>
        <v>0</v>
      </c>
    </row>
    <row r="111" spans="2:15" s="28" customFormat="1" x14ac:dyDescent="0.25">
      <c r="B111" s="460">
        <f>+'FORMATO MATERIAL APOYO'!B109</f>
        <v>0</v>
      </c>
      <c r="C111" s="461"/>
      <c r="D111" s="462"/>
      <c r="E111" s="199"/>
      <c r="F111" s="40">
        <f>+'FORMATO MATERIAL APOYO'!F109</f>
        <v>0</v>
      </c>
      <c r="G111" s="458">
        <f>+'FORMATO MATERIAL APOYO'!G109</f>
        <v>0</v>
      </c>
      <c r="H111" s="459"/>
      <c r="J111" s="195"/>
      <c r="K111" s="211"/>
      <c r="L111" s="212">
        <f t="shared" si="4"/>
        <v>0</v>
      </c>
      <c r="M111" s="206"/>
      <c r="N111" s="211"/>
      <c r="O111" s="212">
        <f t="shared" si="5"/>
        <v>0</v>
      </c>
    </row>
    <row r="112" spans="2:15" s="28" customFormat="1" x14ac:dyDescent="0.25">
      <c r="B112" s="460">
        <f>+'FORMATO MATERIAL APOYO'!B110</f>
        <v>0</v>
      </c>
      <c r="C112" s="461"/>
      <c r="D112" s="462"/>
      <c r="E112" s="199"/>
      <c r="F112" s="40">
        <f>+'FORMATO MATERIAL APOYO'!F110</f>
        <v>0</v>
      </c>
      <c r="G112" s="458">
        <f>+'FORMATO MATERIAL APOYO'!G110</f>
        <v>0</v>
      </c>
      <c r="H112" s="459"/>
      <c r="J112" s="195"/>
      <c r="K112" s="211"/>
      <c r="L112" s="212"/>
      <c r="M112" s="206"/>
      <c r="N112" s="211"/>
      <c r="O112" s="212"/>
    </row>
    <row r="113" spans="2:17" s="28" customFormat="1" x14ac:dyDescent="0.25">
      <c r="B113" s="460">
        <f>+'FORMATO MATERIAL APOYO'!B111</f>
        <v>0</v>
      </c>
      <c r="C113" s="461"/>
      <c r="D113" s="462"/>
      <c r="E113" s="199"/>
      <c r="F113" s="40">
        <f>+'FORMATO MATERIAL APOYO'!F111</f>
        <v>0</v>
      </c>
      <c r="G113" s="458">
        <f>+'FORMATO MATERIAL APOYO'!G111</f>
        <v>0</v>
      </c>
      <c r="H113" s="459"/>
      <c r="J113" s="195"/>
      <c r="K113" s="211"/>
      <c r="L113" s="212"/>
      <c r="M113" s="206"/>
      <c r="N113" s="211"/>
      <c r="O113" s="212"/>
    </row>
    <row r="114" spans="2:17" s="28" customFormat="1" x14ac:dyDescent="0.25">
      <c r="B114" s="460">
        <f>+'FORMATO MATERIAL APOYO'!B112</f>
        <v>0</v>
      </c>
      <c r="C114" s="461"/>
      <c r="D114" s="462"/>
      <c r="E114" s="199"/>
      <c r="F114" s="40">
        <f>+'FORMATO MATERIAL APOYO'!F112</f>
        <v>0</v>
      </c>
      <c r="G114" s="458">
        <f>+'FORMATO MATERIAL APOYO'!G112</f>
        <v>0</v>
      </c>
      <c r="H114" s="459"/>
      <c r="J114" s="195"/>
      <c r="K114" s="211"/>
      <c r="L114" s="212"/>
      <c r="M114" s="206"/>
      <c r="N114" s="211"/>
      <c r="O114" s="212"/>
    </row>
    <row r="115" spans="2:17" s="28" customFormat="1" x14ac:dyDescent="0.25">
      <c r="B115" s="460">
        <f>+'FORMATO MATERIAL APOYO'!B113</f>
        <v>0</v>
      </c>
      <c r="C115" s="461"/>
      <c r="D115" s="462"/>
      <c r="E115" s="199"/>
      <c r="F115" s="40">
        <f>+'FORMATO MATERIAL APOYO'!F113</f>
        <v>0</v>
      </c>
      <c r="G115" s="458">
        <f>+'FORMATO MATERIAL APOYO'!G113</f>
        <v>0</v>
      </c>
      <c r="H115" s="459"/>
      <c r="J115" s="195"/>
      <c r="K115" s="211"/>
      <c r="L115" s="212">
        <f t="shared" si="4"/>
        <v>0</v>
      </c>
      <c r="M115" s="206"/>
      <c r="N115" s="211"/>
      <c r="O115" s="212">
        <f t="shared" si="5"/>
        <v>0</v>
      </c>
    </row>
    <row r="116" spans="2:17" s="28" customFormat="1" x14ac:dyDescent="0.25">
      <c r="B116" s="460">
        <f>+'FORMATO MATERIAL APOYO'!B115</f>
        <v>0</v>
      </c>
      <c r="C116" s="461"/>
      <c r="D116" s="462"/>
      <c r="E116" s="199"/>
      <c r="F116" s="40">
        <f>+'FORMATO MATERIAL APOYO'!F115</f>
        <v>0</v>
      </c>
      <c r="G116" s="458">
        <f>+'FORMATO MATERIAL APOYO'!G115</f>
        <v>0</v>
      </c>
      <c r="H116" s="459"/>
      <c r="J116" s="195"/>
      <c r="K116" s="211"/>
      <c r="L116" s="212">
        <f t="shared" si="4"/>
        <v>0</v>
      </c>
      <c r="M116" s="206"/>
      <c r="N116" s="211"/>
      <c r="O116" s="212">
        <f t="shared" si="5"/>
        <v>0</v>
      </c>
    </row>
    <row r="117" spans="2:17" s="28" customFormat="1" ht="15" customHeight="1" x14ac:dyDescent="0.25">
      <c r="B117" s="460">
        <f>+'FORMATO MATERIAL APOYO'!B116</f>
        <v>0</v>
      </c>
      <c r="C117" s="461"/>
      <c r="D117" s="462"/>
      <c r="E117" s="199" t="str">
        <f>IFERROR(VLOOKUP(B117,#REF!,3,0),"")</f>
        <v/>
      </c>
      <c r="F117" s="40">
        <f>+'FORMATO MATERIAL APOYO'!F116</f>
        <v>0</v>
      </c>
      <c r="G117" s="458">
        <f>+'FORMATO MATERIAL APOYO'!G116</f>
        <v>0</v>
      </c>
      <c r="H117" s="459"/>
      <c r="J117" s="195"/>
      <c r="K117" s="211"/>
      <c r="L117" s="212">
        <f t="shared" si="4"/>
        <v>0</v>
      </c>
      <c r="M117" s="206"/>
      <c r="N117" s="211"/>
      <c r="O117" s="212">
        <f t="shared" si="5"/>
        <v>0</v>
      </c>
    </row>
    <row r="118" spans="2:17" s="28" customFormat="1" ht="15" customHeight="1" x14ac:dyDescent="0.25">
      <c r="B118" s="723" t="s">
        <v>123</v>
      </c>
      <c r="C118" s="724"/>
      <c r="D118" s="725"/>
      <c r="E118" s="725"/>
      <c r="F118" s="725"/>
      <c r="G118" s="725"/>
      <c r="H118" s="726"/>
      <c r="J118" s="127"/>
      <c r="K118" s="206"/>
      <c r="L118" s="206"/>
      <c r="M118" s="206"/>
      <c r="N118" s="206"/>
      <c r="O118" s="206"/>
    </row>
    <row r="119" spans="2:17" s="28" customFormat="1" ht="22.5" customHeight="1" x14ac:dyDescent="0.25">
      <c r="B119" s="491"/>
      <c r="C119" s="492"/>
      <c r="D119" s="493"/>
      <c r="E119" s="29" t="s">
        <v>124</v>
      </c>
      <c r="F119" s="30" t="s">
        <v>125</v>
      </c>
      <c r="G119" s="527"/>
      <c r="H119" s="528"/>
      <c r="J119" s="127"/>
      <c r="K119" s="213"/>
      <c r="L119" s="214"/>
      <c r="M119" s="206"/>
      <c r="N119" s="213"/>
      <c r="O119" s="214"/>
    </row>
    <row r="120" spans="2:17" s="28" customFormat="1" ht="15.75" customHeight="1" x14ac:dyDescent="0.25">
      <c r="B120" s="723" t="s">
        <v>76</v>
      </c>
      <c r="C120" s="724"/>
      <c r="D120" s="725"/>
      <c r="E120" s="725"/>
      <c r="F120" s="725"/>
      <c r="G120" s="725"/>
      <c r="H120" s="726"/>
      <c r="J120" s="200"/>
      <c r="K120" s="215" t="s">
        <v>77</v>
      </c>
      <c r="L120" s="216">
        <f>+'ALOJAMIENTO Y,O TRANSPORTE'!Q53</f>
        <v>0</v>
      </c>
      <c r="M120" s="217"/>
      <c r="N120" s="215" t="s">
        <v>77</v>
      </c>
      <c r="O120" s="216">
        <f>+'ALOJAMIENTO Y,O TRANSPORTE'!Q53</f>
        <v>0</v>
      </c>
      <c r="P120" s="99"/>
      <c r="Q120" s="99"/>
    </row>
    <row r="121" spans="2:17" s="28" customFormat="1" ht="14.25" customHeight="1" x14ac:dyDescent="0.25">
      <c r="B121" s="81" t="s">
        <v>78</v>
      </c>
      <c r="C121" s="82" t="s">
        <v>79</v>
      </c>
      <c r="D121" s="521"/>
      <c r="E121" s="522"/>
      <c r="F121" s="82" t="s">
        <v>80</v>
      </c>
      <c r="G121" s="521"/>
      <c r="H121" s="530"/>
      <c r="J121" s="195"/>
      <c r="K121" s="209" t="s">
        <v>81</v>
      </c>
      <c r="L121" s="218">
        <f>+'OLLA COMUNITARIA'!B20</f>
        <v>0</v>
      </c>
      <c r="M121" s="206"/>
      <c r="N121" s="209" t="s">
        <v>81</v>
      </c>
      <c r="O121" s="218">
        <f>+'OLLA COMUNITARIA'!B20</f>
        <v>0</v>
      </c>
    </row>
    <row r="122" spans="2:17" s="28" customFormat="1" ht="14.25" customHeight="1" x14ac:dyDescent="0.25">
      <c r="B122" s="460" t="s">
        <v>82</v>
      </c>
      <c r="C122" s="461"/>
      <c r="D122" s="462"/>
      <c r="E122" s="40" t="s">
        <v>83</v>
      </c>
      <c r="F122" s="40" t="s">
        <v>84</v>
      </c>
      <c r="G122" s="457" t="s">
        <v>66</v>
      </c>
      <c r="H122" s="490"/>
      <c r="J122" s="195"/>
      <c r="K122" s="205"/>
      <c r="L122" s="205"/>
      <c r="M122" s="206"/>
      <c r="N122" s="205"/>
      <c r="O122" s="205"/>
    </row>
    <row r="123" spans="2:17" s="28" customFormat="1" ht="14.25" customHeight="1" x14ac:dyDescent="0.25">
      <c r="B123" s="460">
        <f>+'FORMATO MATERIAL APOYO'!B122</f>
        <v>0</v>
      </c>
      <c r="C123" s="461"/>
      <c r="D123" s="462"/>
      <c r="E123" s="199">
        <f>+'FORMATO MATERIAL APOYO'!E123</f>
        <v>0</v>
      </c>
      <c r="F123" s="40">
        <f>+'FORMATO MATERIAL APOYO'!F122</f>
        <v>0</v>
      </c>
      <c r="G123" s="458">
        <f>+'FORMATO MATERIAL APOYO'!G122</f>
        <v>0</v>
      </c>
      <c r="H123" s="459"/>
      <c r="J123" s="198" t="str">
        <f>IFERROR(VLOOKUP(B123,#REF!,2,0),"")</f>
        <v/>
      </c>
      <c r="K123" s="190" t="str">
        <f>IFERROR(VLOOKUP(B123,#REF!,5,0),"")</f>
        <v/>
      </c>
      <c r="L123" s="191" t="str">
        <f>IFERROR(K123*F123,"")</f>
        <v/>
      </c>
      <c r="M123" s="206"/>
      <c r="N123" s="190" t="str">
        <f>IFERROR(VLOOKUP(B123,#REF!,5,0),"")</f>
        <v/>
      </c>
      <c r="O123" s="191" t="str">
        <f>IFERROR(N123*F123,"")</f>
        <v/>
      </c>
    </row>
    <row r="124" spans="2:17" s="28" customFormat="1" ht="14.25" customHeight="1" x14ac:dyDescent="0.25">
      <c r="B124" s="460">
        <f>+'FORMATO MATERIAL APOYO'!B123</f>
        <v>0</v>
      </c>
      <c r="C124" s="461"/>
      <c r="D124" s="462"/>
      <c r="E124" s="199" t="e">
        <f>+'FORMATO MATERIAL APOYO'!#REF!</f>
        <v>#REF!</v>
      </c>
      <c r="F124" s="40">
        <f>+'FORMATO MATERIAL APOYO'!F123</f>
        <v>0</v>
      </c>
      <c r="G124" s="458">
        <f>+'FORMATO MATERIAL APOYO'!G123</f>
        <v>0</v>
      </c>
      <c r="H124" s="459"/>
      <c r="J124" s="198" t="str">
        <f>IFERROR(VLOOKUP(B124,#REF!,2,0),"")</f>
        <v/>
      </c>
      <c r="K124" s="190" t="str">
        <f>IFERROR(VLOOKUP(B124,#REF!,5,0),"")</f>
        <v/>
      </c>
      <c r="L124" s="191" t="str">
        <f>IFERROR(K124*F124,"")</f>
        <v/>
      </c>
      <c r="M124" s="206"/>
      <c r="N124" s="190" t="str">
        <f>IFERROR(VLOOKUP(B124,#REF!,5,0),"")</f>
        <v/>
      </c>
      <c r="O124" s="191" t="str">
        <f>IFERROR(N124*F124,"")</f>
        <v/>
      </c>
    </row>
    <row r="125" spans="2:17" s="28" customFormat="1" ht="14.25" customHeight="1" x14ac:dyDescent="0.25">
      <c r="B125" s="460">
        <f>+'FORMATO MATERIAL APOYO'!B124</f>
        <v>0</v>
      </c>
      <c r="C125" s="461"/>
      <c r="D125" s="462"/>
      <c r="E125" s="199" t="str">
        <f>+'FORMATO MATERIAL APOYO'!E124</f>
        <v/>
      </c>
      <c r="F125" s="40">
        <f>+'FORMATO MATERIAL APOYO'!F124</f>
        <v>0</v>
      </c>
      <c r="G125" s="458">
        <f>+'FORMATO MATERIAL APOYO'!G124</f>
        <v>0</v>
      </c>
      <c r="H125" s="459"/>
      <c r="J125" s="198" t="str">
        <f>IFERROR(VLOOKUP(B125,#REF!,2,0),"")</f>
        <v/>
      </c>
      <c r="K125" s="190" t="str">
        <f>IFERROR(VLOOKUP(B125,#REF!,5,0),"")</f>
        <v/>
      </c>
      <c r="L125" s="191" t="str">
        <f>IFERROR(K125*F125,"")</f>
        <v/>
      </c>
      <c r="M125" s="206"/>
      <c r="N125" s="190" t="str">
        <f>IFERROR(VLOOKUP(B125,#REF!,5,0),"")</f>
        <v/>
      </c>
      <c r="O125" s="191" t="str">
        <f>IFERROR(N125*F125,"")</f>
        <v/>
      </c>
    </row>
    <row r="126" spans="2:17" s="28" customFormat="1" ht="14.25" customHeight="1" x14ac:dyDescent="0.25">
      <c r="B126" s="460" t="e">
        <f>+'FORMATO MATERIAL APOYO'!#REF!</f>
        <v>#REF!</v>
      </c>
      <c r="C126" s="461"/>
      <c r="D126" s="462"/>
      <c r="E126" s="199" t="str">
        <f>+'FORMATO MATERIAL APOYO'!B126</f>
        <v>TRANSPORTES</v>
      </c>
      <c r="F126" s="40">
        <f>+'FORMATO MATERIAL APOYO'!F126</f>
        <v>0</v>
      </c>
      <c r="G126" s="458">
        <f>+'FORMATO MATERIAL APOYO'!G126</f>
        <v>0</v>
      </c>
      <c r="H126" s="459"/>
      <c r="J126" s="198" t="str">
        <f>IFERROR(VLOOKUP(B126,#REF!,2,0),"")</f>
        <v/>
      </c>
      <c r="K126" s="190" t="str">
        <f>IFERROR(VLOOKUP(B126,#REF!,5,0),"")</f>
        <v/>
      </c>
      <c r="L126" s="191" t="str">
        <f>IFERROR(K126*F126,"")</f>
        <v/>
      </c>
      <c r="M126" s="206"/>
      <c r="N126" s="190" t="str">
        <f>IFERROR(VLOOKUP(B126,#REF!,5,0),"")</f>
        <v/>
      </c>
      <c r="O126" s="191" t="str">
        <f>IFERROR(N126*F126,"")</f>
        <v/>
      </c>
    </row>
    <row r="127" spans="2:17" s="28" customFormat="1" ht="14.25" customHeight="1" x14ac:dyDescent="0.25">
      <c r="B127" s="716" t="s">
        <v>126</v>
      </c>
      <c r="C127" s="83" t="s">
        <v>87</v>
      </c>
      <c r="D127" s="718" t="s">
        <v>88</v>
      </c>
      <c r="E127" s="522"/>
      <c r="F127" s="83" t="s">
        <v>87</v>
      </c>
      <c r="G127" s="522" t="s">
        <v>89</v>
      </c>
      <c r="H127" s="84" t="s">
        <v>87</v>
      </c>
      <c r="J127" s="201"/>
      <c r="K127" s="219"/>
      <c r="L127" s="219"/>
      <c r="M127" s="206"/>
      <c r="N127" s="219"/>
      <c r="O127" s="219"/>
    </row>
    <row r="128" spans="2:17" s="28" customFormat="1" ht="12.75" customHeight="1" x14ac:dyDescent="0.25">
      <c r="B128" s="717"/>
      <c r="C128" s="85" t="s">
        <v>90</v>
      </c>
      <c r="D128" s="719"/>
      <c r="E128" s="524"/>
      <c r="F128" s="85" t="s">
        <v>91</v>
      </c>
      <c r="G128" s="524"/>
      <c r="H128" s="86" t="s">
        <v>92</v>
      </c>
      <c r="J128" s="201"/>
      <c r="K128" s="219"/>
      <c r="L128" s="219"/>
      <c r="M128" s="206"/>
      <c r="N128" s="219"/>
      <c r="O128" s="219"/>
    </row>
    <row r="129" spans="2:15" s="28" customFormat="1" ht="15.75" customHeight="1" x14ac:dyDescent="0.25">
      <c r="B129" s="720"/>
      <c r="C129" s="720"/>
      <c r="D129" s="721" t="s">
        <v>95</v>
      </c>
      <c r="E129" s="721"/>
      <c r="F129" s="114"/>
      <c r="G129" s="88" t="s">
        <v>95</v>
      </c>
      <c r="H129" s="87" t="s">
        <v>94</v>
      </c>
      <c r="J129" s="201"/>
      <c r="K129" s="219" t="s">
        <v>96</v>
      </c>
      <c r="L129" s="220">
        <f>IFERROR(SUM(L58:L128),"")</f>
        <v>0</v>
      </c>
      <c r="M129" s="206"/>
      <c r="N129" s="219" t="s">
        <v>96</v>
      </c>
      <c r="O129" s="220">
        <f>IFERROR(SUM(O58:O128),"")</f>
        <v>0</v>
      </c>
    </row>
    <row r="130" spans="2:15" s="28" customFormat="1" ht="15.75" customHeight="1" x14ac:dyDescent="0.25">
      <c r="B130" s="519" t="s">
        <v>127</v>
      </c>
      <c r="C130" s="89" t="s">
        <v>87</v>
      </c>
      <c r="D130" s="722"/>
      <c r="E130" s="722"/>
      <c r="F130" s="722"/>
      <c r="G130" s="722"/>
      <c r="H130" s="722"/>
      <c r="J130" s="201"/>
      <c r="K130" s="219" t="s">
        <v>128</v>
      </c>
      <c r="L130" s="219">
        <f>L129*5%</f>
        <v>0</v>
      </c>
      <c r="M130" s="206"/>
      <c r="N130" s="219" t="s">
        <v>128</v>
      </c>
      <c r="O130" s="219">
        <f>O129*5%</f>
        <v>0</v>
      </c>
    </row>
    <row r="131" spans="2:15" s="28" customFormat="1" ht="12.75" customHeight="1" x14ac:dyDescent="0.25">
      <c r="B131" s="520"/>
      <c r="C131" s="89" t="s">
        <v>90</v>
      </c>
      <c r="D131" s="722"/>
      <c r="E131" s="722"/>
      <c r="F131" s="722"/>
      <c r="G131" s="722"/>
      <c r="H131" s="722"/>
      <c r="J131" s="201"/>
      <c r="K131" s="219" t="s">
        <v>129</v>
      </c>
      <c r="L131" s="219">
        <f>L130*19%</f>
        <v>0</v>
      </c>
      <c r="M131" s="206"/>
      <c r="N131" s="219" t="s">
        <v>129</v>
      </c>
      <c r="O131" s="219">
        <f>O130*19%</f>
        <v>0</v>
      </c>
    </row>
    <row r="132" spans="2:15" s="31" customFormat="1" ht="12.75" customHeight="1" x14ac:dyDescent="0.25">
      <c r="B132" s="90" t="s">
        <v>93</v>
      </c>
      <c r="C132" s="91" t="s">
        <v>94</v>
      </c>
      <c r="D132" s="722"/>
      <c r="E132" s="722"/>
      <c r="F132" s="722"/>
      <c r="G132" s="722"/>
      <c r="H132" s="722"/>
      <c r="J132" s="202"/>
      <c r="K132" s="219" t="s">
        <v>130</v>
      </c>
      <c r="L132" s="219">
        <f>IFERROR(SUM(L129:L131),"")</f>
        <v>0</v>
      </c>
      <c r="M132" s="221"/>
      <c r="N132" s="219" t="s">
        <v>130</v>
      </c>
      <c r="O132" s="219">
        <f>IFERROR(SUM(O129:O131),"")</f>
        <v>0</v>
      </c>
    </row>
    <row r="133" spans="2:15" s="31" customFormat="1" ht="2.25" customHeight="1" x14ac:dyDescent="0.25">
      <c r="B133" s="507"/>
      <c r="C133" s="508"/>
      <c r="D133" s="508"/>
      <c r="E133" s="508"/>
      <c r="F133" s="508"/>
      <c r="G133" s="508"/>
      <c r="H133" s="509"/>
      <c r="J133" s="203"/>
      <c r="K133" s="219"/>
      <c r="L133" s="219"/>
      <c r="M133" s="221"/>
      <c r="N133" s="219"/>
      <c r="O133" s="219"/>
    </row>
    <row r="134" spans="2:15" s="31" customFormat="1" x14ac:dyDescent="0.15">
      <c r="B134" s="713" t="s">
        <v>97</v>
      </c>
      <c r="C134" s="714"/>
      <c r="D134" s="714"/>
      <c r="E134" s="714"/>
      <c r="F134" s="714"/>
      <c r="G134" s="714"/>
      <c r="H134" s="715"/>
      <c r="J134" s="201"/>
      <c r="K134" s="219"/>
      <c r="L134" s="219"/>
      <c r="M134" s="221"/>
      <c r="N134" s="219"/>
      <c r="O134" s="219"/>
    </row>
    <row r="135" spans="2:15" s="31" customFormat="1" ht="3.75" customHeight="1" x14ac:dyDescent="0.15">
      <c r="B135" s="507"/>
      <c r="C135" s="508"/>
      <c r="D135" s="508"/>
      <c r="E135" s="508"/>
      <c r="F135" s="508"/>
      <c r="G135" s="508"/>
      <c r="H135" s="509"/>
      <c r="J135" s="201"/>
      <c r="K135" s="192"/>
      <c r="L135" s="192"/>
      <c r="M135" s="193"/>
      <c r="N135" s="192"/>
      <c r="O135" s="192"/>
    </row>
    <row r="136" spans="2:15" s="31" customFormat="1" x14ac:dyDescent="0.15">
      <c r="B136" s="513"/>
      <c r="C136" s="514"/>
      <c r="D136" s="514"/>
      <c r="E136" s="514"/>
      <c r="F136" s="514"/>
      <c r="G136" s="514"/>
      <c r="H136" s="515"/>
      <c r="J136" s="201"/>
      <c r="K136" s="192"/>
      <c r="L136" s="192"/>
      <c r="M136" s="193"/>
      <c r="N136" s="192"/>
      <c r="O136" s="192"/>
    </row>
    <row r="137" spans="2:15" s="31" customFormat="1" ht="30" customHeight="1" x14ac:dyDescent="0.15">
      <c r="B137" s="516"/>
      <c r="C137" s="517"/>
      <c r="D137" s="517"/>
      <c r="E137" s="517"/>
      <c r="F137" s="517"/>
      <c r="G137" s="517"/>
      <c r="H137" s="518"/>
      <c r="J137" s="201"/>
      <c r="K137" s="192"/>
      <c r="L137" s="192"/>
      <c r="M137" s="193"/>
      <c r="N137" s="192"/>
      <c r="O137" s="192"/>
    </row>
    <row r="138" spans="2:15" s="28" customFormat="1" ht="2.25" customHeight="1" x14ac:dyDescent="0.25">
      <c r="B138" s="507"/>
      <c r="C138" s="508"/>
      <c r="D138" s="508"/>
      <c r="E138" s="508"/>
      <c r="F138" s="508"/>
      <c r="G138" s="508"/>
      <c r="H138" s="509"/>
      <c r="J138" s="201"/>
      <c r="K138" s="192"/>
      <c r="L138" s="194"/>
      <c r="M138" s="188"/>
      <c r="N138" s="192"/>
      <c r="O138" s="194"/>
    </row>
    <row r="139" spans="2:15" s="26" customFormat="1" ht="3.75" customHeight="1" x14ac:dyDescent="0.25">
      <c r="B139" s="525" t="s">
        <v>131</v>
      </c>
      <c r="C139" s="526"/>
      <c r="D139" s="475" t="s">
        <v>132</v>
      </c>
      <c r="E139" s="475"/>
      <c r="F139" s="476"/>
      <c r="G139" s="479" t="s">
        <v>133</v>
      </c>
      <c r="H139" s="480"/>
      <c r="J139" s="202"/>
      <c r="K139" s="192"/>
      <c r="L139" s="192"/>
      <c r="M139" s="189"/>
      <c r="N139" s="192"/>
      <c r="O139" s="192"/>
    </row>
    <row r="140" spans="2:15" ht="72.75" customHeight="1" x14ac:dyDescent="0.25">
      <c r="B140" s="525"/>
      <c r="C140" s="526"/>
      <c r="D140" s="477"/>
      <c r="E140" s="477"/>
      <c r="F140" s="478"/>
      <c r="G140" s="481"/>
      <c r="H140" s="482"/>
      <c r="J140" s="201"/>
      <c r="K140" s="192"/>
      <c r="L140" s="97"/>
      <c r="N140" s="192"/>
      <c r="O140" s="97"/>
    </row>
    <row r="141" spans="2:15" s="26" customFormat="1" ht="3.75" customHeight="1" x14ac:dyDescent="0.25">
      <c r="B141" s="494" t="s">
        <v>134</v>
      </c>
      <c r="C141" s="495"/>
      <c r="D141" s="495"/>
      <c r="E141" s="496"/>
      <c r="F141" s="502" t="s">
        <v>135</v>
      </c>
      <c r="G141" s="495"/>
      <c r="H141" s="503"/>
      <c r="J141" s="202"/>
      <c r="K141" s="192"/>
      <c r="L141" s="192"/>
      <c r="M141" s="189"/>
      <c r="N141" s="192"/>
      <c r="O141" s="192"/>
    </row>
    <row r="142" spans="2:15" s="28" customFormat="1" ht="17.25" customHeight="1" x14ac:dyDescent="0.25">
      <c r="B142" s="497"/>
      <c r="C142" s="479"/>
      <c r="D142" s="479"/>
      <c r="E142" s="498"/>
      <c r="F142" s="504"/>
      <c r="G142" s="479"/>
      <c r="H142" s="480"/>
      <c r="J142" s="201"/>
      <c r="K142" s="192"/>
      <c r="L142" s="192"/>
      <c r="M142" s="188"/>
      <c r="N142" s="192"/>
      <c r="O142" s="192"/>
    </row>
    <row r="143" spans="2:15" s="28" customFormat="1" ht="58.5" customHeight="1" x14ac:dyDescent="0.25">
      <c r="B143" s="497"/>
      <c r="C143" s="479"/>
      <c r="D143" s="479"/>
      <c r="E143" s="498"/>
      <c r="F143" s="504"/>
      <c r="G143" s="479"/>
      <c r="H143" s="480"/>
      <c r="J143" s="201"/>
      <c r="K143" s="192"/>
      <c r="L143" s="192"/>
      <c r="M143" s="188"/>
      <c r="N143" s="192"/>
      <c r="O143" s="192"/>
    </row>
    <row r="144" spans="2:15" s="26" customFormat="1" ht="3.75" customHeight="1" thickBot="1" x14ac:dyDescent="0.3">
      <c r="B144" s="499"/>
      <c r="C144" s="500"/>
      <c r="D144" s="500"/>
      <c r="E144" s="501"/>
      <c r="F144" s="505"/>
      <c r="G144" s="500"/>
      <c r="H144" s="506"/>
      <c r="J144" s="196"/>
      <c r="K144" s="187"/>
      <c r="L144" s="187"/>
      <c r="M144" s="189"/>
      <c r="N144" s="187"/>
      <c r="O144" s="187"/>
    </row>
    <row r="145" spans="10:15" s="28" customFormat="1" x14ac:dyDescent="0.25">
      <c r="J145" s="195"/>
      <c r="K145" s="187"/>
      <c r="L145" s="187"/>
      <c r="M145" s="188"/>
      <c r="N145" s="187"/>
      <c r="O145" s="187"/>
    </row>
    <row r="146" spans="10:15" s="28" customFormat="1" x14ac:dyDescent="0.25">
      <c r="J146" s="195"/>
      <c r="K146" s="187"/>
      <c r="L146" s="187"/>
      <c r="M146" s="188"/>
      <c r="N146" s="187"/>
      <c r="O146" s="187"/>
    </row>
    <row r="147" spans="10:15" s="28" customFormat="1" x14ac:dyDescent="0.25">
      <c r="J147" s="195"/>
      <c r="K147" s="187"/>
      <c r="L147" s="187"/>
      <c r="M147" s="188"/>
      <c r="N147" s="187"/>
      <c r="O147" s="187"/>
    </row>
    <row r="148" spans="10:15" s="28" customFormat="1" x14ac:dyDescent="0.25">
      <c r="J148" s="195"/>
      <c r="K148" s="187"/>
      <c r="L148" s="187"/>
      <c r="M148" s="188"/>
      <c r="N148" s="187"/>
      <c r="O148" s="187"/>
    </row>
    <row r="149" spans="10:15" s="28" customFormat="1" x14ac:dyDescent="0.25">
      <c r="J149" s="195"/>
      <c r="K149" s="187"/>
      <c r="L149" s="187"/>
      <c r="M149" s="188"/>
      <c r="N149" s="187"/>
      <c r="O149" s="187"/>
    </row>
    <row r="150" spans="10:15" s="28" customFormat="1" x14ac:dyDescent="0.25">
      <c r="J150" s="195"/>
      <c r="K150" s="187"/>
      <c r="L150" s="187"/>
      <c r="M150" s="188"/>
      <c r="N150" s="187"/>
      <c r="O150" s="187"/>
    </row>
    <row r="151" spans="10:15" s="28" customFormat="1" x14ac:dyDescent="0.25">
      <c r="J151" s="195"/>
      <c r="K151" s="187"/>
      <c r="L151" s="187"/>
      <c r="M151" s="188"/>
      <c r="N151" s="187"/>
      <c r="O151" s="187"/>
    </row>
    <row r="152" spans="10:15" s="28" customFormat="1" x14ac:dyDescent="0.25">
      <c r="J152" s="195"/>
      <c r="K152" s="187"/>
      <c r="L152" s="187"/>
      <c r="M152" s="188"/>
      <c r="N152" s="187"/>
      <c r="O152" s="187"/>
    </row>
    <row r="153" spans="10:15" s="28" customFormat="1" x14ac:dyDescent="0.25">
      <c r="J153" s="195"/>
      <c r="K153" s="187"/>
      <c r="L153" s="187"/>
      <c r="M153" s="188"/>
      <c r="N153" s="187"/>
      <c r="O153" s="187"/>
    </row>
    <row r="154" spans="10:15" s="28" customFormat="1" x14ac:dyDescent="0.25">
      <c r="J154" s="195"/>
      <c r="K154" s="187"/>
      <c r="L154" s="187"/>
      <c r="M154" s="188"/>
      <c r="N154" s="187"/>
      <c r="O154" s="187"/>
    </row>
    <row r="155" spans="10:15" s="28" customFormat="1" x14ac:dyDescent="0.25">
      <c r="J155" s="195"/>
      <c r="K155" s="187"/>
      <c r="L155" s="187"/>
      <c r="M155" s="188"/>
      <c r="N155" s="187"/>
      <c r="O155" s="187"/>
    </row>
    <row r="156" spans="10:15" s="28" customFormat="1" x14ac:dyDescent="0.25">
      <c r="J156" s="195"/>
      <c r="K156" s="187"/>
      <c r="L156" s="187"/>
      <c r="M156" s="188"/>
      <c r="N156" s="187"/>
      <c r="O156" s="187"/>
    </row>
    <row r="157" spans="10:15" s="28" customFormat="1" x14ac:dyDescent="0.25">
      <c r="J157" s="195"/>
      <c r="K157" s="187"/>
      <c r="L157" s="187"/>
      <c r="M157" s="188"/>
      <c r="N157" s="187"/>
      <c r="O157" s="187"/>
    </row>
    <row r="158" spans="10:15" s="28" customFormat="1" x14ac:dyDescent="0.25">
      <c r="J158" s="195"/>
      <c r="K158" s="187"/>
      <c r="L158" s="187"/>
      <c r="M158" s="188"/>
      <c r="N158" s="187"/>
      <c r="O158" s="187"/>
    </row>
    <row r="159" spans="10:15" s="28" customFormat="1" x14ac:dyDescent="0.25">
      <c r="J159" s="195"/>
      <c r="K159" s="187"/>
      <c r="L159" s="187"/>
      <c r="M159" s="188"/>
      <c r="N159" s="187"/>
      <c r="O159" s="187"/>
    </row>
    <row r="160" spans="10:15" s="28" customFormat="1" x14ac:dyDescent="0.25">
      <c r="J160" s="195"/>
      <c r="K160" s="187"/>
      <c r="L160" s="187"/>
      <c r="M160" s="188"/>
      <c r="N160" s="187"/>
      <c r="O160" s="187"/>
    </row>
    <row r="161" spans="10:15" s="28" customFormat="1" x14ac:dyDescent="0.25">
      <c r="J161" s="195"/>
      <c r="K161" s="187"/>
      <c r="L161" s="187"/>
      <c r="M161" s="188"/>
      <c r="N161" s="187"/>
      <c r="O161" s="187"/>
    </row>
    <row r="162" spans="10:15" s="28" customFormat="1" x14ac:dyDescent="0.25">
      <c r="J162" s="195"/>
      <c r="K162" s="187"/>
      <c r="L162" s="187"/>
      <c r="M162" s="188"/>
      <c r="N162" s="187"/>
      <c r="O162" s="187"/>
    </row>
    <row r="163" spans="10:15" s="28" customFormat="1" x14ac:dyDescent="0.25">
      <c r="J163" s="195"/>
      <c r="K163" s="187"/>
      <c r="L163" s="187"/>
      <c r="M163" s="188"/>
      <c r="N163" s="187"/>
      <c r="O163" s="187"/>
    </row>
    <row r="164" spans="10:15" s="28" customFormat="1" x14ac:dyDescent="0.25">
      <c r="J164" s="195"/>
      <c r="K164" s="187"/>
      <c r="L164" s="187"/>
      <c r="M164" s="188"/>
      <c r="N164" s="187"/>
      <c r="O164" s="187"/>
    </row>
    <row r="165" spans="10:15" s="28" customFormat="1" x14ac:dyDescent="0.25">
      <c r="J165" s="195"/>
      <c r="K165" s="187"/>
      <c r="L165" s="187"/>
      <c r="M165" s="188"/>
      <c r="N165" s="187"/>
      <c r="O165" s="187"/>
    </row>
    <row r="166" spans="10:15" s="28" customFormat="1" x14ac:dyDescent="0.25">
      <c r="J166" s="195"/>
      <c r="K166" s="187"/>
      <c r="L166" s="187"/>
      <c r="M166" s="188"/>
      <c r="N166" s="187"/>
      <c r="O166" s="187"/>
    </row>
    <row r="167" spans="10:15" s="28" customFormat="1" x14ac:dyDescent="0.25">
      <c r="J167" s="195"/>
      <c r="K167" s="187"/>
      <c r="L167" s="187"/>
      <c r="M167" s="188"/>
      <c r="N167" s="187"/>
      <c r="O167" s="187"/>
    </row>
    <row r="168" spans="10:15" s="28" customFormat="1" x14ac:dyDescent="0.25">
      <c r="J168" s="195"/>
      <c r="K168" s="187"/>
      <c r="L168" s="187"/>
      <c r="M168" s="188"/>
      <c r="N168" s="187"/>
      <c r="O168" s="187"/>
    </row>
    <row r="169" spans="10:15" s="28" customFormat="1" x14ac:dyDescent="0.25">
      <c r="J169" s="195"/>
      <c r="K169" s="187"/>
      <c r="L169" s="187"/>
      <c r="M169" s="188"/>
      <c r="N169" s="187"/>
      <c r="O169" s="187"/>
    </row>
    <row r="170" spans="10:15" s="28" customFormat="1" x14ac:dyDescent="0.25">
      <c r="J170" s="195"/>
      <c r="K170" s="187"/>
      <c r="L170" s="187"/>
      <c r="M170" s="188"/>
      <c r="N170" s="187"/>
      <c r="O170" s="187"/>
    </row>
    <row r="171" spans="10:15" s="28" customFormat="1" x14ac:dyDescent="0.25">
      <c r="J171" s="195"/>
      <c r="K171" s="187"/>
      <c r="L171" s="187"/>
      <c r="M171" s="188"/>
      <c r="N171" s="187"/>
      <c r="O171" s="187"/>
    </row>
    <row r="172" spans="10:15" s="28" customFormat="1" x14ac:dyDescent="0.25">
      <c r="J172" s="195"/>
      <c r="K172" s="187"/>
      <c r="L172" s="187"/>
      <c r="M172" s="188"/>
      <c r="N172" s="187"/>
      <c r="O172" s="187"/>
    </row>
    <row r="173" spans="10:15" s="28" customFormat="1" x14ac:dyDescent="0.25">
      <c r="J173" s="195"/>
      <c r="K173" s="187"/>
      <c r="L173" s="187"/>
      <c r="M173" s="188"/>
      <c r="N173" s="187"/>
      <c r="O173" s="187"/>
    </row>
    <row r="174" spans="10:15" s="28" customFormat="1" x14ac:dyDescent="0.25">
      <c r="J174" s="195"/>
      <c r="K174" s="187"/>
      <c r="L174" s="187"/>
      <c r="M174" s="188"/>
      <c r="N174" s="187"/>
      <c r="O174" s="187"/>
    </row>
    <row r="175" spans="10:15" s="28" customFormat="1" x14ac:dyDescent="0.25">
      <c r="J175" s="195"/>
      <c r="K175" s="187"/>
      <c r="L175" s="187"/>
      <c r="M175" s="188"/>
      <c r="N175" s="187"/>
      <c r="O175" s="187"/>
    </row>
    <row r="176" spans="10:15" s="28" customFormat="1" x14ac:dyDescent="0.25">
      <c r="J176" s="195"/>
      <c r="K176" s="187"/>
      <c r="L176" s="187"/>
      <c r="M176" s="188"/>
      <c r="N176" s="187"/>
      <c r="O176" s="187"/>
    </row>
    <row r="177" spans="2:15" s="28" customFormat="1" x14ac:dyDescent="0.25">
      <c r="J177" s="195"/>
      <c r="K177" s="187"/>
      <c r="L177" s="187"/>
      <c r="M177" s="188"/>
      <c r="N177" s="187"/>
      <c r="O177" s="187"/>
    </row>
    <row r="178" spans="2:15" s="28" customFormat="1" x14ac:dyDescent="0.25">
      <c r="J178" s="195"/>
      <c r="K178" s="187"/>
      <c r="L178" s="187"/>
      <c r="M178" s="188"/>
      <c r="N178" s="187"/>
      <c r="O178" s="187"/>
    </row>
    <row r="179" spans="2:15" s="28" customFormat="1" x14ac:dyDescent="0.25">
      <c r="J179" s="195"/>
      <c r="K179" s="187"/>
      <c r="L179" s="187"/>
      <c r="M179" s="188"/>
      <c r="N179" s="187"/>
      <c r="O179" s="187"/>
    </row>
    <row r="180" spans="2:15" s="28" customFormat="1" x14ac:dyDescent="0.25">
      <c r="J180" s="195"/>
      <c r="K180" s="187"/>
      <c r="L180" s="187"/>
      <c r="M180" s="188"/>
      <c r="N180" s="187"/>
      <c r="O180" s="187"/>
    </row>
    <row r="181" spans="2:15" x14ac:dyDescent="0.25">
      <c r="B181" s="28"/>
      <c r="C181" s="28"/>
      <c r="D181" s="28"/>
      <c r="E181" s="28"/>
      <c r="F181" s="28"/>
      <c r="G181" s="28"/>
      <c r="H181" s="28"/>
    </row>
    <row r="182" spans="2:15" x14ac:dyDescent="0.25">
      <c r="B182" s="28"/>
      <c r="C182" s="28"/>
      <c r="D182" s="28"/>
      <c r="E182" s="28"/>
      <c r="F182" s="28"/>
      <c r="G182" s="28"/>
      <c r="H182" s="28"/>
    </row>
    <row r="183" spans="2:15" x14ac:dyDescent="0.25">
      <c r="B183" s="28"/>
      <c r="C183" s="28"/>
      <c r="D183" s="28"/>
      <c r="E183" s="28"/>
      <c r="F183" s="28"/>
      <c r="G183" s="28"/>
      <c r="H183" s="28"/>
    </row>
    <row r="184" spans="2:15" x14ac:dyDescent="0.25">
      <c r="B184" s="28"/>
      <c r="C184" s="28"/>
      <c r="D184" s="28"/>
      <c r="E184" s="28"/>
      <c r="F184" s="28"/>
      <c r="G184" s="28"/>
      <c r="H184" s="28"/>
    </row>
    <row r="185" spans="2:15" x14ac:dyDescent="0.25">
      <c r="B185" s="28"/>
      <c r="C185" s="28"/>
      <c r="D185" s="28"/>
      <c r="E185" s="28"/>
      <c r="F185" s="28"/>
      <c r="G185" s="28"/>
      <c r="H185" s="28"/>
    </row>
    <row r="186" spans="2:15" x14ac:dyDescent="0.25">
      <c r="B186" s="28"/>
      <c r="C186" s="28"/>
      <c r="D186" s="28"/>
      <c r="E186" s="28"/>
      <c r="F186" s="28"/>
      <c r="G186" s="28"/>
      <c r="H186" s="28"/>
    </row>
    <row r="187" spans="2:15" x14ac:dyDescent="0.25">
      <c r="B187" s="28"/>
      <c r="C187" s="28"/>
      <c r="D187" s="28"/>
      <c r="E187" s="28"/>
      <c r="F187" s="28"/>
      <c r="G187" s="28"/>
      <c r="H187" s="28"/>
    </row>
    <row r="188" spans="2:15" x14ac:dyDescent="0.25">
      <c r="B188" s="28"/>
      <c r="C188" s="28"/>
      <c r="D188" s="28"/>
      <c r="E188" s="28"/>
      <c r="F188" s="28"/>
      <c r="G188" s="28"/>
      <c r="H188" s="28"/>
    </row>
    <row r="189" spans="2:15" x14ac:dyDescent="0.25">
      <c r="B189" s="28"/>
      <c r="C189" s="28"/>
      <c r="D189" s="28"/>
      <c r="E189" s="28"/>
      <c r="F189" s="28"/>
      <c r="G189" s="28"/>
      <c r="H189" s="28"/>
    </row>
    <row r="190" spans="2:15" x14ac:dyDescent="0.25">
      <c r="B190" s="28"/>
      <c r="C190" s="28"/>
      <c r="D190" s="28"/>
      <c r="E190" s="28"/>
      <c r="F190" s="28"/>
      <c r="G190" s="28"/>
      <c r="H190" s="28"/>
    </row>
    <row r="191" spans="2:15" x14ac:dyDescent="0.25">
      <c r="B191" s="28"/>
      <c r="C191" s="28"/>
      <c r="D191" s="28"/>
      <c r="E191" s="28"/>
      <c r="F191" s="28"/>
      <c r="G191" s="28"/>
      <c r="H191" s="28"/>
    </row>
    <row r="192" spans="2:15" x14ac:dyDescent="0.25">
      <c r="B192" s="28"/>
      <c r="C192" s="28"/>
      <c r="D192" s="28"/>
      <c r="E192" s="28"/>
      <c r="F192" s="28"/>
      <c r="G192" s="28"/>
      <c r="H192" s="28"/>
    </row>
    <row r="193" spans="2:8" x14ac:dyDescent="0.25">
      <c r="B193" s="28"/>
      <c r="C193" s="28"/>
      <c r="D193" s="28"/>
      <c r="E193" s="28"/>
      <c r="F193" s="28"/>
      <c r="G193" s="28"/>
      <c r="H193" s="28"/>
    </row>
    <row r="194" spans="2:8" x14ac:dyDescent="0.25">
      <c r="B194" s="28"/>
      <c r="C194" s="28"/>
      <c r="D194" s="28"/>
      <c r="E194" s="28"/>
      <c r="F194" s="28"/>
      <c r="G194" s="28"/>
      <c r="H194" s="28"/>
    </row>
  </sheetData>
  <sheetProtection formatCells="0" formatColumns="0" formatRows="0" insertRows="0" insertHyperlinks="0" deleteColumns="0" deleteRows="0" sort="0" autoFilter="0" pivotTables="0"/>
  <mergeCells count="218">
    <mergeCell ref="B1:C6"/>
    <mergeCell ref="D1:G2"/>
    <mergeCell ref="H1:H2"/>
    <mergeCell ref="D3:G4"/>
    <mergeCell ref="H3:H4"/>
    <mergeCell ref="D5:G6"/>
    <mergeCell ref="B13:C13"/>
    <mergeCell ref="D13:H13"/>
    <mergeCell ref="B14:H14"/>
    <mergeCell ref="G15:H15"/>
    <mergeCell ref="B16:H16"/>
    <mergeCell ref="G17:H17"/>
    <mergeCell ref="B7:H7"/>
    <mergeCell ref="C8:H8"/>
    <mergeCell ref="B9:H9"/>
    <mergeCell ref="B10:H10"/>
    <mergeCell ref="B11:H11"/>
    <mergeCell ref="B12:H12"/>
    <mergeCell ref="B22:C22"/>
    <mergeCell ref="D22:H22"/>
    <mergeCell ref="B23:C23"/>
    <mergeCell ref="D23:F23"/>
    <mergeCell ref="G23:H23"/>
    <mergeCell ref="B24:C24"/>
    <mergeCell ref="D24:H24"/>
    <mergeCell ref="B18:H18"/>
    <mergeCell ref="B19:C19"/>
    <mergeCell ref="D19:F19"/>
    <mergeCell ref="G19:H19"/>
    <mergeCell ref="B20:C21"/>
    <mergeCell ref="D20:E20"/>
    <mergeCell ref="D21:E21"/>
    <mergeCell ref="B30:H30"/>
    <mergeCell ref="B32:H32"/>
    <mergeCell ref="B33:H33"/>
    <mergeCell ref="B35:H35"/>
    <mergeCell ref="B36:H36"/>
    <mergeCell ref="B38:H38"/>
    <mergeCell ref="B25:C25"/>
    <mergeCell ref="D25:H25"/>
    <mergeCell ref="B26:H26"/>
    <mergeCell ref="B27:H27"/>
    <mergeCell ref="B28:H28"/>
    <mergeCell ref="B29:H29"/>
    <mergeCell ref="B39:H39"/>
    <mergeCell ref="B40:D40"/>
    <mergeCell ref="E40:F40"/>
    <mergeCell ref="G40:H40"/>
    <mergeCell ref="B41:D47"/>
    <mergeCell ref="E41:F47"/>
    <mergeCell ref="G41:H41"/>
    <mergeCell ref="G42:H42"/>
    <mergeCell ref="G43:H43"/>
    <mergeCell ref="G44:H44"/>
    <mergeCell ref="C51:F51"/>
    <mergeCell ref="B52:H52"/>
    <mergeCell ref="B53:H53"/>
    <mergeCell ref="B54:H54"/>
    <mergeCell ref="B55:H55"/>
    <mergeCell ref="B56:H56"/>
    <mergeCell ref="G45:H45"/>
    <mergeCell ref="G46:H46"/>
    <mergeCell ref="G47:H47"/>
    <mergeCell ref="B48:H48"/>
    <mergeCell ref="B49:H49"/>
    <mergeCell ref="B50:H50"/>
    <mergeCell ref="B60:D60"/>
    <mergeCell ref="G60:H60"/>
    <mergeCell ref="B61:D61"/>
    <mergeCell ref="G61:H61"/>
    <mergeCell ref="B62:D62"/>
    <mergeCell ref="B63:D63"/>
    <mergeCell ref="B57:D57"/>
    <mergeCell ref="G57:H57"/>
    <mergeCell ref="B58:D58"/>
    <mergeCell ref="G58:H58"/>
    <mergeCell ref="B59:D59"/>
    <mergeCell ref="G59:H59"/>
    <mergeCell ref="B69:D69"/>
    <mergeCell ref="G69:H69"/>
    <mergeCell ref="B70:D70"/>
    <mergeCell ref="G70:H70"/>
    <mergeCell ref="B71:D71"/>
    <mergeCell ref="G71:H71"/>
    <mergeCell ref="B64:D64"/>
    <mergeCell ref="G64:H64"/>
    <mergeCell ref="B66:D66"/>
    <mergeCell ref="G66:H66"/>
    <mergeCell ref="B67:H67"/>
    <mergeCell ref="B68:D68"/>
    <mergeCell ref="G68:H68"/>
    <mergeCell ref="B77:D77"/>
    <mergeCell ref="G77:H77"/>
    <mergeCell ref="B78:D78"/>
    <mergeCell ref="G78:H78"/>
    <mergeCell ref="B79:H79"/>
    <mergeCell ref="B80:D80"/>
    <mergeCell ref="G80:H80"/>
    <mergeCell ref="B72:D72"/>
    <mergeCell ref="G72:H72"/>
    <mergeCell ref="B73:D73"/>
    <mergeCell ref="B74:D74"/>
    <mergeCell ref="B75:D75"/>
    <mergeCell ref="B76:D76"/>
    <mergeCell ref="B84:D84"/>
    <mergeCell ref="G84:H84"/>
    <mergeCell ref="B85:D85"/>
    <mergeCell ref="G85:H85"/>
    <mergeCell ref="B86:D86"/>
    <mergeCell ref="G86:H86"/>
    <mergeCell ref="B81:D81"/>
    <mergeCell ref="G81:H81"/>
    <mergeCell ref="B82:D82"/>
    <mergeCell ref="G82:H82"/>
    <mergeCell ref="B83:D83"/>
    <mergeCell ref="G83:H83"/>
    <mergeCell ref="B90:D90"/>
    <mergeCell ref="G90:H90"/>
    <mergeCell ref="B91:D91"/>
    <mergeCell ref="G91:H91"/>
    <mergeCell ref="B92:D92"/>
    <mergeCell ref="G92:H92"/>
    <mergeCell ref="B87:D87"/>
    <mergeCell ref="G87:H87"/>
    <mergeCell ref="B88:D88"/>
    <mergeCell ref="G88:H88"/>
    <mergeCell ref="B89:D89"/>
    <mergeCell ref="G89:H89"/>
    <mergeCell ref="B93:D93"/>
    <mergeCell ref="G93:H93"/>
    <mergeCell ref="B94:D94"/>
    <mergeCell ref="B95:D95"/>
    <mergeCell ref="B96:D96"/>
    <mergeCell ref="B97:D97"/>
    <mergeCell ref="G94:H94"/>
    <mergeCell ref="G95:H95"/>
    <mergeCell ref="G96:H96"/>
    <mergeCell ref="G97:H97"/>
    <mergeCell ref="B103:D103"/>
    <mergeCell ref="G103:H103"/>
    <mergeCell ref="B104:D104"/>
    <mergeCell ref="G104:H104"/>
    <mergeCell ref="B105:H105"/>
    <mergeCell ref="B106:D106"/>
    <mergeCell ref="G106:H106"/>
    <mergeCell ref="B98:D98"/>
    <mergeCell ref="B99:D99"/>
    <mergeCell ref="B100:D100"/>
    <mergeCell ref="B101:D101"/>
    <mergeCell ref="G101:H101"/>
    <mergeCell ref="B102:D102"/>
    <mergeCell ref="G102:H102"/>
    <mergeCell ref="G98:H98"/>
    <mergeCell ref="G99:H99"/>
    <mergeCell ref="G100:H100"/>
    <mergeCell ref="B110:D110"/>
    <mergeCell ref="G110:H110"/>
    <mergeCell ref="B111:D111"/>
    <mergeCell ref="G111:H111"/>
    <mergeCell ref="B112:D112"/>
    <mergeCell ref="B113:D113"/>
    <mergeCell ref="G113:H113"/>
    <mergeCell ref="G112:H112"/>
    <mergeCell ref="B107:D107"/>
    <mergeCell ref="G107:H107"/>
    <mergeCell ref="B108:D108"/>
    <mergeCell ref="G108:H108"/>
    <mergeCell ref="B109:D109"/>
    <mergeCell ref="G109:H109"/>
    <mergeCell ref="B117:D117"/>
    <mergeCell ref="G117:H117"/>
    <mergeCell ref="B118:H118"/>
    <mergeCell ref="B119:D119"/>
    <mergeCell ref="G119:H119"/>
    <mergeCell ref="B120:H120"/>
    <mergeCell ref="B114:D114"/>
    <mergeCell ref="G114:H114"/>
    <mergeCell ref="B115:D115"/>
    <mergeCell ref="G115:H115"/>
    <mergeCell ref="B116:D116"/>
    <mergeCell ref="G116:H116"/>
    <mergeCell ref="D130:H132"/>
    <mergeCell ref="B124:D124"/>
    <mergeCell ref="G124:H124"/>
    <mergeCell ref="B125:D125"/>
    <mergeCell ref="G125:H125"/>
    <mergeCell ref="B126:D126"/>
    <mergeCell ref="G126:H126"/>
    <mergeCell ref="D121:E121"/>
    <mergeCell ref="G121:H121"/>
    <mergeCell ref="B122:D122"/>
    <mergeCell ref="G122:H122"/>
    <mergeCell ref="B123:D123"/>
    <mergeCell ref="G123:H123"/>
    <mergeCell ref="B141:E144"/>
    <mergeCell ref="F141:H144"/>
    <mergeCell ref="B65:D65"/>
    <mergeCell ref="G62:H62"/>
    <mergeCell ref="G63:H63"/>
    <mergeCell ref="G65:H65"/>
    <mergeCell ref="G73:H73"/>
    <mergeCell ref="G74:H74"/>
    <mergeCell ref="G75:H75"/>
    <mergeCell ref="G76:H76"/>
    <mergeCell ref="B133:H133"/>
    <mergeCell ref="B134:H134"/>
    <mergeCell ref="B135:H135"/>
    <mergeCell ref="B136:H137"/>
    <mergeCell ref="B138:H138"/>
    <mergeCell ref="B139:C140"/>
    <mergeCell ref="D139:F140"/>
    <mergeCell ref="G139:H140"/>
    <mergeCell ref="B127:B128"/>
    <mergeCell ref="D127:E128"/>
    <mergeCell ref="G127:G128"/>
    <mergeCell ref="B129:C129"/>
    <mergeCell ref="D129:E129"/>
    <mergeCell ref="B130:B131"/>
  </mergeCells>
  <dataValidations count="1">
    <dataValidation type="decimal" allowBlank="1" showInputMessage="1" showErrorMessage="1" sqref="F69:F78 F58:F66 F81:F104" xr:uid="{17821C24-12A6-4B2C-8863-142C35163322}">
      <formula1>1</formula1>
      <formula2>1000</formula2>
    </dataValidation>
  </dataValidations>
  <printOptions horizontalCentered="1"/>
  <pageMargins left="0.19685039370078741" right="0.19685039370078741" top="0.19685039370078741" bottom="0.19685039370078741" header="0.19685039370078741" footer="0.19685039370078741"/>
  <pageSetup scale="59" fitToHeight="2" orientation="portrait" r:id="rId1"/>
  <rowBreaks count="2" manualBreakCount="2">
    <brk id="53" max="9" man="1"/>
    <brk id="128" max="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537D923-BD06-4690-95CD-A94BC84AD67D}">
          <x14:formula1>
            <xm:f>MATERIALES!#REF!</xm:f>
          </x14:formula1>
          <xm:sqref>B127:D127 B134:D135 C21</xm:sqref>
        </x14:dataValidation>
        <x14:dataValidation type="list" allowBlank="1" showInputMessage="1" showErrorMessage="1" xr:uid="{31D328B0-045D-434A-BC13-C431E59DB33C}">
          <x14:formula1>
            <xm:f>MATERIALES!$B$3:$B$23</xm:f>
          </x14:formula1>
          <xm:sqref>G19:H19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showGridLines="0" tabSelected="1" zoomScaleNormal="100" workbookViewId="0">
      <selection activeCell="F1" sqref="F1:G2"/>
    </sheetView>
  </sheetViews>
  <sheetFormatPr baseColWidth="10" defaultColWidth="11.42578125" defaultRowHeight="15" x14ac:dyDescent="0.25"/>
  <cols>
    <col min="1" max="1" width="28.85546875" customWidth="1"/>
    <col min="2" max="2" width="11" bestFit="1" customWidth="1"/>
    <col min="3" max="3" width="10.28515625" bestFit="1" customWidth="1"/>
    <col min="4" max="4" width="12.42578125" customWidth="1"/>
    <col min="5" max="5" width="13.140625" bestFit="1" customWidth="1"/>
    <col min="6" max="6" width="17.7109375" customWidth="1"/>
    <col min="7" max="7" width="16.85546875" customWidth="1"/>
    <col min="246" max="246" width="28.85546875" customWidth="1"/>
    <col min="247" max="247" width="18.7109375" customWidth="1"/>
    <col min="249" max="249" width="25.140625" customWidth="1"/>
    <col min="250" max="250" width="19.140625" customWidth="1"/>
    <col min="251" max="251" width="26.28515625" customWidth="1"/>
    <col min="252" max="252" width="20" customWidth="1"/>
    <col min="502" max="502" width="28.85546875" customWidth="1"/>
    <col min="503" max="503" width="18.7109375" customWidth="1"/>
    <col min="505" max="505" width="25.140625" customWidth="1"/>
    <col min="506" max="506" width="19.140625" customWidth="1"/>
    <col min="507" max="507" width="26.28515625" customWidth="1"/>
    <col min="508" max="508" width="20" customWidth="1"/>
    <col min="758" max="758" width="28.85546875" customWidth="1"/>
    <col min="759" max="759" width="18.7109375" customWidth="1"/>
    <col min="761" max="761" width="25.140625" customWidth="1"/>
    <col min="762" max="762" width="19.140625" customWidth="1"/>
    <col min="763" max="763" width="26.28515625" customWidth="1"/>
    <col min="764" max="764" width="20" customWidth="1"/>
    <col min="1014" max="1014" width="28.85546875" customWidth="1"/>
    <col min="1015" max="1015" width="18.7109375" customWidth="1"/>
    <col min="1017" max="1017" width="25.140625" customWidth="1"/>
    <col min="1018" max="1018" width="19.140625" customWidth="1"/>
    <col min="1019" max="1019" width="26.28515625" customWidth="1"/>
    <col min="1020" max="1020" width="20" customWidth="1"/>
    <col min="1270" max="1270" width="28.85546875" customWidth="1"/>
    <col min="1271" max="1271" width="18.7109375" customWidth="1"/>
    <col min="1273" max="1273" width="25.140625" customWidth="1"/>
    <col min="1274" max="1274" width="19.140625" customWidth="1"/>
    <col min="1275" max="1275" width="26.28515625" customWidth="1"/>
    <col min="1276" max="1276" width="20" customWidth="1"/>
    <col min="1526" max="1526" width="28.85546875" customWidth="1"/>
    <col min="1527" max="1527" width="18.7109375" customWidth="1"/>
    <col min="1529" max="1529" width="25.140625" customWidth="1"/>
    <col min="1530" max="1530" width="19.140625" customWidth="1"/>
    <col min="1531" max="1531" width="26.28515625" customWidth="1"/>
    <col min="1532" max="1532" width="20" customWidth="1"/>
    <col min="1782" max="1782" width="28.85546875" customWidth="1"/>
    <col min="1783" max="1783" width="18.7109375" customWidth="1"/>
    <col min="1785" max="1785" width="25.140625" customWidth="1"/>
    <col min="1786" max="1786" width="19.140625" customWidth="1"/>
    <col min="1787" max="1787" width="26.28515625" customWidth="1"/>
    <col min="1788" max="1788" width="20" customWidth="1"/>
    <col min="2038" max="2038" width="28.85546875" customWidth="1"/>
    <col min="2039" max="2039" width="18.7109375" customWidth="1"/>
    <col min="2041" max="2041" width="25.140625" customWidth="1"/>
    <col min="2042" max="2042" width="19.140625" customWidth="1"/>
    <col min="2043" max="2043" width="26.28515625" customWidth="1"/>
    <col min="2044" max="2044" width="20" customWidth="1"/>
    <col min="2294" max="2294" width="28.85546875" customWidth="1"/>
    <col min="2295" max="2295" width="18.7109375" customWidth="1"/>
    <col min="2297" max="2297" width="25.140625" customWidth="1"/>
    <col min="2298" max="2298" width="19.140625" customWidth="1"/>
    <col min="2299" max="2299" width="26.28515625" customWidth="1"/>
    <col min="2300" max="2300" width="20" customWidth="1"/>
    <col min="2550" max="2550" width="28.85546875" customWidth="1"/>
    <col min="2551" max="2551" width="18.7109375" customWidth="1"/>
    <col min="2553" max="2553" width="25.140625" customWidth="1"/>
    <col min="2554" max="2554" width="19.140625" customWidth="1"/>
    <col min="2555" max="2555" width="26.28515625" customWidth="1"/>
    <col min="2556" max="2556" width="20" customWidth="1"/>
    <col min="2806" max="2806" width="28.85546875" customWidth="1"/>
    <col min="2807" max="2807" width="18.7109375" customWidth="1"/>
    <col min="2809" max="2809" width="25.140625" customWidth="1"/>
    <col min="2810" max="2810" width="19.140625" customWidth="1"/>
    <col min="2811" max="2811" width="26.28515625" customWidth="1"/>
    <col min="2812" max="2812" width="20" customWidth="1"/>
    <col min="3062" max="3062" width="28.85546875" customWidth="1"/>
    <col min="3063" max="3063" width="18.7109375" customWidth="1"/>
    <col min="3065" max="3065" width="25.140625" customWidth="1"/>
    <col min="3066" max="3066" width="19.140625" customWidth="1"/>
    <col min="3067" max="3067" width="26.28515625" customWidth="1"/>
    <col min="3068" max="3068" width="20" customWidth="1"/>
    <col min="3318" max="3318" width="28.85546875" customWidth="1"/>
    <col min="3319" max="3319" width="18.7109375" customWidth="1"/>
    <col min="3321" max="3321" width="25.140625" customWidth="1"/>
    <col min="3322" max="3322" width="19.140625" customWidth="1"/>
    <col min="3323" max="3323" width="26.28515625" customWidth="1"/>
    <col min="3324" max="3324" width="20" customWidth="1"/>
    <col min="3574" max="3574" width="28.85546875" customWidth="1"/>
    <col min="3575" max="3575" width="18.7109375" customWidth="1"/>
    <col min="3577" max="3577" width="25.140625" customWidth="1"/>
    <col min="3578" max="3578" width="19.140625" customWidth="1"/>
    <col min="3579" max="3579" width="26.28515625" customWidth="1"/>
    <col min="3580" max="3580" width="20" customWidth="1"/>
    <col min="3830" max="3830" width="28.85546875" customWidth="1"/>
    <col min="3831" max="3831" width="18.7109375" customWidth="1"/>
    <col min="3833" max="3833" width="25.140625" customWidth="1"/>
    <col min="3834" max="3834" width="19.140625" customWidth="1"/>
    <col min="3835" max="3835" width="26.28515625" customWidth="1"/>
    <col min="3836" max="3836" width="20" customWidth="1"/>
    <col min="4086" max="4086" width="28.85546875" customWidth="1"/>
    <col min="4087" max="4087" width="18.7109375" customWidth="1"/>
    <col min="4089" max="4089" width="25.140625" customWidth="1"/>
    <col min="4090" max="4090" width="19.140625" customWidth="1"/>
    <col min="4091" max="4091" width="26.28515625" customWidth="1"/>
    <col min="4092" max="4092" width="20" customWidth="1"/>
    <col min="4342" max="4342" width="28.85546875" customWidth="1"/>
    <col min="4343" max="4343" width="18.7109375" customWidth="1"/>
    <col min="4345" max="4345" width="25.140625" customWidth="1"/>
    <col min="4346" max="4346" width="19.140625" customWidth="1"/>
    <col min="4347" max="4347" width="26.28515625" customWidth="1"/>
    <col min="4348" max="4348" width="20" customWidth="1"/>
    <col min="4598" max="4598" width="28.85546875" customWidth="1"/>
    <col min="4599" max="4599" width="18.7109375" customWidth="1"/>
    <col min="4601" max="4601" width="25.140625" customWidth="1"/>
    <col min="4602" max="4602" width="19.140625" customWidth="1"/>
    <col min="4603" max="4603" width="26.28515625" customWidth="1"/>
    <col min="4604" max="4604" width="20" customWidth="1"/>
    <col min="4854" max="4854" width="28.85546875" customWidth="1"/>
    <col min="4855" max="4855" width="18.7109375" customWidth="1"/>
    <col min="4857" max="4857" width="25.140625" customWidth="1"/>
    <col min="4858" max="4858" width="19.140625" customWidth="1"/>
    <col min="4859" max="4859" width="26.28515625" customWidth="1"/>
    <col min="4860" max="4860" width="20" customWidth="1"/>
    <col min="5110" max="5110" width="28.85546875" customWidth="1"/>
    <col min="5111" max="5111" width="18.7109375" customWidth="1"/>
    <col min="5113" max="5113" width="25.140625" customWidth="1"/>
    <col min="5114" max="5114" width="19.140625" customWidth="1"/>
    <col min="5115" max="5115" width="26.28515625" customWidth="1"/>
    <col min="5116" max="5116" width="20" customWidth="1"/>
    <col min="5366" max="5366" width="28.85546875" customWidth="1"/>
    <col min="5367" max="5367" width="18.7109375" customWidth="1"/>
    <col min="5369" max="5369" width="25.140625" customWidth="1"/>
    <col min="5370" max="5370" width="19.140625" customWidth="1"/>
    <col min="5371" max="5371" width="26.28515625" customWidth="1"/>
    <col min="5372" max="5372" width="20" customWidth="1"/>
    <col min="5622" max="5622" width="28.85546875" customWidth="1"/>
    <col min="5623" max="5623" width="18.7109375" customWidth="1"/>
    <col min="5625" max="5625" width="25.140625" customWidth="1"/>
    <col min="5626" max="5626" width="19.140625" customWidth="1"/>
    <col min="5627" max="5627" width="26.28515625" customWidth="1"/>
    <col min="5628" max="5628" width="20" customWidth="1"/>
    <col min="5878" max="5878" width="28.85546875" customWidth="1"/>
    <col min="5879" max="5879" width="18.7109375" customWidth="1"/>
    <col min="5881" max="5881" width="25.140625" customWidth="1"/>
    <col min="5882" max="5882" width="19.140625" customWidth="1"/>
    <col min="5883" max="5883" width="26.28515625" customWidth="1"/>
    <col min="5884" max="5884" width="20" customWidth="1"/>
    <col min="6134" max="6134" width="28.85546875" customWidth="1"/>
    <col min="6135" max="6135" width="18.7109375" customWidth="1"/>
    <col min="6137" max="6137" width="25.140625" customWidth="1"/>
    <col min="6138" max="6138" width="19.140625" customWidth="1"/>
    <col min="6139" max="6139" width="26.28515625" customWidth="1"/>
    <col min="6140" max="6140" width="20" customWidth="1"/>
    <col min="6390" max="6390" width="28.85546875" customWidth="1"/>
    <col min="6391" max="6391" width="18.7109375" customWidth="1"/>
    <col min="6393" max="6393" width="25.140625" customWidth="1"/>
    <col min="6394" max="6394" width="19.140625" customWidth="1"/>
    <col min="6395" max="6395" width="26.28515625" customWidth="1"/>
    <col min="6396" max="6396" width="20" customWidth="1"/>
    <col min="6646" max="6646" width="28.85546875" customWidth="1"/>
    <col min="6647" max="6647" width="18.7109375" customWidth="1"/>
    <col min="6649" max="6649" width="25.140625" customWidth="1"/>
    <col min="6650" max="6650" width="19.140625" customWidth="1"/>
    <col min="6651" max="6651" width="26.28515625" customWidth="1"/>
    <col min="6652" max="6652" width="20" customWidth="1"/>
    <col min="6902" max="6902" width="28.85546875" customWidth="1"/>
    <col min="6903" max="6903" width="18.7109375" customWidth="1"/>
    <col min="6905" max="6905" width="25.140625" customWidth="1"/>
    <col min="6906" max="6906" width="19.140625" customWidth="1"/>
    <col min="6907" max="6907" width="26.28515625" customWidth="1"/>
    <col min="6908" max="6908" width="20" customWidth="1"/>
    <col min="7158" max="7158" width="28.85546875" customWidth="1"/>
    <col min="7159" max="7159" width="18.7109375" customWidth="1"/>
    <col min="7161" max="7161" width="25.140625" customWidth="1"/>
    <col min="7162" max="7162" width="19.140625" customWidth="1"/>
    <col min="7163" max="7163" width="26.28515625" customWidth="1"/>
    <col min="7164" max="7164" width="20" customWidth="1"/>
    <col min="7414" max="7414" width="28.85546875" customWidth="1"/>
    <col min="7415" max="7415" width="18.7109375" customWidth="1"/>
    <col min="7417" max="7417" width="25.140625" customWidth="1"/>
    <col min="7418" max="7418" width="19.140625" customWidth="1"/>
    <col min="7419" max="7419" width="26.28515625" customWidth="1"/>
    <col min="7420" max="7420" width="20" customWidth="1"/>
    <col min="7670" max="7670" width="28.85546875" customWidth="1"/>
    <col min="7671" max="7671" width="18.7109375" customWidth="1"/>
    <col min="7673" max="7673" width="25.140625" customWidth="1"/>
    <col min="7674" max="7674" width="19.140625" customWidth="1"/>
    <col min="7675" max="7675" width="26.28515625" customWidth="1"/>
    <col min="7676" max="7676" width="20" customWidth="1"/>
    <col min="7926" max="7926" width="28.85546875" customWidth="1"/>
    <col min="7927" max="7927" width="18.7109375" customWidth="1"/>
    <col min="7929" max="7929" width="25.140625" customWidth="1"/>
    <col min="7930" max="7930" width="19.140625" customWidth="1"/>
    <col min="7931" max="7931" width="26.28515625" customWidth="1"/>
    <col min="7932" max="7932" width="20" customWidth="1"/>
    <col min="8182" max="8182" width="28.85546875" customWidth="1"/>
    <col min="8183" max="8183" width="18.7109375" customWidth="1"/>
    <col min="8185" max="8185" width="25.140625" customWidth="1"/>
    <col min="8186" max="8186" width="19.140625" customWidth="1"/>
    <col min="8187" max="8187" width="26.28515625" customWidth="1"/>
    <col min="8188" max="8188" width="20" customWidth="1"/>
    <col min="8438" max="8438" width="28.85546875" customWidth="1"/>
    <col min="8439" max="8439" width="18.7109375" customWidth="1"/>
    <col min="8441" max="8441" width="25.140625" customWidth="1"/>
    <col min="8442" max="8442" width="19.140625" customWidth="1"/>
    <col min="8443" max="8443" width="26.28515625" customWidth="1"/>
    <col min="8444" max="8444" width="20" customWidth="1"/>
    <col min="8694" max="8694" width="28.85546875" customWidth="1"/>
    <col min="8695" max="8695" width="18.7109375" customWidth="1"/>
    <col min="8697" max="8697" width="25.140625" customWidth="1"/>
    <col min="8698" max="8698" width="19.140625" customWidth="1"/>
    <col min="8699" max="8699" width="26.28515625" customWidth="1"/>
    <col min="8700" max="8700" width="20" customWidth="1"/>
    <col min="8950" max="8950" width="28.85546875" customWidth="1"/>
    <col min="8951" max="8951" width="18.7109375" customWidth="1"/>
    <col min="8953" max="8953" width="25.140625" customWidth="1"/>
    <col min="8954" max="8954" width="19.140625" customWidth="1"/>
    <col min="8955" max="8955" width="26.28515625" customWidth="1"/>
    <col min="8956" max="8956" width="20" customWidth="1"/>
    <col min="9206" max="9206" width="28.85546875" customWidth="1"/>
    <col min="9207" max="9207" width="18.7109375" customWidth="1"/>
    <col min="9209" max="9209" width="25.140625" customWidth="1"/>
    <col min="9210" max="9210" width="19.140625" customWidth="1"/>
    <col min="9211" max="9211" width="26.28515625" customWidth="1"/>
    <col min="9212" max="9212" width="20" customWidth="1"/>
    <col min="9462" max="9462" width="28.85546875" customWidth="1"/>
    <col min="9463" max="9463" width="18.7109375" customWidth="1"/>
    <col min="9465" max="9465" width="25.140625" customWidth="1"/>
    <col min="9466" max="9466" width="19.140625" customWidth="1"/>
    <col min="9467" max="9467" width="26.28515625" customWidth="1"/>
    <col min="9468" max="9468" width="20" customWidth="1"/>
    <col min="9718" max="9718" width="28.85546875" customWidth="1"/>
    <col min="9719" max="9719" width="18.7109375" customWidth="1"/>
    <col min="9721" max="9721" width="25.140625" customWidth="1"/>
    <col min="9722" max="9722" width="19.140625" customWidth="1"/>
    <col min="9723" max="9723" width="26.28515625" customWidth="1"/>
    <col min="9724" max="9724" width="20" customWidth="1"/>
    <col min="9974" max="9974" width="28.85546875" customWidth="1"/>
    <col min="9975" max="9975" width="18.7109375" customWidth="1"/>
    <col min="9977" max="9977" width="25.140625" customWidth="1"/>
    <col min="9978" max="9978" width="19.140625" customWidth="1"/>
    <col min="9979" max="9979" width="26.28515625" customWidth="1"/>
    <col min="9980" max="9980" width="20" customWidth="1"/>
    <col min="10230" max="10230" width="28.85546875" customWidth="1"/>
    <col min="10231" max="10231" width="18.7109375" customWidth="1"/>
    <col min="10233" max="10233" width="25.140625" customWidth="1"/>
    <col min="10234" max="10234" width="19.140625" customWidth="1"/>
    <col min="10235" max="10235" width="26.28515625" customWidth="1"/>
    <col min="10236" max="10236" width="20" customWidth="1"/>
    <col min="10486" max="10486" width="28.85546875" customWidth="1"/>
    <col min="10487" max="10487" width="18.7109375" customWidth="1"/>
    <col min="10489" max="10489" width="25.140625" customWidth="1"/>
    <col min="10490" max="10490" width="19.140625" customWidth="1"/>
    <col min="10491" max="10491" width="26.28515625" customWidth="1"/>
    <col min="10492" max="10492" width="20" customWidth="1"/>
    <col min="10742" max="10742" width="28.85546875" customWidth="1"/>
    <col min="10743" max="10743" width="18.7109375" customWidth="1"/>
    <col min="10745" max="10745" width="25.140625" customWidth="1"/>
    <col min="10746" max="10746" width="19.140625" customWidth="1"/>
    <col min="10747" max="10747" width="26.28515625" customWidth="1"/>
    <col min="10748" max="10748" width="20" customWidth="1"/>
    <col min="10998" max="10998" width="28.85546875" customWidth="1"/>
    <col min="10999" max="10999" width="18.7109375" customWidth="1"/>
    <col min="11001" max="11001" width="25.140625" customWidth="1"/>
    <col min="11002" max="11002" width="19.140625" customWidth="1"/>
    <col min="11003" max="11003" width="26.28515625" customWidth="1"/>
    <col min="11004" max="11004" width="20" customWidth="1"/>
    <col min="11254" max="11254" width="28.85546875" customWidth="1"/>
    <col min="11255" max="11255" width="18.7109375" customWidth="1"/>
    <col min="11257" max="11257" width="25.140625" customWidth="1"/>
    <col min="11258" max="11258" width="19.140625" customWidth="1"/>
    <col min="11259" max="11259" width="26.28515625" customWidth="1"/>
    <col min="11260" max="11260" width="20" customWidth="1"/>
    <col min="11510" max="11510" width="28.85546875" customWidth="1"/>
    <col min="11511" max="11511" width="18.7109375" customWidth="1"/>
    <col min="11513" max="11513" width="25.140625" customWidth="1"/>
    <col min="11514" max="11514" width="19.140625" customWidth="1"/>
    <col min="11515" max="11515" width="26.28515625" customWidth="1"/>
    <col min="11516" max="11516" width="20" customWidth="1"/>
    <col min="11766" max="11766" width="28.85546875" customWidth="1"/>
    <col min="11767" max="11767" width="18.7109375" customWidth="1"/>
    <col min="11769" max="11769" width="25.140625" customWidth="1"/>
    <col min="11770" max="11770" width="19.140625" customWidth="1"/>
    <col min="11771" max="11771" width="26.28515625" customWidth="1"/>
    <col min="11772" max="11772" width="20" customWidth="1"/>
    <col min="12022" max="12022" width="28.85546875" customWidth="1"/>
    <col min="12023" max="12023" width="18.7109375" customWidth="1"/>
    <col min="12025" max="12025" width="25.140625" customWidth="1"/>
    <col min="12026" max="12026" width="19.140625" customWidth="1"/>
    <col min="12027" max="12027" width="26.28515625" customWidth="1"/>
    <col min="12028" max="12028" width="20" customWidth="1"/>
    <col min="12278" max="12278" width="28.85546875" customWidth="1"/>
    <col min="12279" max="12279" width="18.7109375" customWidth="1"/>
    <col min="12281" max="12281" width="25.140625" customWidth="1"/>
    <col min="12282" max="12282" width="19.140625" customWidth="1"/>
    <col min="12283" max="12283" width="26.28515625" customWidth="1"/>
    <col min="12284" max="12284" width="20" customWidth="1"/>
    <col min="12534" max="12534" width="28.85546875" customWidth="1"/>
    <col min="12535" max="12535" width="18.7109375" customWidth="1"/>
    <col min="12537" max="12537" width="25.140625" customWidth="1"/>
    <col min="12538" max="12538" width="19.140625" customWidth="1"/>
    <col min="12539" max="12539" width="26.28515625" customWidth="1"/>
    <col min="12540" max="12540" width="20" customWidth="1"/>
    <col min="12790" max="12790" width="28.85546875" customWidth="1"/>
    <col min="12791" max="12791" width="18.7109375" customWidth="1"/>
    <col min="12793" max="12793" width="25.140625" customWidth="1"/>
    <col min="12794" max="12794" width="19.140625" customWidth="1"/>
    <col min="12795" max="12795" width="26.28515625" customWidth="1"/>
    <col min="12796" max="12796" width="20" customWidth="1"/>
    <col min="13046" max="13046" width="28.85546875" customWidth="1"/>
    <col min="13047" max="13047" width="18.7109375" customWidth="1"/>
    <col min="13049" max="13049" width="25.140625" customWidth="1"/>
    <col min="13050" max="13050" width="19.140625" customWidth="1"/>
    <col min="13051" max="13051" width="26.28515625" customWidth="1"/>
    <col min="13052" max="13052" width="20" customWidth="1"/>
    <col min="13302" max="13302" width="28.85546875" customWidth="1"/>
    <col min="13303" max="13303" width="18.7109375" customWidth="1"/>
    <col min="13305" max="13305" width="25.140625" customWidth="1"/>
    <col min="13306" max="13306" width="19.140625" customWidth="1"/>
    <col min="13307" max="13307" width="26.28515625" customWidth="1"/>
    <col min="13308" max="13308" width="20" customWidth="1"/>
    <col min="13558" max="13558" width="28.85546875" customWidth="1"/>
    <col min="13559" max="13559" width="18.7109375" customWidth="1"/>
    <col min="13561" max="13561" width="25.140625" customWidth="1"/>
    <col min="13562" max="13562" width="19.140625" customWidth="1"/>
    <col min="13563" max="13563" width="26.28515625" customWidth="1"/>
    <col min="13564" max="13564" width="20" customWidth="1"/>
    <col min="13814" max="13814" width="28.85546875" customWidth="1"/>
    <col min="13815" max="13815" width="18.7109375" customWidth="1"/>
    <col min="13817" max="13817" width="25.140625" customWidth="1"/>
    <col min="13818" max="13818" width="19.140625" customWidth="1"/>
    <col min="13819" max="13819" width="26.28515625" customWidth="1"/>
    <col min="13820" max="13820" width="20" customWidth="1"/>
    <col min="14070" max="14070" width="28.85546875" customWidth="1"/>
    <col min="14071" max="14071" width="18.7109375" customWidth="1"/>
    <col min="14073" max="14073" width="25.140625" customWidth="1"/>
    <col min="14074" max="14074" width="19.140625" customWidth="1"/>
    <col min="14075" max="14075" width="26.28515625" customWidth="1"/>
    <col min="14076" max="14076" width="20" customWidth="1"/>
    <col min="14326" max="14326" width="28.85546875" customWidth="1"/>
    <col min="14327" max="14327" width="18.7109375" customWidth="1"/>
    <col min="14329" max="14329" width="25.140625" customWidth="1"/>
    <col min="14330" max="14330" width="19.140625" customWidth="1"/>
    <col min="14331" max="14331" width="26.28515625" customWidth="1"/>
    <col min="14332" max="14332" width="20" customWidth="1"/>
    <col min="14582" max="14582" width="28.85546875" customWidth="1"/>
    <col min="14583" max="14583" width="18.7109375" customWidth="1"/>
    <col min="14585" max="14585" width="25.140625" customWidth="1"/>
    <col min="14586" max="14586" width="19.140625" customWidth="1"/>
    <col min="14587" max="14587" width="26.28515625" customWidth="1"/>
    <col min="14588" max="14588" width="20" customWidth="1"/>
    <col min="14838" max="14838" width="28.85546875" customWidth="1"/>
    <col min="14839" max="14839" width="18.7109375" customWidth="1"/>
    <col min="14841" max="14841" width="25.140625" customWidth="1"/>
    <col min="14842" max="14842" width="19.140625" customWidth="1"/>
    <col min="14843" max="14843" width="26.28515625" customWidth="1"/>
    <col min="14844" max="14844" width="20" customWidth="1"/>
    <col min="15094" max="15094" width="28.85546875" customWidth="1"/>
    <col min="15095" max="15095" width="18.7109375" customWidth="1"/>
    <col min="15097" max="15097" width="25.140625" customWidth="1"/>
    <col min="15098" max="15098" width="19.140625" customWidth="1"/>
    <col min="15099" max="15099" width="26.28515625" customWidth="1"/>
    <col min="15100" max="15100" width="20" customWidth="1"/>
    <col min="15350" max="15350" width="28.85546875" customWidth="1"/>
    <col min="15351" max="15351" width="18.7109375" customWidth="1"/>
    <col min="15353" max="15353" width="25.140625" customWidth="1"/>
    <col min="15354" max="15354" width="19.140625" customWidth="1"/>
    <col min="15355" max="15355" width="26.28515625" customWidth="1"/>
    <col min="15356" max="15356" width="20" customWidth="1"/>
    <col min="15606" max="15606" width="28.85546875" customWidth="1"/>
    <col min="15607" max="15607" width="18.7109375" customWidth="1"/>
    <col min="15609" max="15609" width="25.140625" customWidth="1"/>
    <col min="15610" max="15610" width="19.140625" customWidth="1"/>
    <col min="15611" max="15611" width="26.28515625" customWidth="1"/>
    <col min="15612" max="15612" width="20" customWidth="1"/>
    <col min="15862" max="15862" width="28.85546875" customWidth="1"/>
    <col min="15863" max="15863" width="18.7109375" customWidth="1"/>
    <col min="15865" max="15865" width="25.140625" customWidth="1"/>
    <col min="15866" max="15866" width="19.140625" customWidth="1"/>
    <col min="15867" max="15867" width="26.28515625" customWidth="1"/>
    <col min="15868" max="15868" width="20" customWidth="1"/>
    <col min="16118" max="16118" width="28.85546875" customWidth="1"/>
    <col min="16119" max="16119" width="18.7109375" customWidth="1"/>
    <col min="16121" max="16121" width="25.140625" customWidth="1"/>
    <col min="16122" max="16122" width="19.140625" customWidth="1"/>
    <col min="16123" max="16123" width="26.28515625" customWidth="1"/>
    <col min="16124" max="16124" width="20" customWidth="1"/>
  </cols>
  <sheetData>
    <row r="1" spans="1:15" ht="15" customHeight="1" x14ac:dyDescent="0.25">
      <c r="A1" s="789"/>
      <c r="B1" s="531" t="s">
        <v>0</v>
      </c>
      <c r="C1" s="537"/>
      <c r="D1" s="537"/>
      <c r="E1" s="694"/>
      <c r="F1" s="698" t="s">
        <v>1</v>
      </c>
      <c r="G1" s="699"/>
    </row>
    <row r="2" spans="1:15" ht="15.75" customHeight="1" thickBot="1" x14ac:dyDescent="0.3">
      <c r="A2" s="790"/>
      <c r="B2" s="792"/>
      <c r="C2" s="793"/>
      <c r="D2" s="793"/>
      <c r="E2" s="794"/>
      <c r="F2" s="700"/>
      <c r="G2" s="701"/>
    </row>
    <row r="3" spans="1:15" x14ac:dyDescent="0.25">
      <c r="A3" s="790"/>
      <c r="B3" s="795" t="s">
        <v>2</v>
      </c>
      <c r="C3" s="796"/>
      <c r="D3" s="796"/>
      <c r="E3" s="797"/>
      <c r="F3" s="703" t="s">
        <v>3</v>
      </c>
      <c r="G3" s="704"/>
    </row>
    <row r="4" spans="1:15" ht="15.75" customHeight="1" thickBot="1" x14ac:dyDescent="0.3">
      <c r="A4" s="790"/>
      <c r="B4" s="798"/>
      <c r="C4" s="799"/>
      <c r="D4" s="799"/>
      <c r="E4" s="800"/>
      <c r="F4" s="705"/>
      <c r="G4" s="706"/>
    </row>
    <row r="5" spans="1:15" ht="15.75" customHeight="1" thickBot="1" x14ac:dyDescent="0.3">
      <c r="A5" s="790"/>
      <c r="B5" s="801" t="s">
        <v>4</v>
      </c>
      <c r="C5" s="802"/>
      <c r="D5" s="802"/>
      <c r="E5" s="803"/>
      <c r="F5" s="707" t="s">
        <v>4459</v>
      </c>
      <c r="G5" s="708"/>
    </row>
    <row r="6" spans="1:15" ht="15.75" thickBot="1" x14ac:dyDescent="0.3">
      <c r="A6" s="791"/>
      <c r="B6" s="798"/>
      <c r="C6" s="799"/>
      <c r="D6" s="799"/>
      <c r="E6" s="800"/>
      <c r="F6" s="709" t="s">
        <v>171</v>
      </c>
      <c r="G6" s="710"/>
    </row>
    <row r="7" spans="1:15" ht="7.5" customHeight="1" thickBot="1" x14ac:dyDescent="0.3"/>
    <row r="8" spans="1:15" ht="15.75" customHeight="1" thickBot="1" x14ac:dyDescent="0.3">
      <c r="A8" s="777" t="s">
        <v>172</v>
      </c>
      <c r="B8" s="778"/>
      <c r="C8" s="778"/>
      <c r="D8" s="778"/>
      <c r="E8" s="778"/>
      <c r="F8" s="778"/>
      <c r="G8" s="779"/>
    </row>
    <row r="9" spans="1:15" x14ac:dyDescent="0.25">
      <c r="A9" s="10"/>
      <c r="B9" s="42"/>
      <c r="C9" s="42"/>
      <c r="D9" s="42"/>
      <c r="E9" s="42"/>
      <c r="F9" s="42"/>
      <c r="G9" s="43"/>
    </row>
    <row r="10" spans="1:15" ht="15.75" thickBot="1" x14ac:dyDescent="0.3">
      <c r="A10" s="11" t="s">
        <v>11</v>
      </c>
      <c r="B10" s="780"/>
      <c r="C10" s="780"/>
      <c r="D10" s="780"/>
      <c r="E10" s="780"/>
      <c r="F10" s="780"/>
      <c r="G10" s="781"/>
    </row>
    <row r="11" spans="1:15" ht="15.75" thickBot="1" x14ac:dyDescent="0.3">
      <c r="A11" s="11" t="s">
        <v>173</v>
      </c>
      <c r="B11" s="782"/>
      <c r="C11" s="783"/>
      <c r="D11" s="783"/>
      <c r="E11" s="783"/>
      <c r="F11" s="783"/>
      <c r="G11" s="784"/>
    </row>
    <row r="12" spans="1:15" x14ac:dyDescent="0.25">
      <c r="A12" s="12" t="s">
        <v>174</v>
      </c>
      <c r="B12" s="783"/>
      <c r="C12" s="783"/>
      <c r="D12" s="783"/>
      <c r="E12" s="783"/>
      <c r="F12" s="783"/>
      <c r="G12" s="784"/>
    </row>
    <row r="13" spans="1:15" ht="15.75" customHeight="1" x14ac:dyDescent="0.25">
      <c r="A13" s="44" t="s">
        <v>175</v>
      </c>
      <c r="B13" s="788"/>
      <c r="C13" s="788"/>
      <c r="D13" s="45" t="s">
        <v>16</v>
      </c>
      <c r="E13" s="46"/>
      <c r="F13" s="46" t="s">
        <v>176</v>
      </c>
      <c r="G13" s="47"/>
    </row>
    <row r="14" spans="1:15" x14ac:dyDescent="0.25">
      <c r="A14" s="10" t="s">
        <v>25</v>
      </c>
      <c r="B14" s="786"/>
      <c r="C14" s="786"/>
      <c r="D14" s="786"/>
      <c r="E14" s="786"/>
      <c r="F14" s="786"/>
      <c r="G14" s="787"/>
    </row>
    <row r="15" spans="1:15" ht="58.5" customHeight="1" thickBot="1" x14ac:dyDescent="0.3">
      <c r="A15" s="10" t="s">
        <v>30</v>
      </c>
      <c r="B15" s="807" t="s">
        <v>177</v>
      </c>
      <c r="C15" s="808"/>
      <c r="D15" s="808"/>
      <c r="E15" s="808"/>
      <c r="F15" s="808"/>
      <c r="G15" s="809"/>
      <c r="K15" s="785"/>
      <c r="L15" s="785"/>
      <c r="M15" s="785"/>
      <c r="N15" s="785"/>
      <c r="O15" s="785"/>
    </row>
    <row r="16" spans="1:15" ht="15" customHeight="1" thickBot="1" x14ac:dyDescent="0.3">
      <c r="A16" s="10" t="s">
        <v>32</v>
      </c>
      <c r="B16" s="810"/>
      <c r="C16" s="810"/>
      <c r="D16" s="810"/>
      <c r="E16" s="810"/>
      <c r="F16" s="810"/>
      <c r="G16" s="811"/>
    </row>
    <row r="17" spans="1:7" ht="39.6" customHeight="1" thickBot="1" x14ac:dyDescent="0.3">
      <c r="A17" s="10" t="s">
        <v>178</v>
      </c>
      <c r="B17" s="812"/>
      <c r="C17" s="812"/>
      <c r="D17" s="812"/>
      <c r="E17" s="812"/>
      <c r="F17" s="812"/>
      <c r="G17" s="813"/>
    </row>
    <row r="18" spans="1:7" ht="27.75" customHeight="1" thickBot="1" x14ac:dyDescent="0.3">
      <c r="A18" s="13" t="s">
        <v>179</v>
      </c>
      <c r="B18" s="775"/>
      <c r="C18" s="776"/>
      <c r="D18" s="776"/>
      <c r="E18" s="776"/>
      <c r="F18" s="776"/>
      <c r="G18" s="804"/>
    </row>
    <row r="19" spans="1:7" ht="30" customHeight="1" thickBot="1" x14ac:dyDescent="0.3">
      <c r="A19" s="13" t="s">
        <v>180</v>
      </c>
      <c r="B19" s="776"/>
      <c r="C19" s="776"/>
      <c r="D19" s="776"/>
      <c r="E19" s="776"/>
      <c r="F19" s="776"/>
      <c r="G19" s="804"/>
    </row>
    <row r="20" spans="1:7" ht="32.25" customHeight="1" thickBot="1" x14ac:dyDescent="0.3">
      <c r="A20" s="13" t="s">
        <v>181</v>
      </c>
      <c r="B20" s="805">
        <v>0</v>
      </c>
      <c r="C20" s="805"/>
      <c r="D20" s="805"/>
      <c r="E20" s="805"/>
      <c r="F20" s="805"/>
      <c r="G20" s="806"/>
    </row>
    <row r="21" spans="1:7" ht="32.25" customHeight="1" thickBot="1" x14ac:dyDescent="0.3">
      <c r="A21" s="772" t="s">
        <v>182</v>
      </c>
      <c r="B21" s="775" t="s">
        <v>183</v>
      </c>
      <c r="C21" s="776"/>
      <c r="D21" s="776"/>
      <c r="E21" s="776"/>
      <c r="F21" s="48" t="s">
        <v>184</v>
      </c>
      <c r="G21" s="48" t="s">
        <v>185</v>
      </c>
    </row>
    <row r="22" spans="1:7" ht="32.25" customHeight="1" thickBot="1" x14ac:dyDescent="0.3">
      <c r="A22" s="773"/>
      <c r="B22" s="770" t="s">
        <v>186</v>
      </c>
      <c r="C22" s="771"/>
      <c r="D22" s="771"/>
      <c r="E22" s="771"/>
      <c r="F22" s="49"/>
      <c r="G22" s="13"/>
    </row>
    <row r="23" spans="1:7" ht="32.25" customHeight="1" thickBot="1" x14ac:dyDescent="0.3">
      <c r="A23" s="773"/>
      <c r="B23" s="770" t="s">
        <v>187</v>
      </c>
      <c r="C23" s="771"/>
      <c r="D23" s="771"/>
      <c r="E23" s="771"/>
      <c r="F23" s="49"/>
      <c r="G23" s="48"/>
    </row>
    <row r="24" spans="1:7" ht="32.25" customHeight="1" thickBot="1" x14ac:dyDescent="0.3">
      <c r="A24" s="773"/>
      <c r="B24" s="770" t="s">
        <v>188</v>
      </c>
      <c r="C24" s="771"/>
      <c r="D24" s="771"/>
      <c r="E24" s="771"/>
      <c r="F24" s="49"/>
      <c r="G24" s="48"/>
    </row>
    <row r="25" spans="1:7" ht="32.25" customHeight="1" thickBot="1" x14ac:dyDescent="0.3">
      <c r="A25" s="773"/>
      <c r="B25" s="770" t="s">
        <v>189</v>
      </c>
      <c r="C25" s="771"/>
      <c r="D25" s="771"/>
      <c r="E25" s="771"/>
      <c r="F25" s="49"/>
      <c r="G25" s="48"/>
    </row>
    <row r="26" spans="1:7" ht="32.25" customHeight="1" thickBot="1" x14ac:dyDescent="0.3">
      <c r="A26" s="773"/>
      <c r="B26" s="770" t="s">
        <v>190</v>
      </c>
      <c r="C26" s="771"/>
      <c r="D26" s="771"/>
      <c r="E26" s="771"/>
      <c r="F26" s="49"/>
      <c r="G26" s="48"/>
    </row>
    <row r="27" spans="1:7" ht="32.25" customHeight="1" thickBot="1" x14ac:dyDescent="0.3">
      <c r="A27" s="774"/>
      <c r="B27" s="770" t="s">
        <v>191</v>
      </c>
      <c r="C27" s="771"/>
      <c r="D27" s="771"/>
      <c r="E27" s="771"/>
      <c r="F27" s="49"/>
      <c r="G27" s="48"/>
    </row>
    <row r="29" spans="1:7" x14ac:dyDescent="0.25">
      <c r="A29" s="668" t="s">
        <v>192</v>
      </c>
      <c r="B29" s="668"/>
      <c r="C29" s="668" t="s">
        <v>193</v>
      </c>
      <c r="D29" s="668"/>
      <c r="E29" s="668"/>
      <c r="F29" s="668" t="s">
        <v>194</v>
      </c>
      <c r="G29" s="668"/>
    </row>
    <row r="30" spans="1:7" ht="36.75" customHeight="1" x14ac:dyDescent="0.25">
      <c r="A30" s="668"/>
      <c r="B30" s="668"/>
      <c r="C30" s="668"/>
      <c r="D30" s="668"/>
      <c r="E30" s="668"/>
      <c r="F30" s="668"/>
      <c r="G30" s="668"/>
    </row>
    <row r="31" spans="1:7" ht="15" customHeight="1" x14ac:dyDescent="0.25">
      <c r="A31" s="761" t="s">
        <v>195</v>
      </c>
      <c r="B31" s="762"/>
      <c r="C31" s="762"/>
      <c r="D31" s="763"/>
      <c r="E31" s="761" t="s">
        <v>196</v>
      </c>
      <c r="F31" s="762"/>
      <c r="G31" s="763"/>
    </row>
    <row r="32" spans="1:7" x14ac:dyDescent="0.25">
      <c r="A32" s="764"/>
      <c r="B32" s="765"/>
      <c r="C32" s="765"/>
      <c r="D32" s="766"/>
      <c r="E32" s="764"/>
      <c r="F32" s="765"/>
      <c r="G32" s="766"/>
    </row>
    <row r="33" spans="1:7" x14ac:dyDescent="0.25">
      <c r="A33" s="764"/>
      <c r="B33" s="765"/>
      <c r="C33" s="765"/>
      <c r="D33" s="766"/>
      <c r="E33" s="764"/>
      <c r="F33" s="765"/>
      <c r="G33" s="766"/>
    </row>
    <row r="34" spans="1:7" x14ac:dyDescent="0.25">
      <c r="A34" s="767"/>
      <c r="B34" s="768"/>
      <c r="C34" s="768"/>
      <c r="D34" s="769"/>
      <c r="E34" s="767"/>
      <c r="F34" s="768"/>
      <c r="G34" s="769"/>
    </row>
  </sheetData>
  <mergeCells count="34">
    <mergeCell ref="B18:G18"/>
    <mergeCell ref="B19:G19"/>
    <mergeCell ref="B20:G20"/>
    <mergeCell ref="B15:G15"/>
    <mergeCell ref="B16:G16"/>
    <mergeCell ref="B17:G17"/>
    <mergeCell ref="A1:A6"/>
    <mergeCell ref="B1:E2"/>
    <mergeCell ref="F1:G2"/>
    <mergeCell ref="B3:E4"/>
    <mergeCell ref="F3:G4"/>
    <mergeCell ref="B5:E6"/>
    <mergeCell ref="F5:G5"/>
    <mergeCell ref="F6:G6"/>
    <mergeCell ref="A8:G8"/>
    <mergeCell ref="B10:G10"/>
    <mergeCell ref="B11:G11"/>
    <mergeCell ref="B12:G12"/>
    <mergeCell ref="K15:O15"/>
    <mergeCell ref="B14:G14"/>
    <mergeCell ref="B13:C13"/>
    <mergeCell ref="A31:D34"/>
    <mergeCell ref="E31:G34"/>
    <mergeCell ref="B25:E25"/>
    <mergeCell ref="B26:E26"/>
    <mergeCell ref="B27:E27"/>
    <mergeCell ref="A29:B30"/>
    <mergeCell ref="C29:E30"/>
    <mergeCell ref="F29:G30"/>
    <mergeCell ref="A21:A27"/>
    <mergeCell ref="B21:E21"/>
    <mergeCell ref="B22:E22"/>
    <mergeCell ref="B23:E23"/>
    <mergeCell ref="B24:E24"/>
  </mergeCells>
  <dataValidations count="1">
    <dataValidation type="whole" allowBlank="1" showInputMessage="1" showErrorMessage="1" sqref="B20:G20" xr:uid="{E9A79FCE-3C26-41A7-9D50-0980ECF2DC16}">
      <formula1>0</formula1>
      <formula2>9999999999999</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4982-B87D-44E0-AE52-10A0D9850AA7}">
  <sheetPr filterMode="1"/>
  <dimension ref="A1:N174"/>
  <sheetViews>
    <sheetView topLeftCell="A131" workbookViewId="0">
      <selection activeCell="A137" sqref="A137"/>
    </sheetView>
  </sheetViews>
  <sheetFormatPr baseColWidth="10" defaultColWidth="11.42578125" defaultRowHeight="15" x14ac:dyDescent="0.25"/>
  <cols>
    <col min="1" max="1" width="121.5703125" customWidth="1"/>
    <col min="2" max="2" width="79.5703125" bestFit="1" customWidth="1"/>
    <col min="3" max="3" width="135.5703125" customWidth="1"/>
    <col min="4" max="4" width="191.85546875" bestFit="1" customWidth="1"/>
    <col min="5" max="5" width="48.140625" customWidth="1"/>
    <col min="6" max="6" width="95.85546875" customWidth="1"/>
  </cols>
  <sheetData>
    <row r="1" spans="1:4" x14ac:dyDescent="0.25">
      <c r="B1" s="814" t="s">
        <v>197</v>
      </c>
      <c r="C1" s="814"/>
      <c r="D1" s="814"/>
    </row>
    <row r="2" spans="1:4" x14ac:dyDescent="0.25">
      <c r="B2" t="s">
        <v>198</v>
      </c>
      <c r="C2" t="s">
        <v>199</v>
      </c>
      <c r="D2" t="s">
        <v>200</v>
      </c>
    </row>
    <row r="3" spans="1:4" x14ac:dyDescent="0.25">
      <c r="B3" s="241" t="s">
        <v>201</v>
      </c>
      <c r="C3" t="s">
        <v>202</v>
      </c>
      <c r="D3" t="s">
        <v>200</v>
      </c>
    </row>
    <row r="4" spans="1:4" x14ac:dyDescent="0.25">
      <c r="B4" t="s">
        <v>203</v>
      </c>
      <c r="C4" t="s">
        <v>204</v>
      </c>
      <c r="D4" t="s">
        <v>205</v>
      </c>
    </row>
    <row r="5" spans="1:4" x14ac:dyDescent="0.25">
      <c r="A5" s="333"/>
      <c r="C5" t="s">
        <v>206</v>
      </c>
      <c r="D5" t="s">
        <v>207</v>
      </c>
    </row>
    <row r="6" spans="1:4" x14ac:dyDescent="0.25">
      <c r="C6" t="s">
        <v>208</v>
      </c>
    </row>
    <row r="7" spans="1:4" x14ac:dyDescent="0.25">
      <c r="C7" t="s">
        <v>209</v>
      </c>
    </row>
    <row r="22" spans="1:8" x14ac:dyDescent="0.25">
      <c r="B22" t="s">
        <v>210</v>
      </c>
      <c r="D22" t="s">
        <v>211</v>
      </c>
      <c r="E22" s="334" t="s">
        <v>212</v>
      </c>
    </row>
    <row r="23" spans="1:8" x14ac:dyDescent="0.25">
      <c r="A23" s="334" t="s">
        <v>213</v>
      </c>
      <c r="B23" s="334" t="s">
        <v>214</v>
      </c>
      <c r="C23" s="334" t="s">
        <v>215</v>
      </c>
      <c r="D23" t="s">
        <v>216</v>
      </c>
      <c r="E23" t="s">
        <v>217</v>
      </c>
      <c r="H23" s="334" t="s">
        <v>218</v>
      </c>
    </row>
    <row r="24" spans="1:8" x14ac:dyDescent="0.25">
      <c r="A24" s="334" t="s">
        <v>213</v>
      </c>
      <c r="B24" s="334" t="s">
        <v>214</v>
      </c>
      <c r="C24" s="334" t="s">
        <v>215</v>
      </c>
      <c r="D24" t="s">
        <v>219</v>
      </c>
      <c r="E24" t="s">
        <v>217</v>
      </c>
    </row>
    <row r="25" spans="1:8" hidden="1" x14ac:dyDescent="0.25">
      <c r="A25" s="334" t="s">
        <v>220</v>
      </c>
      <c r="B25" s="334" t="s">
        <v>221</v>
      </c>
      <c r="C25" s="334" t="s">
        <v>215</v>
      </c>
      <c r="D25" t="s">
        <v>222</v>
      </c>
      <c r="E25" t="s">
        <v>217</v>
      </c>
    </row>
    <row r="26" spans="1:8" x14ac:dyDescent="0.25">
      <c r="A26" s="334" t="s">
        <v>213</v>
      </c>
      <c r="B26" s="334" t="s">
        <v>214</v>
      </c>
      <c r="C26" s="334" t="s">
        <v>215</v>
      </c>
      <c r="D26" t="s">
        <v>4437</v>
      </c>
      <c r="E26" t="s">
        <v>262</v>
      </c>
    </row>
    <row r="27" spans="1:8" x14ac:dyDescent="0.25">
      <c r="A27" s="334" t="s">
        <v>213</v>
      </c>
      <c r="B27" s="334" t="s">
        <v>214</v>
      </c>
      <c r="C27" s="334" t="s">
        <v>215</v>
      </c>
      <c r="D27" t="s">
        <v>4435</v>
      </c>
      <c r="E27" t="s">
        <v>262</v>
      </c>
    </row>
    <row r="28" spans="1:8" x14ac:dyDescent="0.25">
      <c r="A28" s="334" t="s">
        <v>213</v>
      </c>
      <c r="B28" s="334" t="s">
        <v>214</v>
      </c>
      <c r="C28" s="334" t="s">
        <v>224</v>
      </c>
      <c r="D28" s="336" t="s">
        <v>4443</v>
      </c>
      <c r="E28" t="s">
        <v>264</v>
      </c>
    </row>
    <row r="29" spans="1:8" x14ac:dyDescent="0.25">
      <c r="A29" s="334" t="s">
        <v>213</v>
      </c>
      <c r="B29" s="334" t="s">
        <v>214</v>
      </c>
      <c r="C29" s="334" t="s">
        <v>224</v>
      </c>
      <c r="D29" t="s">
        <v>4436</v>
      </c>
      <c r="E29" t="s">
        <v>264</v>
      </c>
    </row>
    <row r="30" spans="1:8" x14ac:dyDescent="0.25">
      <c r="A30" s="334" t="s">
        <v>213</v>
      </c>
      <c r="B30" s="334" t="s">
        <v>214</v>
      </c>
      <c r="C30" s="334" t="s">
        <v>215</v>
      </c>
      <c r="D30" t="s">
        <v>223</v>
      </c>
      <c r="E30" t="s">
        <v>217</v>
      </c>
    </row>
    <row r="31" spans="1:8" x14ac:dyDescent="0.25">
      <c r="A31" s="334" t="s">
        <v>213</v>
      </c>
      <c r="B31" s="334" t="s">
        <v>214</v>
      </c>
      <c r="C31" s="334" t="s">
        <v>224</v>
      </c>
      <c r="D31" s="336" t="s">
        <v>225</v>
      </c>
      <c r="E31" s="334" t="s">
        <v>226</v>
      </c>
    </row>
    <row r="32" spans="1:8" x14ac:dyDescent="0.25">
      <c r="A32" s="334" t="s">
        <v>213</v>
      </c>
      <c r="B32" s="334" t="s">
        <v>214</v>
      </c>
      <c r="C32" s="334" t="s">
        <v>224</v>
      </c>
      <c r="D32" t="s">
        <v>227</v>
      </c>
      <c r="E32" t="s">
        <v>226</v>
      </c>
    </row>
    <row r="33" spans="1:8" hidden="1" x14ac:dyDescent="0.25">
      <c r="A33" s="334" t="s">
        <v>220</v>
      </c>
      <c r="B33" s="334" t="s">
        <v>221</v>
      </c>
      <c r="C33" s="334" t="s">
        <v>224</v>
      </c>
      <c r="D33" t="s">
        <v>228</v>
      </c>
      <c r="E33" s="334" t="s">
        <v>226</v>
      </c>
      <c r="H33" s="334"/>
    </row>
    <row r="34" spans="1:8" hidden="1" x14ac:dyDescent="0.25">
      <c r="A34" s="334" t="s">
        <v>220</v>
      </c>
      <c r="B34" s="334" t="s">
        <v>221</v>
      </c>
      <c r="C34" s="334" t="s">
        <v>215</v>
      </c>
      <c r="D34" t="s">
        <v>229</v>
      </c>
      <c r="E34" t="s">
        <v>230</v>
      </c>
    </row>
    <row r="35" spans="1:8" hidden="1" x14ac:dyDescent="0.25">
      <c r="A35" s="334" t="s">
        <v>220</v>
      </c>
      <c r="B35" s="334" t="s">
        <v>221</v>
      </c>
      <c r="C35" s="334" t="s">
        <v>215</v>
      </c>
      <c r="D35" t="s">
        <v>231</v>
      </c>
      <c r="E35" t="s">
        <v>230</v>
      </c>
    </row>
    <row r="36" spans="1:8" hidden="1" x14ac:dyDescent="0.25">
      <c r="A36" s="334" t="s">
        <v>220</v>
      </c>
      <c r="B36" s="334" t="s">
        <v>221</v>
      </c>
      <c r="C36" s="334" t="s">
        <v>224</v>
      </c>
      <c r="D36" t="s">
        <v>232</v>
      </c>
      <c r="E36" t="s">
        <v>233</v>
      </c>
    </row>
    <row r="37" spans="1:8" hidden="1" x14ac:dyDescent="0.25">
      <c r="A37" s="334" t="s">
        <v>234</v>
      </c>
      <c r="B37" s="334" t="s">
        <v>235</v>
      </c>
      <c r="C37" s="334" t="s">
        <v>215</v>
      </c>
      <c r="D37" t="s">
        <v>236</v>
      </c>
      <c r="E37" t="s">
        <v>237</v>
      </c>
    </row>
    <row r="38" spans="1:8" hidden="1" x14ac:dyDescent="0.25">
      <c r="A38" s="334" t="s">
        <v>234</v>
      </c>
      <c r="B38" s="334" t="s">
        <v>235</v>
      </c>
      <c r="C38" s="334" t="s">
        <v>215</v>
      </c>
      <c r="D38" t="s">
        <v>238</v>
      </c>
      <c r="E38" t="s">
        <v>237</v>
      </c>
    </row>
    <row r="39" spans="1:8" hidden="1" x14ac:dyDescent="0.25">
      <c r="A39" s="334" t="s">
        <v>234</v>
      </c>
      <c r="B39" s="334" t="s">
        <v>235</v>
      </c>
      <c r="C39" s="334" t="s">
        <v>215</v>
      </c>
      <c r="D39" t="s">
        <v>239</v>
      </c>
      <c r="E39" t="s">
        <v>237</v>
      </c>
    </row>
    <row r="40" spans="1:8" hidden="1" x14ac:dyDescent="0.25">
      <c r="A40" s="334" t="s">
        <v>234</v>
      </c>
      <c r="B40" s="334" t="s">
        <v>235</v>
      </c>
      <c r="C40" s="334" t="s">
        <v>215</v>
      </c>
      <c r="D40" t="s">
        <v>240</v>
      </c>
      <c r="E40" t="s">
        <v>237</v>
      </c>
    </row>
    <row r="41" spans="1:8" hidden="1" x14ac:dyDescent="0.25">
      <c r="A41" s="334" t="s">
        <v>241</v>
      </c>
      <c r="B41" s="334" t="s">
        <v>242</v>
      </c>
      <c r="C41" s="334" t="s">
        <v>215</v>
      </c>
      <c r="D41" t="s">
        <v>243</v>
      </c>
      <c r="E41" t="s">
        <v>244</v>
      </c>
    </row>
    <row r="42" spans="1:8" hidden="1" x14ac:dyDescent="0.25">
      <c r="A42" s="334" t="s">
        <v>245</v>
      </c>
      <c r="B42" s="334" t="s">
        <v>246</v>
      </c>
      <c r="C42" s="334" t="s">
        <v>215</v>
      </c>
      <c r="D42" t="s">
        <v>4438</v>
      </c>
      <c r="E42" t="s">
        <v>4442</v>
      </c>
    </row>
    <row r="43" spans="1:8" hidden="1" x14ac:dyDescent="0.25">
      <c r="A43" s="334" t="s">
        <v>245</v>
      </c>
      <c r="B43" s="334" t="s">
        <v>246</v>
      </c>
      <c r="C43" s="334" t="s">
        <v>215</v>
      </c>
      <c r="D43" t="s">
        <v>4439</v>
      </c>
      <c r="E43" t="s">
        <v>4442</v>
      </c>
    </row>
    <row r="44" spans="1:8" hidden="1" x14ac:dyDescent="0.25">
      <c r="A44" s="334" t="s">
        <v>245</v>
      </c>
      <c r="B44" s="334" t="s">
        <v>246</v>
      </c>
      <c r="C44" s="334" t="s">
        <v>215</v>
      </c>
      <c r="D44" t="s">
        <v>4440</v>
      </c>
      <c r="E44" t="s">
        <v>4442</v>
      </c>
    </row>
    <row r="45" spans="1:8" hidden="1" x14ac:dyDescent="0.25">
      <c r="A45" s="334" t="s">
        <v>245</v>
      </c>
      <c r="B45" s="334" t="s">
        <v>246</v>
      </c>
      <c r="C45" s="334" t="s">
        <v>215</v>
      </c>
      <c r="D45" t="s">
        <v>4441</v>
      </c>
      <c r="E45" t="s">
        <v>4442</v>
      </c>
    </row>
    <row r="46" spans="1:8" hidden="1" x14ac:dyDescent="0.25">
      <c r="A46" s="334" t="s">
        <v>245</v>
      </c>
      <c r="B46" s="334" t="s">
        <v>246</v>
      </c>
      <c r="C46" s="334" t="s">
        <v>215</v>
      </c>
      <c r="D46" t="s">
        <v>247</v>
      </c>
      <c r="E46" t="s">
        <v>248</v>
      </c>
    </row>
    <row r="47" spans="1:8" hidden="1" x14ac:dyDescent="0.25">
      <c r="A47" s="334" t="s">
        <v>245</v>
      </c>
      <c r="B47" s="334" t="s">
        <v>246</v>
      </c>
      <c r="C47" s="334" t="s">
        <v>215</v>
      </c>
      <c r="D47" t="s">
        <v>249</v>
      </c>
      <c r="E47" t="s">
        <v>248</v>
      </c>
    </row>
    <row r="48" spans="1:8" hidden="1" x14ac:dyDescent="0.25">
      <c r="A48" s="334" t="s">
        <v>245</v>
      </c>
      <c r="B48" s="334" t="s">
        <v>246</v>
      </c>
      <c r="C48" s="334" t="s">
        <v>215</v>
      </c>
      <c r="D48" t="s">
        <v>250</v>
      </c>
      <c r="E48" t="s">
        <v>248</v>
      </c>
    </row>
    <row r="49" spans="1:5" hidden="1" x14ac:dyDescent="0.25">
      <c r="A49" s="334" t="s">
        <v>245</v>
      </c>
      <c r="B49" s="334" t="s">
        <v>246</v>
      </c>
      <c r="C49" s="334" t="s">
        <v>224</v>
      </c>
      <c r="D49" t="s">
        <v>251</v>
      </c>
      <c r="E49" t="s">
        <v>252</v>
      </c>
    </row>
    <row r="50" spans="1:5" hidden="1" x14ac:dyDescent="0.25">
      <c r="A50" s="334" t="s">
        <v>245</v>
      </c>
      <c r="B50" s="334" t="s">
        <v>246</v>
      </c>
      <c r="C50" s="334" t="s">
        <v>224</v>
      </c>
      <c r="D50" t="s">
        <v>253</v>
      </c>
      <c r="E50" t="s">
        <v>252</v>
      </c>
    </row>
    <row r="51" spans="1:5" hidden="1" x14ac:dyDescent="0.25">
      <c r="A51" s="334" t="s">
        <v>245</v>
      </c>
      <c r="B51" s="334" t="s">
        <v>246</v>
      </c>
      <c r="C51" s="334" t="s">
        <v>224</v>
      </c>
      <c r="D51" t="s">
        <v>254</v>
      </c>
      <c r="E51" t="s">
        <v>252</v>
      </c>
    </row>
    <row r="52" spans="1:5" hidden="1" x14ac:dyDescent="0.25">
      <c r="A52" s="334" t="s">
        <v>234</v>
      </c>
      <c r="B52" s="334" t="s">
        <v>235</v>
      </c>
      <c r="C52" s="334" t="s">
        <v>224</v>
      </c>
      <c r="D52" t="s">
        <v>255</v>
      </c>
      <c r="E52" t="s">
        <v>256</v>
      </c>
    </row>
    <row r="53" spans="1:5" hidden="1" x14ac:dyDescent="0.25">
      <c r="A53" s="334" t="s">
        <v>234</v>
      </c>
      <c r="B53" s="334" t="s">
        <v>235</v>
      </c>
      <c r="C53" s="334" t="s">
        <v>224</v>
      </c>
      <c r="D53" t="s">
        <v>257</v>
      </c>
      <c r="E53" t="s">
        <v>256</v>
      </c>
    </row>
    <row r="54" spans="1:5" hidden="1" x14ac:dyDescent="0.25">
      <c r="A54" s="334" t="s">
        <v>234</v>
      </c>
      <c r="B54" s="334" t="s">
        <v>235</v>
      </c>
      <c r="C54" s="334" t="s">
        <v>224</v>
      </c>
      <c r="D54" t="s">
        <v>258</v>
      </c>
      <c r="E54" t="s">
        <v>256</v>
      </c>
    </row>
    <row r="55" spans="1:5" hidden="1" x14ac:dyDescent="0.25">
      <c r="A55" s="334" t="s">
        <v>234</v>
      </c>
      <c r="B55" s="334" t="s">
        <v>235</v>
      </c>
      <c r="C55" s="334" t="s">
        <v>224</v>
      </c>
      <c r="D55" t="s">
        <v>259</v>
      </c>
      <c r="E55" t="s">
        <v>256</v>
      </c>
    </row>
    <row r="56" spans="1:5" hidden="1" x14ac:dyDescent="0.25">
      <c r="A56" s="334" t="s">
        <v>260</v>
      </c>
      <c r="B56" s="334" t="s">
        <v>260</v>
      </c>
      <c r="C56" s="334" t="s">
        <v>215</v>
      </c>
      <c r="D56" s="334" t="s">
        <v>261</v>
      </c>
      <c r="E56" s="334" t="s">
        <v>262</v>
      </c>
    </row>
    <row r="57" spans="1:5" hidden="1" x14ac:dyDescent="0.25">
      <c r="A57" s="334" t="s">
        <v>260</v>
      </c>
      <c r="B57" s="334" t="s">
        <v>260</v>
      </c>
      <c r="C57" s="334" t="s">
        <v>224</v>
      </c>
      <c r="D57" s="334" t="s">
        <v>263</v>
      </c>
      <c r="E57" s="334" t="s">
        <v>264</v>
      </c>
    </row>
    <row r="58" spans="1:5" hidden="1" x14ac:dyDescent="0.25">
      <c r="A58" t="s">
        <v>4433</v>
      </c>
      <c r="B58" t="s">
        <v>4434</v>
      </c>
      <c r="C58" s="334" t="s">
        <v>224</v>
      </c>
      <c r="D58" t="s">
        <v>4426</v>
      </c>
      <c r="E58" t="s">
        <v>4425</v>
      </c>
    </row>
    <row r="59" spans="1:5" hidden="1" x14ac:dyDescent="0.25">
      <c r="A59" t="s">
        <v>4433</v>
      </c>
      <c r="B59" t="s">
        <v>4434</v>
      </c>
      <c r="C59" s="334" t="s">
        <v>215</v>
      </c>
      <c r="D59" t="s">
        <v>4428</v>
      </c>
      <c r="E59" t="s">
        <v>4427</v>
      </c>
    </row>
    <row r="60" spans="1:5" hidden="1" x14ac:dyDescent="0.25">
      <c r="A60" t="s">
        <v>4433</v>
      </c>
      <c r="B60" t="s">
        <v>4434</v>
      </c>
      <c r="C60" s="334" t="s">
        <v>215</v>
      </c>
      <c r="D60" t="s">
        <v>4430</v>
      </c>
      <c r="E60" t="s">
        <v>4429</v>
      </c>
    </row>
    <row r="61" spans="1:5" hidden="1" x14ac:dyDescent="0.25">
      <c r="A61" t="s">
        <v>4433</v>
      </c>
      <c r="B61" t="s">
        <v>4434</v>
      </c>
      <c r="C61" s="334" t="s">
        <v>224</v>
      </c>
      <c r="D61" s="447" t="s">
        <v>4432</v>
      </c>
      <c r="E61" s="447" t="s">
        <v>4431</v>
      </c>
    </row>
    <row r="62" spans="1:5" hidden="1" x14ac:dyDescent="0.25">
      <c r="B62" t="s">
        <v>210</v>
      </c>
      <c r="C62" t="s">
        <v>265</v>
      </c>
    </row>
    <row r="63" spans="1:5" x14ac:dyDescent="0.25">
      <c r="B63" s="334" t="s">
        <v>214</v>
      </c>
      <c r="C63" s="334" t="s">
        <v>215</v>
      </c>
    </row>
    <row r="64" spans="1:5" hidden="1" x14ac:dyDescent="0.25">
      <c r="B64" s="334" t="s">
        <v>246</v>
      </c>
      <c r="C64" s="334" t="s">
        <v>224</v>
      </c>
    </row>
    <row r="65" spans="1:14" hidden="1" x14ac:dyDescent="0.25">
      <c r="B65" s="334" t="s">
        <v>235</v>
      </c>
    </row>
    <row r="66" spans="1:14" hidden="1" x14ac:dyDescent="0.25">
      <c r="B66" s="334" t="s">
        <v>221</v>
      </c>
    </row>
    <row r="67" spans="1:14" hidden="1" x14ac:dyDescent="0.25">
      <c r="B67" s="334" t="s">
        <v>242</v>
      </c>
    </row>
    <row r="68" spans="1:14" hidden="1" x14ac:dyDescent="0.25">
      <c r="B68" s="334" t="s">
        <v>260</v>
      </c>
    </row>
    <row r="78" spans="1:14" x14ac:dyDescent="0.25">
      <c r="A78" s="334" t="s">
        <v>214</v>
      </c>
      <c r="B78" t="s">
        <v>211</v>
      </c>
      <c r="C78" s="334" t="s">
        <v>260</v>
      </c>
      <c r="D78" t="s">
        <v>211</v>
      </c>
      <c r="E78" s="334" t="s">
        <v>246</v>
      </c>
      <c r="F78" t="s">
        <v>211</v>
      </c>
      <c r="G78" s="334" t="s">
        <v>235</v>
      </c>
      <c r="H78" t="s">
        <v>211</v>
      </c>
      <c r="I78" s="334" t="s">
        <v>242</v>
      </c>
      <c r="J78" t="s">
        <v>211</v>
      </c>
      <c r="K78" s="334" t="s">
        <v>221</v>
      </c>
      <c r="L78" t="s">
        <v>211</v>
      </c>
      <c r="M78" t="s">
        <v>4434</v>
      </c>
      <c r="N78" t="s">
        <v>211</v>
      </c>
    </row>
    <row r="79" spans="1:14" x14ac:dyDescent="0.25">
      <c r="B79" t="s">
        <v>216</v>
      </c>
      <c r="D79" s="334" t="s">
        <v>261</v>
      </c>
      <c r="F79" t="s">
        <v>247</v>
      </c>
      <c r="H79" t="s">
        <v>236</v>
      </c>
      <c r="J79" t="s">
        <v>243</v>
      </c>
      <c r="L79" t="s">
        <v>222</v>
      </c>
      <c r="N79" t="s">
        <v>4426</v>
      </c>
    </row>
    <row r="80" spans="1:14" x14ac:dyDescent="0.25">
      <c r="B80" t="s">
        <v>219</v>
      </c>
      <c r="D80" s="334" t="s">
        <v>266</v>
      </c>
      <c r="F80" t="s">
        <v>249</v>
      </c>
      <c r="H80" t="s">
        <v>238</v>
      </c>
      <c r="L80" t="s">
        <v>222</v>
      </c>
      <c r="N80" t="s">
        <v>4428</v>
      </c>
    </row>
    <row r="81" spans="1:14" x14ac:dyDescent="0.25">
      <c r="A81" s="334"/>
      <c r="B81" t="s">
        <v>223</v>
      </c>
      <c r="F81" t="s">
        <v>250</v>
      </c>
      <c r="H81" t="s">
        <v>239</v>
      </c>
      <c r="L81" t="s">
        <v>229</v>
      </c>
      <c r="N81" t="s">
        <v>4430</v>
      </c>
    </row>
    <row r="82" spans="1:14" x14ac:dyDescent="0.25">
      <c r="B82" t="s">
        <v>216</v>
      </c>
      <c r="F82" t="s">
        <v>247</v>
      </c>
      <c r="H82" t="s">
        <v>240</v>
      </c>
      <c r="L82" t="s">
        <v>231</v>
      </c>
      <c r="N82" s="447" t="s">
        <v>4432</v>
      </c>
    </row>
    <row r="83" spans="1:14" x14ac:dyDescent="0.25">
      <c r="B83" t="s">
        <v>219</v>
      </c>
      <c r="F83" t="s">
        <v>249</v>
      </c>
      <c r="H83" t="s">
        <v>236</v>
      </c>
      <c r="L83" t="s">
        <v>229</v>
      </c>
    </row>
    <row r="84" spans="1:14" x14ac:dyDescent="0.25">
      <c r="B84" t="s">
        <v>4437</v>
      </c>
      <c r="F84" t="s">
        <v>250</v>
      </c>
      <c r="H84" t="s">
        <v>238</v>
      </c>
    </row>
    <row r="85" spans="1:14" x14ac:dyDescent="0.25">
      <c r="B85" t="s">
        <v>4435</v>
      </c>
      <c r="F85" t="s">
        <v>4438</v>
      </c>
      <c r="H85" t="s">
        <v>239</v>
      </c>
    </row>
    <row r="86" spans="1:14" x14ac:dyDescent="0.25">
      <c r="B86" t="s">
        <v>225</v>
      </c>
      <c r="F86" t="s">
        <v>4439</v>
      </c>
      <c r="H86" t="s">
        <v>240</v>
      </c>
    </row>
    <row r="87" spans="1:14" x14ac:dyDescent="0.25">
      <c r="B87" t="s">
        <v>4436</v>
      </c>
      <c r="F87" t="s">
        <v>4440</v>
      </c>
    </row>
    <row r="88" spans="1:14" x14ac:dyDescent="0.25">
      <c r="F88" t="s">
        <v>4441</v>
      </c>
    </row>
    <row r="93" spans="1:14" x14ac:dyDescent="0.25">
      <c r="A93" s="814" t="s">
        <v>267</v>
      </c>
      <c r="B93" s="814"/>
      <c r="C93" s="814"/>
      <c r="D93" s="814"/>
      <c r="E93" s="814"/>
      <c r="F93" s="814"/>
    </row>
    <row r="94" spans="1:14" x14ac:dyDescent="0.25">
      <c r="A94" s="334" t="s">
        <v>268</v>
      </c>
      <c r="B94" s="334" t="s">
        <v>260</v>
      </c>
      <c r="C94" s="334" t="s">
        <v>269</v>
      </c>
      <c r="D94" s="334" t="s">
        <v>235</v>
      </c>
      <c r="E94" s="334" t="s">
        <v>242</v>
      </c>
      <c r="F94" s="334" t="s">
        <v>221</v>
      </c>
      <c r="G94" t="s">
        <v>4434</v>
      </c>
    </row>
    <row r="95" spans="1:14" x14ac:dyDescent="0.25">
      <c r="A95" t="s">
        <v>216</v>
      </c>
      <c r="B95" s="334" t="s">
        <v>261</v>
      </c>
      <c r="C95" t="s">
        <v>247</v>
      </c>
      <c r="D95" t="s">
        <v>236</v>
      </c>
      <c r="E95" t="s">
        <v>243</v>
      </c>
      <c r="F95" t="s">
        <v>222</v>
      </c>
      <c r="G95" t="s">
        <v>4426</v>
      </c>
    </row>
    <row r="96" spans="1:14" x14ac:dyDescent="0.25">
      <c r="A96" t="s">
        <v>219</v>
      </c>
      <c r="B96" s="334" t="s">
        <v>263</v>
      </c>
      <c r="C96" t="s">
        <v>249</v>
      </c>
      <c r="D96" t="s">
        <v>238</v>
      </c>
      <c r="F96" t="s">
        <v>228</v>
      </c>
      <c r="G96" t="s">
        <v>4428</v>
      </c>
    </row>
    <row r="97" spans="1:7" x14ac:dyDescent="0.25">
      <c r="A97" t="s">
        <v>223</v>
      </c>
      <c r="C97" t="s">
        <v>250</v>
      </c>
      <c r="D97" t="s">
        <v>239</v>
      </c>
      <c r="F97" t="s">
        <v>229</v>
      </c>
      <c r="G97" t="s">
        <v>4430</v>
      </c>
    </row>
    <row r="98" spans="1:7" x14ac:dyDescent="0.25">
      <c r="A98" t="s">
        <v>4443</v>
      </c>
      <c r="C98" t="s">
        <v>251</v>
      </c>
      <c r="D98" t="s">
        <v>240</v>
      </c>
      <c r="F98" t="s">
        <v>231</v>
      </c>
      <c r="G98" s="447" t="s">
        <v>4432</v>
      </c>
    </row>
    <row r="99" spans="1:7" x14ac:dyDescent="0.25">
      <c r="A99" t="s">
        <v>227</v>
      </c>
      <c r="C99" t="s">
        <v>253</v>
      </c>
      <c r="D99" t="s">
        <v>255</v>
      </c>
      <c r="F99" t="s">
        <v>232</v>
      </c>
    </row>
    <row r="100" spans="1:7" x14ac:dyDescent="0.25">
      <c r="A100" t="s">
        <v>4437</v>
      </c>
      <c r="C100" t="s">
        <v>254</v>
      </c>
      <c r="D100" t="s">
        <v>257</v>
      </c>
    </row>
    <row r="101" spans="1:7" x14ac:dyDescent="0.25">
      <c r="A101" t="s">
        <v>4435</v>
      </c>
      <c r="C101" t="s">
        <v>4438</v>
      </c>
      <c r="D101" t="s">
        <v>258</v>
      </c>
    </row>
    <row r="102" spans="1:7" x14ac:dyDescent="0.25">
      <c r="A102" t="s">
        <v>225</v>
      </c>
      <c r="C102" t="s">
        <v>4439</v>
      </c>
      <c r="D102" t="s">
        <v>259</v>
      </c>
    </row>
    <row r="103" spans="1:7" x14ac:dyDescent="0.25">
      <c r="A103" t="s">
        <v>4436</v>
      </c>
      <c r="C103" t="s">
        <v>4440</v>
      </c>
    </row>
    <row r="104" spans="1:7" x14ac:dyDescent="0.25">
      <c r="C104" t="s">
        <v>4441</v>
      </c>
    </row>
    <row r="109" spans="1:7" x14ac:dyDescent="0.25">
      <c r="A109" s="336" t="s">
        <v>270</v>
      </c>
    </row>
    <row r="110" spans="1:7" x14ac:dyDescent="0.25">
      <c r="A110" s="336" t="s">
        <v>224</v>
      </c>
      <c r="B110" s="336" t="s">
        <v>215</v>
      </c>
    </row>
    <row r="111" spans="1:7" x14ac:dyDescent="0.25">
      <c r="A111" t="s">
        <v>4443</v>
      </c>
      <c r="B111" t="s">
        <v>216</v>
      </c>
    </row>
    <row r="112" spans="1:7" x14ac:dyDescent="0.25">
      <c r="A112" t="s">
        <v>227</v>
      </c>
      <c r="B112" t="s">
        <v>219</v>
      </c>
    </row>
    <row r="113" spans="1:2" x14ac:dyDescent="0.25">
      <c r="A113" t="s">
        <v>228</v>
      </c>
      <c r="B113" t="s">
        <v>222</v>
      </c>
    </row>
    <row r="114" spans="1:2" x14ac:dyDescent="0.25">
      <c r="A114" t="s">
        <v>232</v>
      </c>
      <c r="B114" t="s">
        <v>223</v>
      </c>
    </row>
    <row r="115" spans="1:2" x14ac:dyDescent="0.25">
      <c r="A115" t="s">
        <v>251</v>
      </c>
      <c r="B115" t="s">
        <v>229</v>
      </c>
    </row>
    <row r="116" spans="1:2" x14ac:dyDescent="0.25">
      <c r="A116" t="s">
        <v>253</v>
      </c>
      <c r="B116" t="s">
        <v>231</v>
      </c>
    </row>
    <row r="117" spans="1:2" x14ac:dyDescent="0.25">
      <c r="A117" t="s">
        <v>254</v>
      </c>
      <c r="B117" t="s">
        <v>236</v>
      </c>
    </row>
    <row r="118" spans="1:2" x14ac:dyDescent="0.25">
      <c r="A118" t="s">
        <v>255</v>
      </c>
      <c r="B118" t="s">
        <v>238</v>
      </c>
    </row>
    <row r="119" spans="1:2" x14ac:dyDescent="0.25">
      <c r="A119" t="s">
        <v>257</v>
      </c>
      <c r="B119" t="s">
        <v>239</v>
      </c>
    </row>
    <row r="120" spans="1:2" x14ac:dyDescent="0.25">
      <c r="A120" t="s">
        <v>258</v>
      </c>
      <c r="B120" t="s">
        <v>240</v>
      </c>
    </row>
    <row r="121" spans="1:2" x14ac:dyDescent="0.25">
      <c r="A121" t="s">
        <v>259</v>
      </c>
      <c r="B121" t="s">
        <v>243</v>
      </c>
    </row>
    <row r="122" spans="1:2" x14ac:dyDescent="0.25">
      <c r="A122" s="334" t="s">
        <v>263</v>
      </c>
      <c r="B122" t="s">
        <v>247</v>
      </c>
    </row>
    <row r="123" spans="1:2" x14ac:dyDescent="0.25">
      <c r="A123" t="s">
        <v>4426</v>
      </c>
      <c r="B123" t="s">
        <v>249</v>
      </c>
    </row>
    <row r="124" spans="1:2" x14ac:dyDescent="0.25">
      <c r="A124" s="447" t="s">
        <v>4432</v>
      </c>
      <c r="B124" t="s">
        <v>250</v>
      </c>
    </row>
    <row r="125" spans="1:2" x14ac:dyDescent="0.25">
      <c r="A125" t="s">
        <v>225</v>
      </c>
      <c r="B125" s="334" t="s">
        <v>261</v>
      </c>
    </row>
    <row r="126" spans="1:2" x14ac:dyDescent="0.25">
      <c r="A126" t="s">
        <v>4436</v>
      </c>
      <c r="B126" t="s">
        <v>4428</v>
      </c>
    </row>
    <row r="127" spans="1:2" x14ac:dyDescent="0.25">
      <c r="B127" t="s">
        <v>4430</v>
      </c>
    </row>
    <row r="128" spans="1:2" x14ac:dyDescent="0.25">
      <c r="B128" t="s">
        <v>4437</v>
      </c>
    </row>
    <row r="129" spans="1:2" x14ac:dyDescent="0.25">
      <c r="A129" s="241"/>
      <c r="B129" t="s">
        <v>4435</v>
      </c>
    </row>
    <row r="130" spans="1:2" x14ac:dyDescent="0.25">
      <c r="A130" s="241"/>
      <c r="B130" t="s">
        <v>4438</v>
      </c>
    </row>
    <row r="131" spans="1:2" x14ac:dyDescent="0.25">
      <c r="A131" s="241"/>
      <c r="B131" t="s">
        <v>4439</v>
      </c>
    </row>
    <row r="132" spans="1:2" x14ac:dyDescent="0.25">
      <c r="A132" s="241"/>
      <c r="B132" t="s">
        <v>4440</v>
      </c>
    </row>
    <row r="133" spans="1:2" x14ac:dyDescent="0.25">
      <c r="A133" s="241"/>
      <c r="B133" t="s">
        <v>4441</v>
      </c>
    </row>
    <row r="134" spans="1:2" x14ac:dyDescent="0.25">
      <c r="A134" s="241"/>
    </row>
    <row r="135" spans="1:2" x14ac:dyDescent="0.25">
      <c r="A135" s="241"/>
    </row>
    <row r="136" spans="1:2" x14ac:dyDescent="0.25">
      <c r="A136" t="s">
        <v>4443</v>
      </c>
      <c r="B136" s="336" t="s">
        <v>224</v>
      </c>
    </row>
    <row r="137" spans="1:2" x14ac:dyDescent="0.25">
      <c r="A137" t="s">
        <v>227</v>
      </c>
      <c r="B137" s="336" t="s">
        <v>224</v>
      </c>
    </row>
    <row r="138" spans="1:2" x14ac:dyDescent="0.25">
      <c r="A138" t="s">
        <v>228</v>
      </c>
      <c r="B138" s="336" t="s">
        <v>224</v>
      </c>
    </row>
    <row r="139" spans="1:2" x14ac:dyDescent="0.25">
      <c r="A139" t="s">
        <v>232</v>
      </c>
      <c r="B139" s="336" t="s">
        <v>224</v>
      </c>
    </row>
    <row r="140" spans="1:2" x14ac:dyDescent="0.25">
      <c r="A140" t="s">
        <v>251</v>
      </c>
      <c r="B140" s="336" t="s">
        <v>224</v>
      </c>
    </row>
    <row r="141" spans="1:2" x14ac:dyDescent="0.25">
      <c r="A141" t="s">
        <v>253</v>
      </c>
      <c r="B141" s="336" t="s">
        <v>224</v>
      </c>
    </row>
    <row r="142" spans="1:2" x14ac:dyDescent="0.25">
      <c r="A142" t="s">
        <v>254</v>
      </c>
      <c r="B142" s="336" t="s">
        <v>224</v>
      </c>
    </row>
    <row r="143" spans="1:2" x14ac:dyDescent="0.25">
      <c r="A143" t="s">
        <v>255</v>
      </c>
      <c r="B143" s="336" t="s">
        <v>224</v>
      </c>
    </row>
    <row r="144" spans="1:2" x14ac:dyDescent="0.25">
      <c r="A144" t="s">
        <v>257</v>
      </c>
      <c r="B144" s="336" t="s">
        <v>224</v>
      </c>
    </row>
    <row r="145" spans="1:2" x14ac:dyDescent="0.25">
      <c r="A145" t="s">
        <v>258</v>
      </c>
      <c r="B145" s="336" t="s">
        <v>224</v>
      </c>
    </row>
    <row r="146" spans="1:2" x14ac:dyDescent="0.25">
      <c r="A146" t="s">
        <v>259</v>
      </c>
      <c r="B146" s="336" t="s">
        <v>224</v>
      </c>
    </row>
    <row r="147" spans="1:2" x14ac:dyDescent="0.25">
      <c r="A147" s="334" t="s">
        <v>263</v>
      </c>
      <c r="B147" s="336" t="s">
        <v>224</v>
      </c>
    </row>
    <row r="148" spans="1:2" x14ac:dyDescent="0.25">
      <c r="A148" t="s">
        <v>216</v>
      </c>
      <c r="B148" s="336" t="s">
        <v>215</v>
      </c>
    </row>
    <row r="149" spans="1:2" x14ac:dyDescent="0.25">
      <c r="A149" t="s">
        <v>219</v>
      </c>
      <c r="B149" s="336" t="s">
        <v>215</v>
      </c>
    </row>
    <row r="150" spans="1:2" x14ac:dyDescent="0.25">
      <c r="A150" t="s">
        <v>222</v>
      </c>
      <c r="B150" s="336" t="s">
        <v>215</v>
      </c>
    </row>
    <row r="151" spans="1:2" x14ac:dyDescent="0.25">
      <c r="A151" t="s">
        <v>223</v>
      </c>
      <c r="B151" s="336" t="s">
        <v>215</v>
      </c>
    </row>
    <row r="152" spans="1:2" x14ac:dyDescent="0.25">
      <c r="A152" t="s">
        <v>229</v>
      </c>
      <c r="B152" s="336" t="s">
        <v>215</v>
      </c>
    </row>
    <row r="153" spans="1:2" x14ac:dyDescent="0.25">
      <c r="A153" t="s">
        <v>231</v>
      </c>
      <c r="B153" s="336" t="s">
        <v>215</v>
      </c>
    </row>
    <row r="154" spans="1:2" x14ac:dyDescent="0.25">
      <c r="A154" t="s">
        <v>236</v>
      </c>
      <c r="B154" s="336" t="s">
        <v>215</v>
      </c>
    </row>
    <row r="155" spans="1:2" x14ac:dyDescent="0.25">
      <c r="A155" t="s">
        <v>238</v>
      </c>
      <c r="B155" s="336" t="s">
        <v>215</v>
      </c>
    </row>
    <row r="156" spans="1:2" x14ac:dyDescent="0.25">
      <c r="A156" t="s">
        <v>239</v>
      </c>
      <c r="B156" s="336" t="s">
        <v>215</v>
      </c>
    </row>
    <row r="157" spans="1:2" x14ac:dyDescent="0.25">
      <c r="A157" t="s">
        <v>240</v>
      </c>
      <c r="B157" s="336" t="s">
        <v>215</v>
      </c>
    </row>
    <row r="158" spans="1:2" x14ac:dyDescent="0.25">
      <c r="A158" t="s">
        <v>243</v>
      </c>
      <c r="B158" s="336" t="s">
        <v>215</v>
      </c>
    </row>
    <row r="159" spans="1:2" x14ac:dyDescent="0.25">
      <c r="A159" t="s">
        <v>247</v>
      </c>
      <c r="B159" s="336" t="s">
        <v>215</v>
      </c>
    </row>
    <row r="160" spans="1:2" x14ac:dyDescent="0.25">
      <c r="A160" t="s">
        <v>249</v>
      </c>
      <c r="B160" s="336" t="s">
        <v>215</v>
      </c>
    </row>
    <row r="161" spans="1:2" x14ac:dyDescent="0.25">
      <c r="A161" t="s">
        <v>250</v>
      </c>
      <c r="B161" s="336" t="s">
        <v>215</v>
      </c>
    </row>
    <row r="162" spans="1:2" x14ac:dyDescent="0.25">
      <c r="A162" s="334" t="s">
        <v>261</v>
      </c>
      <c r="B162" s="336" t="s">
        <v>215</v>
      </c>
    </row>
    <row r="163" spans="1:2" x14ac:dyDescent="0.25">
      <c r="A163" t="s">
        <v>4426</v>
      </c>
      <c r="B163" s="336" t="s">
        <v>224</v>
      </c>
    </row>
    <row r="164" spans="1:2" x14ac:dyDescent="0.25">
      <c r="A164" s="447" t="s">
        <v>4432</v>
      </c>
      <c r="B164" s="336" t="s">
        <v>224</v>
      </c>
    </row>
    <row r="165" spans="1:2" x14ac:dyDescent="0.25">
      <c r="A165" t="s">
        <v>4428</v>
      </c>
      <c r="B165" s="336" t="s">
        <v>215</v>
      </c>
    </row>
    <row r="166" spans="1:2" x14ac:dyDescent="0.25">
      <c r="A166" t="s">
        <v>4430</v>
      </c>
      <c r="B166" s="336" t="s">
        <v>215</v>
      </c>
    </row>
    <row r="167" spans="1:2" x14ac:dyDescent="0.25">
      <c r="A167" t="s">
        <v>4437</v>
      </c>
      <c r="B167" s="336" t="s">
        <v>215</v>
      </c>
    </row>
    <row r="168" spans="1:2" x14ac:dyDescent="0.25">
      <c r="A168" t="s">
        <v>4435</v>
      </c>
      <c r="B168" s="336" t="s">
        <v>215</v>
      </c>
    </row>
    <row r="169" spans="1:2" x14ac:dyDescent="0.25">
      <c r="A169" t="s">
        <v>225</v>
      </c>
      <c r="B169" s="336" t="s">
        <v>224</v>
      </c>
    </row>
    <row r="170" spans="1:2" x14ac:dyDescent="0.25">
      <c r="A170" t="s">
        <v>4436</v>
      </c>
      <c r="B170" s="336" t="s">
        <v>224</v>
      </c>
    </row>
    <row r="171" spans="1:2" x14ac:dyDescent="0.25">
      <c r="A171" t="s">
        <v>4438</v>
      </c>
      <c r="B171" s="336" t="s">
        <v>215</v>
      </c>
    </row>
    <row r="172" spans="1:2" x14ac:dyDescent="0.25">
      <c r="A172" t="s">
        <v>4439</v>
      </c>
      <c r="B172" s="336" t="s">
        <v>215</v>
      </c>
    </row>
    <row r="173" spans="1:2" x14ac:dyDescent="0.25">
      <c r="A173" t="s">
        <v>4440</v>
      </c>
      <c r="B173" s="336" t="s">
        <v>215</v>
      </c>
    </row>
    <row r="174" spans="1:2" x14ac:dyDescent="0.25">
      <c r="A174" t="s">
        <v>4441</v>
      </c>
      <c r="B174" s="336" t="s">
        <v>215</v>
      </c>
    </row>
  </sheetData>
  <autoFilter ref="A22:H68" xr:uid="{80224982-B87D-44E0-AE52-10A0D9850AA7}">
    <filterColumn colId="1">
      <filters>
        <filter val="COLECTIVA- IMPLEMENTACION"/>
      </filters>
    </filterColumn>
  </autoFilter>
  <mergeCells count="2">
    <mergeCell ref="B1:D1"/>
    <mergeCell ref="A93:F93"/>
  </mergeCells>
  <conditionalFormatting sqref="A95:A97">
    <cfRule type="duplicateValues" dxfId="73" priority="41"/>
  </conditionalFormatting>
  <conditionalFormatting sqref="A100:A103">
    <cfRule type="duplicateValues" dxfId="72" priority="10"/>
  </conditionalFormatting>
  <conditionalFormatting sqref="A118:A122">
    <cfRule type="duplicateValues" dxfId="71" priority="34"/>
  </conditionalFormatting>
  <conditionalFormatting sqref="A123">
    <cfRule type="duplicateValues" dxfId="70" priority="14"/>
  </conditionalFormatting>
  <conditionalFormatting sqref="A125:A126">
    <cfRule type="duplicateValues" dxfId="69" priority="6"/>
  </conditionalFormatting>
  <conditionalFormatting sqref="A143:A147">
    <cfRule type="duplicateValues" dxfId="68" priority="22"/>
  </conditionalFormatting>
  <conditionalFormatting sqref="A148:A151">
    <cfRule type="duplicateValues" dxfId="67" priority="21"/>
  </conditionalFormatting>
  <conditionalFormatting sqref="A152:A153">
    <cfRule type="duplicateValues" dxfId="66" priority="20"/>
  </conditionalFormatting>
  <conditionalFormatting sqref="A158">
    <cfRule type="duplicateValues" dxfId="65" priority="19"/>
  </conditionalFormatting>
  <conditionalFormatting sqref="A159:A161">
    <cfRule type="duplicateValues" dxfId="64" priority="18"/>
  </conditionalFormatting>
  <conditionalFormatting sqref="A162">
    <cfRule type="duplicateValues" dxfId="63" priority="17"/>
  </conditionalFormatting>
  <conditionalFormatting sqref="A163">
    <cfRule type="duplicateValues" dxfId="62" priority="12"/>
  </conditionalFormatting>
  <conditionalFormatting sqref="A165:A166">
    <cfRule type="duplicateValues" dxfId="61" priority="11"/>
  </conditionalFormatting>
  <conditionalFormatting sqref="A167:A168">
    <cfRule type="duplicateValues" dxfId="60" priority="7"/>
  </conditionalFormatting>
  <conditionalFormatting sqref="A169:A170">
    <cfRule type="duplicateValues" dxfId="59" priority="5"/>
  </conditionalFormatting>
  <conditionalFormatting sqref="A171:A174">
    <cfRule type="duplicateValues" dxfId="58" priority="1"/>
  </conditionalFormatting>
  <conditionalFormatting sqref="B79:B81">
    <cfRule type="duplicateValues" dxfId="57" priority="48"/>
  </conditionalFormatting>
  <conditionalFormatting sqref="B84:B87">
    <cfRule type="duplicateValues" dxfId="56" priority="9"/>
  </conditionalFormatting>
  <conditionalFormatting sqref="B95:B96">
    <cfRule type="duplicateValues" dxfId="55" priority="40"/>
  </conditionalFormatting>
  <conditionalFormatting sqref="B111:B114">
    <cfRule type="duplicateValues" dxfId="54" priority="33"/>
  </conditionalFormatting>
  <conditionalFormatting sqref="B115:B116">
    <cfRule type="duplicateValues" dxfId="53" priority="32"/>
  </conditionalFormatting>
  <conditionalFormatting sqref="B121">
    <cfRule type="duplicateValues" dxfId="52" priority="31"/>
  </conditionalFormatting>
  <conditionalFormatting sqref="B122:B124">
    <cfRule type="duplicateValues" dxfId="51" priority="30"/>
  </conditionalFormatting>
  <conditionalFormatting sqref="B125">
    <cfRule type="duplicateValues" dxfId="50" priority="29"/>
  </conditionalFormatting>
  <conditionalFormatting sqref="B126:B127">
    <cfRule type="duplicateValues" dxfId="49" priority="13"/>
  </conditionalFormatting>
  <conditionalFormatting sqref="B128:B129">
    <cfRule type="duplicateValues" dxfId="48" priority="8"/>
  </conditionalFormatting>
  <conditionalFormatting sqref="B130:B133">
    <cfRule type="duplicateValues" dxfId="47" priority="2"/>
  </conditionalFormatting>
  <conditionalFormatting sqref="C95:C97">
    <cfRule type="duplicateValues" dxfId="46" priority="39"/>
  </conditionalFormatting>
  <conditionalFormatting sqref="C101:C104">
    <cfRule type="duplicateValues" dxfId="45" priority="3"/>
  </conditionalFormatting>
  <conditionalFormatting sqref="D23:D30">
    <cfRule type="duplicateValues" dxfId="44" priority="52"/>
  </conditionalFormatting>
  <conditionalFormatting sqref="D41:D45">
    <cfRule type="duplicateValues" dxfId="43" priority="55"/>
  </conditionalFormatting>
  <conditionalFormatting sqref="D46:D48">
    <cfRule type="duplicateValues" dxfId="42" priority="51"/>
  </conditionalFormatting>
  <conditionalFormatting sqref="D52:D60">
    <cfRule type="duplicateValues" dxfId="41" priority="50"/>
  </conditionalFormatting>
  <conditionalFormatting sqref="D79:D80">
    <cfRule type="duplicateValues" dxfId="40" priority="47"/>
  </conditionalFormatting>
  <conditionalFormatting sqref="D99:D102">
    <cfRule type="duplicateValues" dxfId="39" priority="38"/>
  </conditionalFormatting>
  <conditionalFormatting sqref="D34:E35">
    <cfRule type="duplicateValues" dxfId="38" priority="54"/>
  </conditionalFormatting>
  <conditionalFormatting sqref="E56:E57">
    <cfRule type="duplicateValues" dxfId="37" priority="49"/>
  </conditionalFormatting>
  <conditionalFormatting sqref="E95">
    <cfRule type="duplicateValues" dxfId="36" priority="37"/>
  </conditionalFormatting>
  <conditionalFormatting sqref="E23:F30">
    <cfRule type="duplicateValues" dxfId="35" priority="53"/>
  </conditionalFormatting>
  <conditionalFormatting sqref="F79:F81">
    <cfRule type="duplicateValues" dxfId="34" priority="46"/>
  </conditionalFormatting>
  <conditionalFormatting sqref="F85:F88">
    <cfRule type="duplicateValues" dxfId="33" priority="4"/>
  </conditionalFormatting>
  <conditionalFormatting sqref="F95">
    <cfRule type="duplicateValues" dxfId="32" priority="36"/>
  </conditionalFormatting>
  <conditionalFormatting sqref="F97:F98">
    <cfRule type="duplicateValues" dxfId="31" priority="35"/>
  </conditionalFormatting>
  <conditionalFormatting sqref="G95:G97">
    <cfRule type="duplicateValues" dxfId="30" priority="16"/>
  </conditionalFormatting>
  <conditionalFormatting sqref="H83:H86">
    <cfRule type="duplicateValues" dxfId="29" priority="45"/>
  </conditionalFormatting>
  <conditionalFormatting sqref="J79">
    <cfRule type="duplicateValues" dxfId="28" priority="44"/>
  </conditionalFormatting>
  <conditionalFormatting sqref="L79">
    <cfRule type="duplicateValues" dxfId="27" priority="43"/>
  </conditionalFormatting>
  <conditionalFormatting sqref="L81:L82">
    <cfRule type="duplicateValues" dxfId="26" priority="42"/>
  </conditionalFormatting>
  <conditionalFormatting sqref="N79:N81">
    <cfRule type="duplicateValues" dxfId="25" priority="15"/>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C10"/>
  <sheetViews>
    <sheetView zoomScale="90" zoomScaleNormal="90" workbookViewId="0">
      <selection sqref="A1:A2"/>
    </sheetView>
  </sheetViews>
  <sheetFormatPr baseColWidth="10" defaultColWidth="11.42578125" defaultRowHeight="15" x14ac:dyDescent="0.25"/>
  <cols>
    <col min="2" max="2" width="19.28515625" style="20" bestFit="1" customWidth="1"/>
    <col min="3" max="3" width="71.42578125" customWidth="1"/>
    <col min="4" max="4" width="27.5703125" customWidth="1"/>
    <col min="258" max="258" width="29" customWidth="1"/>
    <col min="259" max="259" width="29.140625" customWidth="1"/>
    <col min="260" max="260" width="27.5703125" customWidth="1"/>
    <col min="514" max="514" width="29" customWidth="1"/>
    <col min="515" max="515" width="29.140625" customWidth="1"/>
    <col min="516" max="516" width="27.5703125" customWidth="1"/>
    <col min="770" max="770" width="29" customWidth="1"/>
    <col min="771" max="771" width="29.140625" customWidth="1"/>
    <col min="772" max="772" width="27.5703125" customWidth="1"/>
    <col min="1026" max="1026" width="29" customWidth="1"/>
    <col min="1027" max="1027" width="29.140625" customWidth="1"/>
    <col min="1028" max="1028" width="27.5703125" customWidth="1"/>
    <col min="1282" max="1282" width="29" customWidth="1"/>
    <col min="1283" max="1283" width="29.140625" customWidth="1"/>
    <col min="1284" max="1284" width="27.5703125" customWidth="1"/>
    <col min="1538" max="1538" width="29" customWidth="1"/>
    <col min="1539" max="1539" width="29.140625" customWidth="1"/>
    <col min="1540" max="1540" width="27.5703125" customWidth="1"/>
    <col min="1794" max="1794" width="29" customWidth="1"/>
    <col min="1795" max="1795" width="29.140625" customWidth="1"/>
    <col min="1796" max="1796" width="27.5703125" customWidth="1"/>
    <col min="2050" max="2050" width="29" customWidth="1"/>
    <col min="2051" max="2051" width="29.140625" customWidth="1"/>
    <col min="2052" max="2052" width="27.5703125" customWidth="1"/>
    <col min="2306" max="2306" width="29" customWidth="1"/>
    <col min="2307" max="2307" width="29.140625" customWidth="1"/>
    <col min="2308" max="2308" width="27.5703125" customWidth="1"/>
    <col min="2562" max="2562" width="29" customWidth="1"/>
    <col min="2563" max="2563" width="29.140625" customWidth="1"/>
    <col min="2564" max="2564" width="27.5703125" customWidth="1"/>
    <col min="2818" max="2818" width="29" customWidth="1"/>
    <col min="2819" max="2819" width="29.140625" customWidth="1"/>
    <col min="2820" max="2820" width="27.5703125" customWidth="1"/>
    <col min="3074" max="3074" width="29" customWidth="1"/>
    <col min="3075" max="3075" width="29.140625" customWidth="1"/>
    <col min="3076" max="3076" width="27.5703125" customWidth="1"/>
    <col min="3330" max="3330" width="29" customWidth="1"/>
    <col min="3331" max="3331" width="29.140625" customWidth="1"/>
    <col min="3332" max="3332" width="27.5703125" customWidth="1"/>
    <col min="3586" max="3586" width="29" customWidth="1"/>
    <col min="3587" max="3587" width="29.140625" customWidth="1"/>
    <col min="3588" max="3588" width="27.5703125" customWidth="1"/>
    <col min="3842" max="3842" width="29" customWidth="1"/>
    <col min="3843" max="3843" width="29.140625" customWidth="1"/>
    <col min="3844" max="3844" width="27.5703125" customWidth="1"/>
    <col min="4098" max="4098" width="29" customWidth="1"/>
    <col min="4099" max="4099" width="29.140625" customWidth="1"/>
    <col min="4100" max="4100" width="27.5703125" customWidth="1"/>
    <col min="4354" max="4354" width="29" customWidth="1"/>
    <col min="4355" max="4355" width="29.140625" customWidth="1"/>
    <col min="4356" max="4356" width="27.5703125" customWidth="1"/>
    <col min="4610" max="4610" width="29" customWidth="1"/>
    <col min="4611" max="4611" width="29.140625" customWidth="1"/>
    <col min="4612" max="4612" width="27.5703125" customWidth="1"/>
    <col min="4866" max="4866" width="29" customWidth="1"/>
    <col min="4867" max="4867" width="29.140625" customWidth="1"/>
    <col min="4868" max="4868" width="27.5703125" customWidth="1"/>
    <col min="5122" max="5122" width="29" customWidth="1"/>
    <col min="5123" max="5123" width="29.140625" customWidth="1"/>
    <col min="5124" max="5124" width="27.5703125" customWidth="1"/>
    <col min="5378" max="5378" width="29" customWidth="1"/>
    <col min="5379" max="5379" width="29.140625" customWidth="1"/>
    <col min="5380" max="5380" width="27.5703125" customWidth="1"/>
    <col min="5634" max="5634" width="29" customWidth="1"/>
    <col min="5635" max="5635" width="29.140625" customWidth="1"/>
    <col min="5636" max="5636" width="27.5703125" customWidth="1"/>
    <col min="5890" max="5890" width="29" customWidth="1"/>
    <col min="5891" max="5891" width="29.140625" customWidth="1"/>
    <col min="5892" max="5892" width="27.5703125" customWidth="1"/>
    <col min="6146" max="6146" width="29" customWidth="1"/>
    <col min="6147" max="6147" width="29.140625" customWidth="1"/>
    <col min="6148" max="6148" width="27.5703125" customWidth="1"/>
    <col min="6402" max="6402" width="29" customWidth="1"/>
    <col min="6403" max="6403" width="29.140625" customWidth="1"/>
    <col min="6404" max="6404" width="27.5703125" customWidth="1"/>
    <col min="6658" max="6658" width="29" customWidth="1"/>
    <col min="6659" max="6659" width="29.140625" customWidth="1"/>
    <col min="6660" max="6660" width="27.5703125" customWidth="1"/>
    <col min="6914" max="6914" width="29" customWidth="1"/>
    <col min="6915" max="6915" width="29.140625" customWidth="1"/>
    <col min="6916" max="6916" width="27.5703125" customWidth="1"/>
    <col min="7170" max="7170" width="29" customWidth="1"/>
    <col min="7171" max="7171" width="29.140625" customWidth="1"/>
    <col min="7172" max="7172" width="27.5703125" customWidth="1"/>
    <col min="7426" max="7426" width="29" customWidth="1"/>
    <col min="7427" max="7427" width="29.140625" customWidth="1"/>
    <col min="7428" max="7428" width="27.5703125" customWidth="1"/>
    <col min="7682" max="7682" width="29" customWidth="1"/>
    <col min="7683" max="7683" width="29.140625" customWidth="1"/>
    <col min="7684" max="7684" width="27.5703125" customWidth="1"/>
    <col min="7938" max="7938" width="29" customWidth="1"/>
    <col min="7939" max="7939" width="29.140625" customWidth="1"/>
    <col min="7940" max="7940" width="27.5703125" customWidth="1"/>
    <col min="8194" max="8194" width="29" customWidth="1"/>
    <col min="8195" max="8195" width="29.140625" customWidth="1"/>
    <col min="8196" max="8196" width="27.5703125" customWidth="1"/>
    <col min="8450" max="8450" width="29" customWidth="1"/>
    <col min="8451" max="8451" width="29.140625" customWidth="1"/>
    <col min="8452" max="8452" width="27.5703125" customWidth="1"/>
    <col min="8706" max="8706" width="29" customWidth="1"/>
    <col min="8707" max="8707" width="29.140625" customWidth="1"/>
    <col min="8708" max="8708" width="27.5703125" customWidth="1"/>
    <col min="8962" max="8962" width="29" customWidth="1"/>
    <col min="8963" max="8963" width="29.140625" customWidth="1"/>
    <col min="8964" max="8964" width="27.5703125" customWidth="1"/>
    <col min="9218" max="9218" width="29" customWidth="1"/>
    <col min="9219" max="9219" width="29.140625" customWidth="1"/>
    <col min="9220" max="9220" width="27.5703125" customWidth="1"/>
    <col min="9474" max="9474" width="29" customWidth="1"/>
    <col min="9475" max="9475" width="29.140625" customWidth="1"/>
    <col min="9476" max="9476" width="27.5703125" customWidth="1"/>
    <col min="9730" max="9730" width="29" customWidth="1"/>
    <col min="9731" max="9731" width="29.140625" customWidth="1"/>
    <col min="9732" max="9732" width="27.5703125" customWidth="1"/>
    <col min="9986" max="9986" width="29" customWidth="1"/>
    <col min="9987" max="9987" width="29.140625" customWidth="1"/>
    <col min="9988" max="9988" width="27.5703125" customWidth="1"/>
    <col min="10242" max="10242" width="29" customWidth="1"/>
    <col min="10243" max="10243" width="29.140625" customWidth="1"/>
    <col min="10244" max="10244" width="27.5703125" customWidth="1"/>
    <col min="10498" max="10498" width="29" customWidth="1"/>
    <col min="10499" max="10499" width="29.140625" customWidth="1"/>
    <col min="10500" max="10500" width="27.5703125" customWidth="1"/>
    <col min="10754" max="10754" width="29" customWidth="1"/>
    <col min="10755" max="10755" width="29.140625" customWidth="1"/>
    <col min="10756" max="10756" width="27.5703125" customWidth="1"/>
    <col min="11010" max="11010" width="29" customWidth="1"/>
    <col min="11011" max="11011" width="29.140625" customWidth="1"/>
    <col min="11012" max="11012" width="27.5703125" customWidth="1"/>
    <col min="11266" max="11266" width="29" customWidth="1"/>
    <col min="11267" max="11267" width="29.140625" customWidth="1"/>
    <col min="11268" max="11268" width="27.5703125" customWidth="1"/>
    <col min="11522" max="11522" width="29" customWidth="1"/>
    <col min="11523" max="11523" width="29.140625" customWidth="1"/>
    <col min="11524" max="11524" width="27.5703125" customWidth="1"/>
    <col min="11778" max="11778" width="29" customWidth="1"/>
    <col min="11779" max="11779" width="29.140625" customWidth="1"/>
    <col min="11780" max="11780" width="27.5703125" customWidth="1"/>
    <col min="12034" max="12034" width="29" customWidth="1"/>
    <col min="12035" max="12035" width="29.140625" customWidth="1"/>
    <col min="12036" max="12036" width="27.5703125" customWidth="1"/>
    <col min="12290" max="12290" width="29" customWidth="1"/>
    <col min="12291" max="12291" width="29.140625" customWidth="1"/>
    <col min="12292" max="12292" width="27.5703125" customWidth="1"/>
    <col min="12546" max="12546" width="29" customWidth="1"/>
    <col min="12547" max="12547" width="29.140625" customWidth="1"/>
    <col min="12548" max="12548" width="27.5703125" customWidth="1"/>
    <col min="12802" max="12802" width="29" customWidth="1"/>
    <col min="12803" max="12803" width="29.140625" customWidth="1"/>
    <col min="12804" max="12804" width="27.5703125" customWidth="1"/>
    <col min="13058" max="13058" width="29" customWidth="1"/>
    <col min="13059" max="13059" width="29.140625" customWidth="1"/>
    <col min="13060" max="13060" width="27.5703125" customWidth="1"/>
    <col min="13314" max="13314" width="29" customWidth="1"/>
    <col min="13315" max="13315" width="29.140625" customWidth="1"/>
    <col min="13316" max="13316" width="27.5703125" customWidth="1"/>
    <col min="13570" max="13570" width="29" customWidth="1"/>
    <col min="13571" max="13571" width="29.140625" customWidth="1"/>
    <col min="13572" max="13572" width="27.5703125" customWidth="1"/>
    <col min="13826" max="13826" width="29" customWidth="1"/>
    <col min="13827" max="13827" width="29.140625" customWidth="1"/>
    <col min="13828" max="13828" width="27.5703125" customWidth="1"/>
    <col min="14082" max="14082" width="29" customWidth="1"/>
    <col min="14083" max="14083" width="29.140625" customWidth="1"/>
    <col min="14084" max="14084" width="27.5703125" customWidth="1"/>
    <col min="14338" max="14338" width="29" customWidth="1"/>
    <col min="14339" max="14339" width="29.140625" customWidth="1"/>
    <col min="14340" max="14340" width="27.5703125" customWidth="1"/>
    <col min="14594" max="14594" width="29" customWidth="1"/>
    <col min="14595" max="14595" width="29.140625" customWidth="1"/>
    <col min="14596" max="14596" width="27.5703125" customWidth="1"/>
    <col min="14850" max="14850" width="29" customWidth="1"/>
    <col min="14851" max="14851" width="29.140625" customWidth="1"/>
    <col min="14852" max="14852" width="27.5703125" customWidth="1"/>
    <col min="15106" max="15106" width="29" customWidth="1"/>
    <col min="15107" max="15107" width="29.140625" customWidth="1"/>
    <col min="15108" max="15108" width="27.5703125" customWidth="1"/>
    <col min="15362" max="15362" width="29" customWidth="1"/>
    <col min="15363" max="15363" width="29.140625" customWidth="1"/>
    <col min="15364" max="15364" width="27.5703125" customWidth="1"/>
    <col min="15618" max="15618" width="29" customWidth="1"/>
    <col min="15619" max="15619" width="29.140625" customWidth="1"/>
    <col min="15620" max="15620" width="27.5703125" customWidth="1"/>
    <col min="15874" max="15874" width="29" customWidth="1"/>
    <col min="15875" max="15875" width="29.140625" customWidth="1"/>
    <col min="15876" max="15876" width="27.5703125" customWidth="1"/>
    <col min="16130" max="16130" width="29" customWidth="1"/>
    <col min="16131" max="16131" width="29.140625" customWidth="1"/>
    <col min="16132" max="16132" width="27.5703125" customWidth="1"/>
  </cols>
  <sheetData>
    <row r="1" spans="1:3" x14ac:dyDescent="0.25">
      <c r="A1" s="815" t="s">
        <v>271</v>
      </c>
      <c r="B1" s="817" t="s">
        <v>272</v>
      </c>
      <c r="C1" s="819" t="s">
        <v>273</v>
      </c>
    </row>
    <row r="2" spans="1:3" ht="15.75" thickBot="1" x14ac:dyDescent="0.3">
      <c r="A2" s="816" t="s">
        <v>274</v>
      </c>
      <c r="B2" s="818">
        <v>42397</v>
      </c>
      <c r="C2" s="820" t="s">
        <v>275</v>
      </c>
    </row>
    <row r="3" spans="1:3" x14ac:dyDescent="0.25">
      <c r="A3" s="50" t="s">
        <v>274</v>
      </c>
      <c r="B3" s="51">
        <v>42397</v>
      </c>
      <c r="C3" s="52" t="s">
        <v>275</v>
      </c>
    </row>
    <row r="4" spans="1:3" ht="44.25" customHeight="1" x14ac:dyDescent="0.25">
      <c r="A4" s="53" t="s">
        <v>276</v>
      </c>
      <c r="B4" s="21">
        <v>42677</v>
      </c>
      <c r="C4" s="54" t="s">
        <v>277</v>
      </c>
    </row>
    <row r="5" spans="1:3" ht="82.5" customHeight="1" x14ac:dyDescent="0.25">
      <c r="A5" s="53" t="s">
        <v>278</v>
      </c>
      <c r="B5" s="21">
        <v>42998</v>
      </c>
      <c r="C5" s="54" t="s">
        <v>279</v>
      </c>
    </row>
    <row r="6" spans="1:3" ht="75" customHeight="1" x14ac:dyDescent="0.25">
      <c r="A6" s="53" t="s">
        <v>280</v>
      </c>
      <c r="B6" s="21">
        <v>43145</v>
      </c>
      <c r="C6" s="54" t="s">
        <v>281</v>
      </c>
    </row>
    <row r="7" spans="1:3" ht="111.75" customHeight="1" x14ac:dyDescent="0.25">
      <c r="A7" s="53" t="s">
        <v>282</v>
      </c>
      <c r="B7" s="21">
        <v>43347</v>
      </c>
      <c r="C7" s="54" t="s">
        <v>283</v>
      </c>
    </row>
    <row r="8" spans="1:3" ht="220.5" customHeight="1" x14ac:dyDescent="0.25">
      <c r="A8" s="53" t="s">
        <v>284</v>
      </c>
      <c r="B8" s="21">
        <v>43488</v>
      </c>
      <c r="C8" s="54" t="s">
        <v>285</v>
      </c>
    </row>
    <row r="9" spans="1:3" ht="120.75" customHeight="1" x14ac:dyDescent="0.25">
      <c r="A9" s="55" t="s">
        <v>286</v>
      </c>
      <c r="B9" s="23">
        <v>43655</v>
      </c>
      <c r="C9" s="56" t="s">
        <v>287</v>
      </c>
    </row>
    <row r="10" spans="1:3" ht="135" customHeight="1" thickBot="1" x14ac:dyDescent="0.3">
      <c r="A10" s="57" t="s">
        <v>288</v>
      </c>
      <c r="B10" s="58">
        <v>44028</v>
      </c>
      <c r="C10" s="59" t="s">
        <v>289</v>
      </c>
    </row>
  </sheetData>
  <mergeCells count="3">
    <mergeCell ref="A1:A2"/>
    <mergeCell ref="B1:B2"/>
    <mergeCell ref="C1: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127"/>
  <sheetViews>
    <sheetView topLeftCell="A514" workbookViewId="0">
      <selection activeCell="A535" sqref="A535:C535"/>
    </sheetView>
  </sheetViews>
  <sheetFormatPr baseColWidth="10" defaultColWidth="19.7109375" defaultRowHeight="15" x14ac:dyDescent="0.25"/>
  <cols>
    <col min="1" max="1" width="19.7109375" style="37" customWidth="1"/>
    <col min="2" max="2" width="30.7109375" style="37" bestFit="1" customWidth="1"/>
    <col min="3" max="3" width="34.42578125" style="37" customWidth="1"/>
    <col min="4" max="4" width="47.28515625" style="37" bestFit="1" customWidth="1"/>
    <col min="5" max="5" width="19.7109375" style="37" customWidth="1"/>
    <col min="6" max="7" width="19.7109375" style="37"/>
    <col min="8" max="8" width="45" style="37" bestFit="1" customWidth="1"/>
    <col min="9" max="16384" width="19.7109375" style="37"/>
  </cols>
  <sheetData>
    <row r="1" spans="2:37" x14ac:dyDescent="0.25">
      <c r="E1" s="821" t="s">
        <v>290</v>
      </c>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row>
    <row r="2" spans="2:37" x14ac:dyDescent="0.25">
      <c r="E2" s="115" t="s">
        <v>291</v>
      </c>
      <c r="F2" s="115" t="s">
        <v>292</v>
      </c>
      <c r="G2" s="115" t="s">
        <v>293</v>
      </c>
      <c r="H2" s="115" t="s">
        <v>294</v>
      </c>
      <c r="I2" s="115" t="s">
        <v>295</v>
      </c>
      <c r="J2" t="s">
        <v>296</v>
      </c>
      <c r="K2" s="115" t="s">
        <v>297</v>
      </c>
      <c r="L2" s="115" t="s">
        <v>298</v>
      </c>
      <c r="M2" s="115" t="s">
        <v>299</v>
      </c>
      <c r="N2" s="115" t="s">
        <v>300</v>
      </c>
      <c r="O2" s="115" t="s">
        <v>301</v>
      </c>
      <c r="P2" s="115" t="s">
        <v>302</v>
      </c>
      <c r="Q2" s="115" t="s">
        <v>303</v>
      </c>
      <c r="R2" s="115" t="s">
        <v>304</v>
      </c>
      <c r="S2" s="115" t="s">
        <v>305</v>
      </c>
      <c r="T2" s="115" t="s">
        <v>306</v>
      </c>
      <c r="U2" s="115" t="s">
        <v>307</v>
      </c>
      <c r="V2" s="115" t="s">
        <v>308</v>
      </c>
      <c r="W2" s="115" t="s">
        <v>309</v>
      </c>
      <c r="X2" s="115" t="s">
        <v>310</v>
      </c>
      <c r="Y2" s="115" t="s">
        <v>311</v>
      </c>
      <c r="Z2" s="115" t="s">
        <v>312</v>
      </c>
      <c r="AA2" s="115" t="s">
        <v>313</v>
      </c>
      <c r="AB2" s="115" t="s">
        <v>314</v>
      </c>
      <c r="AC2" s="115" t="s">
        <v>315</v>
      </c>
      <c r="AD2" s="115" t="s">
        <v>316</v>
      </c>
      <c r="AE2" s="115" t="s">
        <v>317</v>
      </c>
      <c r="AF2" s="115" t="s">
        <v>318</v>
      </c>
      <c r="AG2" s="115" t="s">
        <v>319</v>
      </c>
      <c r="AH2" s="115" t="s">
        <v>320</v>
      </c>
      <c r="AI2" s="115" t="s">
        <v>321</v>
      </c>
      <c r="AJ2" s="115" t="s">
        <v>322</v>
      </c>
      <c r="AK2" s="115" t="s">
        <v>323</v>
      </c>
    </row>
    <row r="3" spans="2:37" x14ac:dyDescent="0.25">
      <c r="B3" s="15" t="s">
        <v>292</v>
      </c>
      <c r="E3" s="116" t="s">
        <v>324</v>
      </c>
      <c r="F3" s="116" t="s">
        <v>325</v>
      </c>
      <c r="G3" s="116" t="s">
        <v>326</v>
      </c>
      <c r="H3" s="116" t="s">
        <v>327</v>
      </c>
      <c r="I3" s="116" t="s">
        <v>328</v>
      </c>
      <c r="J3" s="116" t="s">
        <v>329</v>
      </c>
      <c r="K3" s="116" t="s">
        <v>330</v>
      </c>
      <c r="L3" s="116" t="s">
        <v>331</v>
      </c>
      <c r="M3" s="116" t="s">
        <v>332</v>
      </c>
      <c r="N3" s="116" t="s">
        <v>333</v>
      </c>
      <c r="O3" s="116" t="s">
        <v>334</v>
      </c>
      <c r="P3" s="116" t="s">
        <v>335</v>
      </c>
      <c r="Q3" s="116" t="s">
        <v>336</v>
      </c>
      <c r="R3" s="116" t="s">
        <v>337</v>
      </c>
      <c r="S3" s="116" t="s">
        <v>338</v>
      </c>
      <c r="T3" s="116" t="s">
        <v>339</v>
      </c>
      <c r="U3" s="116" t="s">
        <v>340</v>
      </c>
      <c r="V3" s="116" t="s">
        <v>341</v>
      </c>
      <c r="W3" s="116" t="s">
        <v>342</v>
      </c>
      <c r="X3" s="116" t="s">
        <v>333</v>
      </c>
      <c r="Y3" s="116" t="s">
        <v>343</v>
      </c>
      <c r="Z3" s="116" t="s">
        <v>344</v>
      </c>
      <c r="AA3" s="116" t="s">
        <v>345</v>
      </c>
      <c r="AB3" s="116" t="s">
        <v>346</v>
      </c>
      <c r="AC3" s="116" t="s">
        <v>347</v>
      </c>
      <c r="AD3" s="116" t="s">
        <v>348</v>
      </c>
      <c r="AE3" s="116" t="s">
        <v>349</v>
      </c>
      <c r="AF3" s="116" t="s">
        <v>350</v>
      </c>
      <c r="AG3" s="116" t="s">
        <v>351</v>
      </c>
      <c r="AH3" s="116" t="s">
        <v>352</v>
      </c>
      <c r="AI3" s="116" t="s">
        <v>353</v>
      </c>
      <c r="AJ3" s="116" t="s">
        <v>354</v>
      </c>
      <c r="AK3" s="116" t="s">
        <v>355</v>
      </c>
    </row>
    <row r="4" spans="2:37" x14ac:dyDescent="0.25">
      <c r="B4" s="15" t="s">
        <v>295</v>
      </c>
      <c r="D4" s="115" t="s">
        <v>291</v>
      </c>
      <c r="E4" s="116" t="s">
        <v>356</v>
      </c>
      <c r="F4" s="116" t="s">
        <v>357</v>
      </c>
      <c r="G4" s="116" t="s">
        <v>358</v>
      </c>
      <c r="H4" s="116" t="s">
        <v>359</v>
      </c>
      <c r="I4" s="116" t="s">
        <v>360</v>
      </c>
      <c r="J4" s="61" t="s">
        <v>361</v>
      </c>
      <c r="K4" s="116" t="s">
        <v>362</v>
      </c>
      <c r="L4" s="116" t="s">
        <v>363</v>
      </c>
      <c r="M4" s="116" t="s">
        <v>364</v>
      </c>
      <c r="N4" s="116" t="s">
        <v>365</v>
      </c>
      <c r="O4" s="116" t="s">
        <v>366</v>
      </c>
      <c r="P4" s="116" t="s">
        <v>367</v>
      </c>
      <c r="Q4" s="116" t="s">
        <v>368</v>
      </c>
      <c r="R4" s="116" t="s">
        <v>369</v>
      </c>
      <c r="S4" s="116" t="s">
        <v>351</v>
      </c>
      <c r="T4" s="116" t="s">
        <v>345</v>
      </c>
      <c r="U4" s="116" t="s">
        <v>370</v>
      </c>
      <c r="V4" s="116" t="s">
        <v>371</v>
      </c>
      <c r="W4" s="116" t="s">
        <v>372</v>
      </c>
      <c r="X4" s="116" t="s">
        <v>373</v>
      </c>
      <c r="Y4" s="116" t="s">
        <v>374</v>
      </c>
      <c r="Z4" s="116" t="s">
        <v>375</v>
      </c>
      <c r="AA4" s="116" t="s">
        <v>376</v>
      </c>
      <c r="AB4" s="116" t="s">
        <v>377</v>
      </c>
      <c r="AC4" s="116" t="s">
        <v>378</v>
      </c>
      <c r="AD4" s="116" t="s">
        <v>351</v>
      </c>
      <c r="AE4" s="116" t="s">
        <v>379</v>
      </c>
      <c r="AF4" s="116" t="s">
        <v>333</v>
      </c>
      <c r="AG4" s="116" t="s">
        <v>380</v>
      </c>
      <c r="AH4" s="116" t="s">
        <v>381</v>
      </c>
      <c r="AI4" s="116" t="s">
        <v>382</v>
      </c>
      <c r="AJ4" s="116" t="s">
        <v>383</v>
      </c>
      <c r="AK4" s="116" t="s">
        <v>384</v>
      </c>
    </row>
    <row r="5" spans="2:37" x14ac:dyDescent="0.25">
      <c r="B5" s="15" t="s">
        <v>385</v>
      </c>
      <c r="D5" s="115" t="s">
        <v>292</v>
      </c>
      <c r="E5" s="116" t="s">
        <v>386</v>
      </c>
      <c r="F5" s="116" t="s">
        <v>387</v>
      </c>
      <c r="G5" s="116" t="s">
        <v>388</v>
      </c>
      <c r="H5" s="61" t="s">
        <v>361</v>
      </c>
      <c r="I5" s="116" t="s">
        <v>389</v>
      </c>
      <c r="J5" s="61" t="s">
        <v>361</v>
      </c>
      <c r="K5" s="116" t="s">
        <v>390</v>
      </c>
      <c r="L5" s="116" t="s">
        <v>391</v>
      </c>
      <c r="M5" s="116" t="s">
        <v>392</v>
      </c>
      <c r="N5" s="116" t="s">
        <v>393</v>
      </c>
      <c r="O5" s="116" t="s">
        <v>394</v>
      </c>
      <c r="P5" s="116" t="s">
        <v>379</v>
      </c>
      <c r="Q5" s="116" t="s">
        <v>395</v>
      </c>
      <c r="R5" s="116" t="s">
        <v>396</v>
      </c>
      <c r="S5" s="116" t="s">
        <v>397</v>
      </c>
      <c r="T5" s="116" t="s">
        <v>398</v>
      </c>
      <c r="U5" s="116" t="s">
        <v>399</v>
      </c>
      <c r="V5" s="116" t="s">
        <v>400</v>
      </c>
      <c r="W5" s="116" t="s">
        <v>401</v>
      </c>
      <c r="X5" s="116" t="s">
        <v>402</v>
      </c>
      <c r="Y5" s="116" t="s">
        <v>403</v>
      </c>
      <c r="Z5" s="116" t="s">
        <v>404</v>
      </c>
      <c r="AA5" s="116" t="s">
        <v>405</v>
      </c>
      <c r="AB5" s="116" t="s">
        <v>406</v>
      </c>
      <c r="AC5" s="116" t="s">
        <v>407</v>
      </c>
      <c r="AD5" s="116" t="s">
        <v>408</v>
      </c>
      <c r="AE5" s="116" t="s">
        <v>409</v>
      </c>
      <c r="AF5" s="116" t="s">
        <v>410</v>
      </c>
      <c r="AG5" s="116" t="s">
        <v>411</v>
      </c>
      <c r="AH5" s="116" t="s">
        <v>412</v>
      </c>
      <c r="AI5" s="116" t="s">
        <v>413</v>
      </c>
      <c r="AJ5" s="116" t="s">
        <v>414</v>
      </c>
      <c r="AK5" s="116" t="s">
        <v>415</v>
      </c>
    </row>
    <row r="6" spans="2:37" x14ac:dyDescent="0.25">
      <c r="B6" s="15" t="s">
        <v>416</v>
      </c>
      <c r="D6" s="115" t="s">
        <v>293</v>
      </c>
      <c r="E6" s="116" t="s">
        <v>417</v>
      </c>
      <c r="F6" s="116" t="s">
        <v>418</v>
      </c>
      <c r="G6" s="116" t="s">
        <v>419</v>
      </c>
      <c r="H6" s="61" t="s">
        <v>361</v>
      </c>
      <c r="I6" s="116" t="s">
        <v>420</v>
      </c>
      <c r="J6" s="61" t="s">
        <v>361</v>
      </c>
      <c r="K6" s="116" t="s">
        <v>421</v>
      </c>
      <c r="L6" s="116" t="s">
        <v>422</v>
      </c>
      <c r="M6" s="116" t="s">
        <v>423</v>
      </c>
      <c r="N6" s="116" t="s">
        <v>424</v>
      </c>
      <c r="O6" s="116" t="s">
        <v>425</v>
      </c>
      <c r="P6" s="116" t="s">
        <v>426</v>
      </c>
      <c r="Q6" s="116" t="s">
        <v>427</v>
      </c>
      <c r="R6" s="116" t="s">
        <v>428</v>
      </c>
      <c r="S6" s="116" t="s">
        <v>429</v>
      </c>
      <c r="T6" s="116" t="s">
        <v>430</v>
      </c>
      <c r="U6" s="116" t="s">
        <v>431</v>
      </c>
      <c r="V6" s="116" t="s">
        <v>432</v>
      </c>
      <c r="W6" s="116" t="s">
        <v>433</v>
      </c>
      <c r="X6" s="116" t="s">
        <v>434</v>
      </c>
      <c r="Y6" s="116" t="s">
        <v>435</v>
      </c>
      <c r="Z6" s="116" t="s">
        <v>436</v>
      </c>
      <c r="AA6" s="116" t="s">
        <v>437</v>
      </c>
      <c r="AB6" s="116" t="s">
        <v>438</v>
      </c>
      <c r="AC6" s="116" t="s">
        <v>439</v>
      </c>
      <c r="AD6" s="116" t="s">
        <v>440</v>
      </c>
      <c r="AE6" s="116" t="s">
        <v>441</v>
      </c>
      <c r="AF6" s="116" t="s">
        <v>442</v>
      </c>
      <c r="AG6" s="116" t="s">
        <v>443</v>
      </c>
      <c r="AH6" s="116" t="s">
        <v>444</v>
      </c>
      <c r="AI6" s="116" t="s">
        <v>367</v>
      </c>
      <c r="AJ6" s="116" t="s">
        <v>445</v>
      </c>
      <c r="AK6" s="116" t="s">
        <v>446</v>
      </c>
    </row>
    <row r="7" spans="2:37" x14ac:dyDescent="0.25">
      <c r="B7" s="15" t="s">
        <v>302</v>
      </c>
      <c r="D7" s="115" t="s">
        <v>294</v>
      </c>
      <c r="E7" s="116" t="s">
        <v>447</v>
      </c>
      <c r="F7" s="116" t="s">
        <v>448</v>
      </c>
      <c r="G7" s="116" t="s">
        <v>449</v>
      </c>
      <c r="H7" s="61" t="s">
        <v>361</v>
      </c>
      <c r="I7" s="116" t="s">
        <v>450</v>
      </c>
      <c r="J7" s="61" t="s">
        <v>361</v>
      </c>
      <c r="K7" s="116" t="s">
        <v>451</v>
      </c>
      <c r="L7" s="116" t="s">
        <v>452</v>
      </c>
      <c r="M7" s="116" t="s">
        <v>453</v>
      </c>
      <c r="N7" s="116" t="s">
        <v>454</v>
      </c>
      <c r="O7" s="116" t="s">
        <v>455</v>
      </c>
      <c r="P7" s="116" t="s">
        <v>456</v>
      </c>
      <c r="Q7" s="116" t="s">
        <v>457</v>
      </c>
      <c r="R7" s="116" t="s">
        <v>458</v>
      </c>
      <c r="S7" s="116" t="s">
        <v>459</v>
      </c>
      <c r="T7" s="116" t="s">
        <v>460</v>
      </c>
      <c r="U7" s="116" t="s">
        <v>461</v>
      </c>
      <c r="V7" s="61" t="s">
        <v>361</v>
      </c>
      <c r="W7" s="116" t="s">
        <v>462</v>
      </c>
      <c r="X7" s="116" t="s">
        <v>463</v>
      </c>
      <c r="Y7" s="116" t="s">
        <v>464</v>
      </c>
      <c r="Z7" s="116" t="s">
        <v>465</v>
      </c>
      <c r="AA7" s="116" t="s">
        <v>466</v>
      </c>
      <c r="AB7" s="116" t="s">
        <v>467</v>
      </c>
      <c r="AC7" s="116" t="s">
        <v>468</v>
      </c>
      <c r="AD7" s="116" t="s">
        <v>469</v>
      </c>
      <c r="AE7" s="116" t="s">
        <v>470</v>
      </c>
      <c r="AF7" s="116" t="s">
        <v>471</v>
      </c>
      <c r="AG7" s="116" t="s">
        <v>472</v>
      </c>
      <c r="AH7" s="116" t="s">
        <v>473</v>
      </c>
      <c r="AI7" s="116" t="s">
        <v>426</v>
      </c>
      <c r="AJ7" s="116" t="s">
        <v>474</v>
      </c>
      <c r="AK7" s="61" t="s">
        <v>361</v>
      </c>
    </row>
    <row r="8" spans="2:37" x14ac:dyDescent="0.25">
      <c r="B8" s="15" t="s">
        <v>475</v>
      </c>
      <c r="D8" s="115" t="s">
        <v>295</v>
      </c>
      <c r="E8" s="116" t="s">
        <v>476</v>
      </c>
      <c r="F8" s="116" t="s">
        <v>477</v>
      </c>
      <c r="G8" s="116" t="s">
        <v>478</v>
      </c>
      <c r="H8" s="61" t="s">
        <v>361</v>
      </c>
      <c r="I8" s="116" t="s">
        <v>479</v>
      </c>
      <c r="J8" s="61" t="s">
        <v>361</v>
      </c>
      <c r="K8" s="116" t="s">
        <v>480</v>
      </c>
      <c r="L8" s="116" t="s">
        <v>481</v>
      </c>
      <c r="M8" s="116" t="s">
        <v>482</v>
      </c>
      <c r="N8" s="116" t="s">
        <v>483</v>
      </c>
      <c r="O8" s="116" t="s">
        <v>484</v>
      </c>
      <c r="P8" s="116" t="s">
        <v>485</v>
      </c>
      <c r="Q8" s="116" t="s">
        <v>486</v>
      </c>
      <c r="R8" s="116" t="s">
        <v>487</v>
      </c>
      <c r="S8" s="116" t="s">
        <v>488</v>
      </c>
      <c r="T8" s="116" t="s">
        <v>489</v>
      </c>
      <c r="U8" s="116" t="s">
        <v>490</v>
      </c>
      <c r="V8" s="61" t="s">
        <v>361</v>
      </c>
      <c r="W8" s="116" t="s">
        <v>491</v>
      </c>
      <c r="X8" s="116" t="s">
        <v>492</v>
      </c>
      <c r="Y8" s="116" t="s">
        <v>493</v>
      </c>
      <c r="Z8" s="116" t="s">
        <v>494</v>
      </c>
      <c r="AA8" s="116" t="s">
        <v>422</v>
      </c>
      <c r="AB8" s="116" t="s">
        <v>495</v>
      </c>
      <c r="AC8" s="116" t="s">
        <v>496</v>
      </c>
      <c r="AD8" s="116" t="s">
        <v>497</v>
      </c>
      <c r="AE8" s="116" t="s">
        <v>498</v>
      </c>
      <c r="AF8" s="116" t="s">
        <v>499</v>
      </c>
      <c r="AG8" s="116" t="s">
        <v>500</v>
      </c>
      <c r="AH8" s="116" t="s">
        <v>501</v>
      </c>
      <c r="AI8" s="116" t="s">
        <v>502</v>
      </c>
      <c r="AJ8" s="116" t="s">
        <v>503</v>
      </c>
      <c r="AK8" s="61" t="s">
        <v>361</v>
      </c>
    </row>
    <row r="9" spans="2:37" x14ac:dyDescent="0.25">
      <c r="B9" s="15" t="s">
        <v>504</v>
      </c>
      <c r="D9" t="s">
        <v>296</v>
      </c>
      <c r="E9" s="116" t="s">
        <v>505</v>
      </c>
      <c r="F9" s="116" t="s">
        <v>506</v>
      </c>
      <c r="G9" s="116" t="s">
        <v>507</v>
      </c>
      <c r="H9" s="61" t="s">
        <v>361</v>
      </c>
      <c r="I9" s="116" t="s">
        <v>508</v>
      </c>
      <c r="J9" s="61" t="s">
        <v>361</v>
      </c>
      <c r="K9" s="116" t="s">
        <v>341</v>
      </c>
      <c r="L9" s="116" t="s">
        <v>509</v>
      </c>
      <c r="M9" s="116" t="s">
        <v>510</v>
      </c>
      <c r="N9" s="116" t="s">
        <v>511</v>
      </c>
      <c r="O9" s="116" t="s">
        <v>512</v>
      </c>
      <c r="P9" s="116" t="s">
        <v>513</v>
      </c>
      <c r="Q9" s="116" t="s">
        <v>514</v>
      </c>
      <c r="R9" s="116" t="s">
        <v>515</v>
      </c>
      <c r="S9" s="116" t="s">
        <v>516</v>
      </c>
      <c r="T9" s="116" t="s">
        <v>517</v>
      </c>
      <c r="U9" s="116" t="s">
        <v>518</v>
      </c>
      <c r="V9" s="61" t="s">
        <v>361</v>
      </c>
      <c r="W9" s="116" t="s">
        <v>519</v>
      </c>
      <c r="X9" s="116" t="s">
        <v>520</v>
      </c>
      <c r="Y9" s="116" t="s">
        <v>521</v>
      </c>
      <c r="Z9" s="116" t="s">
        <v>522</v>
      </c>
      <c r="AA9" s="116" t="s">
        <v>523</v>
      </c>
      <c r="AB9" s="116" t="s">
        <v>524</v>
      </c>
      <c r="AC9" s="116" t="s">
        <v>525</v>
      </c>
      <c r="AD9" s="116" t="s">
        <v>526</v>
      </c>
      <c r="AE9" s="116" t="s">
        <v>527</v>
      </c>
      <c r="AF9" s="116" t="s">
        <v>528</v>
      </c>
      <c r="AG9" s="116" t="s">
        <v>529</v>
      </c>
      <c r="AH9" s="116" t="s">
        <v>530</v>
      </c>
      <c r="AI9" s="116" t="s">
        <v>531</v>
      </c>
      <c r="AJ9" s="61" t="s">
        <v>361</v>
      </c>
      <c r="AK9" s="61" t="s">
        <v>361</v>
      </c>
    </row>
    <row r="10" spans="2:37" x14ac:dyDescent="0.25">
      <c r="B10" s="15" t="s">
        <v>304</v>
      </c>
      <c r="D10" s="115" t="s">
        <v>297</v>
      </c>
      <c r="E10" s="116" t="s">
        <v>532</v>
      </c>
      <c r="F10" s="116" t="s">
        <v>533</v>
      </c>
      <c r="G10" s="61" t="s">
        <v>361</v>
      </c>
      <c r="H10" s="61" t="s">
        <v>361</v>
      </c>
      <c r="I10" s="116" t="s">
        <v>534</v>
      </c>
      <c r="J10" s="61" t="s">
        <v>361</v>
      </c>
      <c r="K10" s="116" t="s">
        <v>535</v>
      </c>
      <c r="L10" s="116" t="s">
        <v>536</v>
      </c>
      <c r="M10" s="116" t="s">
        <v>537</v>
      </c>
      <c r="N10" s="116" t="s">
        <v>538</v>
      </c>
      <c r="O10" s="116" t="s">
        <v>539</v>
      </c>
      <c r="P10" s="116" t="s">
        <v>540</v>
      </c>
      <c r="Q10" s="116" t="s">
        <v>541</v>
      </c>
      <c r="R10" s="116" t="s">
        <v>542</v>
      </c>
      <c r="S10" s="116" t="s">
        <v>543</v>
      </c>
      <c r="T10" s="116" t="s">
        <v>544</v>
      </c>
      <c r="U10" s="116" t="s">
        <v>545</v>
      </c>
      <c r="V10" s="61" t="s">
        <v>361</v>
      </c>
      <c r="W10" s="116" t="s">
        <v>546</v>
      </c>
      <c r="X10" s="116" t="s">
        <v>547</v>
      </c>
      <c r="Y10" s="116" t="s">
        <v>548</v>
      </c>
      <c r="Z10" s="116" t="s">
        <v>549</v>
      </c>
      <c r="AA10" s="116" t="s">
        <v>550</v>
      </c>
      <c r="AB10" s="116" t="s">
        <v>551</v>
      </c>
      <c r="AC10" s="116" t="s">
        <v>552</v>
      </c>
      <c r="AD10" s="116" t="s">
        <v>553</v>
      </c>
      <c r="AE10" s="116" t="s">
        <v>554</v>
      </c>
      <c r="AF10" s="116" t="s">
        <v>426</v>
      </c>
      <c r="AG10" s="116" t="s">
        <v>555</v>
      </c>
      <c r="AH10" s="116" t="s">
        <v>556</v>
      </c>
      <c r="AI10" s="116" t="s">
        <v>557</v>
      </c>
      <c r="AJ10" s="61" t="s">
        <v>361</v>
      </c>
      <c r="AK10" s="61" t="s">
        <v>361</v>
      </c>
    </row>
    <row r="11" spans="2:37" x14ac:dyDescent="0.25">
      <c r="B11" s="15" t="s">
        <v>305</v>
      </c>
      <c r="D11" s="115" t="s">
        <v>298</v>
      </c>
      <c r="E11" s="116" t="s">
        <v>558</v>
      </c>
      <c r="F11" s="116" t="s">
        <v>559</v>
      </c>
      <c r="G11" s="61" t="s">
        <v>361</v>
      </c>
      <c r="H11" s="61" t="s">
        <v>361</v>
      </c>
      <c r="I11" s="116" t="s">
        <v>560</v>
      </c>
      <c r="J11" s="61" t="s">
        <v>361</v>
      </c>
      <c r="K11" s="116" t="s">
        <v>561</v>
      </c>
      <c r="L11" s="116" t="s">
        <v>562</v>
      </c>
      <c r="M11" s="116" t="s">
        <v>563</v>
      </c>
      <c r="N11" s="116" t="s">
        <v>564</v>
      </c>
      <c r="O11" s="116" t="s">
        <v>565</v>
      </c>
      <c r="P11" s="116" t="s">
        <v>566</v>
      </c>
      <c r="Q11" s="116" t="s">
        <v>567</v>
      </c>
      <c r="R11" s="116" t="s">
        <v>568</v>
      </c>
      <c r="S11" s="116" t="s">
        <v>569</v>
      </c>
      <c r="T11" s="116" t="s">
        <v>570</v>
      </c>
      <c r="U11" s="116" t="s">
        <v>571</v>
      </c>
      <c r="V11" s="61" t="s">
        <v>361</v>
      </c>
      <c r="W11" s="116" t="s">
        <v>572</v>
      </c>
      <c r="X11" s="116" t="s">
        <v>573</v>
      </c>
      <c r="Y11" s="116" t="s">
        <v>574</v>
      </c>
      <c r="Z11" s="116" t="s">
        <v>575</v>
      </c>
      <c r="AA11" s="116" t="s">
        <v>347</v>
      </c>
      <c r="AB11" s="116" t="s">
        <v>576</v>
      </c>
      <c r="AC11" s="116" t="s">
        <v>577</v>
      </c>
      <c r="AD11" s="116" t="s">
        <v>578</v>
      </c>
      <c r="AE11" s="116" t="s">
        <v>579</v>
      </c>
      <c r="AF11" s="116" t="s">
        <v>580</v>
      </c>
      <c r="AG11" s="116" t="s">
        <v>581</v>
      </c>
      <c r="AH11" s="116" t="s">
        <v>582</v>
      </c>
      <c r="AI11" s="116" t="s">
        <v>583</v>
      </c>
      <c r="AJ11" s="61" t="s">
        <v>361</v>
      </c>
      <c r="AK11" s="61" t="s">
        <v>361</v>
      </c>
    </row>
    <row r="12" spans="2:37" x14ac:dyDescent="0.25">
      <c r="B12" s="15" t="s">
        <v>584</v>
      </c>
      <c r="D12" s="115" t="s">
        <v>299</v>
      </c>
      <c r="E12" s="116" t="s">
        <v>585</v>
      </c>
      <c r="F12" s="116" t="s">
        <v>586</v>
      </c>
      <c r="G12" s="61" t="s">
        <v>361</v>
      </c>
      <c r="H12" s="61" t="s">
        <v>361</v>
      </c>
      <c r="I12" s="116" t="s">
        <v>587</v>
      </c>
      <c r="J12" s="61" t="s">
        <v>361</v>
      </c>
      <c r="K12" s="116" t="s">
        <v>588</v>
      </c>
      <c r="L12" s="116" t="s">
        <v>351</v>
      </c>
      <c r="M12" s="116" t="s">
        <v>589</v>
      </c>
      <c r="N12" s="116" t="s">
        <v>590</v>
      </c>
      <c r="O12" s="116" t="s">
        <v>591</v>
      </c>
      <c r="P12" s="116" t="s">
        <v>592</v>
      </c>
      <c r="Q12" s="116" t="s">
        <v>593</v>
      </c>
      <c r="R12" s="116" t="s">
        <v>594</v>
      </c>
      <c r="S12" s="116" t="s">
        <v>595</v>
      </c>
      <c r="T12" s="116" t="s">
        <v>596</v>
      </c>
      <c r="U12" s="61" t="s">
        <v>361</v>
      </c>
      <c r="V12" s="61" t="s">
        <v>361</v>
      </c>
      <c r="W12" s="116" t="s">
        <v>597</v>
      </c>
      <c r="X12" s="116" t="s">
        <v>598</v>
      </c>
      <c r="Y12" s="116" t="s">
        <v>599</v>
      </c>
      <c r="Z12" s="116" t="s">
        <v>600</v>
      </c>
      <c r="AA12" s="116" t="s">
        <v>601</v>
      </c>
      <c r="AB12" s="116" t="s">
        <v>602</v>
      </c>
      <c r="AC12" s="116" t="s">
        <v>603</v>
      </c>
      <c r="AD12" s="116" t="s">
        <v>604</v>
      </c>
      <c r="AE12" s="116" t="s">
        <v>605</v>
      </c>
      <c r="AF12" s="116" t="s">
        <v>596</v>
      </c>
      <c r="AG12" s="116" t="s">
        <v>606</v>
      </c>
      <c r="AH12" s="116" t="s">
        <v>607</v>
      </c>
      <c r="AI12" s="116" t="s">
        <v>608</v>
      </c>
      <c r="AJ12" s="61" t="s">
        <v>361</v>
      </c>
      <c r="AK12" s="61" t="s">
        <v>361</v>
      </c>
    </row>
    <row r="13" spans="2:37" x14ac:dyDescent="0.25">
      <c r="B13" s="15" t="s">
        <v>311</v>
      </c>
      <c r="D13" s="115" t="s">
        <v>300</v>
      </c>
      <c r="E13" s="116" t="s">
        <v>609</v>
      </c>
      <c r="F13" s="116" t="s">
        <v>610</v>
      </c>
      <c r="G13" s="61" t="s">
        <v>361</v>
      </c>
      <c r="H13" s="61" t="s">
        <v>361</v>
      </c>
      <c r="I13" s="116" t="s">
        <v>611</v>
      </c>
      <c r="J13" s="61" t="s">
        <v>361</v>
      </c>
      <c r="K13" s="116" t="s">
        <v>612</v>
      </c>
      <c r="L13" s="116" t="s">
        <v>613</v>
      </c>
      <c r="M13" s="116" t="s">
        <v>614</v>
      </c>
      <c r="N13" s="116" t="s">
        <v>615</v>
      </c>
      <c r="O13" s="116" t="s">
        <v>616</v>
      </c>
      <c r="P13" s="116" t="s">
        <v>511</v>
      </c>
      <c r="Q13" s="116" t="s">
        <v>617</v>
      </c>
      <c r="R13" s="116" t="s">
        <v>618</v>
      </c>
      <c r="S13" s="116" t="s">
        <v>619</v>
      </c>
      <c r="T13" s="116" t="s">
        <v>620</v>
      </c>
      <c r="U13" s="61" t="s">
        <v>361</v>
      </c>
      <c r="V13" s="61" t="s">
        <v>361</v>
      </c>
      <c r="W13" s="116" t="s">
        <v>621</v>
      </c>
      <c r="X13" s="116" t="s">
        <v>622</v>
      </c>
      <c r="Y13" s="116" t="s">
        <v>623</v>
      </c>
      <c r="Z13" s="116" t="s">
        <v>624</v>
      </c>
      <c r="AA13" s="116" t="s">
        <v>625</v>
      </c>
      <c r="AB13" s="116" t="s">
        <v>626</v>
      </c>
      <c r="AC13" s="116" t="s">
        <v>627</v>
      </c>
      <c r="AD13" s="116" t="s">
        <v>628</v>
      </c>
      <c r="AE13" s="116" t="s">
        <v>629</v>
      </c>
      <c r="AF13" s="116" t="s">
        <v>630</v>
      </c>
      <c r="AG13" s="116" t="s">
        <v>631</v>
      </c>
      <c r="AH13" s="116" t="s">
        <v>632</v>
      </c>
      <c r="AI13" s="116" t="s">
        <v>420</v>
      </c>
      <c r="AJ13" s="61" t="s">
        <v>361</v>
      </c>
      <c r="AK13" s="61" t="s">
        <v>361</v>
      </c>
    </row>
    <row r="14" spans="2:37" x14ac:dyDescent="0.25">
      <c r="B14" s="15" t="s">
        <v>633</v>
      </c>
      <c r="D14" s="115" t="s">
        <v>301</v>
      </c>
      <c r="E14" s="61" t="s">
        <v>361</v>
      </c>
      <c r="F14" s="116" t="s">
        <v>634</v>
      </c>
      <c r="G14" s="61" t="s">
        <v>361</v>
      </c>
      <c r="H14" s="61" t="s">
        <v>361</v>
      </c>
      <c r="I14" s="116" t="s">
        <v>635</v>
      </c>
      <c r="J14" s="61" t="s">
        <v>361</v>
      </c>
      <c r="K14" s="116" t="s">
        <v>469</v>
      </c>
      <c r="L14" s="116" t="s">
        <v>636</v>
      </c>
      <c r="M14" s="116" t="s">
        <v>637</v>
      </c>
      <c r="N14" s="116" t="s">
        <v>638</v>
      </c>
      <c r="O14" s="116" t="s">
        <v>639</v>
      </c>
      <c r="P14" s="116" t="s">
        <v>640</v>
      </c>
      <c r="Q14" s="116" t="s">
        <v>641</v>
      </c>
      <c r="R14" s="116" t="s">
        <v>642</v>
      </c>
      <c r="S14" s="116" t="s">
        <v>643</v>
      </c>
      <c r="T14" s="116" t="s">
        <v>644</v>
      </c>
      <c r="U14" s="61" t="s">
        <v>361</v>
      </c>
      <c r="V14" s="61" t="s">
        <v>361</v>
      </c>
      <c r="W14" s="116" t="s">
        <v>645</v>
      </c>
      <c r="X14" s="116" t="s">
        <v>646</v>
      </c>
      <c r="Y14" s="116" t="s">
        <v>647</v>
      </c>
      <c r="Z14" s="116" t="s">
        <v>647</v>
      </c>
      <c r="AA14" s="116" t="s">
        <v>469</v>
      </c>
      <c r="AB14" s="116" t="s">
        <v>648</v>
      </c>
      <c r="AC14" s="116" t="s">
        <v>649</v>
      </c>
      <c r="AD14" s="116" t="s">
        <v>650</v>
      </c>
      <c r="AE14" s="116" t="s">
        <v>651</v>
      </c>
      <c r="AF14" s="116" t="s">
        <v>652</v>
      </c>
      <c r="AG14" s="116" t="s">
        <v>653</v>
      </c>
      <c r="AH14" s="116" t="s">
        <v>654</v>
      </c>
      <c r="AI14" s="116" t="s">
        <v>655</v>
      </c>
      <c r="AJ14" s="61" t="s">
        <v>361</v>
      </c>
      <c r="AK14" s="61" t="s">
        <v>361</v>
      </c>
    </row>
    <row r="15" spans="2:37" x14ac:dyDescent="0.25">
      <c r="B15" t="s">
        <v>656</v>
      </c>
      <c r="D15" s="115" t="s">
        <v>302</v>
      </c>
      <c r="E15" s="61" t="s">
        <v>361</v>
      </c>
      <c r="F15" s="116" t="s">
        <v>367</v>
      </c>
      <c r="G15" s="61" t="s">
        <v>361</v>
      </c>
      <c r="H15" s="61" t="s">
        <v>361</v>
      </c>
      <c r="I15" s="116" t="s">
        <v>657</v>
      </c>
      <c r="J15" s="61" t="s">
        <v>361</v>
      </c>
      <c r="K15" s="116" t="s">
        <v>658</v>
      </c>
      <c r="L15" s="116" t="s">
        <v>659</v>
      </c>
      <c r="M15" s="116" t="s">
        <v>660</v>
      </c>
      <c r="N15" s="116" t="s">
        <v>661</v>
      </c>
      <c r="O15" s="116" t="s">
        <v>662</v>
      </c>
      <c r="P15" s="116" t="s">
        <v>663</v>
      </c>
      <c r="Q15" s="116" t="s">
        <v>664</v>
      </c>
      <c r="R15" s="116" t="s">
        <v>665</v>
      </c>
      <c r="S15" s="116" t="s">
        <v>666</v>
      </c>
      <c r="T15" s="116" t="s">
        <v>667</v>
      </c>
      <c r="U15" s="61" t="s">
        <v>361</v>
      </c>
      <c r="V15" s="61" t="s">
        <v>361</v>
      </c>
      <c r="W15" s="116" t="s">
        <v>668</v>
      </c>
      <c r="X15" s="116" t="s">
        <v>669</v>
      </c>
      <c r="Y15" s="116" t="s">
        <v>670</v>
      </c>
      <c r="Z15" s="116" t="s">
        <v>671</v>
      </c>
      <c r="AA15" s="116" t="s">
        <v>672</v>
      </c>
      <c r="AB15" s="116" t="s">
        <v>673</v>
      </c>
      <c r="AC15" s="116" t="s">
        <v>674</v>
      </c>
      <c r="AD15" s="61" t="s">
        <v>361</v>
      </c>
      <c r="AE15" s="116" t="s">
        <v>675</v>
      </c>
      <c r="AF15" s="116" t="s">
        <v>676</v>
      </c>
      <c r="AG15" s="116" t="s">
        <v>677</v>
      </c>
      <c r="AH15" s="116" t="s">
        <v>678</v>
      </c>
      <c r="AI15" s="116" t="s">
        <v>679</v>
      </c>
      <c r="AJ15" s="61" t="s">
        <v>361</v>
      </c>
      <c r="AK15" s="61" t="s">
        <v>361</v>
      </c>
    </row>
    <row r="16" spans="2:37" x14ac:dyDescent="0.25">
      <c r="B16" t="s">
        <v>313</v>
      </c>
      <c r="D16" s="115" t="s">
        <v>303</v>
      </c>
      <c r="E16" s="61" t="s">
        <v>361</v>
      </c>
      <c r="F16" s="116" t="s">
        <v>348</v>
      </c>
      <c r="G16" s="61" t="s">
        <v>361</v>
      </c>
      <c r="H16" s="61" t="s">
        <v>361</v>
      </c>
      <c r="I16" s="116" t="s">
        <v>545</v>
      </c>
      <c r="J16" s="61" t="s">
        <v>361</v>
      </c>
      <c r="K16" s="116" t="s">
        <v>680</v>
      </c>
      <c r="L16" s="116" t="s">
        <v>681</v>
      </c>
      <c r="M16" s="116" t="s">
        <v>682</v>
      </c>
      <c r="N16" s="116" t="s">
        <v>683</v>
      </c>
      <c r="O16" s="116" t="s">
        <v>684</v>
      </c>
      <c r="P16" s="116" t="s">
        <v>685</v>
      </c>
      <c r="Q16" s="116" t="s">
        <v>686</v>
      </c>
      <c r="R16" s="116" t="s">
        <v>687</v>
      </c>
      <c r="S16" s="116" t="s">
        <v>688</v>
      </c>
      <c r="T16" s="116" t="s">
        <v>689</v>
      </c>
      <c r="U16" s="61" t="s">
        <v>361</v>
      </c>
      <c r="V16" s="61" t="s">
        <v>361</v>
      </c>
      <c r="W16" s="116" t="s">
        <v>690</v>
      </c>
      <c r="X16" s="116" t="s">
        <v>691</v>
      </c>
      <c r="Y16" s="116" t="s">
        <v>692</v>
      </c>
      <c r="Z16" s="116" t="s">
        <v>693</v>
      </c>
      <c r="AA16" s="116" t="s">
        <v>694</v>
      </c>
      <c r="AB16" s="116" t="s">
        <v>695</v>
      </c>
      <c r="AC16" s="61" t="s">
        <v>361</v>
      </c>
      <c r="AD16" s="61" t="s">
        <v>361</v>
      </c>
      <c r="AE16" s="116" t="s">
        <v>696</v>
      </c>
      <c r="AF16" s="116" t="s">
        <v>697</v>
      </c>
      <c r="AG16" s="116" t="s">
        <v>698</v>
      </c>
      <c r="AH16" s="116" t="s">
        <v>699</v>
      </c>
      <c r="AI16" s="116" t="s">
        <v>700</v>
      </c>
      <c r="AJ16" s="61" t="s">
        <v>361</v>
      </c>
      <c r="AK16" s="61" t="s">
        <v>361</v>
      </c>
    </row>
    <row r="17" spans="1:37" x14ac:dyDescent="0.25">
      <c r="B17" t="s">
        <v>701</v>
      </c>
      <c r="D17" s="115" t="s">
        <v>304</v>
      </c>
      <c r="E17" s="61" t="s">
        <v>361</v>
      </c>
      <c r="F17" s="116" t="s">
        <v>442</v>
      </c>
      <c r="G17" s="61" t="s">
        <v>361</v>
      </c>
      <c r="H17" s="61" t="s">
        <v>361</v>
      </c>
      <c r="I17" s="116" t="s">
        <v>702</v>
      </c>
      <c r="J17" s="61" t="s">
        <v>361</v>
      </c>
      <c r="K17" s="116" t="s">
        <v>703</v>
      </c>
      <c r="L17" s="116" t="s">
        <v>704</v>
      </c>
      <c r="M17" s="116" t="s">
        <v>705</v>
      </c>
      <c r="N17" s="116" t="s">
        <v>706</v>
      </c>
      <c r="O17" s="116" t="s">
        <v>707</v>
      </c>
      <c r="P17" s="116" t="s">
        <v>708</v>
      </c>
      <c r="Q17" s="116" t="s">
        <v>709</v>
      </c>
      <c r="R17" s="116" t="s">
        <v>710</v>
      </c>
      <c r="S17" s="116" t="s">
        <v>711</v>
      </c>
      <c r="T17" s="116" t="s">
        <v>712</v>
      </c>
      <c r="U17" s="61" t="s">
        <v>361</v>
      </c>
      <c r="V17" s="61" t="s">
        <v>361</v>
      </c>
      <c r="W17" s="116" t="s">
        <v>713</v>
      </c>
      <c r="X17" s="116" t="s">
        <v>714</v>
      </c>
      <c r="Y17" s="116" t="s">
        <v>715</v>
      </c>
      <c r="Z17" s="116" t="s">
        <v>716</v>
      </c>
      <c r="AA17" s="116" t="s">
        <v>717</v>
      </c>
      <c r="AB17" s="116" t="s">
        <v>718</v>
      </c>
      <c r="AC17" s="61" t="s">
        <v>361</v>
      </c>
      <c r="AD17" s="61" t="s">
        <v>361</v>
      </c>
      <c r="AE17" s="61" t="s">
        <v>361</v>
      </c>
      <c r="AF17" s="116" t="s">
        <v>719</v>
      </c>
      <c r="AG17" s="116" t="s">
        <v>720</v>
      </c>
      <c r="AH17" s="116" t="s">
        <v>721</v>
      </c>
      <c r="AI17" s="116" t="s">
        <v>722</v>
      </c>
      <c r="AJ17" s="61" t="s">
        <v>361</v>
      </c>
      <c r="AK17" s="61" t="s">
        <v>361</v>
      </c>
    </row>
    <row r="18" spans="1:37" x14ac:dyDescent="0.25">
      <c r="B18" t="s">
        <v>315</v>
      </c>
      <c r="D18" s="115" t="s">
        <v>305</v>
      </c>
      <c r="E18" s="61" t="s">
        <v>361</v>
      </c>
      <c r="F18" s="116" t="s">
        <v>723</v>
      </c>
      <c r="G18" s="61" t="s">
        <v>361</v>
      </c>
      <c r="H18" s="61" t="s">
        <v>361</v>
      </c>
      <c r="I18" s="116" t="s">
        <v>724</v>
      </c>
      <c r="J18" s="61" t="s">
        <v>361</v>
      </c>
      <c r="K18" s="116" t="s">
        <v>725</v>
      </c>
      <c r="L18" s="116" t="s">
        <v>726</v>
      </c>
      <c r="M18" s="116" t="s">
        <v>727</v>
      </c>
      <c r="N18" s="116" t="s">
        <v>728</v>
      </c>
      <c r="O18" s="116" t="s">
        <v>729</v>
      </c>
      <c r="P18" s="116" t="s">
        <v>730</v>
      </c>
      <c r="Q18" s="116" t="s">
        <v>731</v>
      </c>
      <c r="R18" s="116" t="s">
        <v>732</v>
      </c>
      <c r="S18" s="116" t="s">
        <v>733</v>
      </c>
      <c r="T18" s="116" t="s">
        <v>734</v>
      </c>
      <c r="U18" s="61" t="s">
        <v>361</v>
      </c>
      <c r="V18" s="61" t="s">
        <v>361</v>
      </c>
      <c r="W18" s="116" t="s">
        <v>735</v>
      </c>
      <c r="X18" s="61" t="s">
        <v>361</v>
      </c>
      <c r="Y18" s="116" t="s">
        <v>736</v>
      </c>
      <c r="Z18" s="116" t="s">
        <v>737</v>
      </c>
      <c r="AA18" s="116" t="s">
        <v>738</v>
      </c>
      <c r="AB18" s="116" t="s">
        <v>739</v>
      </c>
      <c r="AC18" s="61" t="s">
        <v>361</v>
      </c>
      <c r="AD18" s="61" t="s">
        <v>361</v>
      </c>
      <c r="AE18" s="61" t="s">
        <v>361</v>
      </c>
      <c r="AF18" s="116" t="s">
        <v>740</v>
      </c>
      <c r="AG18" s="116" t="s">
        <v>741</v>
      </c>
      <c r="AH18" s="116" t="s">
        <v>742</v>
      </c>
      <c r="AI18" s="116" t="s">
        <v>743</v>
      </c>
      <c r="AJ18" s="61" t="s">
        <v>361</v>
      </c>
      <c r="AK18" s="61" t="s">
        <v>361</v>
      </c>
    </row>
    <row r="19" spans="1:37" x14ac:dyDescent="0.25">
      <c r="B19" t="s">
        <v>318</v>
      </c>
      <c r="D19" s="115" t="s">
        <v>306</v>
      </c>
      <c r="E19" s="61" t="s">
        <v>361</v>
      </c>
      <c r="F19" s="116" t="s">
        <v>744</v>
      </c>
      <c r="G19" s="61" t="s">
        <v>361</v>
      </c>
      <c r="H19" s="61" t="s">
        <v>361</v>
      </c>
      <c r="I19" s="116" t="s">
        <v>639</v>
      </c>
      <c r="J19" s="61" t="s">
        <v>361</v>
      </c>
      <c r="K19" s="116" t="s">
        <v>745</v>
      </c>
      <c r="L19" s="116" t="s">
        <v>746</v>
      </c>
      <c r="M19" s="116" t="s">
        <v>747</v>
      </c>
      <c r="N19" s="61" t="s">
        <v>361</v>
      </c>
      <c r="O19" s="116" t="s">
        <v>748</v>
      </c>
      <c r="P19" s="116" t="s">
        <v>749</v>
      </c>
      <c r="Q19" s="116" t="s">
        <v>750</v>
      </c>
      <c r="R19" s="116" t="s">
        <v>751</v>
      </c>
      <c r="S19" s="116" t="s">
        <v>752</v>
      </c>
      <c r="T19" s="116" t="s">
        <v>753</v>
      </c>
      <c r="U19" s="61" t="s">
        <v>361</v>
      </c>
      <c r="V19" s="61" t="s">
        <v>361</v>
      </c>
      <c r="W19" s="116" t="s">
        <v>754</v>
      </c>
      <c r="X19" s="61" t="s">
        <v>361</v>
      </c>
      <c r="Y19" s="116" t="s">
        <v>755</v>
      </c>
      <c r="Z19" s="116" t="s">
        <v>756</v>
      </c>
      <c r="AA19" s="116" t="s">
        <v>757</v>
      </c>
      <c r="AB19" s="116" t="s">
        <v>758</v>
      </c>
      <c r="AC19" s="61" t="s">
        <v>361</v>
      </c>
      <c r="AD19" s="61" t="s">
        <v>361</v>
      </c>
      <c r="AE19" s="61" t="s">
        <v>361</v>
      </c>
      <c r="AF19" s="116" t="s">
        <v>759</v>
      </c>
      <c r="AG19" s="116" t="s">
        <v>760</v>
      </c>
      <c r="AH19" s="116" t="s">
        <v>761</v>
      </c>
      <c r="AI19" s="116" t="s">
        <v>762</v>
      </c>
      <c r="AJ19" s="61" t="s">
        <v>361</v>
      </c>
      <c r="AK19" s="61" t="s">
        <v>361</v>
      </c>
    </row>
    <row r="20" spans="1:37" x14ac:dyDescent="0.25">
      <c r="B20" t="s">
        <v>319</v>
      </c>
      <c r="D20" s="115" t="s">
        <v>307</v>
      </c>
      <c r="E20" s="61" t="s">
        <v>361</v>
      </c>
      <c r="F20" s="116" t="s">
        <v>763</v>
      </c>
      <c r="G20" s="61" t="s">
        <v>361</v>
      </c>
      <c r="H20" s="61" t="s">
        <v>361</v>
      </c>
      <c r="I20" s="116" t="s">
        <v>764</v>
      </c>
      <c r="J20" s="61" t="s">
        <v>361</v>
      </c>
      <c r="K20" s="116" t="s">
        <v>765</v>
      </c>
      <c r="L20" s="116" t="s">
        <v>766</v>
      </c>
      <c r="M20" s="116" t="s">
        <v>767</v>
      </c>
      <c r="N20" s="61" t="s">
        <v>361</v>
      </c>
      <c r="O20" s="116" t="s">
        <v>714</v>
      </c>
      <c r="P20" s="116" t="s">
        <v>768</v>
      </c>
      <c r="Q20" s="116" t="s">
        <v>769</v>
      </c>
      <c r="R20" s="116" t="s">
        <v>770</v>
      </c>
      <c r="S20" s="116" t="s">
        <v>771</v>
      </c>
      <c r="T20" s="116" t="s">
        <v>772</v>
      </c>
      <c r="U20" s="61" t="s">
        <v>361</v>
      </c>
      <c r="V20" s="61" t="s">
        <v>361</v>
      </c>
      <c r="W20" s="116" t="s">
        <v>773</v>
      </c>
      <c r="X20" s="61" t="s">
        <v>361</v>
      </c>
      <c r="Y20" s="116" t="s">
        <v>774</v>
      </c>
      <c r="Z20" s="116" t="s">
        <v>775</v>
      </c>
      <c r="AA20" s="116" t="s">
        <v>776</v>
      </c>
      <c r="AB20" s="116" t="s">
        <v>777</v>
      </c>
      <c r="AC20" s="61" t="s">
        <v>361</v>
      </c>
      <c r="AD20" s="61" t="s">
        <v>361</v>
      </c>
      <c r="AE20" s="61" t="s">
        <v>361</v>
      </c>
      <c r="AF20" s="116" t="s">
        <v>778</v>
      </c>
      <c r="AG20" s="116" t="s">
        <v>779</v>
      </c>
      <c r="AH20" s="116" t="s">
        <v>780</v>
      </c>
      <c r="AI20" s="116" t="s">
        <v>781</v>
      </c>
      <c r="AJ20" s="61" t="s">
        <v>361</v>
      </c>
      <c r="AK20" s="61" t="s">
        <v>361</v>
      </c>
    </row>
    <row r="21" spans="1:37" x14ac:dyDescent="0.25">
      <c r="B21" t="s">
        <v>782</v>
      </c>
      <c r="D21" s="115" t="s">
        <v>308</v>
      </c>
      <c r="E21" s="61" t="s">
        <v>361</v>
      </c>
      <c r="F21" s="116" t="s">
        <v>528</v>
      </c>
      <c r="G21" s="61" t="s">
        <v>361</v>
      </c>
      <c r="H21" s="61" t="s">
        <v>361</v>
      </c>
      <c r="I21" s="116" t="s">
        <v>783</v>
      </c>
      <c r="J21" s="61" t="s">
        <v>361</v>
      </c>
      <c r="K21" s="116" t="s">
        <v>784</v>
      </c>
      <c r="L21" s="116" t="s">
        <v>785</v>
      </c>
      <c r="M21" s="116" t="s">
        <v>786</v>
      </c>
      <c r="N21" s="61" t="s">
        <v>361</v>
      </c>
      <c r="O21" s="116" t="s">
        <v>787</v>
      </c>
      <c r="P21" s="116" t="s">
        <v>788</v>
      </c>
      <c r="Q21" s="116" t="s">
        <v>789</v>
      </c>
      <c r="R21" s="116" t="s">
        <v>790</v>
      </c>
      <c r="S21" s="116" t="s">
        <v>791</v>
      </c>
      <c r="T21" s="116" t="s">
        <v>792</v>
      </c>
      <c r="U21" s="61" t="s">
        <v>361</v>
      </c>
      <c r="V21" s="61" t="s">
        <v>361</v>
      </c>
      <c r="W21" s="116" t="s">
        <v>793</v>
      </c>
      <c r="X21" s="61" t="s">
        <v>361</v>
      </c>
      <c r="Y21" s="116" t="s">
        <v>794</v>
      </c>
      <c r="Z21" s="116" t="s">
        <v>795</v>
      </c>
      <c r="AA21" s="116" t="s">
        <v>796</v>
      </c>
      <c r="AB21" s="116" t="s">
        <v>797</v>
      </c>
      <c r="AC21" s="61" t="s">
        <v>361</v>
      </c>
      <c r="AD21" s="61" t="s">
        <v>361</v>
      </c>
      <c r="AE21" s="61" t="s">
        <v>361</v>
      </c>
      <c r="AF21" s="116" t="s">
        <v>798</v>
      </c>
      <c r="AG21" s="116" t="s">
        <v>799</v>
      </c>
      <c r="AH21" s="116" t="s">
        <v>800</v>
      </c>
      <c r="AI21" s="116" t="s">
        <v>801</v>
      </c>
      <c r="AJ21" s="61" t="s">
        <v>361</v>
      </c>
      <c r="AK21" s="61" t="s">
        <v>361</v>
      </c>
    </row>
    <row r="22" spans="1:37" x14ac:dyDescent="0.25">
      <c r="B22" t="s">
        <v>802</v>
      </c>
      <c r="D22" s="115" t="s">
        <v>309</v>
      </c>
      <c r="E22" s="61" t="s">
        <v>361</v>
      </c>
      <c r="F22" s="116" t="s">
        <v>562</v>
      </c>
      <c r="G22" s="61" t="s">
        <v>361</v>
      </c>
      <c r="H22" s="61" t="s">
        <v>361</v>
      </c>
      <c r="I22" s="116" t="s">
        <v>803</v>
      </c>
      <c r="J22" s="61" t="s">
        <v>361</v>
      </c>
      <c r="K22" s="116" t="s">
        <v>804</v>
      </c>
      <c r="L22" s="116" t="s">
        <v>805</v>
      </c>
      <c r="M22" s="116" t="s">
        <v>806</v>
      </c>
      <c r="N22" s="61" t="s">
        <v>361</v>
      </c>
      <c r="O22" s="61" t="s">
        <v>361</v>
      </c>
      <c r="P22" s="116" t="s">
        <v>807</v>
      </c>
      <c r="Q22" s="116" t="s">
        <v>808</v>
      </c>
      <c r="R22" s="116" t="s">
        <v>809</v>
      </c>
      <c r="S22" s="116" t="s">
        <v>810</v>
      </c>
      <c r="T22" s="116" t="s">
        <v>811</v>
      </c>
      <c r="U22" s="61" t="s">
        <v>361</v>
      </c>
      <c r="V22" s="61" t="s">
        <v>361</v>
      </c>
      <c r="W22" s="116" t="s">
        <v>812</v>
      </c>
      <c r="X22" s="61" t="s">
        <v>361</v>
      </c>
      <c r="Y22" s="116" t="s">
        <v>813</v>
      </c>
      <c r="Z22" s="116" t="s">
        <v>814</v>
      </c>
      <c r="AA22" s="116" t="s">
        <v>592</v>
      </c>
      <c r="AB22" s="116" t="s">
        <v>815</v>
      </c>
      <c r="AC22" s="61" t="s">
        <v>361</v>
      </c>
      <c r="AD22" s="61" t="s">
        <v>361</v>
      </c>
      <c r="AE22" s="61" t="s">
        <v>361</v>
      </c>
      <c r="AF22" s="116" t="s">
        <v>816</v>
      </c>
      <c r="AG22" s="116" t="s">
        <v>817</v>
      </c>
      <c r="AH22" s="116" t="s">
        <v>818</v>
      </c>
      <c r="AI22" s="116" t="s">
        <v>819</v>
      </c>
      <c r="AJ22" s="61" t="s">
        <v>361</v>
      </c>
      <c r="AK22" s="61" t="s">
        <v>361</v>
      </c>
    </row>
    <row r="23" spans="1:37" x14ac:dyDescent="0.25">
      <c r="B23" t="s">
        <v>820</v>
      </c>
      <c r="D23" s="115" t="s">
        <v>310</v>
      </c>
      <c r="E23" s="61" t="s">
        <v>361</v>
      </c>
      <c r="F23" s="116" t="s">
        <v>821</v>
      </c>
      <c r="G23" s="61" t="s">
        <v>361</v>
      </c>
      <c r="H23" s="61" t="s">
        <v>361</v>
      </c>
      <c r="I23" s="116" t="s">
        <v>822</v>
      </c>
      <c r="J23" s="61" t="s">
        <v>361</v>
      </c>
      <c r="K23" s="116" t="s">
        <v>823</v>
      </c>
      <c r="L23" s="116" t="s">
        <v>824</v>
      </c>
      <c r="M23" s="116" t="s">
        <v>825</v>
      </c>
      <c r="N23" s="61" t="s">
        <v>361</v>
      </c>
      <c r="O23" s="61" t="s">
        <v>361</v>
      </c>
      <c r="P23" s="116" t="s">
        <v>826</v>
      </c>
      <c r="Q23" s="116" t="s">
        <v>827</v>
      </c>
      <c r="R23" s="116" t="s">
        <v>828</v>
      </c>
      <c r="S23" s="116" t="s">
        <v>829</v>
      </c>
      <c r="T23" s="116" t="s">
        <v>830</v>
      </c>
      <c r="U23" s="61" t="s">
        <v>361</v>
      </c>
      <c r="V23" s="61" t="s">
        <v>361</v>
      </c>
      <c r="W23" s="116" t="s">
        <v>831</v>
      </c>
      <c r="X23" s="61" t="s">
        <v>361</v>
      </c>
      <c r="Y23" s="116" t="s">
        <v>825</v>
      </c>
      <c r="Z23" s="116" t="s">
        <v>615</v>
      </c>
      <c r="AA23" s="116" t="s">
        <v>832</v>
      </c>
      <c r="AB23" s="116" t="s">
        <v>833</v>
      </c>
      <c r="AC23" s="61" t="s">
        <v>361</v>
      </c>
      <c r="AD23" s="61" t="s">
        <v>361</v>
      </c>
      <c r="AE23" s="61" t="s">
        <v>361</v>
      </c>
      <c r="AF23" s="116" t="s">
        <v>834</v>
      </c>
      <c r="AG23" s="116" t="s">
        <v>835</v>
      </c>
      <c r="AH23" s="116" t="s">
        <v>836</v>
      </c>
      <c r="AI23" s="116" t="s">
        <v>837</v>
      </c>
      <c r="AJ23" s="61" t="s">
        <v>361</v>
      </c>
      <c r="AK23" s="61" t="s">
        <v>361</v>
      </c>
    </row>
    <row r="24" spans="1:37" x14ac:dyDescent="0.25">
      <c r="D24" s="115" t="s">
        <v>311</v>
      </c>
      <c r="E24" s="61" t="s">
        <v>361</v>
      </c>
      <c r="F24" s="116" t="s">
        <v>838</v>
      </c>
      <c r="G24" s="61" t="s">
        <v>361</v>
      </c>
      <c r="H24" s="61" t="s">
        <v>361</v>
      </c>
      <c r="I24" s="116" t="s">
        <v>839</v>
      </c>
      <c r="J24" s="61" t="s">
        <v>361</v>
      </c>
      <c r="K24" s="116" t="s">
        <v>840</v>
      </c>
      <c r="L24" s="116" t="s">
        <v>841</v>
      </c>
      <c r="M24" s="116" t="s">
        <v>842</v>
      </c>
      <c r="N24" s="61" t="s">
        <v>361</v>
      </c>
      <c r="O24" s="61" t="s">
        <v>361</v>
      </c>
      <c r="P24" s="116" t="s">
        <v>843</v>
      </c>
      <c r="Q24" s="116" t="s">
        <v>844</v>
      </c>
      <c r="R24" s="116" t="s">
        <v>845</v>
      </c>
      <c r="S24" s="116" t="s">
        <v>846</v>
      </c>
      <c r="T24" s="116" t="s">
        <v>847</v>
      </c>
      <c r="U24" s="61" t="s">
        <v>361</v>
      </c>
      <c r="V24" s="61" t="s">
        <v>361</v>
      </c>
      <c r="W24" s="116" t="s">
        <v>848</v>
      </c>
      <c r="X24" s="61" t="s">
        <v>361</v>
      </c>
      <c r="Y24" s="116" t="s">
        <v>849</v>
      </c>
      <c r="Z24" s="116" t="s">
        <v>850</v>
      </c>
      <c r="AA24" s="116" t="s">
        <v>851</v>
      </c>
      <c r="AB24" s="116" t="s">
        <v>852</v>
      </c>
      <c r="AC24" s="61" t="s">
        <v>361</v>
      </c>
      <c r="AD24" s="61" t="s">
        <v>361</v>
      </c>
      <c r="AE24" s="61" t="s">
        <v>361</v>
      </c>
      <c r="AF24" s="116" t="s">
        <v>853</v>
      </c>
      <c r="AG24" s="116" t="s">
        <v>854</v>
      </c>
      <c r="AH24" s="116" t="s">
        <v>855</v>
      </c>
      <c r="AI24" s="116" t="s">
        <v>856</v>
      </c>
      <c r="AJ24" s="61" t="s">
        <v>361</v>
      </c>
      <c r="AK24" s="61" t="s">
        <v>361</v>
      </c>
    </row>
    <row r="25" spans="1:37" x14ac:dyDescent="0.25">
      <c r="D25" s="115" t="s">
        <v>312</v>
      </c>
      <c r="E25" s="61" t="s">
        <v>361</v>
      </c>
      <c r="F25" s="116" t="s">
        <v>857</v>
      </c>
      <c r="G25" s="61" t="s">
        <v>361</v>
      </c>
      <c r="H25" s="61" t="s">
        <v>361</v>
      </c>
      <c r="I25" s="116" t="s">
        <v>858</v>
      </c>
      <c r="J25" s="61" t="s">
        <v>361</v>
      </c>
      <c r="K25" s="116" t="s">
        <v>826</v>
      </c>
      <c r="L25" s="116" t="s">
        <v>859</v>
      </c>
      <c r="M25" s="116" t="s">
        <v>860</v>
      </c>
      <c r="N25" s="61" t="s">
        <v>361</v>
      </c>
      <c r="O25" s="61" t="s">
        <v>361</v>
      </c>
      <c r="P25" s="116" t="s">
        <v>861</v>
      </c>
      <c r="Q25" s="116" t="s">
        <v>862</v>
      </c>
      <c r="R25" s="116" t="s">
        <v>863</v>
      </c>
      <c r="S25" s="116" t="s">
        <v>864</v>
      </c>
      <c r="T25" s="116" t="s">
        <v>865</v>
      </c>
      <c r="U25" s="61" t="s">
        <v>361</v>
      </c>
      <c r="V25" s="61" t="s">
        <v>361</v>
      </c>
      <c r="W25" s="116" t="s">
        <v>747</v>
      </c>
      <c r="X25" s="61" t="s">
        <v>361</v>
      </c>
      <c r="Y25" s="116" t="s">
        <v>866</v>
      </c>
      <c r="Z25" s="116" t="s">
        <v>867</v>
      </c>
      <c r="AA25" s="116" t="s">
        <v>868</v>
      </c>
      <c r="AB25" s="116" t="s">
        <v>869</v>
      </c>
      <c r="AC25" s="61" t="s">
        <v>361</v>
      </c>
      <c r="AD25" s="61" t="s">
        <v>361</v>
      </c>
      <c r="AE25" s="61" t="s">
        <v>361</v>
      </c>
      <c r="AF25" s="116" t="s">
        <v>870</v>
      </c>
      <c r="AG25" s="116" t="s">
        <v>871</v>
      </c>
      <c r="AH25" s="116" t="s">
        <v>872</v>
      </c>
      <c r="AI25" s="116" t="s">
        <v>873</v>
      </c>
      <c r="AJ25" s="61" t="s">
        <v>361</v>
      </c>
      <c r="AK25" s="61" t="s">
        <v>361</v>
      </c>
    </row>
    <row r="26" spans="1:37" x14ac:dyDescent="0.25">
      <c r="A26" s="60" t="s">
        <v>874</v>
      </c>
      <c r="B26" s="60" t="s">
        <v>875</v>
      </c>
      <c r="C26" s="60" t="s">
        <v>876</v>
      </c>
      <c r="D26" s="115" t="s">
        <v>313</v>
      </c>
      <c r="E26" s="61" t="s">
        <v>361</v>
      </c>
      <c r="F26" s="116" t="s">
        <v>636</v>
      </c>
      <c r="G26" s="61" t="s">
        <v>361</v>
      </c>
      <c r="H26" s="61" t="s">
        <v>361</v>
      </c>
      <c r="I26" s="61" t="s">
        <v>361</v>
      </c>
      <c r="J26" s="61" t="s">
        <v>361</v>
      </c>
      <c r="K26" s="116" t="s">
        <v>877</v>
      </c>
      <c r="L26" s="116" t="s">
        <v>878</v>
      </c>
      <c r="M26" s="116" t="s">
        <v>879</v>
      </c>
      <c r="N26" s="61" t="s">
        <v>361</v>
      </c>
      <c r="O26" s="61" t="s">
        <v>361</v>
      </c>
      <c r="P26" s="116" t="s">
        <v>880</v>
      </c>
      <c r="Q26" s="116" t="s">
        <v>881</v>
      </c>
      <c r="R26" s="116" t="s">
        <v>882</v>
      </c>
      <c r="S26" s="116" t="s">
        <v>883</v>
      </c>
      <c r="T26" s="116" t="s">
        <v>884</v>
      </c>
      <c r="U26" s="61" t="s">
        <v>361</v>
      </c>
      <c r="V26" s="61" t="s">
        <v>361</v>
      </c>
      <c r="W26" s="116" t="s">
        <v>885</v>
      </c>
      <c r="X26" s="61" t="s">
        <v>361</v>
      </c>
      <c r="Y26" s="116" t="s">
        <v>886</v>
      </c>
      <c r="Z26" s="116" t="s">
        <v>887</v>
      </c>
      <c r="AA26" s="116" t="s">
        <v>888</v>
      </c>
      <c r="AB26" s="116" t="s">
        <v>889</v>
      </c>
      <c r="AC26" s="61" t="s">
        <v>361</v>
      </c>
      <c r="AD26" s="61" t="s">
        <v>361</v>
      </c>
      <c r="AE26" s="61" t="s">
        <v>361</v>
      </c>
      <c r="AF26" s="116" t="s">
        <v>890</v>
      </c>
      <c r="AG26" s="116" t="s">
        <v>891</v>
      </c>
      <c r="AH26" s="116" t="s">
        <v>892</v>
      </c>
      <c r="AI26" s="116" t="s">
        <v>606</v>
      </c>
      <c r="AJ26" s="61" t="s">
        <v>361</v>
      </c>
      <c r="AK26" s="61" t="s">
        <v>361</v>
      </c>
    </row>
    <row r="27" spans="1:37" x14ac:dyDescent="0.25">
      <c r="A27" s="61" t="s">
        <v>893</v>
      </c>
      <c r="B27" s="62" t="s">
        <v>894</v>
      </c>
      <c r="C27" s="63">
        <v>18000</v>
      </c>
      <c r="D27" s="115" t="s">
        <v>314</v>
      </c>
      <c r="E27" s="61" t="s">
        <v>361</v>
      </c>
      <c r="F27" s="116" t="s">
        <v>895</v>
      </c>
      <c r="G27" s="61" t="s">
        <v>361</v>
      </c>
      <c r="H27" s="61" t="s">
        <v>361</v>
      </c>
      <c r="I27" s="61" t="s">
        <v>361</v>
      </c>
      <c r="J27" s="61" t="s">
        <v>361</v>
      </c>
      <c r="K27" s="116" t="s">
        <v>896</v>
      </c>
      <c r="L27" s="116" t="s">
        <v>897</v>
      </c>
      <c r="M27" s="116" t="s">
        <v>898</v>
      </c>
      <c r="N27" s="61" t="s">
        <v>361</v>
      </c>
      <c r="O27" s="61" t="s">
        <v>361</v>
      </c>
      <c r="P27" s="116" t="s">
        <v>899</v>
      </c>
      <c r="Q27" s="116" t="s">
        <v>900</v>
      </c>
      <c r="R27" s="116" t="s">
        <v>901</v>
      </c>
      <c r="S27" s="116" t="s">
        <v>902</v>
      </c>
      <c r="T27" s="116" t="s">
        <v>703</v>
      </c>
      <c r="U27" s="61" t="s">
        <v>361</v>
      </c>
      <c r="V27" s="61" t="s">
        <v>361</v>
      </c>
      <c r="W27" s="116" t="s">
        <v>903</v>
      </c>
      <c r="X27" s="61" t="s">
        <v>361</v>
      </c>
      <c r="Y27" s="116" t="s">
        <v>904</v>
      </c>
      <c r="Z27" s="116" t="s">
        <v>905</v>
      </c>
      <c r="AA27" s="116" t="s">
        <v>906</v>
      </c>
      <c r="AB27" s="116" t="s">
        <v>907</v>
      </c>
      <c r="AC27" s="61" t="s">
        <v>361</v>
      </c>
      <c r="AD27" s="61" t="s">
        <v>361</v>
      </c>
      <c r="AE27" s="61" t="s">
        <v>361</v>
      </c>
      <c r="AF27" s="116" t="s">
        <v>908</v>
      </c>
      <c r="AG27" s="116" t="s">
        <v>909</v>
      </c>
      <c r="AH27" s="116" t="s">
        <v>910</v>
      </c>
      <c r="AI27" s="116" t="s">
        <v>417</v>
      </c>
      <c r="AJ27" s="61" t="s">
        <v>361</v>
      </c>
      <c r="AK27" s="61" t="s">
        <v>361</v>
      </c>
    </row>
    <row r="28" spans="1:37" x14ac:dyDescent="0.25">
      <c r="A28" s="61" t="s">
        <v>911</v>
      </c>
      <c r="B28" s="62" t="s">
        <v>894</v>
      </c>
      <c r="C28" s="63">
        <v>20000</v>
      </c>
      <c r="D28" s="115" t="s">
        <v>315</v>
      </c>
      <c r="E28" s="61" t="s">
        <v>361</v>
      </c>
      <c r="F28" s="116" t="s">
        <v>912</v>
      </c>
      <c r="G28" s="61" t="s">
        <v>361</v>
      </c>
      <c r="H28" s="61" t="s">
        <v>361</v>
      </c>
      <c r="I28" s="61" t="s">
        <v>361</v>
      </c>
      <c r="J28" s="61" t="s">
        <v>361</v>
      </c>
      <c r="K28" s="116" t="s">
        <v>913</v>
      </c>
      <c r="L28" s="116" t="s">
        <v>914</v>
      </c>
      <c r="M28" s="116" t="s">
        <v>915</v>
      </c>
      <c r="N28" s="61" t="s">
        <v>361</v>
      </c>
      <c r="O28" s="61" t="s">
        <v>361</v>
      </c>
      <c r="P28" s="116" t="s">
        <v>916</v>
      </c>
      <c r="Q28" s="61" t="s">
        <v>361</v>
      </c>
      <c r="R28" s="116" t="s">
        <v>786</v>
      </c>
      <c r="S28" s="116" t="s">
        <v>917</v>
      </c>
      <c r="T28" s="116" t="s">
        <v>918</v>
      </c>
      <c r="U28" s="61" t="s">
        <v>361</v>
      </c>
      <c r="V28" s="61" t="s">
        <v>361</v>
      </c>
      <c r="W28" s="116" t="s">
        <v>919</v>
      </c>
      <c r="X28" s="61" t="s">
        <v>361</v>
      </c>
      <c r="Y28" s="116" t="s">
        <v>920</v>
      </c>
      <c r="Z28" s="116" t="s">
        <v>862</v>
      </c>
      <c r="AA28" s="116" t="s">
        <v>921</v>
      </c>
      <c r="AB28" s="116" t="s">
        <v>922</v>
      </c>
      <c r="AC28" s="61" t="s">
        <v>361</v>
      </c>
      <c r="AD28" s="61" t="s">
        <v>361</v>
      </c>
      <c r="AE28" s="61" t="s">
        <v>361</v>
      </c>
      <c r="AF28" s="116" t="s">
        <v>923</v>
      </c>
      <c r="AG28" s="116" t="s">
        <v>924</v>
      </c>
      <c r="AH28" s="116" t="s">
        <v>925</v>
      </c>
      <c r="AI28" s="116" t="s">
        <v>926</v>
      </c>
      <c r="AJ28" s="61" t="s">
        <v>361</v>
      </c>
      <c r="AK28" s="61" t="s">
        <v>361</v>
      </c>
    </row>
    <row r="29" spans="1:37" x14ac:dyDescent="0.25">
      <c r="A29" s="61" t="s">
        <v>927</v>
      </c>
      <c r="B29" s="62" t="s">
        <v>894</v>
      </c>
      <c r="C29" s="63">
        <v>2300</v>
      </c>
      <c r="D29" s="115" t="s">
        <v>316</v>
      </c>
      <c r="E29" s="61" t="s">
        <v>361</v>
      </c>
      <c r="F29" s="116" t="s">
        <v>928</v>
      </c>
      <c r="G29" s="61" t="s">
        <v>361</v>
      </c>
      <c r="H29" s="61" t="s">
        <v>361</v>
      </c>
      <c r="I29" s="61" t="s">
        <v>361</v>
      </c>
      <c r="J29" s="61" t="s">
        <v>361</v>
      </c>
      <c r="K29" s="116" t="s">
        <v>929</v>
      </c>
      <c r="L29" s="116" t="s">
        <v>930</v>
      </c>
      <c r="M29" s="116" t="s">
        <v>931</v>
      </c>
      <c r="N29" s="61" t="s">
        <v>361</v>
      </c>
      <c r="O29" s="61" t="s">
        <v>361</v>
      </c>
      <c r="P29" s="116" t="s">
        <v>932</v>
      </c>
      <c r="Q29" s="61" t="s">
        <v>361</v>
      </c>
      <c r="R29" s="116" t="s">
        <v>933</v>
      </c>
      <c r="S29" s="116" t="s">
        <v>934</v>
      </c>
      <c r="T29" s="116" t="s">
        <v>935</v>
      </c>
      <c r="U29" s="61" t="s">
        <v>361</v>
      </c>
      <c r="V29" s="61" t="s">
        <v>361</v>
      </c>
      <c r="W29" s="116" t="s">
        <v>936</v>
      </c>
      <c r="X29" s="61" t="s">
        <v>361</v>
      </c>
      <c r="Y29" s="116" t="s">
        <v>937</v>
      </c>
      <c r="Z29" s="116" t="s">
        <v>938</v>
      </c>
      <c r="AA29" s="116" t="s">
        <v>939</v>
      </c>
      <c r="AB29" s="116" t="s">
        <v>940</v>
      </c>
      <c r="AC29" s="61" t="s">
        <v>361</v>
      </c>
      <c r="AD29" s="61" t="s">
        <v>361</v>
      </c>
      <c r="AE29" s="61" t="s">
        <v>361</v>
      </c>
      <c r="AF29" s="116" t="s">
        <v>941</v>
      </c>
      <c r="AG29" s="61" t="s">
        <v>361</v>
      </c>
      <c r="AH29" s="116" t="s">
        <v>942</v>
      </c>
      <c r="AI29" s="116" t="s">
        <v>943</v>
      </c>
      <c r="AJ29" s="61" t="s">
        <v>361</v>
      </c>
      <c r="AK29" s="61" t="s">
        <v>361</v>
      </c>
    </row>
    <row r="30" spans="1:37" x14ac:dyDescent="0.25">
      <c r="A30" s="61" t="s">
        <v>944</v>
      </c>
      <c r="B30" s="62" t="s">
        <v>894</v>
      </c>
      <c r="C30" s="63">
        <v>6000</v>
      </c>
      <c r="D30" s="115" t="s">
        <v>317</v>
      </c>
      <c r="E30" s="61" t="s">
        <v>361</v>
      </c>
      <c r="F30" s="116" t="s">
        <v>945</v>
      </c>
      <c r="G30" s="61" t="s">
        <v>361</v>
      </c>
      <c r="H30" s="61" t="s">
        <v>361</v>
      </c>
      <c r="I30" s="61" t="s">
        <v>361</v>
      </c>
      <c r="J30" s="61" t="s">
        <v>361</v>
      </c>
      <c r="K30" s="116" t="s">
        <v>946</v>
      </c>
      <c r="L30" s="116" t="s">
        <v>947</v>
      </c>
      <c r="M30" s="61" t="s">
        <v>361</v>
      </c>
      <c r="N30" s="61" t="s">
        <v>361</v>
      </c>
      <c r="O30" s="61" t="s">
        <v>361</v>
      </c>
      <c r="P30" s="116" t="s">
        <v>948</v>
      </c>
      <c r="Q30" s="61" t="s">
        <v>361</v>
      </c>
      <c r="R30" s="116" t="s">
        <v>949</v>
      </c>
      <c r="S30" s="116" t="s">
        <v>950</v>
      </c>
      <c r="T30" s="116" t="s">
        <v>951</v>
      </c>
      <c r="U30" s="61" t="s">
        <v>361</v>
      </c>
      <c r="V30" s="61" t="s">
        <v>361</v>
      </c>
      <c r="W30" s="116" t="s">
        <v>952</v>
      </c>
      <c r="X30" s="61" t="s">
        <v>361</v>
      </c>
      <c r="Y30" s="116" t="s">
        <v>953</v>
      </c>
      <c r="Z30" s="116" t="s">
        <v>954</v>
      </c>
      <c r="AA30" s="116" t="s">
        <v>955</v>
      </c>
      <c r="AB30" s="116" t="s">
        <v>585</v>
      </c>
      <c r="AC30" s="61" t="s">
        <v>361</v>
      </c>
      <c r="AD30" s="61" t="s">
        <v>361</v>
      </c>
      <c r="AE30" s="61" t="s">
        <v>361</v>
      </c>
      <c r="AF30" s="116" t="s">
        <v>703</v>
      </c>
      <c r="AG30" s="61" t="s">
        <v>361</v>
      </c>
      <c r="AH30" s="116" t="s">
        <v>956</v>
      </c>
      <c r="AI30" s="116" t="s">
        <v>957</v>
      </c>
      <c r="AJ30" s="61" t="s">
        <v>361</v>
      </c>
      <c r="AK30" s="61" t="s">
        <v>361</v>
      </c>
    </row>
    <row r="31" spans="1:37" x14ac:dyDescent="0.25">
      <c r="A31" s="61" t="s">
        <v>958</v>
      </c>
      <c r="B31" s="62" t="s">
        <v>894</v>
      </c>
      <c r="C31" s="63">
        <v>6000</v>
      </c>
      <c r="D31" s="115" t="s">
        <v>318</v>
      </c>
      <c r="E31" s="61" t="s">
        <v>361</v>
      </c>
      <c r="F31" s="116" t="s">
        <v>959</v>
      </c>
      <c r="G31" s="61" t="s">
        <v>361</v>
      </c>
      <c r="H31" s="61" t="s">
        <v>361</v>
      </c>
      <c r="I31" s="61" t="s">
        <v>361</v>
      </c>
      <c r="J31" s="61" t="s">
        <v>361</v>
      </c>
      <c r="K31" s="116" t="s">
        <v>960</v>
      </c>
      <c r="L31" s="116" t="s">
        <v>961</v>
      </c>
      <c r="M31" s="61" t="s">
        <v>361</v>
      </c>
      <c r="N31" s="61" t="s">
        <v>361</v>
      </c>
      <c r="O31" s="61" t="s">
        <v>361</v>
      </c>
      <c r="P31" s="116" t="s">
        <v>962</v>
      </c>
      <c r="Q31" s="61" t="s">
        <v>361</v>
      </c>
      <c r="R31" s="116" t="s">
        <v>963</v>
      </c>
      <c r="S31" s="116" t="s">
        <v>964</v>
      </c>
      <c r="T31" s="116" t="s">
        <v>965</v>
      </c>
      <c r="U31" s="61" t="s">
        <v>361</v>
      </c>
      <c r="V31" s="61" t="s">
        <v>361</v>
      </c>
      <c r="W31" s="116" t="s">
        <v>966</v>
      </c>
      <c r="X31" s="61" t="s">
        <v>361</v>
      </c>
      <c r="Y31" s="116" t="s">
        <v>967</v>
      </c>
      <c r="Z31" s="116" t="s">
        <v>968</v>
      </c>
      <c r="AA31" s="116" t="s">
        <v>969</v>
      </c>
      <c r="AB31" s="116" t="s">
        <v>970</v>
      </c>
      <c r="AC31" s="61" t="s">
        <v>361</v>
      </c>
      <c r="AD31" s="61" t="s">
        <v>361</v>
      </c>
      <c r="AE31" s="61" t="s">
        <v>361</v>
      </c>
      <c r="AF31" s="116" t="s">
        <v>971</v>
      </c>
      <c r="AG31" s="61" t="s">
        <v>361</v>
      </c>
      <c r="AH31" s="116" t="s">
        <v>972</v>
      </c>
      <c r="AI31" s="116" t="s">
        <v>850</v>
      </c>
      <c r="AJ31" s="61" t="s">
        <v>361</v>
      </c>
      <c r="AK31" s="61" t="s">
        <v>361</v>
      </c>
    </row>
    <row r="32" spans="1:37" x14ac:dyDescent="0.25">
      <c r="A32" s="61" t="s">
        <v>973</v>
      </c>
      <c r="B32" s="62" t="s">
        <v>894</v>
      </c>
      <c r="C32" s="63">
        <v>100000</v>
      </c>
      <c r="D32" s="115" t="s">
        <v>319</v>
      </c>
      <c r="E32" s="61" t="s">
        <v>361</v>
      </c>
      <c r="F32" s="116" t="s">
        <v>974</v>
      </c>
      <c r="G32" s="61" t="s">
        <v>361</v>
      </c>
      <c r="H32" s="61" t="s">
        <v>361</v>
      </c>
      <c r="I32" s="61" t="s">
        <v>361</v>
      </c>
      <c r="J32" s="61" t="s">
        <v>361</v>
      </c>
      <c r="K32" s="116" t="s">
        <v>975</v>
      </c>
      <c r="L32" s="116" t="s">
        <v>976</v>
      </c>
      <c r="M32" s="61" t="s">
        <v>361</v>
      </c>
      <c r="N32" s="61" t="s">
        <v>361</v>
      </c>
      <c r="O32" s="61" t="s">
        <v>361</v>
      </c>
      <c r="P32" s="116" t="s">
        <v>977</v>
      </c>
      <c r="Q32" s="61" t="s">
        <v>361</v>
      </c>
      <c r="R32" s="116" t="s">
        <v>978</v>
      </c>
      <c r="S32" s="116" t="s">
        <v>979</v>
      </c>
      <c r="T32" s="116" t="s">
        <v>980</v>
      </c>
      <c r="U32" s="61" t="s">
        <v>361</v>
      </c>
      <c r="V32" s="61" t="s">
        <v>361</v>
      </c>
      <c r="W32" s="116" t="s">
        <v>981</v>
      </c>
      <c r="X32" s="61" t="s">
        <v>361</v>
      </c>
      <c r="Y32" s="116" t="s">
        <v>982</v>
      </c>
      <c r="Z32" s="61" t="s">
        <v>361</v>
      </c>
      <c r="AA32" s="116" t="s">
        <v>983</v>
      </c>
      <c r="AB32" s="116" t="s">
        <v>984</v>
      </c>
      <c r="AC32" s="61" t="s">
        <v>361</v>
      </c>
      <c r="AD32" s="61" t="s">
        <v>361</v>
      </c>
      <c r="AE32" s="61" t="s">
        <v>361</v>
      </c>
      <c r="AF32" s="116" t="s">
        <v>985</v>
      </c>
      <c r="AG32" s="61" t="s">
        <v>361</v>
      </c>
      <c r="AH32" s="116" t="s">
        <v>986</v>
      </c>
      <c r="AI32" s="116" t="s">
        <v>987</v>
      </c>
      <c r="AJ32" s="61" t="s">
        <v>361</v>
      </c>
      <c r="AK32" s="61" t="s">
        <v>361</v>
      </c>
    </row>
    <row r="33" spans="1:37" x14ac:dyDescent="0.25">
      <c r="A33" s="61" t="s">
        <v>988</v>
      </c>
      <c r="B33" s="62" t="s">
        <v>894</v>
      </c>
      <c r="C33" s="63">
        <v>18000</v>
      </c>
      <c r="D33" s="115" t="s">
        <v>320</v>
      </c>
      <c r="E33" s="61" t="s">
        <v>361</v>
      </c>
      <c r="F33" s="116" t="s">
        <v>989</v>
      </c>
      <c r="G33" s="61" t="s">
        <v>361</v>
      </c>
      <c r="H33" s="61" t="s">
        <v>361</v>
      </c>
      <c r="I33" s="61" t="s">
        <v>361</v>
      </c>
      <c r="J33" s="61" t="s">
        <v>361</v>
      </c>
      <c r="K33" s="116" t="s">
        <v>990</v>
      </c>
      <c r="L33" s="116" t="s">
        <v>991</v>
      </c>
      <c r="M33" s="61" t="s">
        <v>361</v>
      </c>
      <c r="N33" s="61" t="s">
        <v>361</v>
      </c>
      <c r="O33" s="61" t="s">
        <v>361</v>
      </c>
      <c r="P33" s="116" t="s">
        <v>992</v>
      </c>
      <c r="Q33" s="61" t="s">
        <v>361</v>
      </c>
      <c r="R33" s="116" t="s">
        <v>993</v>
      </c>
      <c r="S33" s="61" t="s">
        <v>361</v>
      </c>
      <c r="T33" s="116" t="s">
        <v>994</v>
      </c>
      <c r="U33" s="61" t="s">
        <v>361</v>
      </c>
      <c r="V33" s="61" t="s">
        <v>361</v>
      </c>
      <c r="W33" s="116" t="s">
        <v>995</v>
      </c>
      <c r="X33" s="61" t="s">
        <v>361</v>
      </c>
      <c r="Y33" s="61" t="s">
        <v>361</v>
      </c>
      <c r="Z33" s="61" t="s">
        <v>361</v>
      </c>
      <c r="AA33" s="116" t="s">
        <v>996</v>
      </c>
      <c r="AB33" s="116" t="s">
        <v>997</v>
      </c>
      <c r="AC33" s="61" t="s">
        <v>361</v>
      </c>
      <c r="AD33" s="61" t="s">
        <v>361</v>
      </c>
      <c r="AE33" s="61" t="s">
        <v>361</v>
      </c>
      <c r="AF33" s="116" t="s">
        <v>998</v>
      </c>
      <c r="AG33" s="61" t="s">
        <v>361</v>
      </c>
      <c r="AH33" s="116" t="s">
        <v>999</v>
      </c>
      <c r="AI33" s="116" t="s">
        <v>1000</v>
      </c>
      <c r="AJ33" s="61" t="s">
        <v>361</v>
      </c>
      <c r="AK33" s="61" t="s">
        <v>361</v>
      </c>
    </row>
    <row r="34" spans="1:37" x14ac:dyDescent="0.25">
      <c r="A34" s="61" t="s">
        <v>1001</v>
      </c>
      <c r="B34" s="62" t="s">
        <v>1002</v>
      </c>
      <c r="C34" s="64">
        <v>18000</v>
      </c>
      <c r="D34" s="115" t="s">
        <v>321</v>
      </c>
      <c r="E34" s="61" t="s">
        <v>361</v>
      </c>
      <c r="F34" s="116" t="s">
        <v>1003</v>
      </c>
      <c r="G34" s="61" t="s">
        <v>361</v>
      </c>
      <c r="H34" s="61" t="s">
        <v>361</v>
      </c>
      <c r="I34" s="61" t="s">
        <v>361</v>
      </c>
      <c r="J34" s="61" t="s">
        <v>361</v>
      </c>
      <c r="K34" s="116" t="s">
        <v>1004</v>
      </c>
      <c r="L34" s="116" t="s">
        <v>1005</v>
      </c>
      <c r="M34" s="61" t="s">
        <v>361</v>
      </c>
      <c r="N34" s="61" t="s">
        <v>361</v>
      </c>
      <c r="O34" s="61" t="s">
        <v>361</v>
      </c>
      <c r="P34" s="116" t="s">
        <v>1006</v>
      </c>
      <c r="Q34" s="61" t="s">
        <v>361</v>
      </c>
      <c r="R34" s="61" t="s">
        <v>361</v>
      </c>
      <c r="S34" s="61" t="s">
        <v>361</v>
      </c>
      <c r="T34" s="116" t="s">
        <v>1007</v>
      </c>
      <c r="U34" s="61" t="s">
        <v>361</v>
      </c>
      <c r="V34" s="61" t="s">
        <v>361</v>
      </c>
      <c r="W34" s="116" t="s">
        <v>1008</v>
      </c>
      <c r="X34" s="61" t="s">
        <v>361</v>
      </c>
      <c r="Y34" s="61" t="s">
        <v>361</v>
      </c>
      <c r="Z34" s="61" t="s">
        <v>361</v>
      </c>
      <c r="AA34" s="116" t="s">
        <v>1009</v>
      </c>
      <c r="AB34" s="116" t="s">
        <v>1010</v>
      </c>
      <c r="AC34" s="61" t="s">
        <v>361</v>
      </c>
      <c r="AD34" s="61" t="s">
        <v>361</v>
      </c>
      <c r="AE34" s="61" t="s">
        <v>361</v>
      </c>
      <c r="AF34" s="116" t="s">
        <v>1011</v>
      </c>
      <c r="AG34" s="61" t="s">
        <v>361</v>
      </c>
      <c r="AH34" s="116" t="s">
        <v>1012</v>
      </c>
      <c r="AI34" s="116" t="s">
        <v>854</v>
      </c>
      <c r="AJ34" s="61" t="s">
        <v>361</v>
      </c>
      <c r="AK34" s="61" t="s">
        <v>361</v>
      </c>
    </row>
    <row r="35" spans="1:37" x14ac:dyDescent="0.25">
      <c r="A35" s="61" t="s">
        <v>1013</v>
      </c>
      <c r="B35" s="62" t="s">
        <v>1014</v>
      </c>
      <c r="C35" s="64">
        <v>500</v>
      </c>
      <c r="D35" s="115" t="s">
        <v>322</v>
      </c>
      <c r="E35" s="61" t="s">
        <v>361</v>
      </c>
      <c r="F35" s="116" t="s">
        <v>1015</v>
      </c>
      <c r="G35" s="61" t="s">
        <v>361</v>
      </c>
      <c r="H35" s="61" t="s">
        <v>361</v>
      </c>
      <c r="I35" s="61" t="s">
        <v>361</v>
      </c>
      <c r="J35" s="61" t="s">
        <v>361</v>
      </c>
      <c r="K35" s="116" t="s">
        <v>1016</v>
      </c>
      <c r="L35" s="116" t="s">
        <v>1017</v>
      </c>
      <c r="M35" s="61" t="s">
        <v>361</v>
      </c>
      <c r="N35" s="61" t="s">
        <v>361</v>
      </c>
      <c r="O35" s="61" t="s">
        <v>361</v>
      </c>
      <c r="P35" s="116" t="s">
        <v>1018</v>
      </c>
      <c r="Q35" s="61" t="s">
        <v>361</v>
      </c>
      <c r="R35" s="61" t="s">
        <v>361</v>
      </c>
      <c r="S35" s="61" t="s">
        <v>361</v>
      </c>
      <c r="T35" s="116" t="s">
        <v>1019</v>
      </c>
      <c r="U35" s="61" t="s">
        <v>361</v>
      </c>
      <c r="V35" s="61" t="s">
        <v>361</v>
      </c>
      <c r="W35" s="116" t="s">
        <v>1020</v>
      </c>
      <c r="X35" s="61" t="s">
        <v>361</v>
      </c>
      <c r="Y35" s="61" t="s">
        <v>361</v>
      </c>
      <c r="Z35" s="61" t="s">
        <v>361</v>
      </c>
      <c r="AA35" s="116" t="s">
        <v>606</v>
      </c>
      <c r="AB35" s="116" t="s">
        <v>603</v>
      </c>
      <c r="AC35" s="61" t="s">
        <v>361</v>
      </c>
      <c r="AD35" s="61" t="s">
        <v>361</v>
      </c>
      <c r="AE35" s="61" t="s">
        <v>361</v>
      </c>
      <c r="AF35" s="116" t="s">
        <v>1021</v>
      </c>
      <c r="AG35" s="61" t="s">
        <v>361</v>
      </c>
      <c r="AH35" s="116" t="s">
        <v>1022</v>
      </c>
      <c r="AI35" s="116" t="s">
        <v>1023</v>
      </c>
      <c r="AJ35" s="61" t="s">
        <v>361</v>
      </c>
      <c r="AK35" s="61" t="s">
        <v>361</v>
      </c>
    </row>
    <row r="36" spans="1:37" x14ac:dyDescent="0.25">
      <c r="A36" s="61" t="s">
        <v>1024</v>
      </c>
      <c r="B36" s="62" t="s">
        <v>894</v>
      </c>
      <c r="C36" s="64">
        <v>10000</v>
      </c>
      <c r="D36" s="115" t="s">
        <v>323</v>
      </c>
      <c r="E36" s="61" t="s">
        <v>361</v>
      </c>
      <c r="F36" s="116" t="s">
        <v>1025</v>
      </c>
      <c r="G36" s="61" t="s">
        <v>361</v>
      </c>
      <c r="H36" s="61" t="s">
        <v>361</v>
      </c>
      <c r="I36" s="61" t="s">
        <v>361</v>
      </c>
      <c r="J36" s="61" t="s">
        <v>361</v>
      </c>
      <c r="K36" s="116" t="s">
        <v>1026</v>
      </c>
      <c r="L36" s="116" t="s">
        <v>1027</v>
      </c>
      <c r="M36" s="61" t="s">
        <v>361</v>
      </c>
      <c r="N36" s="61" t="s">
        <v>361</v>
      </c>
      <c r="O36" s="61" t="s">
        <v>361</v>
      </c>
      <c r="P36" s="116" t="s">
        <v>1028</v>
      </c>
      <c r="Q36" s="61" t="s">
        <v>361</v>
      </c>
      <c r="R36" s="61" t="s">
        <v>361</v>
      </c>
      <c r="S36" s="61" t="s">
        <v>361</v>
      </c>
      <c r="T36" s="116" t="s">
        <v>1029</v>
      </c>
      <c r="U36" s="61" t="s">
        <v>361</v>
      </c>
      <c r="V36" s="61" t="s">
        <v>361</v>
      </c>
      <c r="W36" s="116" t="s">
        <v>1030</v>
      </c>
      <c r="X36" s="61" t="s">
        <v>361</v>
      </c>
      <c r="Y36" s="61" t="s">
        <v>361</v>
      </c>
      <c r="Z36" s="61" t="s">
        <v>361</v>
      </c>
      <c r="AA36" s="116" t="s">
        <v>1031</v>
      </c>
      <c r="AB36" s="116" t="s">
        <v>1032</v>
      </c>
      <c r="AC36" s="61" t="s">
        <v>361</v>
      </c>
      <c r="AD36" s="61" t="s">
        <v>361</v>
      </c>
      <c r="AE36" s="61" t="s">
        <v>361</v>
      </c>
      <c r="AF36" s="116" t="s">
        <v>1033</v>
      </c>
      <c r="AG36" s="61" t="s">
        <v>361</v>
      </c>
      <c r="AH36" s="116" t="s">
        <v>1034</v>
      </c>
      <c r="AI36" s="116" t="s">
        <v>1035</v>
      </c>
      <c r="AJ36" s="61" t="s">
        <v>361</v>
      </c>
      <c r="AK36" s="61" t="s">
        <v>361</v>
      </c>
    </row>
    <row r="37" spans="1:37" x14ac:dyDescent="0.25">
      <c r="D37"/>
      <c r="E37" s="61" t="s">
        <v>361</v>
      </c>
      <c r="F37" s="116" t="s">
        <v>1036</v>
      </c>
      <c r="G37" s="61" t="s">
        <v>361</v>
      </c>
      <c r="H37" s="61" t="s">
        <v>361</v>
      </c>
      <c r="I37" s="61" t="s">
        <v>361</v>
      </c>
      <c r="J37" s="61" t="s">
        <v>361</v>
      </c>
      <c r="K37" s="116" t="s">
        <v>1037</v>
      </c>
      <c r="L37" s="116" t="s">
        <v>1038</v>
      </c>
      <c r="M37" s="61" t="s">
        <v>361</v>
      </c>
      <c r="N37" s="61" t="s">
        <v>361</v>
      </c>
      <c r="O37" s="61" t="s">
        <v>361</v>
      </c>
      <c r="P37" s="116" t="s">
        <v>1039</v>
      </c>
      <c r="Q37" s="61" t="s">
        <v>361</v>
      </c>
      <c r="R37" s="61" t="s">
        <v>361</v>
      </c>
      <c r="S37" s="61" t="s">
        <v>361</v>
      </c>
      <c r="T37" s="116" t="s">
        <v>1040</v>
      </c>
      <c r="U37" s="61" t="s">
        <v>361</v>
      </c>
      <c r="V37" s="61" t="s">
        <v>361</v>
      </c>
      <c r="W37" s="116" t="s">
        <v>1041</v>
      </c>
      <c r="X37" s="61" t="s">
        <v>361</v>
      </c>
      <c r="Y37" s="61" t="s">
        <v>361</v>
      </c>
      <c r="Z37" s="61" t="s">
        <v>361</v>
      </c>
      <c r="AA37" s="116" t="s">
        <v>1042</v>
      </c>
      <c r="AB37" s="116" t="s">
        <v>1043</v>
      </c>
      <c r="AC37" s="61" t="s">
        <v>361</v>
      </c>
      <c r="AD37" s="61" t="s">
        <v>361</v>
      </c>
      <c r="AE37" s="61" t="s">
        <v>361</v>
      </c>
      <c r="AF37" s="116" t="s">
        <v>1044</v>
      </c>
      <c r="AG37" s="61" t="s">
        <v>361</v>
      </c>
      <c r="AH37" s="116" t="s">
        <v>1045</v>
      </c>
      <c r="AI37" s="116" t="s">
        <v>1046</v>
      </c>
      <c r="AJ37" s="61" t="s">
        <v>361</v>
      </c>
      <c r="AK37" s="61" t="s">
        <v>361</v>
      </c>
    </row>
    <row r="38" spans="1:37" x14ac:dyDescent="0.25">
      <c r="C38" s="38"/>
      <c r="D38"/>
      <c r="E38" s="61" t="s">
        <v>361</v>
      </c>
      <c r="F38" s="116" t="s">
        <v>834</v>
      </c>
      <c r="G38" s="61" t="s">
        <v>361</v>
      </c>
      <c r="H38" s="61" t="s">
        <v>361</v>
      </c>
      <c r="I38" s="61" t="s">
        <v>361</v>
      </c>
      <c r="J38" s="61" t="s">
        <v>361</v>
      </c>
      <c r="K38" s="116" t="s">
        <v>1047</v>
      </c>
      <c r="L38" s="116" t="s">
        <v>1048</v>
      </c>
      <c r="M38" s="61" t="s">
        <v>361</v>
      </c>
      <c r="N38" s="61" t="s">
        <v>361</v>
      </c>
      <c r="O38" s="61" t="s">
        <v>361</v>
      </c>
      <c r="P38" s="116" t="s">
        <v>1049</v>
      </c>
      <c r="Q38" s="61" t="s">
        <v>361</v>
      </c>
      <c r="R38" s="61" t="s">
        <v>361</v>
      </c>
      <c r="S38" s="61" t="s">
        <v>361</v>
      </c>
      <c r="T38" s="116" t="s">
        <v>1050</v>
      </c>
      <c r="U38" s="61" t="s">
        <v>361</v>
      </c>
      <c r="V38" s="61" t="s">
        <v>361</v>
      </c>
      <c r="W38" s="116" t="s">
        <v>1051</v>
      </c>
      <c r="X38" s="61" t="s">
        <v>361</v>
      </c>
      <c r="Y38" s="61" t="s">
        <v>361</v>
      </c>
      <c r="Z38" s="61" t="s">
        <v>361</v>
      </c>
      <c r="AA38" s="116" t="s">
        <v>1052</v>
      </c>
      <c r="AB38" s="116" t="s">
        <v>1053</v>
      </c>
      <c r="AC38" s="61" t="s">
        <v>361</v>
      </c>
      <c r="AD38" s="61" t="s">
        <v>361</v>
      </c>
      <c r="AE38" s="61" t="s">
        <v>361</v>
      </c>
      <c r="AF38" s="116" t="s">
        <v>1054</v>
      </c>
      <c r="AG38" s="61" t="s">
        <v>361</v>
      </c>
      <c r="AH38" s="116" t="s">
        <v>1055</v>
      </c>
      <c r="AI38" s="116" t="s">
        <v>1056</v>
      </c>
      <c r="AJ38" s="61" t="s">
        <v>361</v>
      </c>
      <c r="AK38" s="61" t="s">
        <v>361</v>
      </c>
    </row>
    <row r="39" spans="1:37" ht="15" customHeight="1" x14ac:dyDescent="0.25">
      <c r="B39" s="227"/>
      <c r="C39" s="228"/>
      <c r="D39" s="30" t="s">
        <v>75</v>
      </c>
      <c r="E39" s="61" t="s">
        <v>361</v>
      </c>
      <c r="F39" s="116" t="s">
        <v>521</v>
      </c>
      <c r="G39" s="61" t="s">
        <v>361</v>
      </c>
      <c r="H39" s="61" t="s">
        <v>361</v>
      </c>
      <c r="I39" s="61" t="s">
        <v>361</v>
      </c>
      <c r="J39" s="61" t="s">
        <v>361</v>
      </c>
      <c r="K39" s="116" t="s">
        <v>1006</v>
      </c>
      <c r="L39" s="116" t="s">
        <v>1057</v>
      </c>
      <c r="M39" s="61" t="s">
        <v>361</v>
      </c>
      <c r="N39" s="61" t="s">
        <v>361</v>
      </c>
      <c r="O39" s="61" t="s">
        <v>361</v>
      </c>
      <c r="P39" s="116" t="s">
        <v>909</v>
      </c>
      <c r="Q39" s="61" t="s">
        <v>361</v>
      </c>
      <c r="R39" s="61" t="s">
        <v>361</v>
      </c>
      <c r="S39" s="61" t="s">
        <v>361</v>
      </c>
      <c r="T39" s="116" t="s">
        <v>1058</v>
      </c>
      <c r="U39" s="61" t="s">
        <v>361</v>
      </c>
      <c r="V39" s="61" t="s">
        <v>361</v>
      </c>
      <c r="W39" s="116" t="s">
        <v>1059</v>
      </c>
      <c r="X39" s="61" t="s">
        <v>361</v>
      </c>
      <c r="Y39" s="61" t="s">
        <v>361</v>
      </c>
      <c r="Z39" s="61" t="s">
        <v>361</v>
      </c>
      <c r="AA39" s="116" t="s">
        <v>1060</v>
      </c>
      <c r="AB39" s="116" t="s">
        <v>1061</v>
      </c>
      <c r="AC39" s="61" t="s">
        <v>361</v>
      </c>
      <c r="AD39" s="61" t="s">
        <v>361</v>
      </c>
      <c r="AE39" s="61" t="s">
        <v>361</v>
      </c>
      <c r="AF39" s="116" t="s">
        <v>1062</v>
      </c>
      <c r="AG39" s="61" t="s">
        <v>361</v>
      </c>
      <c r="AH39" s="116" t="s">
        <v>1063</v>
      </c>
      <c r="AI39" s="116" t="s">
        <v>1064</v>
      </c>
      <c r="AJ39" s="61" t="s">
        <v>361</v>
      </c>
      <c r="AK39" s="61" t="s">
        <v>361</v>
      </c>
    </row>
    <row r="40" spans="1:37" x14ac:dyDescent="0.25">
      <c r="A40" s="37" t="s">
        <v>1065</v>
      </c>
      <c r="D40" s="30" t="s">
        <v>1066</v>
      </c>
      <c r="E40" s="61" t="s">
        <v>361</v>
      </c>
      <c r="F40" s="116" t="s">
        <v>1067</v>
      </c>
      <c r="G40" s="61" t="s">
        <v>361</v>
      </c>
      <c r="H40" s="61" t="s">
        <v>361</v>
      </c>
      <c r="I40" s="61" t="s">
        <v>361</v>
      </c>
      <c r="J40" s="61" t="s">
        <v>361</v>
      </c>
      <c r="K40" s="116" t="s">
        <v>1068</v>
      </c>
      <c r="L40" s="116" t="s">
        <v>1069</v>
      </c>
      <c r="M40" s="61" t="s">
        <v>361</v>
      </c>
      <c r="N40" s="61" t="s">
        <v>361</v>
      </c>
      <c r="O40" s="61" t="s">
        <v>361</v>
      </c>
      <c r="P40" s="116" t="s">
        <v>1070</v>
      </c>
      <c r="Q40" s="61" t="s">
        <v>361</v>
      </c>
      <c r="R40" s="61" t="s">
        <v>361</v>
      </c>
      <c r="S40" s="61" t="s">
        <v>361</v>
      </c>
      <c r="T40" s="116" t="s">
        <v>624</v>
      </c>
      <c r="U40" s="61" t="s">
        <v>361</v>
      </c>
      <c r="V40" s="61" t="s">
        <v>361</v>
      </c>
      <c r="W40" s="61" t="s">
        <v>361</v>
      </c>
      <c r="X40" s="61" t="s">
        <v>361</v>
      </c>
      <c r="Y40" s="61" t="s">
        <v>361</v>
      </c>
      <c r="Z40" s="61" t="s">
        <v>361</v>
      </c>
      <c r="AA40" s="116" t="s">
        <v>1071</v>
      </c>
      <c r="AB40" s="116" t="s">
        <v>1072</v>
      </c>
      <c r="AC40" s="61" t="s">
        <v>361</v>
      </c>
      <c r="AD40" s="61" t="s">
        <v>361</v>
      </c>
      <c r="AE40" s="61" t="s">
        <v>361</v>
      </c>
      <c r="AF40" s="116" t="s">
        <v>645</v>
      </c>
      <c r="AG40" s="61" t="s">
        <v>361</v>
      </c>
      <c r="AH40" s="116" t="s">
        <v>1073</v>
      </c>
      <c r="AI40" s="116" t="s">
        <v>1074</v>
      </c>
      <c r="AJ40" s="61" t="s">
        <v>361</v>
      </c>
      <c r="AK40" s="61" t="s">
        <v>361</v>
      </c>
    </row>
    <row r="41" spans="1:37" x14ac:dyDescent="0.25">
      <c r="A41" s="37" t="s">
        <v>1075</v>
      </c>
      <c r="D41" s="30" t="s">
        <v>1076</v>
      </c>
      <c r="E41" s="61" t="s">
        <v>361</v>
      </c>
      <c r="F41" s="116" t="s">
        <v>1077</v>
      </c>
      <c r="G41" s="61" t="s">
        <v>361</v>
      </c>
      <c r="H41" s="61" t="s">
        <v>361</v>
      </c>
      <c r="I41" s="61" t="s">
        <v>361</v>
      </c>
      <c r="J41" s="61" t="s">
        <v>361</v>
      </c>
      <c r="K41" s="116" t="s">
        <v>1078</v>
      </c>
      <c r="L41" s="116" t="s">
        <v>1079</v>
      </c>
      <c r="M41" s="61" t="s">
        <v>361</v>
      </c>
      <c r="N41" s="61" t="s">
        <v>361</v>
      </c>
      <c r="O41" s="61" t="s">
        <v>361</v>
      </c>
      <c r="P41" s="116" t="s">
        <v>1080</v>
      </c>
      <c r="Q41" s="61" t="s">
        <v>361</v>
      </c>
      <c r="R41" s="61" t="s">
        <v>361</v>
      </c>
      <c r="S41" s="61" t="s">
        <v>361</v>
      </c>
      <c r="T41" s="116" t="s">
        <v>1081</v>
      </c>
      <c r="U41" s="61" t="s">
        <v>361</v>
      </c>
      <c r="V41" s="61" t="s">
        <v>361</v>
      </c>
      <c r="W41" s="61" t="s">
        <v>361</v>
      </c>
      <c r="X41" s="61" t="s">
        <v>361</v>
      </c>
      <c r="Y41" s="61" t="s">
        <v>361</v>
      </c>
      <c r="Z41" s="61" t="s">
        <v>361</v>
      </c>
      <c r="AA41" s="116" t="s">
        <v>1082</v>
      </c>
      <c r="AB41" s="116" t="s">
        <v>1083</v>
      </c>
      <c r="AC41" s="61" t="s">
        <v>361</v>
      </c>
      <c r="AD41" s="61" t="s">
        <v>361</v>
      </c>
      <c r="AE41" s="61" t="s">
        <v>361</v>
      </c>
      <c r="AF41" s="116" t="s">
        <v>1084</v>
      </c>
      <c r="AG41" s="61" t="s">
        <v>361</v>
      </c>
      <c r="AH41" s="116" t="s">
        <v>1085</v>
      </c>
      <c r="AI41" s="116" t="s">
        <v>1086</v>
      </c>
      <c r="AJ41" s="61" t="s">
        <v>361</v>
      </c>
      <c r="AK41" s="61" t="s">
        <v>361</v>
      </c>
    </row>
    <row r="42" spans="1:37" x14ac:dyDescent="0.25">
      <c r="A42" s="37" t="s">
        <v>1087</v>
      </c>
      <c r="D42" s="30" t="s">
        <v>1088</v>
      </c>
      <c r="E42" s="61" t="s">
        <v>361</v>
      </c>
      <c r="F42" s="116" t="s">
        <v>1089</v>
      </c>
      <c r="G42" s="61" t="s">
        <v>361</v>
      </c>
      <c r="H42" s="61" t="s">
        <v>361</v>
      </c>
      <c r="I42" s="61" t="s">
        <v>361</v>
      </c>
      <c r="J42" s="61" t="s">
        <v>361</v>
      </c>
      <c r="K42" s="116" t="s">
        <v>1090</v>
      </c>
      <c r="L42" s="116" t="s">
        <v>1091</v>
      </c>
      <c r="M42" s="61" t="s">
        <v>361</v>
      </c>
      <c r="N42" s="61" t="s">
        <v>361</v>
      </c>
      <c r="O42" s="61" t="s">
        <v>361</v>
      </c>
      <c r="P42" s="116" t="s">
        <v>1092</v>
      </c>
      <c r="Q42" s="61" t="s">
        <v>361</v>
      </c>
      <c r="R42" s="61" t="s">
        <v>361</v>
      </c>
      <c r="S42" s="61" t="s">
        <v>361</v>
      </c>
      <c r="T42" s="116" t="s">
        <v>1093</v>
      </c>
      <c r="U42" s="61" t="s">
        <v>361</v>
      </c>
      <c r="V42" s="61" t="s">
        <v>361</v>
      </c>
      <c r="W42" s="61" t="s">
        <v>361</v>
      </c>
      <c r="X42" s="61" t="s">
        <v>361</v>
      </c>
      <c r="Y42" s="61" t="s">
        <v>361</v>
      </c>
      <c r="Z42" s="61" t="s">
        <v>361</v>
      </c>
      <c r="AA42" s="116" t="s">
        <v>1094</v>
      </c>
      <c r="AB42" s="116" t="s">
        <v>1095</v>
      </c>
      <c r="AC42" s="61" t="s">
        <v>361</v>
      </c>
      <c r="AD42" s="61" t="s">
        <v>361</v>
      </c>
      <c r="AE42" s="61" t="s">
        <v>361</v>
      </c>
      <c r="AF42" s="116" t="s">
        <v>1096</v>
      </c>
      <c r="AG42" s="61" t="s">
        <v>361</v>
      </c>
      <c r="AH42" s="116" t="s">
        <v>1097</v>
      </c>
      <c r="AI42" s="116" t="s">
        <v>1098</v>
      </c>
      <c r="AJ42" s="61" t="s">
        <v>361</v>
      </c>
      <c r="AK42" s="61" t="s">
        <v>361</v>
      </c>
    </row>
    <row r="43" spans="1:37" x14ac:dyDescent="0.25">
      <c r="A43" s="37" t="s">
        <v>1099</v>
      </c>
      <c r="D43" s="30" t="s">
        <v>1100</v>
      </c>
      <c r="E43" s="61" t="s">
        <v>361</v>
      </c>
      <c r="F43" s="116" t="s">
        <v>1101</v>
      </c>
      <c r="G43" s="61" t="s">
        <v>361</v>
      </c>
      <c r="H43" s="61" t="s">
        <v>361</v>
      </c>
      <c r="I43" s="61" t="s">
        <v>361</v>
      </c>
      <c r="J43" s="61" t="s">
        <v>361</v>
      </c>
      <c r="K43" s="116" t="s">
        <v>1102</v>
      </c>
      <c r="L43" s="116" t="s">
        <v>1103</v>
      </c>
      <c r="M43" s="61" t="s">
        <v>361</v>
      </c>
      <c r="N43" s="61" t="s">
        <v>361</v>
      </c>
      <c r="O43" s="61" t="s">
        <v>361</v>
      </c>
      <c r="P43" s="116" t="s">
        <v>1104</v>
      </c>
      <c r="Q43" s="61" t="s">
        <v>361</v>
      </c>
      <c r="R43" s="61" t="s">
        <v>361</v>
      </c>
      <c r="S43" s="61" t="s">
        <v>361</v>
      </c>
      <c r="T43" s="116" t="s">
        <v>1105</v>
      </c>
      <c r="U43" s="61" t="s">
        <v>361</v>
      </c>
      <c r="V43" s="61" t="s">
        <v>361</v>
      </c>
      <c r="W43" s="61" t="s">
        <v>361</v>
      </c>
      <c r="X43" s="61" t="s">
        <v>361</v>
      </c>
      <c r="Y43" s="61" t="s">
        <v>361</v>
      </c>
      <c r="Z43" s="61" t="s">
        <v>361</v>
      </c>
      <c r="AA43" s="116" t="s">
        <v>1106</v>
      </c>
      <c r="AB43" s="61" t="s">
        <v>361</v>
      </c>
      <c r="AC43" s="61" t="s">
        <v>361</v>
      </c>
      <c r="AD43" s="61" t="s">
        <v>361</v>
      </c>
      <c r="AE43" s="61" t="s">
        <v>361</v>
      </c>
      <c r="AF43" s="116" t="s">
        <v>1107</v>
      </c>
      <c r="AG43" s="61" t="s">
        <v>361</v>
      </c>
      <c r="AH43" s="116" t="s">
        <v>1108</v>
      </c>
      <c r="AI43" s="116" t="s">
        <v>1109</v>
      </c>
      <c r="AJ43" s="61" t="s">
        <v>361</v>
      </c>
      <c r="AK43" s="61" t="s">
        <v>361</v>
      </c>
    </row>
    <row r="44" spans="1:37" x14ac:dyDescent="0.25">
      <c r="A44" s="37" t="s">
        <v>1110</v>
      </c>
      <c r="D44" s="30" t="s">
        <v>1111</v>
      </c>
      <c r="E44" s="61" t="s">
        <v>361</v>
      </c>
      <c r="F44" s="116" t="s">
        <v>1112</v>
      </c>
      <c r="G44" s="61" t="s">
        <v>361</v>
      </c>
      <c r="H44" s="61" t="s">
        <v>361</v>
      </c>
      <c r="I44" s="61" t="s">
        <v>361</v>
      </c>
      <c r="J44" s="61" t="s">
        <v>361</v>
      </c>
      <c r="K44" s="116" t="s">
        <v>1113</v>
      </c>
      <c r="L44" s="116" t="s">
        <v>1114</v>
      </c>
      <c r="M44" s="61" t="s">
        <v>361</v>
      </c>
      <c r="N44" s="61" t="s">
        <v>361</v>
      </c>
      <c r="O44" s="61" t="s">
        <v>361</v>
      </c>
      <c r="P44" s="116" t="s">
        <v>1115</v>
      </c>
      <c r="Q44" s="61" t="s">
        <v>361</v>
      </c>
      <c r="R44" s="61" t="s">
        <v>361</v>
      </c>
      <c r="S44" s="61" t="s">
        <v>361</v>
      </c>
      <c r="T44" s="116" t="s">
        <v>1116</v>
      </c>
      <c r="U44" s="61" t="s">
        <v>361</v>
      </c>
      <c r="V44" s="61" t="s">
        <v>361</v>
      </c>
      <c r="W44" s="61" t="s">
        <v>361</v>
      </c>
      <c r="X44" s="61" t="s">
        <v>361</v>
      </c>
      <c r="Y44" s="61" t="s">
        <v>361</v>
      </c>
      <c r="Z44" s="61" t="s">
        <v>361</v>
      </c>
      <c r="AA44" s="116" t="s">
        <v>1117</v>
      </c>
      <c r="AB44" s="61" t="s">
        <v>361</v>
      </c>
      <c r="AC44" s="61" t="s">
        <v>361</v>
      </c>
      <c r="AD44" s="61" t="s">
        <v>361</v>
      </c>
      <c r="AE44" s="61" t="s">
        <v>361</v>
      </c>
      <c r="AF44" s="116" t="s">
        <v>1118</v>
      </c>
      <c r="AG44" s="61" t="s">
        <v>361</v>
      </c>
      <c r="AH44" s="116" t="s">
        <v>1119</v>
      </c>
      <c r="AI44" s="116" t="s">
        <v>1120</v>
      </c>
      <c r="AJ44" s="61" t="s">
        <v>361</v>
      </c>
      <c r="AK44" s="61" t="s">
        <v>361</v>
      </c>
    </row>
    <row r="45" spans="1:37" x14ac:dyDescent="0.25">
      <c r="A45" s="37" t="s">
        <v>81</v>
      </c>
      <c r="D45" s="30" t="s">
        <v>1121</v>
      </c>
      <c r="E45" s="61" t="s">
        <v>361</v>
      </c>
      <c r="F45" s="116" t="s">
        <v>1122</v>
      </c>
      <c r="G45" s="61" t="s">
        <v>361</v>
      </c>
      <c r="H45" s="61" t="s">
        <v>361</v>
      </c>
      <c r="I45" s="61" t="s">
        <v>361</v>
      </c>
      <c r="J45" s="61" t="s">
        <v>361</v>
      </c>
      <c r="K45" s="116" t="s">
        <v>1123</v>
      </c>
      <c r="L45" s="116" t="s">
        <v>1124</v>
      </c>
      <c r="M45" s="61" t="s">
        <v>361</v>
      </c>
      <c r="N45" s="61" t="s">
        <v>361</v>
      </c>
      <c r="O45" s="61" t="s">
        <v>361</v>
      </c>
      <c r="P45" s="61" t="s">
        <v>361</v>
      </c>
      <c r="Q45" s="61" t="s">
        <v>361</v>
      </c>
      <c r="R45" s="61" t="s">
        <v>361</v>
      </c>
      <c r="S45" s="61" t="s">
        <v>361</v>
      </c>
      <c r="T45" s="116" t="s">
        <v>1125</v>
      </c>
      <c r="U45" s="61" t="s">
        <v>361</v>
      </c>
      <c r="V45" s="61" t="s">
        <v>361</v>
      </c>
      <c r="W45" s="61" t="s">
        <v>361</v>
      </c>
      <c r="X45" s="61" t="s">
        <v>361</v>
      </c>
      <c r="Y45" s="61" t="s">
        <v>361</v>
      </c>
      <c r="Z45" s="61" t="s">
        <v>361</v>
      </c>
      <c r="AA45" s="116" t="s">
        <v>1126</v>
      </c>
      <c r="AB45" s="61" t="s">
        <v>361</v>
      </c>
      <c r="AC45" s="61" t="s">
        <v>361</v>
      </c>
      <c r="AD45" s="61" t="s">
        <v>361</v>
      </c>
      <c r="AE45" s="61" t="s">
        <v>361</v>
      </c>
      <c r="AF45" s="116" t="s">
        <v>1127</v>
      </c>
      <c r="AG45" s="61" t="s">
        <v>361</v>
      </c>
      <c r="AH45" s="116" t="s">
        <v>1049</v>
      </c>
      <c r="AI45" s="61" t="s">
        <v>361</v>
      </c>
      <c r="AJ45" s="61" t="s">
        <v>361</v>
      </c>
      <c r="AK45" s="61" t="s">
        <v>361</v>
      </c>
    </row>
    <row r="46" spans="1:37" x14ac:dyDescent="0.25">
      <c r="A46" s="37" t="s">
        <v>1128</v>
      </c>
      <c r="D46" s="30" t="s">
        <v>1129</v>
      </c>
      <c r="E46" s="61" t="s">
        <v>361</v>
      </c>
      <c r="F46" s="116" t="s">
        <v>1130</v>
      </c>
      <c r="G46" s="61" t="s">
        <v>361</v>
      </c>
      <c r="H46" s="61" t="s">
        <v>361</v>
      </c>
      <c r="I46" s="61" t="s">
        <v>361</v>
      </c>
      <c r="J46" s="61" t="s">
        <v>361</v>
      </c>
      <c r="K46" s="116" t="s">
        <v>1131</v>
      </c>
      <c r="L46" s="116" t="s">
        <v>1132</v>
      </c>
      <c r="M46" s="61" t="s">
        <v>361</v>
      </c>
      <c r="N46" s="61" t="s">
        <v>361</v>
      </c>
      <c r="O46" s="61" t="s">
        <v>361</v>
      </c>
      <c r="P46" s="61" t="s">
        <v>361</v>
      </c>
      <c r="Q46" s="61" t="s">
        <v>361</v>
      </c>
      <c r="R46" s="61" t="s">
        <v>361</v>
      </c>
      <c r="S46" s="61" t="s">
        <v>361</v>
      </c>
      <c r="T46" s="116" t="s">
        <v>1133</v>
      </c>
      <c r="U46" s="61" t="s">
        <v>361</v>
      </c>
      <c r="V46" s="61" t="s">
        <v>361</v>
      </c>
      <c r="W46" s="61" t="s">
        <v>361</v>
      </c>
      <c r="X46" s="61" t="s">
        <v>361</v>
      </c>
      <c r="Y46" s="61" t="s">
        <v>361</v>
      </c>
      <c r="Z46" s="61" t="s">
        <v>361</v>
      </c>
      <c r="AA46" s="116" t="s">
        <v>1134</v>
      </c>
      <c r="AB46" s="61" t="s">
        <v>361</v>
      </c>
      <c r="AC46" s="61" t="s">
        <v>361</v>
      </c>
      <c r="AD46" s="61" t="s">
        <v>361</v>
      </c>
      <c r="AE46" s="61" t="s">
        <v>361</v>
      </c>
      <c r="AF46" s="116" t="s">
        <v>1135</v>
      </c>
      <c r="AG46" s="61" t="s">
        <v>361</v>
      </c>
      <c r="AH46" s="116" t="s">
        <v>1136</v>
      </c>
      <c r="AI46" s="61" t="s">
        <v>361</v>
      </c>
      <c r="AJ46" s="61" t="s">
        <v>361</v>
      </c>
      <c r="AK46" s="61" t="s">
        <v>361</v>
      </c>
    </row>
    <row r="47" spans="1:37" x14ac:dyDescent="0.25">
      <c r="A47" s="37" t="s">
        <v>1137</v>
      </c>
      <c r="D47" s="30" t="s">
        <v>1138</v>
      </c>
      <c r="E47" s="61" t="s">
        <v>361</v>
      </c>
      <c r="F47" s="116" t="s">
        <v>1139</v>
      </c>
      <c r="G47" s="61" t="s">
        <v>361</v>
      </c>
      <c r="H47" s="61" t="s">
        <v>361</v>
      </c>
      <c r="I47" s="61" t="s">
        <v>361</v>
      </c>
      <c r="J47" s="61" t="s">
        <v>361</v>
      </c>
      <c r="K47" s="116" t="s">
        <v>714</v>
      </c>
      <c r="L47" s="116" t="s">
        <v>1140</v>
      </c>
      <c r="M47" s="61" t="s">
        <v>361</v>
      </c>
      <c r="N47" s="61" t="s">
        <v>361</v>
      </c>
      <c r="O47" s="61" t="s">
        <v>361</v>
      </c>
      <c r="P47" s="61" t="s">
        <v>361</v>
      </c>
      <c r="Q47" s="61" t="s">
        <v>361</v>
      </c>
      <c r="R47" s="61" t="s">
        <v>361</v>
      </c>
      <c r="S47" s="61" t="s">
        <v>361</v>
      </c>
      <c r="T47" s="116" t="s">
        <v>1141</v>
      </c>
      <c r="U47" s="61" t="s">
        <v>361</v>
      </c>
      <c r="V47" s="61" t="s">
        <v>361</v>
      </c>
      <c r="W47" s="61" t="s">
        <v>361</v>
      </c>
      <c r="X47" s="61" t="s">
        <v>361</v>
      </c>
      <c r="Y47" s="61" t="s">
        <v>361</v>
      </c>
      <c r="Z47" s="61" t="s">
        <v>361</v>
      </c>
      <c r="AA47" s="116" t="s">
        <v>1142</v>
      </c>
      <c r="AB47" s="61" t="s">
        <v>361</v>
      </c>
      <c r="AC47" s="61" t="s">
        <v>361</v>
      </c>
      <c r="AD47" s="61" t="s">
        <v>361</v>
      </c>
      <c r="AE47" s="61" t="s">
        <v>361</v>
      </c>
      <c r="AF47" s="116" t="s">
        <v>1143</v>
      </c>
      <c r="AG47" s="61" t="s">
        <v>361</v>
      </c>
      <c r="AH47" s="116" t="s">
        <v>1144</v>
      </c>
      <c r="AI47" s="61" t="s">
        <v>361</v>
      </c>
      <c r="AJ47" s="61" t="s">
        <v>361</v>
      </c>
      <c r="AK47" s="61" t="s">
        <v>361</v>
      </c>
    </row>
    <row r="48" spans="1:37" x14ac:dyDescent="0.25">
      <c r="A48" s="37" t="s">
        <v>1145</v>
      </c>
      <c r="D48" s="30" t="s">
        <v>1146</v>
      </c>
      <c r="E48" s="61" t="s">
        <v>361</v>
      </c>
      <c r="F48" s="116" t="s">
        <v>1147</v>
      </c>
      <c r="G48" s="61" t="s">
        <v>361</v>
      </c>
      <c r="H48" s="61" t="s">
        <v>361</v>
      </c>
      <c r="I48" s="61" t="s">
        <v>361</v>
      </c>
      <c r="J48" s="61" t="s">
        <v>361</v>
      </c>
      <c r="K48" s="116" t="s">
        <v>1148</v>
      </c>
      <c r="L48" s="116" t="s">
        <v>1149</v>
      </c>
      <c r="M48" s="61" t="s">
        <v>361</v>
      </c>
      <c r="N48" s="61" t="s">
        <v>361</v>
      </c>
      <c r="O48" s="61" t="s">
        <v>361</v>
      </c>
      <c r="P48" s="61" t="s">
        <v>361</v>
      </c>
      <c r="Q48" s="61" t="s">
        <v>361</v>
      </c>
      <c r="R48" s="61" t="s">
        <v>361</v>
      </c>
      <c r="S48" s="61" t="s">
        <v>361</v>
      </c>
      <c r="T48" s="116" t="s">
        <v>1150</v>
      </c>
      <c r="U48" s="61" t="s">
        <v>361</v>
      </c>
      <c r="V48" s="61" t="s">
        <v>361</v>
      </c>
      <c r="W48" s="61" t="s">
        <v>361</v>
      </c>
      <c r="X48" s="61" t="s">
        <v>361</v>
      </c>
      <c r="Y48" s="61" t="s">
        <v>361</v>
      </c>
      <c r="Z48" s="61" t="s">
        <v>361</v>
      </c>
      <c r="AA48" s="116" t="s">
        <v>327</v>
      </c>
      <c r="AB48" s="61" t="s">
        <v>361</v>
      </c>
      <c r="AC48" s="61" t="s">
        <v>361</v>
      </c>
      <c r="AD48" s="61" t="s">
        <v>361</v>
      </c>
      <c r="AE48" s="61" t="s">
        <v>361</v>
      </c>
      <c r="AF48" s="116" t="s">
        <v>709</v>
      </c>
      <c r="AG48" s="61" t="s">
        <v>361</v>
      </c>
      <c r="AH48" s="116" t="s">
        <v>1151</v>
      </c>
      <c r="AI48" s="61" t="s">
        <v>361</v>
      </c>
      <c r="AJ48" s="61" t="s">
        <v>361</v>
      </c>
      <c r="AK48" s="61" t="s">
        <v>361</v>
      </c>
    </row>
    <row r="49" spans="1:37" x14ac:dyDescent="0.25">
      <c r="D49" s="30" t="s">
        <v>1152</v>
      </c>
      <c r="E49" s="61" t="s">
        <v>361</v>
      </c>
      <c r="F49" s="116" t="s">
        <v>1153</v>
      </c>
      <c r="G49" s="61" t="s">
        <v>361</v>
      </c>
      <c r="H49" s="61" t="s">
        <v>361</v>
      </c>
      <c r="I49" s="61" t="s">
        <v>361</v>
      </c>
      <c r="J49" s="61" t="s">
        <v>361</v>
      </c>
      <c r="K49" s="61" t="s">
        <v>361</v>
      </c>
      <c r="L49" s="116" t="s">
        <v>1154</v>
      </c>
      <c r="M49" s="61" t="s">
        <v>361</v>
      </c>
      <c r="N49" s="61" t="s">
        <v>361</v>
      </c>
      <c r="O49" s="61" t="s">
        <v>361</v>
      </c>
      <c r="P49" s="61" t="s">
        <v>361</v>
      </c>
      <c r="Q49" s="61" t="s">
        <v>361</v>
      </c>
      <c r="R49" s="61" t="s">
        <v>361</v>
      </c>
      <c r="S49" s="61" t="s">
        <v>361</v>
      </c>
      <c r="T49" s="116" t="s">
        <v>1155</v>
      </c>
      <c r="U49" s="61" t="s">
        <v>361</v>
      </c>
      <c r="V49" s="61" t="s">
        <v>361</v>
      </c>
      <c r="W49" s="61" t="s">
        <v>361</v>
      </c>
      <c r="X49" s="61" t="s">
        <v>361</v>
      </c>
      <c r="Y49" s="61" t="s">
        <v>361</v>
      </c>
      <c r="Z49" s="61" t="s">
        <v>361</v>
      </c>
      <c r="AA49" s="116" t="s">
        <v>1156</v>
      </c>
      <c r="AB49" s="61" t="s">
        <v>361</v>
      </c>
      <c r="AC49" s="61" t="s">
        <v>361</v>
      </c>
      <c r="AD49" s="61" t="s">
        <v>361</v>
      </c>
      <c r="AE49" s="61" t="s">
        <v>361</v>
      </c>
      <c r="AF49" s="116" t="s">
        <v>1157</v>
      </c>
      <c r="AG49" s="61" t="s">
        <v>361</v>
      </c>
      <c r="AH49" s="116" t="s">
        <v>1158</v>
      </c>
      <c r="AI49" s="61" t="s">
        <v>361</v>
      </c>
      <c r="AJ49" s="61" t="s">
        <v>361</v>
      </c>
      <c r="AK49" s="61" t="s">
        <v>361</v>
      </c>
    </row>
    <row r="50" spans="1:37" x14ac:dyDescent="0.25">
      <c r="D50" s="30" t="s">
        <v>1159</v>
      </c>
      <c r="E50" s="61" t="s">
        <v>361</v>
      </c>
      <c r="F50" s="116" t="s">
        <v>1160</v>
      </c>
      <c r="G50" s="61" t="s">
        <v>361</v>
      </c>
      <c r="H50" s="61" t="s">
        <v>361</v>
      </c>
      <c r="I50" s="61" t="s">
        <v>361</v>
      </c>
      <c r="J50" s="61" t="s">
        <v>361</v>
      </c>
      <c r="K50" s="61" t="s">
        <v>361</v>
      </c>
      <c r="L50" s="116" t="s">
        <v>417</v>
      </c>
      <c r="M50" s="61" t="s">
        <v>361</v>
      </c>
      <c r="N50" s="61" t="s">
        <v>361</v>
      </c>
      <c r="O50" s="61" t="s">
        <v>361</v>
      </c>
      <c r="P50" s="61" t="s">
        <v>361</v>
      </c>
      <c r="Q50" s="61" t="s">
        <v>361</v>
      </c>
      <c r="R50" s="61" t="s">
        <v>361</v>
      </c>
      <c r="S50" s="61" t="s">
        <v>361</v>
      </c>
      <c r="T50" s="116" t="s">
        <v>1161</v>
      </c>
      <c r="U50" s="61" t="s">
        <v>361</v>
      </c>
      <c r="V50" s="61" t="s">
        <v>361</v>
      </c>
      <c r="W50" s="61" t="s">
        <v>361</v>
      </c>
      <c r="X50" s="61" t="s">
        <v>361</v>
      </c>
      <c r="Y50" s="61" t="s">
        <v>361</v>
      </c>
      <c r="Z50" s="61" t="s">
        <v>361</v>
      </c>
      <c r="AA50" s="116" t="s">
        <v>1162</v>
      </c>
      <c r="AB50" s="61" t="s">
        <v>361</v>
      </c>
      <c r="AC50" s="61" t="s">
        <v>361</v>
      </c>
      <c r="AD50" s="61" t="s">
        <v>361</v>
      </c>
      <c r="AE50" s="61" t="s">
        <v>361</v>
      </c>
      <c r="AF50" s="116" t="s">
        <v>1163</v>
      </c>
      <c r="AG50" s="61" t="s">
        <v>361</v>
      </c>
      <c r="AH50" s="61" t="s">
        <v>361</v>
      </c>
      <c r="AI50" s="61" t="s">
        <v>361</v>
      </c>
      <c r="AJ50" s="61" t="s">
        <v>361</v>
      </c>
      <c r="AK50" s="61" t="s">
        <v>361</v>
      </c>
    </row>
    <row r="51" spans="1:37" x14ac:dyDescent="0.25">
      <c r="D51" s="30" t="s">
        <v>1164</v>
      </c>
      <c r="E51" s="61" t="s">
        <v>361</v>
      </c>
      <c r="F51" s="116" t="s">
        <v>1165</v>
      </c>
      <c r="G51" s="61" t="s">
        <v>361</v>
      </c>
      <c r="H51" s="61" t="s">
        <v>361</v>
      </c>
      <c r="I51" s="61" t="s">
        <v>361</v>
      </c>
      <c r="J51" s="61" t="s">
        <v>361</v>
      </c>
      <c r="K51" s="61" t="s">
        <v>361</v>
      </c>
      <c r="L51" s="116" t="s">
        <v>1166</v>
      </c>
      <c r="M51" s="61" t="s">
        <v>361</v>
      </c>
      <c r="N51" s="61" t="s">
        <v>361</v>
      </c>
      <c r="O51" s="61" t="s">
        <v>361</v>
      </c>
      <c r="P51" s="61" t="s">
        <v>361</v>
      </c>
      <c r="Q51" s="61" t="s">
        <v>361</v>
      </c>
      <c r="R51" s="61" t="s">
        <v>361</v>
      </c>
      <c r="S51" s="61" t="s">
        <v>361</v>
      </c>
      <c r="T51" s="116" t="s">
        <v>1167</v>
      </c>
      <c r="U51" s="61" t="s">
        <v>361</v>
      </c>
      <c r="V51" s="61" t="s">
        <v>361</v>
      </c>
      <c r="W51" s="61" t="s">
        <v>361</v>
      </c>
      <c r="X51" s="61" t="s">
        <v>361</v>
      </c>
      <c r="Y51" s="61" t="s">
        <v>361</v>
      </c>
      <c r="Z51" s="61" t="s">
        <v>361</v>
      </c>
      <c r="AA51" s="116" t="s">
        <v>1168</v>
      </c>
      <c r="AB51" s="61" t="s">
        <v>361</v>
      </c>
      <c r="AC51" s="61" t="s">
        <v>361</v>
      </c>
      <c r="AD51" s="61" t="s">
        <v>361</v>
      </c>
      <c r="AE51" s="61" t="s">
        <v>361</v>
      </c>
      <c r="AF51" s="116" t="s">
        <v>1169</v>
      </c>
      <c r="AG51" s="61" t="s">
        <v>361</v>
      </c>
      <c r="AH51" s="61" t="s">
        <v>361</v>
      </c>
      <c r="AI51" s="61" t="s">
        <v>361</v>
      </c>
      <c r="AJ51" s="61" t="s">
        <v>361</v>
      </c>
      <c r="AK51" s="61" t="s">
        <v>361</v>
      </c>
    </row>
    <row r="52" spans="1:37" x14ac:dyDescent="0.25">
      <c r="A52" s="37" t="s">
        <v>1170</v>
      </c>
      <c r="D52" s="30" t="s">
        <v>1171</v>
      </c>
      <c r="E52" s="61" t="s">
        <v>361</v>
      </c>
      <c r="F52" s="116" t="s">
        <v>1172</v>
      </c>
      <c r="G52" s="61" t="s">
        <v>361</v>
      </c>
      <c r="H52" s="61" t="s">
        <v>361</v>
      </c>
      <c r="I52" s="61" t="s">
        <v>361</v>
      </c>
      <c r="J52" s="61" t="s">
        <v>361</v>
      </c>
      <c r="K52" s="61" t="s">
        <v>361</v>
      </c>
      <c r="L52" s="116" t="s">
        <v>1173</v>
      </c>
      <c r="M52" s="61" t="s">
        <v>361</v>
      </c>
      <c r="N52" s="61" t="s">
        <v>361</v>
      </c>
      <c r="O52" s="61" t="s">
        <v>361</v>
      </c>
      <c r="P52" s="61" t="s">
        <v>361</v>
      </c>
      <c r="Q52" s="61" t="s">
        <v>361</v>
      </c>
      <c r="R52" s="61" t="s">
        <v>361</v>
      </c>
      <c r="S52" s="61" t="s">
        <v>361</v>
      </c>
      <c r="T52" s="116" t="s">
        <v>1174</v>
      </c>
      <c r="U52" s="61" t="s">
        <v>361</v>
      </c>
      <c r="V52" s="61" t="s">
        <v>361</v>
      </c>
      <c r="W52" s="61" t="s">
        <v>361</v>
      </c>
      <c r="X52" s="61" t="s">
        <v>361</v>
      </c>
      <c r="Y52" s="61" t="s">
        <v>361</v>
      </c>
      <c r="Z52" s="61" t="s">
        <v>361</v>
      </c>
      <c r="AA52" s="116" t="s">
        <v>1175</v>
      </c>
      <c r="AB52" s="61" t="s">
        <v>361</v>
      </c>
      <c r="AC52" s="61" t="s">
        <v>361</v>
      </c>
      <c r="AD52" s="61" t="s">
        <v>361</v>
      </c>
      <c r="AE52" s="61" t="s">
        <v>361</v>
      </c>
      <c r="AF52" s="116" t="s">
        <v>1176</v>
      </c>
      <c r="AG52" s="61" t="s">
        <v>361</v>
      </c>
      <c r="AH52" s="61" t="s">
        <v>361</v>
      </c>
      <c r="AI52" s="61" t="s">
        <v>361</v>
      </c>
      <c r="AJ52" s="61" t="s">
        <v>361</v>
      </c>
      <c r="AK52" s="61" t="s">
        <v>361</v>
      </c>
    </row>
    <row r="53" spans="1:37" x14ac:dyDescent="0.25">
      <c r="A53" s="37" t="s">
        <v>1177</v>
      </c>
      <c r="D53" s="30" t="s">
        <v>1178</v>
      </c>
      <c r="E53" s="61" t="s">
        <v>361</v>
      </c>
      <c r="F53" s="116" t="s">
        <v>1179</v>
      </c>
      <c r="G53" s="61" t="s">
        <v>361</v>
      </c>
      <c r="H53" s="61" t="s">
        <v>361</v>
      </c>
      <c r="I53" s="61" t="s">
        <v>361</v>
      </c>
      <c r="J53" s="61" t="s">
        <v>361</v>
      </c>
      <c r="K53" s="61" t="s">
        <v>361</v>
      </c>
      <c r="L53" s="116" t="s">
        <v>1180</v>
      </c>
      <c r="M53" s="61" t="s">
        <v>361</v>
      </c>
      <c r="N53" s="61" t="s">
        <v>361</v>
      </c>
      <c r="O53" s="61" t="s">
        <v>361</v>
      </c>
      <c r="P53" s="61" t="s">
        <v>361</v>
      </c>
      <c r="Q53" s="61" t="s">
        <v>361</v>
      </c>
      <c r="R53" s="61" t="s">
        <v>361</v>
      </c>
      <c r="S53" s="61" t="s">
        <v>361</v>
      </c>
      <c r="T53" s="116" t="s">
        <v>1181</v>
      </c>
      <c r="U53" s="61" t="s">
        <v>361</v>
      </c>
      <c r="V53" s="61" t="s">
        <v>361</v>
      </c>
      <c r="W53" s="61" t="s">
        <v>361</v>
      </c>
      <c r="X53" s="61" t="s">
        <v>361</v>
      </c>
      <c r="Y53" s="61" t="s">
        <v>361</v>
      </c>
      <c r="Z53" s="61" t="s">
        <v>361</v>
      </c>
      <c r="AA53" s="116" t="s">
        <v>1182</v>
      </c>
      <c r="AB53" s="61" t="s">
        <v>361</v>
      </c>
      <c r="AC53" s="61" t="s">
        <v>361</v>
      </c>
      <c r="AD53" s="61" t="s">
        <v>361</v>
      </c>
      <c r="AE53" s="61" t="s">
        <v>361</v>
      </c>
      <c r="AF53" s="116" t="s">
        <v>1183</v>
      </c>
      <c r="AG53" s="61" t="s">
        <v>361</v>
      </c>
      <c r="AH53" s="61" t="s">
        <v>361</v>
      </c>
      <c r="AI53" s="61" t="s">
        <v>361</v>
      </c>
      <c r="AJ53" s="61" t="s">
        <v>361</v>
      </c>
      <c r="AK53" s="61" t="s">
        <v>361</v>
      </c>
    </row>
    <row r="54" spans="1:37" x14ac:dyDescent="0.25">
      <c r="A54" s="37" t="s">
        <v>35</v>
      </c>
      <c r="D54" s="30" t="s">
        <v>1184</v>
      </c>
      <c r="E54" s="61" t="s">
        <v>361</v>
      </c>
      <c r="F54" s="116" t="s">
        <v>624</v>
      </c>
      <c r="G54" s="61" t="s">
        <v>361</v>
      </c>
      <c r="H54" s="61" t="s">
        <v>361</v>
      </c>
      <c r="I54" s="61" t="s">
        <v>361</v>
      </c>
      <c r="J54" s="61" t="s">
        <v>361</v>
      </c>
      <c r="K54" s="61" t="s">
        <v>361</v>
      </c>
      <c r="L54" s="116" t="s">
        <v>400</v>
      </c>
      <c r="M54" s="61" t="s">
        <v>361</v>
      </c>
      <c r="N54" s="61" t="s">
        <v>361</v>
      </c>
      <c r="O54" s="61" t="s">
        <v>361</v>
      </c>
      <c r="P54" s="61" t="s">
        <v>361</v>
      </c>
      <c r="Q54" s="61" t="s">
        <v>361</v>
      </c>
      <c r="R54" s="61" t="s">
        <v>361</v>
      </c>
      <c r="S54" s="61" t="s">
        <v>361</v>
      </c>
      <c r="T54" s="116" t="s">
        <v>1185</v>
      </c>
      <c r="U54" s="61" t="s">
        <v>361</v>
      </c>
      <c r="V54" s="61" t="s">
        <v>361</v>
      </c>
      <c r="W54" s="61" t="s">
        <v>361</v>
      </c>
      <c r="X54" s="61" t="s">
        <v>361</v>
      </c>
      <c r="Y54" s="61" t="s">
        <v>361</v>
      </c>
      <c r="Z54" s="61" t="s">
        <v>361</v>
      </c>
      <c r="AA54" s="116" t="s">
        <v>1186</v>
      </c>
      <c r="AB54" s="61" t="s">
        <v>361</v>
      </c>
      <c r="AC54" s="61" t="s">
        <v>361</v>
      </c>
      <c r="AD54" s="61" t="s">
        <v>361</v>
      </c>
      <c r="AE54" s="61" t="s">
        <v>361</v>
      </c>
      <c r="AF54" s="116" t="s">
        <v>1187</v>
      </c>
      <c r="AG54" s="61" t="s">
        <v>361</v>
      </c>
      <c r="AH54" s="61" t="s">
        <v>361</v>
      </c>
      <c r="AI54" s="61" t="s">
        <v>361</v>
      </c>
      <c r="AJ54" s="61" t="s">
        <v>361</v>
      </c>
      <c r="AK54" s="61" t="s">
        <v>361</v>
      </c>
    </row>
    <row r="55" spans="1:37" x14ac:dyDescent="0.25">
      <c r="A55" s="37" t="s">
        <v>1188</v>
      </c>
      <c r="D55" s="30" t="s">
        <v>1189</v>
      </c>
      <c r="E55" s="61" t="s">
        <v>361</v>
      </c>
      <c r="F55" s="116" t="s">
        <v>645</v>
      </c>
      <c r="G55" s="61" t="s">
        <v>361</v>
      </c>
      <c r="H55" s="61" t="s">
        <v>361</v>
      </c>
      <c r="I55" s="61" t="s">
        <v>361</v>
      </c>
      <c r="J55" s="61" t="s">
        <v>361</v>
      </c>
      <c r="K55" s="61" t="s">
        <v>361</v>
      </c>
      <c r="L55" s="116" t="s">
        <v>1190</v>
      </c>
      <c r="M55" s="61" t="s">
        <v>361</v>
      </c>
      <c r="N55" s="61" t="s">
        <v>361</v>
      </c>
      <c r="O55" s="61" t="s">
        <v>361</v>
      </c>
      <c r="P55" s="61" t="s">
        <v>361</v>
      </c>
      <c r="Q55" s="61" t="s">
        <v>361</v>
      </c>
      <c r="R55" s="61" t="s">
        <v>361</v>
      </c>
      <c r="S55" s="61" t="s">
        <v>361</v>
      </c>
      <c r="T55" s="116" t="s">
        <v>749</v>
      </c>
      <c r="U55" s="61" t="s">
        <v>361</v>
      </c>
      <c r="V55" s="61" t="s">
        <v>361</v>
      </c>
      <c r="W55" s="61" t="s">
        <v>361</v>
      </c>
      <c r="X55" s="61" t="s">
        <v>361</v>
      </c>
      <c r="Y55" s="61" t="s">
        <v>361</v>
      </c>
      <c r="Z55" s="61" t="s">
        <v>361</v>
      </c>
      <c r="AA55" s="116" t="s">
        <v>1191</v>
      </c>
      <c r="AB55" s="61" t="s">
        <v>361</v>
      </c>
      <c r="AC55" s="61" t="s">
        <v>361</v>
      </c>
      <c r="AD55" s="61" t="s">
        <v>361</v>
      </c>
      <c r="AE55" s="61" t="s">
        <v>361</v>
      </c>
      <c r="AF55" s="116" t="s">
        <v>1192</v>
      </c>
      <c r="AG55" s="61" t="s">
        <v>361</v>
      </c>
      <c r="AH55" s="61" t="s">
        <v>361</v>
      </c>
      <c r="AI55" s="61" t="s">
        <v>361</v>
      </c>
      <c r="AJ55" s="61" t="s">
        <v>361</v>
      </c>
      <c r="AK55" s="61" t="s">
        <v>361</v>
      </c>
    </row>
    <row r="56" spans="1:37" x14ac:dyDescent="0.25">
      <c r="A56" s="37" t="s">
        <v>1193</v>
      </c>
      <c r="D56" s="30" t="s">
        <v>1194</v>
      </c>
      <c r="E56" s="61" t="s">
        <v>361</v>
      </c>
      <c r="F56" s="116" t="s">
        <v>1195</v>
      </c>
      <c r="G56" s="61" t="s">
        <v>361</v>
      </c>
      <c r="H56" s="61" t="s">
        <v>361</v>
      </c>
      <c r="I56" s="61" t="s">
        <v>361</v>
      </c>
      <c r="J56" s="61" t="s">
        <v>361</v>
      </c>
      <c r="K56" s="61" t="s">
        <v>361</v>
      </c>
      <c r="L56" s="116" t="s">
        <v>1196</v>
      </c>
      <c r="M56" s="61" t="s">
        <v>361</v>
      </c>
      <c r="N56" s="61" t="s">
        <v>361</v>
      </c>
      <c r="O56" s="61" t="s">
        <v>361</v>
      </c>
      <c r="P56" s="61" t="s">
        <v>361</v>
      </c>
      <c r="Q56" s="61" t="s">
        <v>361</v>
      </c>
      <c r="R56" s="61" t="s">
        <v>361</v>
      </c>
      <c r="S56" s="61" t="s">
        <v>361</v>
      </c>
      <c r="T56" s="116" t="s">
        <v>1197</v>
      </c>
      <c r="U56" s="61" t="s">
        <v>361</v>
      </c>
      <c r="V56" s="61" t="s">
        <v>361</v>
      </c>
      <c r="W56" s="61" t="s">
        <v>361</v>
      </c>
      <c r="X56" s="61" t="s">
        <v>361</v>
      </c>
      <c r="Y56" s="61" t="s">
        <v>361</v>
      </c>
      <c r="Z56" s="61" t="s">
        <v>361</v>
      </c>
      <c r="AA56" s="116" t="s">
        <v>1198</v>
      </c>
      <c r="AB56" s="61" t="s">
        <v>361</v>
      </c>
      <c r="AC56" s="61" t="s">
        <v>361</v>
      </c>
      <c r="AD56" s="61" t="s">
        <v>361</v>
      </c>
      <c r="AE56" s="61" t="s">
        <v>361</v>
      </c>
      <c r="AF56" s="116" t="s">
        <v>1199</v>
      </c>
      <c r="AG56" s="61" t="s">
        <v>361</v>
      </c>
      <c r="AH56" s="61" t="s">
        <v>361</v>
      </c>
      <c r="AI56" s="61" t="s">
        <v>361</v>
      </c>
      <c r="AJ56" s="61" t="s">
        <v>361</v>
      </c>
      <c r="AK56" s="61" t="s">
        <v>361</v>
      </c>
    </row>
    <row r="57" spans="1:37" x14ac:dyDescent="0.25">
      <c r="A57" s="37" t="s">
        <v>1200</v>
      </c>
      <c r="D57" s="30" t="s">
        <v>1201</v>
      </c>
      <c r="E57" s="61" t="s">
        <v>361</v>
      </c>
      <c r="F57" s="116" t="s">
        <v>1202</v>
      </c>
      <c r="G57" s="61" t="s">
        <v>361</v>
      </c>
      <c r="H57" s="61" t="s">
        <v>361</v>
      </c>
      <c r="I57" s="61" t="s">
        <v>361</v>
      </c>
      <c r="J57" s="61" t="s">
        <v>361</v>
      </c>
      <c r="K57" s="61" t="s">
        <v>361</v>
      </c>
      <c r="L57" s="116" t="s">
        <v>1203</v>
      </c>
      <c r="M57" s="61" t="s">
        <v>361</v>
      </c>
      <c r="N57" s="61" t="s">
        <v>361</v>
      </c>
      <c r="O57" s="61" t="s">
        <v>361</v>
      </c>
      <c r="P57" s="61" t="s">
        <v>361</v>
      </c>
      <c r="Q57" s="61" t="s">
        <v>361</v>
      </c>
      <c r="R57" s="61" t="s">
        <v>361</v>
      </c>
      <c r="S57" s="61" t="s">
        <v>361</v>
      </c>
      <c r="T57" s="116" t="s">
        <v>1204</v>
      </c>
      <c r="U57" s="61" t="s">
        <v>361</v>
      </c>
      <c r="V57" s="61" t="s">
        <v>361</v>
      </c>
      <c r="W57" s="61" t="s">
        <v>361</v>
      </c>
      <c r="X57" s="61" t="s">
        <v>361</v>
      </c>
      <c r="Y57" s="61" t="s">
        <v>361</v>
      </c>
      <c r="Z57" s="61" t="s">
        <v>361</v>
      </c>
      <c r="AA57" s="116" t="s">
        <v>1037</v>
      </c>
      <c r="AB57" s="61" t="s">
        <v>361</v>
      </c>
      <c r="AC57" s="61" t="s">
        <v>361</v>
      </c>
      <c r="AD57" s="61" t="s">
        <v>361</v>
      </c>
      <c r="AE57" s="61" t="s">
        <v>361</v>
      </c>
      <c r="AF57" s="116" t="s">
        <v>1205</v>
      </c>
      <c r="AG57" s="61" t="s">
        <v>361</v>
      </c>
      <c r="AH57" s="61" t="s">
        <v>361</v>
      </c>
      <c r="AI57" s="61" t="s">
        <v>361</v>
      </c>
      <c r="AJ57" s="61" t="s">
        <v>361</v>
      </c>
      <c r="AK57" s="61" t="s">
        <v>361</v>
      </c>
    </row>
    <row r="58" spans="1:37" x14ac:dyDescent="0.25">
      <c r="A58" s="37" t="s">
        <v>1206</v>
      </c>
      <c r="D58" s="30" t="s">
        <v>1207</v>
      </c>
      <c r="E58" s="61" t="s">
        <v>361</v>
      </c>
      <c r="F58" s="116" t="s">
        <v>1208</v>
      </c>
      <c r="G58" s="61" t="s">
        <v>361</v>
      </c>
      <c r="H58" s="61" t="s">
        <v>361</v>
      </c>
      <c r="I58" s="61" t="s">
        <v>361</v>
      </c>
      <c r="J58" s="61" t="s">
        <v>361</v>
      </c>
      <c r="K58" s="61" t="s">
        <v>361</v>
      </c>
      <c r="L58" s="116" t="s">
        <v>1209</v>
      </c>
      <c r="M58" s="61" t="s">
        <v>361</v>
      </c>
      <c r="N58" s="61" t="s">
        <v>361</v>
      </c>
      <c r="O58" s="61" t="s">
        <v>361</v>
      </c>
      <c r="P58" s="61" t="s">
        <v>361</v>
      </c>
      <c r="Q58" s="61" t="s">
        <v>361</v>
      </c>
      <c r="R58" s="61" t="s">
        <v>361</v>
      </c>
      <c r="S58" s="61" t="s">
        <v>361</v>
      </c>
      <c r="T58" s="116" t="s">
        <v>1210</v>
      </c>
      <c r="U58" s="61" t="s">
        <v>361</v>
      </c>
      <c r="V58" s="61" t="s">
        <v>361</v>
      </c>
      <c r="W58" s="61" t="s">
        <v>361</v>
      </c>
      <c r="X58" s="61" t="s">
        <v>361</v>
      </c>
      <c r="Y58" s="61" t="s">
        <v>361</v>
      </c>
      <c r="Z58" s="61" t="s">
        <v>361</v>
      </c>
      <c r="AA58" s="116" t="s">
        <v>1211</v>
      </c>
      <c r="AB58" s="61" t="s">
        <v>361</v>
      </c>
      <c r="AC58" s="61" t="s">
        <v>361</v>
      </c>
      <c r="AD58" s="61" t="s">
        <v>361</v>
      </c>
      <c r="AE58" s="61" t="s">
        <v>361</v>
      </c>
      <c r="AF58" s="116" t="s">
        <v>1212</v>
      </c>
      <c r="AG58" s="61" t="s">
        <v>361</v>
      </c>
      <c r="AH58" s="61" t="s">
        <v>361</v>
      </c>
      <c r="AI58" s="61" t="s">
        <v>361</v>
      </c>
      <c r="AJ58" s="61" t="s">
        <v>361</v>
      </c>
      <c r="AK58" s="61" t="s">
        <v>361</v>
      </c>
    </row>
    <row r="59" spans="1:37" x14ac:dyDescent="0.25">
      <c r="A59" s="37" t="s">
        <v>1213</v>
      </c>
      <c r="D59" s="30" t="s">
        <v>1214</v>
      </c>
      <c r="E59" s="61" t="s">
        <v>361</v>
      </c>
      <c r="F59" s="116" t="s">
        <v>1215</v>
      </c>
      <c r="G59" s="61" t="s">
        <v>361</v>
      </c>
      <c r="H59" s="61" t="s">
        <v>361</v>
      </c>
      <c r="I59" s="61" t="s">
        <v>361</v>
      </c>
      <c r="J59" s="61" t="s">
        <v>361</v>
      </c>
      <c r="K59" s="61" t="s">
        <v>361</v>
      </c>
      <c r="L59" s="116" t="s">
        <v>1216</v>
      </c>
      <c r="M59" s="61" t="s">
        <v>361</v>
      </c>
      <c r="N59" s="61" t="s">
        <v>361</v>
      </c>
      <c r="O59" s="61" t="s">
        <v>361</v>
      </c>
      <c r="P59" s="61" t="s">
        <v>361</v>
      </c>
      <c r="Q59" s="61" t="s">
        <v>361</v>
      </c>
      <c r="R59" s="61" t="s">
        <v>361</v>
      </c>
      <c r="S59" s="61" t="s">
        <v>361</v>
      </c>
      <c r="T59" s="116" t="s">
        <v>1217</v>
      </c>
      <c r="U59" s="61" t="s">
        <v>361</v>
      </c>
      <c r="V59" s="61" t="s">
        <v>361</v>
      </c>
      <c r="W59" s="61" t="s">
        <v>361</v>
      </c>
      <c r="X59" s="61" t="s">
        <v>361</v>
      </c>
      <c r="Y59" s="61" t="s">
        <v>361</v>
      </c>
      <c r="Z59" s="61" t="s">
        <v>361</v>
      </c>
      <c r="AA59" s="116" t="s">
        <v>1218</v>
      </c>
      <c r="AB59" s="61" t="s">
        <v>361</v>
      </c>
      <c r="AC59" s="61" t="s">
        <v>361</v>
      </c>
      <c r="AD59" s="61" t="s">
        <v>361</v>
      </c>
      <c r="AE59" s="61" t="s">
        <v>361</v>
      </c>
      <c r="AF59" s="116" t="s">
        <v>1219</v>
      </c>
      <c r="AG59" s="61" t="s">
        <v>361</v>
      </c>
      <c r="AH59" s="61" t="s">
        <v>361</v>
      </c>
      <c r="AI59" s="61" t="s">
        <v>361</v>
      </c>
      <c r="AJ59" s="61" t="s">
        <v>361</v>
      </c>
      <c r="AK59" s="61" t="s">
        <v>361</v>
      </c>
    </row>
    <row r="60" spans="1:37" x14ac:dyDescent="0.25">
      <c r="A60" s="37" t="s">
        <v>1220</v>
      </c>
      <c r="D60"/>
      <c r="E60" s="61" t="s">
        <v>361</v>
      </c>
      <c r="F60" s="116" t="s">
        <v>1221</v>
      </c>
      <c r="G60" s="61" t="s">
        <v>361</v>
      </c>
      <c r="H60" s="61" t="s">
        <v>361</v>
      </c>
      <c r="I60" s="61" t="s">
        <v>361</v>
      </c>
      <c r="J60" s="61" t="s">
        <v>361</v>
      </c>
      <c r="K60" s="61" t="s">
        <v>361</v>
      </c>
      <c r="L60" s="116" t="s">
        <v>1222</v>
      </c>
      <c r="M60" s="61" t="s">
        <v>361</v>
      </c>
      <c r="N60" s="61" t="s">
        <v>361</v>
      </c>
      <c r="O60" s="61" t="s">
        <v>361</v>
      </c>
      <c r="P60" s="61" t="s">
        <v>361</v>
      </c>
      <c r="Q60" s="61" t="s">
        <v>361</v>
      </c>
      <c r="R60" s="61" t="s">
        <v>361</v>
      </c>
      <c r="S60" s="61" t="s">
        <v>361</v>
      </c>
      <c r="T60" s="116" t="s">
        <v>1223</v>
      </c>
      <c r="U60" s="61" t="s">
        <v>361</v>
      </c>
      <c r="V60" s="61" t="s">
        <v>361</v>
      </c>
      <c r="W60" s="61" t="s">
        <v>361</v>
      </c>
      <c r="X60" s="61" t="s">
        <v>361</v>
      </c>
      <c r="Y60" s="61" t="s">
        <v>361</v>
      </c>
      <c r="Z60" s="61" t="s">
        <v>361</v>
      </c>
      <c r="AA60" s="116" t="s">
        <v>1224</v>
      </c>
      <c r="AB60" s="61" t="s">
        <v>361</v>
      </c>
      <c r="AC60" s="61" t="s">
        <v>361</v>
      </c>
      <c r="AD60" s="61" t="s">
        <v>361</v>
      </c>
      <c r="AE60" s="61" t="s">
        <v>361</v>
      </c>
      <c r="AF60" s="116" t="s">
        <v>1225</v>
      </c>
      <c r="AG60" s="61" t="s">
        <v>361</v>
      </c>
      <c r="AH60" s="61" t="s">
        <v>361</v>
      </c>
      <c r="AI60" s="61" t="s">
        <v>361</v>
      </c>
      <c r="AJ60" s="61" t="s">
        <v>361</v>
      </c>
      <c r="AK60" s="61" t="s">
        <v>361</v>
      </c>
    </row>
    <row r="61" spans="1:37" x14ac:dyDescent="0.25">
      <c r="A61" s="37" t="s">
        <v>1226</v>
      </c>
      <c r="D61"/>
      <c r="E61" s="61" t="s">
        <v>361</v>
      </c>
      <c r="F61" s="116" t="s">
        <v>1227</v>
      </c>
      <c r="G61" s="61" t="s">
        <v>361</v>
      </c>
      <c r="H61" s="61" t="s">
        <v>361</v>
      </c>
      <c r="I61" s="61" t="s">
        <v>361</v>
      </c>
      <c r="J61" s="61" t="s">
        <v>361</v>
      </c>
      <c r="K61" s="61" t="s">
        <v>361</v>
      </c>
      <c r="L61" s="116" t="s">
        <v>1228</v>
      </c>
      <c r="M61" s="61" t="s">
        <v>361</v>
      </c>
      <c r="N61" s="61" t="s">
        <v>361</v>
      </c>
      <c r="O61" s="61" t="s">
        <v>361</v>
      </c>
      <c r="P61" s="61" t="s">
        <v>361</v>
      </c>
      <c r="Q61" s="61" t="s">
        <v>361</v>
      </c>
      <c r="R61" s="61" t="s">
        <v>361</v>
      </c>
      <c r="S61" s="61" t="s">
        <v>361</v>
      </c>
      <c r="T61" s="116" t="s">
        <v>1082</v>
      </c>
      <c r="U61" s="61" t="s">
        <v>361</v>
      </c>
      <c r="V61" s="61" t="s">
        <v>361</v>
      </c>
      <c r="W61" s="61" t="s">
        <v>361</v>
      </c>
      <c r="X61" s="61" t="s">
        <v>361</v>
      </c>
      <c r="Y61" s="61" t="s">
        <v>361</v>
      </c>
      <c r="Z61" s="61" t="s">
        <v>361</v>
      </c>
      <c r="AA61" s="116" t="s">
        <v>1229</v>
      </c>
      <c r="AB61" s="61" t="s">
        <v>361</v>
      </c>
      <c r="AC61" s="61" t="s">
        <v>361</v>
      </c>
      <c r="AD61" s="61" t="s">
        <v>361</v>
      </c>
      <c r="AE61" s="61" t="s">
        <v>361</v>
      </c>
      <c r="AF61" s="116" t="s">
        <v>1230</v>
      </c>
      <c r="AG61" s="61" t="s">
        <v>361</v>
      </c>
      <c r="AH61" s="61" t="s">
        <v>361</v>
      </c>
      <c r="AI61" s="61" t="s">
        <v>361</v>
      </c>
      <c r="AJ61" s="61" t="s">
        <v>361</v>
      </c>
      <c r="AK61" s="61" t="s">
        <v>361</v>
      </c>
    </row>
    <row r="62" spans="1:37" x14ac:dyDescent="0.25">
      <c r="A62" s="37" t="s">
        <v>1231</v>
      </c>
      <c r="D62"/>
      <c r="E62" s="61" t="s">
        <v>361</v>
      </c>
      <c r="F62" s="116" t="s">
        <v>1232</v>
      </c>
      <c r="G62" s="61" t="s">
        <v>361</v>
      </c>
      <c r="H62" s="61" t="s">
        <v>361</v>
      </c>
      <c r="I62" s="61" t="s">
        <v>361</v>
      </c>
      <c r="J62" s="61" t="s">
        <v>361</v>
      </c>
      <c r="K62" s="61" t="s">
        <v>361</v>
      </c>
      <c r="L62" s="116" t="s">
        <v>1233</v>
      </c>
      <c r="M62" s="61" t="s">
        <v>361</v>
      </c>
      <c r="N62" s="61" t="s">
        <v>361</v>
      </c>
      <c r="O62" s="61" t="s">
        <v>361</v>
      </c>
      <c r="P62" s="61" t="s">
        <v>361</v>
      </c>
      <c r="Q62" s="61" t="s">
        <v>361</v>
      </c>
      <c r="R62" s="61" t="s">
        <v>361</v>
      </c>
      <c r="S62" s="61" t="s">
        <v>361</v>
      </c>
      <c r="T62" s="116" t="s">
        <v>1094</v>
      </c>
      <c r="U62" s="61" t="s">
        <v>361</v>
      </c>
      <c r="V62" s="61" t="s">
        <v>361</v>
      </c>
      <c r="W62" s="61" t="s">
        <v>361</v>
      </c>
      <c r="X62" s="61" t="s">
        <v>361</v>
      </c>
      <c r="Y62" s="61" t="s">
        <v>361</v>
      </c>
      <c r="Z62" s="61" t="s">
        <v>361</v>
      </c>
      <c r="AA62" s="116" t="s">
        <v>1234</v>
      </c>
      <c r="AB62" s="61" t="s">
        <v>361</v>
      </c>
      <c r="AC62" s="61" t="s">
        <v>361</v>
      </c>
      <c r="AD62" s="61" t="s">
        <v>361</v>
      </c>
      <c r="AE62" s="61" t="s">
        <v>361</v>
      </c>
      <c r="AF62" s="116" t="s">
        <v>1235</v>
      </c>
      <c r="AG62" s="61" t="s">
        <v>361</v>
      </c>
      <c r="AH62" s="61" t="s">
        <v>361</v>
      </c>
      <c r="AI62" s="61" t="s">
        <v>361</v>
      </c>
      <c r="AJ62" s="61" t="s">
        <v>361</v>
      </c>
      <c r="AK62" s="61" t="s">
        <v>361</v>
      </c>
    </row>
    <row r="63" spans="1:37" x14ac:dyDescent="0.25">
      <c r="A63" s="37" t="s">
        <v>1236</v>
      </c>
      <c r="D63"/>
      <c r="E63" s="61" t="s">
        <v>361</v>
      </c>
      <c r="F63" s="116" t="s">
        <v>1140</v>
      </c>
      <c r="G63" s="61" t="s">
        <v>361</v>
      </c>
      <c r="H63" s="61" t="s">
        <v>361</v>
      </c>
      <c r="I63" s="61" t="s">
        <v>361</v>
      </c>
      <c r="J63" s="61" t="s">
        <v>361</v>
      </c>
      <c r="K63" s="61" t="s">
        <v>361</v>
      </c>
      <c r="L63" s="116" t="s">
        <v>1237</v>
      </c>
      <c r="M63" s="61" t="s">
        <v>361</v>
      </c>
      <c r="N63" s="61" t="s">
        <v>361</v>
      </c>
      <c r="O63" s="61" t="s">
        <v>361</v>
      </c>
      <c r="P63" s="61" t="s">
        <v>361</v>
      </c>
      <c r="Q63" s="61" t="s">
        <v>361</v>
      </c>
      <c r="R63" s="61" t="s">
        <v>361</v>
      </c>
      <c r="S63" s="61" t="s">
        <v>361</v>
      </c>
      <c r="T63" s="116" t="s">
        <v>1238</v>
      </c>
      <c r="U63" s="61" t="s">
        <v>361</v>
      </c>
      <c r="V63" s="61" t="s">
        <v>361</v>
      </c>
      <c r="W63" s="61" t="s">
        <v>361</v>
      </c>
      <c r="X63" s="61" t="s">
        <v>361</v>
      </c>
      <c r="Y63" s="61" t="s">
        <v>361</v>
      </c>
      <c r="Z63" s="61" t="s">
        <v>361</v>
      </c>
      <c r="AA63" s="116" t="s">
        <v>1239</v>
      </c>
      <c r="AB63" s="61" t="s">
        <v>361</v>
      </c>
      <c r="AC63" s="61" t="s">
        <v>361</v>
      </c>
      <c r="AD63" s="61" t="s">
        <v>361</v>
      </c>
      <c r="AE63" s="61" t="s">
        <v>361</v>
      </c>
      <c r="AF63" s="116" t="s">
        <v>1240</v>
      </c>
      <c r="AG63" s="61" t="s">
        <v>361</v>
      </c>
      <c r="AH63" s="61" t="s">
        <v>361</v>
      </c>
      <c r="AI63" s="61" t="s">
        <v>361</v>
      </c>
      <c r="AJ63" s="61" t="s">
        <v>361</v>
      </c>
      <c r="AK63" s="61" t="s">
        <v>361</v>
      </c>
    </row>
    <row r="64" spans="1:37" x14ac:dyDescent="0.25">
      <c r="A64" s="37" t="s">
        <v>1241</v>
      </c>
      <c r="D64"/>
      <c r="E64" s="61" t="s">
        <v>361</v>
      </c>
      <c r="F64" s="116" t="s">
        <v>1242</v>
      </c>
      <c r="G64" s="61" t="s">
        <v>361</v>
      </c>
      <c r="H64" s="61" t="s">
        <v>361</v>
      </c>
      <c r="I64" s="61" t="s">
        <v>361</v>
      </c>
      <c r="J64" s="61" t="s">
        <v>361</v>
      </c>
      <c r="K64" s="61" t="s">
        <v>361</v>
      </c>
      <c r="L64" s="116" t="s">
        <v>1243</v>
      </c>
      <c r="M64" s="61" t="s">
        <v>361</v>
      </c>
      <c r="N64" s="61" t="s">
        <v>361</v>
      </c>
      <c r="O64" s="61" t="s">
        <v>361</v>
      </c>
      <c r="P64" s="61" t="s">
        <v>361</v>
      </c>
      <c r="Q64" s="61" t="s">
        <v>361</v>
      </c>
      <c r="R64" s="61" t="s">
        <v>361</v>
      </c>
      <c r="S64" s="61" t="s">
        <v>361</v>
      </c>
      <c r="T64" s="116" t="s">
        <v>1244</v>
      </c>
      <c r="U64" s="61" t="s">
        <v>361</v>
      </c>
      <c r="V64" s="61" t="s">
        <v>361</v>
      </c>
      <c r="W64" s="61" t="s">
        <v>361</v>
      </c>
      <c r="X64" s="61" t="s">
        <v>361</v>
      </c>
      <c r="Y64" s="61" t="s">
        <v>361</v>
      </c>
      <c r="Z64" s="61" t="s">
        <v>361</v>
      </c>
      <c r="AA64" s="116" t="s">
        <v>1245</v>
      </c>
      <c r="AB64" s="61" t="s">
        <v>361</v>
      </c>
      <c r="AC64" s="61" t="s">
        <v>361</v>
      </c>
      <c r="AD64" s="61" t="s">
        <v>361</v>
      </c>
      <c r="AE64" s="61" t="s">
        <v>361</v>
      </c>
      <c r="AF64" s="116" t="s">
        <v>1246</v>
      </c>
      <c r="AG64" s="61" t="s">
        <v>361</v>
      </c>
      <c r="AH64" s="61" t="s">
        <v>361</v>
      </c>
      <c r="AI64" s="61" t="s">
        <v>361</v>
      </c>
      <c r="AJ64" s="61" t="s">
        <v>361</v>
      </c>
      <c r="AK64" s="61" t="s">
        <v>361</v>
      </c>
    </row>
    <row r="65" spans="1:37" x14ac:dyDescent="0.25">
      <c r="A65" s="37" t="s">
        <v>1247</v>
      </c>
      <c r="D65"/>
      <c r="E65" s="61" t="s">
        <v>361</v>
      </c>
      <c r="F65" s="116" t="s">
        <v>1248</v>
      </c>
      <c r="G65" s="61" t="s">
        <v>361</v>
      </c>
      <c r="H65" s="61" t="s">
        <v>361</v>
      </c>
      <c r="I65" s="61" t="s">
        <v>361</v>
      </c>
      <c r="J65" s="61" t="s">
        <v>361</v>
      </c>
      <c r="K65" s="61" t="s">
        <v>361</v>
      </c>
      <c r="L65" s="116" t="s">
        <v>861</v>
      </c>
      <c r="M65" s="61" t="s">
        <v>361</v>
      </c>
      <c r="N65" s="61" t="s">
        <v>361</v>
      </c>
      <c r="O65" s="61" t="s">
        <v>361</v>
      </c>
      <c r="P65" s="61" t="s">
        <v>361</v>
      </c>
      <c r="Q65" s="61" t="s">
        <v>361</v>
      </c>
      <c r="R65" s="61" t="s">
        <v>361</v>
      </c>
      <c r="S65" s="61" t="s">
        <v>361</v>
      </c>
      <c r="T65" s="116" t="s">
        <v>1249</v>
      </c>
      <c r="U65" s="61" t="s">
        <v>361</v>
      </c>
      <c r="V65" s="61" t="s">
        <v>361</v>
      </c>
      <c r="W65" s="61" t="s">
        <v>361</v>
      </c>
      <c r="X65" s="61" t="s">
        <v>361</v>
      </c>
      <c r="Y65" s="61" t="s">
        <v>361</v>
      </c>
      <c r="Z65" s="61" t="s">
        <v>361</v>
      </c>
      <c r="AA65" s="116" t="s">
        <v>1250</v>
      </c>
      <c r="AB65" s="61" t="s">
        <v>361</v>
      </c>
      <c r="AC65" s="61" t="s">
        <v>361</v>
      </c>
      <c r="AD65" s="61" t="s">
        <v>361</v>
      </c>
      <c r="AE65" s="61" t="s">
        <v>361</v>
      </c>
      <c r="AF65" s="116" t="s">
        <v>1251</v>
      </c>
      <c r="AG65" s="61" t="s">
        <v>361</v>
      </c>
      <c r="AH65" s="61" t="s">
        <v>361</v>
      </c>
      <c r="AI65" s="61" t="s">
        <v>361</v>
      </c>
      <c r="AJ65" s="61" t="s">
        <v>361</v>
      </c>
      <c r="AK65" s="61" t="s">
        <v>361</v>
      </c>
    </row>
    <row r="66" spans="1:37" x14ac:dyDescent="0.25">
      <c r="A66" s="37" t="s">
        <v>1252</v>
      </c>
      <c r="D66"/>
      <c r="E66" s="61" t="s">
        <v>361</v>
      </c>
      <c r="F66" s="116" t="s">
        <v>1253</v>
      </c>
      <c r="G66" s="61" t="s">
        <v>361</v>
      </c>
      <c r="H66" s="61" t="s">
        <v>361</v>
      </c>
      <c r="I66" s="61" t="s">
        <v>361</v>
      </c>
      <c r="J66" s="61" t="s">
        <v>361</v>
      </c>
      <c r="K66" s="61" t="s">
        <v>361</v>
      </c>
      <c r="L66" s="116" t="s">
        <v>1254</v>
      </c>
      <c r="M66" s="61" t="s">
        <v>361</v>
      </c>
      <c r="N66" s="61" t="s">
        <v>361</v>
      </c>
      <c r="O66" s="61" t="s">
        <v>361</v>
      </c>
      <c r="P66" s="61" t="s">
        <v>361</v>
      </c>
      <c r="Q66" s="61" t="s">
        <v>361</v>
      </c>
      <c r="R66" s="61" t="s">
        <v>361</v>
      </c>
      <c r="S66" s="61" t="s">
        <v>361</v>
      </c>
      <c r="T66" s="116" t="s">
        <v>1255</v>
      </c>
      <c r="U66" s="61" t="s">
        <v>361</v>
      </c>
      <c r="V66" s="61" t="s">
        <v>361</v>
      </c>
      <c r="W66" s="61" t="s">
        <v>361</v>
      </c>
      <c r="X66" s="61" t="s">
        <v>361</v>
      </c>
      <c r="Y66" s="61" t="s">
        <v>361</v>
      </c>
      <c r="Z66" s="61" t="s">
        <v>361</v>
      </c>
      <c r="AA66" s="116" t="s">
        <v>1256</v>
      </c>
      <c r="AB66" s="61" t="s">
        <v>361</v>
      </c>
      <c r="AC66" s="61" t="s">
        <v>361</v>
      </c>
      <c r="AD66" s="61" t="s">
        <v>361</v>
      </c>
      <c r="AE66" s="61" t="s">
        <v>361</v>
      </c>
      <c r="AF66" s="116" t="s">
        <v>1257</v>
      </c>
      <c r="AG66" s="61" t="s">
        <v>361</v>
      </c>
      <c r="AH66" s="61" t="s">
        <v>361</v>
      </c>
      <c r="AI66" s="61" t="s">
        <v>361</v>
      </c>
      <c r="AJ66" s="61" t="s">
        <v>361</v>
      </c>
      <c r="AK66" s="61" t="s">
        <v>361</v>
      </c>
    </row>
    <row r="67" spans="1:37" x14ac:dyDescent="0.25">
      <c r="A67" s="37" t="s">
        <v>1258</v>
      </c>
      <c r="D67"/>
      <c r="E67" s="61" t="s">
        <v>361</v>
      </c>
      <c r="F67" s="116" t="s">
        <v>606</v>
      </c>
      <c r="G67" s="61" t="s">
        <v>361</v>
      </c>
      <c r="H67" s="61" t="s">
        <v>361</v>
      </c>
      <c r="I67" s="61" t="s">
        <v>361</v>
      </c>
      <c r="J67" s="61" t="s">
        <v>361</v>
      </c>
      <c r="K67" s="61" t="s">
        <v>361</v>
      </c>
      <c r="L67" s="116" t="s">
        <v>1259</v>
      </c>
      <c r="M67" s="61" t="s">
        <v>361</v>
      </c>
      <c r="N67" s="61" t="s">
        <v>361</v>
      </c>
      <c r="O67" s="61" t="s">
        <v>361</v>
      </c>
      <c r="P67" s="61" t="s">
        <v>361</v>
      </c>
      <c r="Q67" s="61" t="s">
        <v>361</v>
      </c>
      <c r="R67" s="61" t="s">
        <v>361</v>
      </c>
      <c r="S67" s="61" t="s">
        <v>361</v>
      </c>
      <c r="T67" s="116" t="s">
        <v>1260</v>
      </c>
      <c r="U67" s="61" t="s">
        <v>361</v>
      </c>
      <c r="V67" s="61" t="s">
        <v>361</v>
      </c>
      <c r="W67" s="61" t="s">
        <v>361</v>
      </c>
      <c r="X67" s="61" t="s">
        <v>361</v>
      </c>
      <c r="Y67" s="61" t="s">
        <v>361</v>
      </c>
      <c r="Z67" s="61" t="s">
        <v>361</v>
      </c>
      <c r="AA67" s="61" t="s">
        <v>361</v>
      </c>
      <c r="AB67" s="61" t="s">
        <v>361</v>
      </c>
      <c r="AC67" s="61" t="s">
        <v>361</v>
      </c>
      <c r="AD67" s="61" t="s">
        <v>361</v>
      </c>
      <c r="AE67" s="61" t="s">
        <v>361</v>
      </c>
      <c r="AF67" s="116" t="s">
        <v>1261</v>
      </c>
      <c r="AG67" s="61" t="s">
        <v>361</v>
      </c>
      <c r="AH67" s="61" t="s">
        <v>361</v>
      </c>
      <c r="AI67" s="61" t="s">
        <v>361</v>
      </c>
      <c r="AJ67" s="61" t="s">
        <v>361</v>
      </c>
      <c r="AK67" s="61" t="s">
        <v>361</v>
      </c>
    </row>
    <row r="68" spans="1:37" x14ac:dyDescent="0.25">
      <c r="A68" s="37" t="s">
        <v>1262</v>
      </c>
      <c r="D68"/>
      <c r="E68" s="61" t="s">
        <v>361</v>
      </c>
      <c r="F68" s="116" t="s">
        <v>1263</v>
      </c>
      <c r="G68" s="61" t="s">
        <v>361</v>
      </c>
      <c r="H68" s="61" t="s">
        <v>361</v>
      </c>
      <c r="I68" s="61" t="s">
        <v>361</v>
      </c>
      <c r="J68" s="61" t="s">
        <v>361</v>
      </c>
      <c r="K68" s="61" t="s">
        <v>361</v>
      </c>
      <c r="L68" s="116" t="s">
        <v>1264</v>
      </c>
      <c r="M68" s="61" t="s">
        <v>361</v>
      </c>
      <c r="N68" s="61" t="s">
        <v>361</v>
      </c>
      <c r="O68" s="61" t="s">
        <v>361</v>
      </c>
      <c r="P68" s="61" t="s">
        <v>361</v>
      </c>
      <c r="Q68" s="61" t="s">
        <v>361</v>
      </c>
      <c r="R68" s="61" t="s">
        <v>361</v>
      </c>
      <c r="S68" s="61" t="s">
        <v>361</v>
      </c>
      <c r="T68" s="116" t="s">
        <v>1265</v>
      </c>
      <c r="U68" s="61" t="s">
        <v>361</v>
      </c>
      <c r="V68" s="61" t="s">
        <v>361</v>
      </c>
      <c r="W68" s="61" t="s">
        <v>361</v>
      </c>
      <c r="X68" s="61" t="s">
        <v>361</v>
      </c>
      <c r="Y68" s="61" t="s">
        <v>361</v>
      </c>
      <c r="Z68" s="61" t="s">
        <v>361</v>
      </c>
      <c r="AA68" s="61" t="s">
        <v>361</v>
      </c>
      <c r="AB68" s="61" t="s">
        <v>361</v>
      </c>
      <c r="AC68" s="61" t="s">
        <v>361</v>
      </c>
      <c r="AD68" s="61" t="s">
        <v>361</v>
      </c>
      <c r="AE68" s="61" t="s">
        <v>361</v>
      </c>
      <c r="AF68" s="116" t="s">
        <v>1266</v>
      </c>
      <c r="AG68" s="61" t="s">
        <v>361</v>
      </c>
      <c r="AH68" s="61" t="s">
        <v>361</v>
      </c>
      <c r="AI68" s="61" t="s">
        <v>361</v>
      </c>
      <c r="AJ68" s="61" t="s">
        <v>361</v>
      </c>
      <c r="AK68" s="61" t="s">
        <v>361</v>
      </c>
    </row>
    <row r="69" spans="1:37" x14ac:dyDescent="0.25">
      <c r="A69" s="37" t="s">
        <v>1267</v>
      </c>
      <c r="D69"/>
      <c r="E69" s="61" t="s">
        <v>361</v>
      </c>
      <c r="F69" s="116" t="s">
        <v>1268</v>
      </c>
      <c r="G69" s="61" t="s">
        <v>361</v>
      </c>
      <c r="H69" s="61" t="s">
        <v>361</v>
      </c>
      <c r="I69" s="61" t="s">
        <v>361</v>
      </c>
      <c r="J69" s="61" t="s">
        <v>361</v>
      </c>
      <c r="K69" s="61" t="s">
        <v>361</v>
      </c>
      <c r="L69" s="116" t="s">
        <v>1269</v>
      </c>
      <c r="M69" s="61" t="s">
        <v>361</v>
      </c>
      <c r="N69" s="61" t="s">
        <v>361</v>
      </c>
      <c r="O69" s="61" t="s">
        <v>361</v>
      </c>
      <c r="P69" s="61" t="s">
        <v>361</v>
      </c>
      <c r="Q69" s="61" t="s">
        <v>361</v>
      </c>
      <c r="R69" s="61" t="s">
        <v>361</v>
      </c>
      <c r="S69" s="61" t="s">
        <v>361</v>
      </c>
      <c r="T69" s="116" t="s">
        <v>1270</v>
      </c>
      <c r="U69" s="61" t="s">
        <v>361</v>
      </c>
      <c r="V69" s="61" t="s">
        <v>361</v>
      </c>
      <c r="W69" s="61" t="s">
        <v>361</v>
      </c>
      <c r="X69" s="61" t="s">
        <v>361</v>
      </c>
      <c r="Y69" s="61" t="s">
        <v>361</v>
      </c>
      <c r="Z69" s="61" t="s">
        <v>361</v>
      </c>
      <c r="AA69" s="61" t="s">
        <v>361</v>
      </c>
      <c r="AB69" s="61" t="s">
        <v>361</v>
      </c>
      <c r="AC69" s="61" t="s">
        <v>361</v>
      </c>
      <c r="AD69" s="61" t="s">
        <v>361</v>
      </c>
      <c r="AE69" s="61" t="s">
        <v>361</v>
      </c>
      <c r="AF69" s="116" t="s">
        <v>1271</v>
      </c>
      <c r="AG69" s="61" t="s">
        <v>361</v>
      </c>
      <c r="AH69" s="61" t="s">
        <v>361</v>
      </c>
      <c r="AI69" s="61" t="s">
        <v>361</v>
      </c>
      <c r="AJ69" s="61" t="s">
        <v>361</v>
      </c>
      <c r="AK69" s="61" t="s">
        <v>361</v>
      </c>
    </row>
    <row r="70" spans="1:37" x14ac:dyDescent="0.25">
      <c r="A70" s="37" t="s">
        <v>1272</v>
      </c>
      <c r="D70"/>
      <c r="E70" s="61" t="s">
        <v>361</v>
      </c>
      <c r="F70" s="116" t="s">
        <v>1273</v>
      </c>
      <c r="G70" s="61" t="s">
        <v>361</v>
      </c>
      <c r="H70" s="61" t="s">
        <v>361</v>
      </c>
      <c r="I70" s="61" t="s">
        <v>361</v>
      </c>
      <c r="J70" s="61" t="s">
        <v>361</v>
      </c>
      <c r="K70" s="61" t="s">
        <v>361</v>
      </c>
      <c r="L70" s="116" t="s">
        <v>1274</v>
      </c>
      <c r="M70" s="61" t="s">
        <v>361</v>
      </c>
      <c r="N70" s="61" t="s">
        <v>361</v>
      </c>
      <c r="O70" s="61" t="s">
        <v>361</v>
      </c>
      <c r="P70" s="61" t="s">
        <v>361</v>
      </c>
      <c r="Q70" s="61" t="s">
        <v>361</v>
      </c>
      <c r="R70" s="61" t="s">
        <v>361</v>
      </c>
      <c r="S70" s="61" t="s">
        <v>361</v>
      </c>
      <c r="T70" s="116" t="s">
        <v>1275</v>
      </c>
      <c r="U70" s="61" t="s">
        <v>361</v>
      </c>
      <c r="V70" s="61" t="s">
        <v>361</v>
      </c>
      <c r="W70" s="61" t="s">
        <v>361</v>
      </c>
      <c r="X70" s="61" t="s">
        <v>361</v>
      </c>
      <c r="Y70" s="61" t="s">
        <v>361</v>
      </c>
      <c r="Z70" s="61" t="s">
        <v>361</v>
      </c>
      <c r="AA70" s="61" t="s">
        <v>361</v>
      </c>
      <c r="AB70" s="61" t="s">
        <v>361</v>
      </c>
      <c r="AC70" s="61" t="s">
        <v>361</v>
      </c>
      <c r="AD70" s="61" t="s">
        <v>361</v>
      </c>
      <c r="AE70" s="61" t="s">
        <v>361</v>
      </c>
      <c r="AF70" s="116" t="s">
        <v>359</v>
      </c>
      <c r="AG70" s="61" t="s">
        <v>361</v>
      </c>
      <c r="AH70" s="61" t="s">
        <v>361</v>
      </c>
      <c r="AI70" s="61" t="s">
        <v>361</v>
      </c>
      <c r="AJ70" s="61" t="s">
        <v>361</v>
      </c>
      <c r="AK70" s="61" t="s">
        <v>361</v>
      </c>
    </row>
    <row r="71" spans="1:37" x14ac:dyDescent="0.25">
      <c r="A71" s="37" t="s">
        <v>1276</v>
      </c>
      <c r="D71"/>
      <c r="E71" s="61" t="s">
        <v>361</v>
      </c>
      <c r="F71" s="116" t="s">
        <v>1277</v>
      </c>
      <c r="G71" s="61" t="s">
        <v>361</v>
      </c>
      <c r="H71" s="61" t="s">
        <v>361</v>
      </c>
      <c r="I71" s="61" t="s">
        <v>361</v>
      </c>
      <c r="J71" s="61" t="s">
        <v>361</v>
      </c>
      <c r="K71" s="61" t="s">
        <v>361</v>
      </c>
      <c r="L71" s="116" t="s">
        <v>1278</v>
      </c>
      <c r="M71" s="61" t="s">
        <v>361</v>
      </c>
      <c r="N71" s="61" t="s">
        <v>361</v>
      </c>
      <c r="O71" s="61" t="s">
        <v>361</v>
      </c>
      <c r="P71" s="61" t="s">
        <v>361</v>
      </c>
      <c r="Q71" s="61" t="s">
        <v>361</v>
      </c>
      <c r="R71" s="61" t="s">
        <v>361</v>
      </c>
      <c r="S71" s="61" t="s">
        <v>361</v>
      </c>
      <c r="T71" s="116" t="s">
        <v>1279</v>
      </c>
      <c r="U71" s="61" t="s">
        <v>361</v>
      </c>
      <c r="V71" s="61" t="s">
        <v>361</v>
      </c>
      <c r="W71" s="61" t="s">
        <v>361</v>
      </c>
      <c r="X71" s="61" t="s">
        <v>361</v>
      </c>
      <c r="Y71" s="61" t="s">
        <v>361</v>
      </c>
      <c r="Z71" s="61" t="s">
        <v>361</v>
      </c>
      <c r="AA71" s="61" t="s">
        <v>361</v>
      </c>
      <c r="AB71" s="61" t="s">
        <v>361</v>
      </c>
      <c r="AC71" s="61" t="s">
        <v>361</v>
      </c>
      <c r="AD71" s="61" t="s">
        <v>361</v>
      </c>
      <c r="AE71" s="61" t="s">
        <v>361</v>
      </c>
      <c r="AF71" s="116" t="s">
        <v>1280</v>
      </c>
      <c r="AG71" s="61" t="s">
        <v>361</v>
      </c>
      <c r="AH71" s="61" t="s">
        <v>361</v>
      </c>
      <c r="AI71" s="61" t="s">
        <v>361</v>
      </c>
      <c r="AJ71" s="61" t="s">
        <v>361</v>
      </c>
      <c r="AK71" s="61" t="s">
        <v>361</v>
      </c>
    </row>
    <row r="72" spans="1:37" x14ac:dyDescent="0.25">
      <c r="A72" s="37" t="s">
        <v>1281</v>
      </c>
      <c r="D72"/>
      <c r="E72" s="61" t="s">
        <v>361</v>
      </c>
      <c r="F72" s="116" t="s">
        <v>1282</v>
      </c>
      <c r="G72" s="61" t="s">
        <v>361</v>
      </c>
      <c r="H72" s="61" t="s">
        <v>361</v>
      </c>
      <c r="I72" s="61" t="s">
        <v>361</v>
      </c>
      <c r="J72" s="61" t="s">
        <v>361</v>
      </c>
      <c r="K72" s="61" t="s">
        <v>361</v>
      </c>
      <c r="L72" s="116" t="s">
        <v>1283</v>
      </c>
      <c r="M72" s="61" t="s">
        <v>361</v>
      </c>
      <c r="N72" s="61" t="s">
        <v>361</v>
      </c>
      <c r="O72" s="61" t="s">
        <v>361</v>
      </c>
      <c r="P72" s="61" t="s">
        <v>361</v>
      </c>
      <c r="Q72" s="61" t="s">
        <v>361</v>
      </c>
      <c r="R72" s="61" t="s">
        <v>361</v>
      </c>
      <c r="S72" s="61" t="s">
        <v>361</v>
      </c>
      <c r="T72" s="116" t="s">
        <v>1284</v>
      </c>
      <c r="U72" s="61" t="s">
        <v>361</v>
      </c>
      <c r="V72" s="61" t="s">
        <v>361</v>
      </c>
      <c r="W72" s="61" t="s">
        <v>361</v>
      </c>
      <c r="X72" s="61" t="s">
        <v>361</v>
      </c>
      <c r="Y72" s="61" t="s">
        <v>361</v>
      </c>
      <c r="Z72" s="61" t="s">
        <v>361</v>
      </c>
      <c r="AA72" s="61" t="s">
        <v>361</v>
      </c>
      <c r="AB72" s="61" t="s">
        <v>361</v>
      </c>
      <c r="AC72" s="61" t="s">
        <v>361</v>
      </c>
      <c r="AD72" s="61" t="s">
        <v>361</v>
      </c>
      <c r="AE72" s="61" t="s">
        <v>361</v>
      </c>
      <c r="AF72" s="116" t="s">
        <v>1285</v>
      </c>
      <c r="AG72" s="61" t="s">
        <v>361</v>
      </c>
      <c r="AH72" s="61" t="s">
        <v>361</v>
      </c>
      <c r="AI72" s="61" t="s">
        <v>361</v>
      </c>
      <c r="AJ72" s="61" t="s">
        <v>361</v>
      </c>
      <c r="AK72" s="61" t="s">
        <v>361</v>
      </c>
    </row>
    <row r="73" spans="1:37" x14ac:dyDescent="0.25">
      <c r="A73" s="37" t="s">
        <v>1286</v>
      </c>
      <c r="D73"/>
      <c r="E73" s="61" t="s">
        <v>361</v>
      </c>
      <c r="F73" s="116" t="s">
        <v>1287</v>
      </c>
      <c r="G73" s="61" t="s">
        <v>361</v>
      </c>
      <c r="H73" s="61" t="s">
        <v>361</v>
      </c>
      <c r="I73" s="61" t="s">
        <v>361</v>
      </c>
      <c r="J73" s="61" t="s">
        <v>361</v>
      </c>
      <c r="K73" s="61" t="s">
        <v>361</v>
      </c>
      <c r="L73" s="116" t="s">
        <v>1288</v>
      </c>
      <c r="M73" s="61" t="s">
        <v>361</v>
      </c>
      <c r="N73" s="61" t="s">
        <v>361</v>
      </c>
      <c r="O73" s="61" t="s">
        <v>361</v>
      </c>
      <c r="P73" s="61" t="s">
        <v>361</v>
      </c>
      <c r="Q73" s="61" t="s">
        <v>361</v>
      </c>
      <c r="R73" s="61" t="s">
        <v>361</v>
      </c>
      <c r="S73" s="61" t="s">
        <v>361</v>
      </c>
      <c r="T73" s="116" t="s">
        <v>1289</v>
      </c>
      <c r="U73" s="61" t="s">
        <v>361</v>
      </c>
      <c r="V73" s="61" t="s">
        <v>361</v>
      </c>
      <c r="W73" s="61" t="s">
        <v>361</v>
      </c>
      <c r="X73" s="61" t="s">
        <v>361</v>
      </c>
      <c r="Y73" s="61" t="s">
        <v>361</v>
      </c>
      <c r="Z73" s="61" t="s">
        <v>361</v>
      </c>
      <c r="AA73" s="61" t="s">
        <v>361</v>
      </c>
      <c r="AB73" s="61" t="s">
        <v>361</v>
      </c>
      <c r="AC73" s="61" t="s">
        <v>361</v>
      </c>
      <c r="AD73" s="61" t="s">
        <v>361</v>
      </c>
      <c r="AE73" s="61" t="s">
        <v>361</v>
      </c>
      <c r="AF73" s="116" t="s">
        <v>1290</v>
      </c>
      <c r="AG73" s="61" t="s">
        <v>361</v>
      </c>
      <c r="AH73" s="61" t="s">
        <v>361</v>
      </c>
      <c r="AI73" s="61" t="s">
        <v>361</v>
      </c>
      <c r="AJ73" s="61" t="s">
        <v>361</v>
      </c>
      <c r="AK73" s="61" t="s">
        <v>361</v>
      </c>
    </row>
    <row r="74" spans="1:37" x14ac:dyDescent="0.25">
      <c r="A74" s="37" t="s">
        <v>1291</v>
      </c>
      <c r="D74"/>
      <c r="E74" s="61" t="s">
        <v>361</v>
      </c>
      <c r="F74" s="116" t="s">
        <v>1292</v>
      </c>
      <c r="G74" s="61" t="s">
        <v>361</v>
      </c>
      <c r="H74" s="61" t="s">
        <v>361</v>
      </c>
      <c r="I74" s="61" t="s">
        <v>361</v>
      </c>
      <c r="J74" s="61" t="s">
        <v>361</v>
      </c>
      <c r="K74" s="61" t="s">
        <v>361</v>
      </c>
      <c r="L74" s="116" t="s">
        <v>1293</v>
      </c>
      <c r="M74" s="61" t="s">
        <v>361</v>
      </c>
      <c r="N74" s="61" t="s">
        <v>361</v>
      </c>
      <c r="O74" s="61" t="s">
        <v>361</v>
      </c>
      <c r="P74" s="61" t="s">
        <v>361</v>
      </c>
      <c r="Q74" s="61" t="s">
        <v>361</v>
      </c>
      <c r="R74" s="61" t="s">
        <v>361</v>
      </c>
      <c r="S74" s="61" t="s">
        <v>361</v>
      </c>
      <c r="T74" s="116" t="s">
        <v>1294</v>
      </c>
      <c r="U74" s="61" t="s">
        <v>361</v>
      </c>
      <c r="V74" s="61" t="s">
        <v>361</v>
      </c>
      <c r="W74" s="61" t="s">
        <v>361</v>
      </c>
      <c r="X74" s="61" t="s">
        <v>361</v>
      </c>
      <c r="Y74" s="61" t="s">
        <v>361</v>
      </c>
      <c r="Z74" s="61" t="s">
        <v>361</v>
      </c>
      <c r="AA74" s="61" t="s">
        <v>361</v>
      </c>
      <c r="AB74" s="61" t="s">
        <v>361</v>
      </c>
      <c r="AC74" s="61" t="s">
        <v>361</v>
      </c>
      <c r="AD74" s="61" t="s">
        <v>361</v>
      </c>
      <c r="AE74" s="61" t="s">
        <v>361</v>
      </c>
      <c r="AF74" s="116" t="s">
        <v>1295</v>
      </c>
      <c r="AG74" s="61" t="s">
        <v>361</v>
      </c>
      <c r="AH74" s="61" t="s">
        <v>361</v>
      </c>
      <c r="AI74" s="61" t="s">
        <v>361</v>
      </c>
      <c r="AJ74" s="61" t="s">
        <v>361</v>
      </c>
      <c r="AK74" s="61" t="s">
        <v>361</v>
      </c>
    </row>
    <row r="75" spans="1:37" x14ac:dyDescent="0.25">
      <c r="A75" s="37" t="s">
        <v>1296</v>
      </c>
      <c r="D75"/>
      <c r="E75" s="61" t="s">
        <v>361</v>
      </c>
      <c r="F75" s="116" t="s">
        <v>1094</v>
      </c>
      <c r="G75" s="61" t="s">
        <v>361</v>
      </c>
      <c r="H75" s="61" t="s">
        <v>361</v>
      </c>
      <c r="I75" s="61" t="s">
        <v>361</v>
      </c>
      <c r="J75" s="61" t="s">
        <v>361</v>
      </c>
      <c r="K75" s="61" t="s">
        <v>361</v>
      </c>
      <c r="L75" s="116" t="s">
        <v>1297</v>
      </c>
      <c r="M75" s="61" t="s">
        <v>361</v>
      </c>
      <c r="N75" s="61" t="s">
        <v>361</v>
      </c>
      <c r="O75" s="61" t="s">
        <v>361</v>
      </c>
      <c r="P75" s="61" t="s">
        <v>361</v>
      </c>
      <c r="Q75" s="61" t="s">
        <v>361</v>
      </c>
      <c r="R75" s="61" t="s">
        <v>361</v>
      </c>
      <c r="S75" s="61" t="s">
        <v>361</v>
      </c>
      <c r="T75" s="116" t="s">
        <v>1298</v>
      </c>
      <c r="U75" s="61" t="s">
        <v>361</v>
      </c>
      <c r="V75" s="61" t="s">
        <v>361</v>
      </c>
      <c r="W75" s="61" t="s">
        <v>361</v>
      </c>
      <c r="X75" s="61" t="s">
        <v>361</v>
      </c>
      <c r="Y75" s="61" t="s">
        <v>361</v>
      </c>
      <c r="Z75" s="61" t="s">
        <v>361</v>
      </c>
      <c r="AA75" s="61" t="s">
        <v>361</v>
      </c>
      <c r="AB75" s="61" t="s">
        <v>361</v>
      </c>
      <c r="AC75" s="61" t="s">
        <v>361</v>
      </c>
      <c r="AD75" s="61" t="s">
        <v>361</v>
      </c>
      <c r="AE75" s="61" t="s">
        <v>361</v>
      </c>
      <c r="AF75" s="116" t="s">
        <v>577</v>
      </c>
      <c r="AG75" s="61" t="s">
        <v>361</v>
      </c>
      <c r="AH75" s="61" t="s">
        <v>361</v>
      </c>
      <c r="AI75" s="61" t="s">
        <v>361</v>
      </c>
      <c r="AJ75" s="61" t="s">
        <v>361</v>
      </c>
      <c r="AK75" s="61" t="s">
        <v>361</v>
      </c>
    </row>
    <row r="76" spans="1:37" x14ac:dyDescent="0.25">
      <c r="A76" s="37" t="s">
        <v>1299</v>
      </c>
      <c r="D76"/>
      <c r="E76" s="61" t="s">
        <v>361</v>
      </c>
      <c r="F76" s="116" t="s">
        <v>1300</v>
      </c>
      <c r="G76" s="61" t="s">
        <v>361</v>
      </c>
      <c r="H76" s="61" t="s">
        <v>361</v>
      </c>
      <c r="I76" s="61" t="s">
        <v>361</v>
      </c>
      <c r="J76" s="61" t="s">
        <v>361</v>
      </c>
      <c r="K76" s="61" t="s">
        <v>361</v>
      </c>
      <c r="L76" s="116" t="s">
        <v>1301</v>
      </c>
      <c r="M76" s="61" t="s">
        <v>361</v>
      </c>
      <c r="N76" s="61" t="s">
        <v>361</v>
      </c>
      <c r="O76" s="61" t="s">
        <v>361</v>
      </c>
      <c r="P76" s="61" t="s">
        <v>361</v>
      </c>
      <c r="Q76" s="61" t="s">
        <v>361</v>
      </c>
      <c r="R76" s="61" t="s">
        <v>361</v>
      </c>
      <c r="S76" s="61" t="s">
        <v>361</v>
      </c>
      <c r="T76" s="116" t="s">
        <v>1302</v>
      </c>
      <c r="U76" s="61" t="s">
        <v>361</v>
      </c>
      <c r="V76" s="61" t="s">
        <v>361</v>
      </c>
      <c r="W76" s="61" t="s">
        <v>361</v>
      </c>
      <c r="X76" s="61" t="s">
        <v>361</v>
      </c>
      <c r="Y76" s="61" t="s">
        <v>361</v>
      </c>
      <c r="Z76" s="61" t="s">
        <v>361</v>
      </c>
      <c r="AA76" s="61" t="s">
        <v>361</v>
      </c>
      <c r="AB76" s="61" t="s">
        <v>361</v>
      </c>
      <c r="AC76" s="61" t="s">
        <v>361</v>
      </c>
      <c r="AD76" s="61" t="s">
        <v>361</v>
      </c>
      <c r="AE76" s="61" t="s">
        <v>361</v>
      </c>
      <c r="AF76" s="116" t="s">
        <v>1303</v>
      </c>
      <c r="AG76" s="61" t="s">
        <v>361</v>
      </c>
      <c r="AH76" s="61" t="s">
        <v>361</v>
      </c>
      <c r="AI76" s="61" t="s">
        <v>361</v>
      </c>
      <c r="AJ76" s="61" t="s">
        <v>361</v>
      </c>
      <c r="AK76" s="61" t="s">
        <v>361</v>
      </c>
    </row>
    <row r="77" spans="1:37" x14ac:dyDescent="0.25">
      <c r="A77" s="37" t="s">
        <v>1299</v>
      </c>
      <c r="D77"/>
      <c r="E77" s="61" t="s">
        <v>361</v>
      </c>
      <c r="F77" s="116" t="s">
        <v>1304</v>
      </c>
      <c r="G77" s="61" t="s">
        <v>361</v>
      </c>
      <c r="H77" s="61" t="s">
        <v>361</v>
      </c>
      <c r="I77" s="61" t="s">
        <v>361</v>
      </c>
      <c r="J77" s="61" t="s">
        <v>361</v>
      </c>
      <c r="K77" s="61" t="s">
        <v>361</v>
      </c>
      <c r="L77" s="116" t="s">
        <v>1305</v>
      </c>
      <c r="M77" s="61" t="s">
        <v>361</v>
      </c>
      <c r="N77" s="61" t="s">
        <v>361</v>
      </c>
      <c r="O77" s="61" t="s">
        <v>361</v>
      </c>
      <c r="P77" s="61" t="s">
        <v>361</v>
      </c>
      <c r="Q77" s="61" t="s">
        <v>361</v>
      </c>
      <c r="R77" s="61" t="s">
        <v>361</v>
      </c>
      <c r="S77" s="61" t="s">
        <v>361</v>
      </c>
      <c r="T77" s="116" t="s">
        <v>1168</v>
      </c>
      <c r="U77" s="61" t="s">
        <v>361</v>
      </c>
      <c r="V77" s="61" t="s">
        <v>361</v>
      </c>
      <c r="W77" s="61" t="s">
        <v>361</v>
      </c>
      <c r="X77" s="61" t="s">
        <v>361</v>
      </c>
      <c r="Y77" s="61" t="s">
        <v>361</v>
      </c>
      <c r="Z77" s="61" t="s">
        <v>361</v>
      </c>
      <c r="AA77" s="61" t="s">
        <v>361</v>
      </c>
      <c r="AB77" s="61" t="s">
        <v>361</v>
      </c>
      <c r="AC77" s="61" t="s">
        <v>361</v>
      </c>
      <c r="AD77" s="61" t="s">
        <v>361</v>
      </c>
      <c r="AE77" s="61" t="s">
        <v>361</v>
      </c>
      <c r="AF77" s="116" t="s">
        <v>1224</v>
      </c>
      <c r="AG77" s="61" t="s">
        <v>361</v>
      </c>
      <c r="AH77" s="61" t="s">
        <v>361</v>
      </c>
      <c r="AI77" s="61" t="s">
        <v>361</v>
      </c>
      <c r="AJ77" s="61" t="s">
        <v>361</v>
      </c>
      <c r="AK77" s="61" t="s">
        <v>361</v>
      </c>
    </row>
    <row r="78" spans="1:37" x14ac:dyDescent="0.25">
      <c r="A78" s="37" t="s">
        <v>1306</v>
      </c>
      <c r="D78"/>
      <c r="E78" s="61" t="s">
        <v>361</v>
      </c>
      <c r="F78" s="116" t="s">
        <v>1307</v>
      </c>
      <c r="G78" s="61" t="s">
        <v>361</v>
      </c>
      <c r="H78" s="61" t="s">
        <v>361</v>
      </c>
      <c r="I78" s="61" t="s">
        <v>361</v>
      </c>
      <c r="J78" s="61" t="s">
        <v>361</v>
      </c>
      <c r="K78" s="61" t="s">
        <v>361</v>
      </c>
      <c r="L78" s="116" t="s">
        <v>1308</v>
      </c>
      <c r="M78" s="61" t="s">
        <v>361</v>
      </c>
      <c r="N78" s="61" t="s">
        <v>361</v>
      </c>
      <c r="O78" s="61" t="s">
        <v>361</v>
      </c>
      <c r="P78" s="61" t="s">
        <v>361</v>
      </c>
      <c r="Q78" s="61" t="s">
        <v>361</v>
      </c>
      <c r="R78" s="61" t="s">
        <v>361</v>
      </c>
      <c r="S78" s="61" t="s">
        <v>361</v>
      </c>
      <c r="T78" s="116" t="s">
        <v>1309</v>
      </c>
      <c r="U78" s="61" t="s">
        <v>361</v>
      </c>
      <c r="V78" s="61" t="s">
        <v>361</v>
      </c>
      <c r="W78" s="61" t="s">
        <v>361</v>
      </c>
      <c r="X78" s="61" t="s">
        <v>361</v>
      </c>
      <c r="Y78" s="61" t="s">
        <v>361</v>
      </c>
      <c r="Z78" s="61" t="s">
        <v>361</v>
      </c>
      <c r="AA78" s="61" t="s">
        <v>361</v>
      </c>
      <c r="AB78" s="61" t="s">
        <v>361</v>
      </c>
      <c r="AC78" s="61" t="s">
        <v>361</v>
      </c>
      <c r="AD78" s="61" t="s">
        <v>361</v>
      </c>
      <c r="AE78" s="61" t="s">
        <v>361</v>
      </c>
      <c r="AF78" s="116" t="s">
        <v>1310</v>
      </c>
      <c r="AG78" s="61" t="s">
        <v>361</v>
      </c>
      <c r="AH78" s="61" t="s">
        <v>361</v>
      </c>
      <c r="AI78" s="61" t="s">
        <v>361</v>
      </c>
      <c r="AJ78" s="61" t="s">
        <v>361</v>
      </c>
      <c r="AK78" s="61" t="s">
        <v>361</v>
      </c>
    </row>
    <row r="79" spans="1:37" x14ac:dyDescent="0.25">
      <c r="D79"/>
      <c r="E79" s="61" t="s">
        <v>361</v>
      </c>
      <c r="F79" s="116" t="s">
        <v>1311</v>
      </c>
      <c r="G79" s="61" t="s">
        <v>361</v>
      </c>
      <c r="H79" s="61" t="s">
        <v>361</v>
      </c>
      <c r="I79" s="61" t="s">
        <v>361</v>
      </c>
      <c r="J79" s="61" t="s">
        <v>361</v>
      </c>
      <c r="K79" s="61" t="s">
        <v>361</v>
      </c>
      <c r="L79" s="116" t="s">
        <v>1312</v>
      </c>
      <c r="M79" s="61" t="s">
        <v>361</v>
      </c>
      <c r="N79" s="61" t="s">
        <v>361</v>
      </c>
      <c r="O79" s="61" t="s">
        <v>361</v>
      </c>
      <c r="P79" s="61" t="s">
        <v>361</v>
      </c>
      <c r="Q79" s="61" t="s">
        <v>361</v>
      </c>
      <c r="R79" s="61" t="s">
        <v>361</v>
      </c>
      <c r="S79" s="61" t="s">
        <v>361</v>
      </c>
      <c r="T79" s="116" t="s">
        <v>1191</v>
      </c>
      <c r="U79" s="61" t="s">
        <v>361</v>
      </c>
      <c r="V79" s="61" t="s">
        <v>361</v>
      </c>
      <c r="W79" s="61" t="s">
        <v>361</v>
      </c>
      <c r="X79" s="61" t="s">
        <v>361</v>
      </c>
      <c r="Y79" s="61" t="s">
        <v>361</v>
      </c>
      <c r="Z79" s="61" t="s">
        <v>361</v>
      </c>
      <c r="AA79" s="61" t="s">
        <v>361</v>
      </c>
      <c r="AB79" s="61" t="s">
        <v>361</v>
      </c>
      <c r="AC79" s="61" t="s">
        <v>361</v>
      </c>
      <c r="AD79" s="61" t="s">
        <v>361</v>
      </c>
      <c r="AE79" s="61" t="s">
        <v>361</v>
      </c>
      <c r="AF79" s="116" t="s">
        <v>1313</v>
      </c>
      <c r="AG79" s="61" t="s">
        <v>361</v>
      </c>
      <c r="AH79" s="61" t="s">
        <v>361</v>
      </c>
      <c r="AI79" s="61" t="s">
        <v>361</v>
      </c>
      <c r="AJ79" s="61" t="s">
        <v>361</v>
      </c>
      <c r="AK79" s="61" t="s">
        <v>361</v>
      </c>
    </row>
    <row r="80" spans="1:37" x14ac:dyDescent="0.25">
      <c r="D80"/>
      <c r="E80" s="61" t="s">
        <v>361</v>
      </c>
      <c r="F80" s="116" t="s">
        <v>1314</v>
      </c>
      <c r="G80" s="61" t="s">
        <v>361</v>
      </c>
      <c r="H80" s="61" t="s">
        <v>361</v>
      </c>
      <c r="I80" s="61" t="s">
        <v>361</v>
      </c>
      <c r="J80" s="61" t="s">
        <v>361</v>
      </c>
      <c r="K80" s="61" t="s">
        <v>361</v>
      </c>
      <c r="L80" s="116" t="s">
        <v>1315</v>
      </c>
      <c r="M80" s="61" t="s">
        <v>361</v>
      </c>
      <c r="N80" s="61" t="s">
        <v>361</v>
      </c>
      <c r="O80" s="61" t="s">
        <v>361</v>
      </c>
      <c r="P80" s="61" t="s">
        <v>361</v>
      </c>
      <c r="Q80" s="61" t="s">
        <v>361</v>
      </c>
      <c r="R80" s="61" t="s">
        <v>361</v>
      </c>
      <c r="S80" s="61" t="s">
        <v>361</v>
      </c>
      <c r="T80" s="116" t="s">
        <v>1010</v>
      </c>
      <c r="U80" s="61" t="s">
        <v>361</v>
      </c>
      <c r="V80" s="61" t="s">
        <v>361</v>
      </c>
      <c r="W80" s="61" t="s">
        <v>361</v>
      </c>
      <c r="X80" s="61" t="s">
        <v>361</v>
      </c>
      <c r="Y80" s="61" t="s">
        <v>361</v>
      </c>
      <c r="Z80" s="61" t="s">
        <v>361</v>
      </c>
      <c r="AA80" s="61" t="s">
        <v>361</v>
      </c>
      <c r="AB80" s="61" t="s">
        <v>361</v>
      </c>
      <c r="AC80" s="61" t="s">
        <v>361</v>
      </c>
      <c r="AD80" s="61" t="s">
        <v>361</v>
      </c>
      <c r="AE80" s="61" t="s">
        <v>361</v>
      </c>
      <c r="AF80" s="116" t="s">
        <v>1316</v>
      </c>
      <c r="AG80" s="61" t="s">
        <v>361</v>
      </c>
      <c r="AH80" s="61" t="s">
        <v>361</v>
      </c>
      <c r="AI80" s="61" t="s">
        <v>361</v>
      </c>
      <c r="AJ80" s="61" t="s">
        <v>361</v>
      </c>
      <c r="AK80" s="61" t="s">
        <v>361</v>
      </c>
    </row>
    <row r="81" spans="4:37" x14ac:dyDescent="0.25">
      <c r="D81"/>
      <c r="E81" s="61" t="s">
        <v>361</v>
      </c>
      <c r="F81" s="116" t="s">
        <v>1317</v>
      </c>
      <c r="G81" s="61" t="s">
        <v>361</v>
      </c>
      <c r="H81" s="61" t="s">
        <v>361</v>
      </c>
      <c r="I81" s="61" t="s">
        <v>361</v>
      </c>
      <c r="J81" s="61" t="s">
        <v>361</v>
      </c>
      <c r="K81" s="61" t="s">
        <v>361</v>
      </c>
      <c r="L81" s="116" t="s">
        <v>1318</v>
      </c>
      <c r="M81" s="61" t="s">
        <v>361</v>
      </c>
      <c r="N81" s="61" t="s">
        <v>361</v>
      </c>
      <c r="O81" s="61" t="s">
        <v>361</v>
      </c>
      <c r="P81" s="61" t="s">
        <v>361</v>
      </c>
      <c r="Q81" s="61" t="s">
        <v>361</v>
      </c>
      <c r="R81" s="61" t="s">
        <v>361</v>
      </c>
      <c r="S81" s="61" t="s">
        <v>361</v>
      </c>
      <c r="T81" s="116" t="s">
        <v>552</v>
      </c>
      <c r="U81" s="61" t="s">
        <v>361</v>
      </c>
      <c r="V81" s="61" t="s">
        <v>361</v>
      </c>
      <c r="W81" s="61" t="s">
        <v>361</v>
      </c>
      <c r="X81" s="61" t="s">
        <v>361</v>
      </c>
      <c r="Y81" s="61" t="s">
        <v>361</v>
      </c>
      <c r="Z81" s="61" t="s">
        <v>361</v>
      </c>
      <c r="AA81" s="61" t="s">
        <v>361</v>
      </c>
      <c r="AB81" s="61" t="s">
        <v>361</v>
      </c>
      <c r="AC81" s="61" t="s">
        <v>361</v>
      </c>
      <c r="AD81" s="61" t="s">
        <v>361</v>
      </c>
      <c r="AE81" s="61" t="s">
        <v>361</v>
      </c>
      <c r="AF81" s="116" t="s">
        <v>1319</v>
      </c>
      <c r="AG81" s="61" t="s">
        <v>361</v>
      </c>
      <c r="AH81" s="61" t="s">
        <v>361</v>
      </c>
      <c r="AI81" s="61" t="s">
        <v>361</v>
      </c>
      <c r="AJ81" s="61" t="s">
        <v>361</v>
      </c>
      <c r="AK81" s="61" t="s">
        <v>361</v>
      </c>
    </row>
    <row r="82" spans="4:37" x14ac:dyDescent="0.25">
      <c r="D82"/>
      <c r="E82" s="61" t="s">
        <v>361</v>
      </c>
      <c r="F82" s="116" t="s">
        <v>1320</v>
      </c>
      <c r="G82" s="61" t="s">
        <v>361</v>
      </c>
      <c r="H82" s="61" t="s">
        <v>361</v>
      </c>
      <c r="I82" s="61" t="s">
        <v>361</v>
      </c>
      <c r="J82" s="61" t="s">
        <v>361</v>
      </c>
      <c r="K82" s="61" t="s">
        <v>361</v>
      </c>
      <c r="L82" s="116" t="s">
        <v>1321</v>
      </c>
      <c r="M82" s="61" t="s">
        <v>361</v>
      </c>
      <c r="N82" s="61" t="s">
        <v>361</v>
      </c>
      <c r="O82" s="61" t="s">
        <v>361</v>
      </c>
      <c r="P82" s="61" t="s">
        <v>361</v>
      </c>
      <c r="Q82" s="61" t="s">
        <v>361</v>
      </c>
      <c r="R82" s="61" t="s">
        <v>361</v>
      </c>
      <c r="S82" s="61" t="s">
        <v>361</v>
      </c>
      <c r="T82" s="116" t="s">
        <v>1322</v>
      </c>
      <c r="U82" s="61" t="s">
        <v>361</v>
      </c>
      <c r="V82" s="61" t="s">
        <v>361</v>
      </c>
      <c r="W82" s="61" t="s">
        <v>361</v>
      </c>
      <c r="X82" s="61" t="s">
        <v>361</v>
      </c>
      <c r="Y82" s="61" t="s">
        <v>361</v>
      </c>
      <c r="Z82" s="61" t="s">
        <v>361</v>
      </c>
      <c r="AA82" s="61" t="s">
        <v>361</v>
      </c>
      <c r="AB82" s="61" t="s">
        <v>361</v>
      </c>
      <c r="AC82" s="61" t="s">
        <v>361</v>
      </c>
      <c r="AD82" s="61" t="s">
        <v>361</v>
      </c>
      <c r="AE82" s="61" t="s">
        <v>361</v>
      </c>
      <c r="AF82" s="116" t="s">
        <v>909</v>
      </c>
      <c r="AG82" s="61" t="s">
        <v>361</v>
      </c>
      <c r="AH82" s="61" t="s">
        <v>361</v>
      </c>
      <c r="AI82" s="61" t="s">
        <v>361</v>
      </c>
      <c r="AJ82" s="61" t="s">
        <v>361</v>
      </c>
      <c r="AK82" s="61" t="s">
        <v>361</v>
      </c>
    </row>
    <row r="83" spans="4:37" x14ac:dyDescent="0.25">
      <c r="D83"/>
      <c r="E83" s="61" t="s">
        <v>361</v>
      </c>
      <c r="F83" s="116" t="s">
        <v>1323</v>
      </c>
      <c r="G83" s="61" t="s">
        <v>361</v>
      </c>
      <c r="H83" s="61" t="s">
        <v>361</v>
      </c>
      <c r="I83" s="61" t="s">
        <v>361</v>
      </c>
      <c r="J83" s="61" t="s">
        <v>361</v>
      </c>
      <c r="K83" s="61" t="s">
        <v>361</v>
      </c>
      <c r="L83" s="116" t="s">
        <v>1324</v>
      </c>
      <c r="M83" s="61" t="s">
        <v>361</v>
      </c>
      <c r="N83" s="61" t="s">
        <v>361</v>
      </c>
      <c r="O83" s="61" t="s">
        <v>361</v>
      </c>
      <c r="P83" s="61" t="s">
        <v>361</v>
      </c>
      <c r="Q83" s="61" t="s">
        <v>361</v>
      </c>
      <c r="R83" s="61" t="s">
        <v>361</v>
      </c>
      <c r="S83" s="61" t="s">
        <v>361</v>
      </c>
      <c r="T83" s="116" t="s">
        <v>1325</v>
      </c>
      <c r="U83" s="61" t="s">
        <v>361</v>
      </c>
      <c r="V83" s="61" t="s">
        <v>361</v>
      </c>
      <c r="W83" s="61" t="s">
        <v>361</v>
      </c>
      <c r="X83" s="61" t="s">
        <v>361</v>
      </c>
      <c r="Y83" s="61" t="s">
        <v>361</v>
      </c>
      <c r="Z83" s="61" t="s">
        <v>361</v>
      </c>
      <c r="AA83" s="61" t="s">
        <v>361</v>
      </c>
      <c r="AB83" s="61" t="s">
        <v>361</v>
      </c>
      <c r="AC83" s="61" t="s">
        <v>361</v>
      </c>
      <c r="AD83" s="61" t="s">
        <v>361</v>
      </c>
      <c r="AE83" s="61" t="s">
        <v>361</v>
      </c>
      <c r="AF83" s="116" t="s">
        <v>1326</v>
      </c>
      <c r="AG83" s="61" t="s">
        <v>361</v>
      </c>
      <c r="AH83" s="61" t="s">
        <v>361</v>
      </c>
      <c r="AI83" s="61" t="s">
        <v>361</v>
      </c>
      <c r="AJ83" s="61" t="s">
        <v>361</v>
      </c>
      <c r="AK83" s="61" t="s">
        <v>361</v>
      </c>
    </row>
    <row r="84" spans="4:37" x14ac:dyDescent="0.25">
      <c r="D84"/>
      <c r="E84" s="61" t="s">
        <v>361</v>
      </c>
      <c r="F84" s="116" t="s">
        <v>1327</v>
      </c>
      <c r="G84" s="61" t="s">
        <v>361</v>
      </c>
      <c r="H84" s="61" t="s">
        <v>361</v>
      </c>
      <c r="I84" s="61" t="s">
        <v>361</v>
      </c>
      <c r="J84" s="61" t="s">
        <v>361</v>
      </c>
      <c r="K84" s="61" t="s">
        <v>361</v>
      </c>
      <c r="L84" s="116" t="s">
        <v>1328</v>
      </c>
      <c r="M84" s="61" t="s">
        <v>361</v>
      </c>
      <c r="N84" s="61" t="s">
        <v>361</v>
      </c>
      <c r="O84" s="61" t="s">
        <v>361</v>
      </c>
      <c r="P84" s="61" t="s">
        <v>361</v>
      </c>
      <c r="Q84" s="61" t="s">
        <v>361</v>
      </c>
      <c r="R84" s="61" t="s">
        <v>361</v>
      </c>
      <c r="S84" s="61" t="s">
        <v>361</v>
      </c>
      <c r="T84" s="116" t="s">
        <v>1329</v>
      </c>
      <c r="U84" s="61" t="s">
        <v>361</v>
      </c>
      <c r="V84" s="61" t="s">
        <v>361</v>
      </c>
      <c r="W84" s="61" t="s">
        <v>361</v>
      </c>
      <c r="X84" s="61" t="s">
        <v>361</v>
      </c>
      <c r="Y84" s="61" t="s">
        <v>361</v>
      </c>
      <c r="Z84" s="61" t="s">
        <v>361</v>
      </c>
      <c r="AA84" s="61" t="s">
        <v>361</v>
      </c>
      <c r="AB84" s="61" t="s">
        <v>361</v>
      </c>
      <c r="AC84" s="61" t="s">
        <v>361</v>
      </c>
      <c r="AD84" s="61" t="s">
        <v>361</v>
      </c>
      <c r="AE84" s="61" t="s">
        <v>361</v>
      </c>
      <c r="AF84" s="116" t="s">
        <v>1330</v>
      </c>
      <c r="AG84" s="61" t="s">
        <v>361</v>
      </c>
      <c r="AH84" s="61" t="s">
        <v>361</v>
      </c>
      <c r="AI84" s="61" t="s">
        <v>361</v>
      </c>
      <c r="AJ84" s="61" t="s">
        <v>361</v>
      </c>
      <c r="AK84" s="61" t="s">
        <v>361</v>
      </c>
    </row>
    <row r="85" spans="4:37" x14ac:dyDescent="0.25">
      <c r="D85"/>
      <c r="E85" s="61" t="s">
        <v>361</v>
      </c>
      <c r="F85" s="116" t="s">
        <v>1331</v>
      </c>
      <c r="G85" s="61" t="s">
        <v>361</v>
      </c>
      <c r="H85" s="61" t="s">
        <v>361</v>
      </c>
      <c r="I85" s="61" t="s">
        <v>361</v>
      </c>
      <c r="J85" s="61" t="s">
        <v>361</v>
      </c>
      <c r="K85" s="61" t="s">
        <v>361</v>
      </c>
      <c r="L85" s="116" t="s">
        <v>1332</v>
      </c>
      <c r="M85" s="61" t="s">
        <v>361</v>
      </c>
      <c r="N85" s="61" t="s">
        <v>361</v>
      </c>
      <c r="O85" s="61" t="s">
        <v>361</v>
      </c>
      <c r="P85" s="61" t="s">
        <v>361</v>
      </c>
      <c r="Q85" s="61" t="s">
        <v>361</v>
      </c>
      <c r="R85" s="61" t="s">
        <v>361</v>
      </c>
      <c r="S85" s="61" t="s">
        <v>361</v>
      </c>
      <c r="T85" s="116" t="s">
        <v>1333</v>
      </c>
      <c r="U85" s="61" t="s">
        <v>361</v>
      </c>
      <c r="V85" s="61" t="s">
        <v>361</v>
      </c>
      <c r="W85" s="61" t="s">
        <v>361</v>
      </c>
      <c r="X85" s="61" t="s">
        <v>361</v>
      </c>
      <c r="Y85" s="61" t="s">
        <v>361</v>
      </c>
      <c r="Z85" s="61" t="s">
        <v>361</v>
      </c>
      <c r="AA85" s="61" t="s">
        <v>361</v>
      </c>
      <c r="AB85" s="61" t="s">
        <v>361</v>
      </c>
      <c r="AC85" s="61" t="s">
        <v>361</v>
      </c>
      <c r="AD85" s="61" t="s">
        <v>361</v>
      </c>
      <c r="AE85" s="61" t="s">
        <v>361</v>
      </c>
      <c r="AF85" s="116" t="s">
        <v>1334</v>
      </c>
      <c r="AG85" s="61" t="s">
        <v>361</v>
      </c>
      <c r="AH85" s="61" t="s">
        <v>361</v>
      </c>
      <c r="AI85" s="61" t="s">
        <v>361</v>
      </c>
      <c r="AJ85" s="61" t="s">
        <v>361</v>
      </c>
      <c r="AK85" s="61" t="s">
        <v>361</v>
      </c>
    </row>
    <row r="86" spans="4:37" x14ac:dyDescent="0.25">
      <c r="D86"/>
      <c r="E86" s="61" t="s">
        <v>361</v>
      </c>
      <c r="F86" s="116" t="s">
        <v>1335</v>
      </c>
      <c r="G86" s="61" t="s">
        <v>361</v>
      </c>
      <c r="H86" s="61" t="s">
        <v>361</v>
      </c>
      <c r="I86" s="61" t="s">
        <v>361</v>
      </c>
      <c r="J86" s="61" t="s">
        <v>361</v>
      </c>
      <c r="K86" s="61" t="s">
        <v>361</v>
      </c>
      <c r="L86" s="116" t="s">
        <v>1336</v>
      </c>
      <c r="M86" s="61" t="s">
        <v>361</v>
      </c>
      <c r="N86" s="61" t="s">
        <v>361</v>
      </c>
      <c r="O86" s="61" t="s">
        <v>361</v>
      </c>
      <c r="P86" s="61" t="s">
        <v>361</v>
      </c>
      <c r="Q86" s="61" t="s">
        <v>361</v>
      </c>
      <c r="R86" s="61" t="s">
        <v>361</v>
      </c>
      <c r="S86" s="61" t="s">
        <v>361</v>
      </c>
      <c r="T86" s="116" t="s">
        <v>1337</v>
      </c>
      <c r="U86" s="61" t="s">
        <v>361</v>
      </c>
      <c r="V86" s="61" t="s">
        <v>361</v>
      </c>
      <c r="W86" s="61" t="s">
        <v>361</v>
      </c>
      <c r="X86" s="61" t="s">
        <v>361</v>
      </c>
      <c r="Y86" s="61" t="s">
        <v>361</v>
      </c>
      <c r="Z86" s="61" t="s">
        <v>361</v>
      </c>
      <c r="AA86" s="61" t="s">
        <v>361</v>
      </c>
      <c r="AB86" s="61" t="s">
        <v>361</v>
      </c>
      <c r="AC86" s="61" t="s">
        <v>361</v>
      </c>
      <c r="AD86" s="61" t="s">
        <v>361</v>
      </c>
      <c r="AE86" s="61" t="s">
        <v>361</v>
      </c>
      <c r="AF86" s="116" t="s">
        <v>1338</v>
      </c>
      <c r="AG86" s="61" t="s">
        <v>361</v>
      </c>
      <c r="AH86" s="61" t="s">
        <v>361</v>
      </c>
      <c r="AI86" s="61" t="s">
        <v>361</v>
      </c>
      <c r="AJ86" s="61" t="s">
        <v>361</v>
      </c>
      <c r="AK86" s="61" t="s">
        <v>361</v>
      </c>
    </row>
    <row r="87" spans="4:37" x14ac:dyDescent="0.25">
      <c r="D87"/>
      <c r="E87" s="61" t="s">
        <v>361</v>
      </c>
      <c r="F87" s="116" t="s">
        <v>1266</v>
      </c>
      <c r="G87" s="61" t="s">
        <v>361</v>
      </c>
      <c r="H87" s="61" t="s">
        <v>361</v>
      </c>
      <c r="I87" s="61" t="s">
        <v>361</v>
      </c>
      <c r="J87" s="61" t="s">
        <v>361</v>
      </c>
      <c r="K87" s="61" t="s">
        <v>361</v>
      </c>
      <c r="L87" s="116" t="s">
        <v>1339</v>
      </c>
      <c r="M87" s="61" t="s">
        <v>361</v>
      </c>
      <c r="N87" s="61" t="s">
        <v>361</v>
      </c>
      <c r="O87" s="61" t="s">
        <v>361</v>
      </c>
      <c r="P87" s="61" t="s">
        <v>361</v>
      </c>
      <c r="Q87" s="61" t="s">
        <v>361</v>
      </c>
      <c r="R87" s="61" t="s">
        <v>361</v>
      </c>
      <c r="S87" s="61" t="s">
        <v>361</v>
      </c>
      <c r="T87" s="116" t="s">
        <v>1340</v>
      </c>
      <c r="U87" s="61" t="s">
        <v>361</v>
      </c>
      <c r="V87" s="61" t="s">
        <v>361</v>
      </c>
      <c r="W87" s="61" t="s">
        <v>361</v>
      </c>
      <c r="X87" s="61" t="s">
        <v>361</v>
      </c>
      <c r="Y87" s="61" t="s">
        <v>361</v>
      </c>
      <c r="Z87" s="61" t="s">
        <v>361</v>
      </c>
      <c r="AA87" s="61" t="s">
        <v>361</v>
      </c>
      <c r="AB87" s="61" t="s">
        <v>361</v>
      </c>
      <c r="AC87" s="61" t="s">
        <v>361</v>
      </c>
      <c r="AD87" s="61" t="s">
        <v>361</v>
      </c>
      <c r="AE87" s="61" t="s">
        <v>361</v>
      </c>
      <c r="AF87" s="116" t="s">
        <v>1341</v>
      </c>
      <c r="AG87" s="61" t="s">
        <v>361</v>
      </c>
      <c r="AH87" s="61" t="s">
        <v>361</v>
      </c>
      <c r="AI87" s="61" t="s">
        <v>361</v>
      </c>
      <c r="AJ87" s="61" t="s">
        <v>361</v>
      </c>
      <c r="AK87" s="61" t="s">
        <v>361</v>
      </c>
    </row>
    <row r="88" spans="4:37" x14ac:dyDescent="0.25">
      <c r="D88"/>
      <c r="E88" s="61" t="s">
        <v>361</v>
      </c>
      <c r="F88" s="116" t="s">
        <v>639</v>
      </c>
      <c r="G88" s="61" t="s">
        <v>361</v>
      </c>
      <c r="H88" s="61" t="s">
        <v>361</v>
      </c>
      <c r="I88" s="61" t="s">
        <v>361</v>
      </c>
      <c r="J88" s="61" t="s">
        <v>361</v>
      </c>
      <c r="K88" s="61" t="s">
        <v>361</v>
      </c>
      <c r="L88" s="116" t="s">
        <v>966</v>
      </c>
      <c r="M88" s="61" t="s">
        <v>361</v>
      </c>
      <c r="N88" s="61" t="s">
        <v>361</v>
      </c>
      <c r="O88" s="61" t="s">
        <v>361</v>
      </c>
      <c r="P88" s="61" t="s">
        <v>361</v>
      </c>
      <c r="Q88" s="61" t="s">
        <v>361</v>
      </c>
      <c r="R88" s="61" t="s">
        <v>361</v>
      </c>
      <c r="S88" s="61" t="s">
        <v>361</v>
      </c>
      <c r="T88" s="116" t="s">
        <v>1342</v>
      </c>
      <c r="U88" s="61" t="s">
        <v>361</v>
      </c>
      <c r="V88" s="61" t="s">
        <v>361</v>
      </c>
      <c r="W88" s="61" t="s">
        <v>361</v>
      </c>
      <c r="X88" s="61" t="s">
        <v>361</v>
      </c>
      <c r="Y88" s="61" t="s">
        <v>361</v>
      </c>
      <c r="Z88" s="61" t="s">
        <v>361</v>
      </c>
      <c r="AA88" s="61" t="s">
        <v>361</v>
      </c>
      <c r="AB88" s="61" t="s">
        <v>361</v>
      </c>
      <c r="AC88" s="61" t="s">
        <v>361</v>
      </c>
      <c r="AD88" s="61" t="s">
        <v>361</v>
      </c>
      <c r="AE88" s="61" t="s">
        <v>361</v>
      </c>
      <c r="AF88" s="116" t="s">
        <v>714</v>
      </c>
      <c r="AG88" s="61" t="s">
        <v>361</v>
      </c>
      <c r="AH88" s="61" t="s">
        <v>361</v>
      </c>
      <c r="AI88" s="61" t="s">
        <v>361</v>
      </c>
      <c r="AJ88" s="61" t="s">
        <v>361</v>
      </c>
      <c r="AK88" s="61" t="s">
        <v>361</v>
      </c>
    </row>
    <row r="89" spans="4:37" x14ac:dyDescent="0.25">
      <c r="D89"/>
      <c r="E89" s="61" t="s">
        <v>361</v>
      </c>
      <c r="F89" s="116" t="s">
        <v>1343</v>
      </c>
      <c r="G89" s="61" t="s">
        <v>361</v>
      </c>
      <c r="H89" s="61" t="s">
        <v>361</v>
      </c>
      <c r="I89" s="61" t="s">
        <v>361</v>
      </c>
      <c r="J89" s="61" t="s">
        <v>361</v>
      </c>
      <c r="K89" s="61" t="s">
        <v>361</v>
      </c>
      <c r="L89" s="116" t="s">
        <v>1344</v>
      </c>
      <c r="M89" s="61" t="s">
        <v>361</v>
      </c>
      <c r="N89" s="61" t="s">
        <v>361</v>
      </c>
      <c r="O89" s="61" t="s">
        <v>361</v>
      </c>
      <c r="P89" s="61" t="s">
        <v>361</v>
      </c>
      <c r="Q89" s="61" t="s">
        <v>361</v>
      </c>
      <c r="R89" s="61" t="s">
        <v>361</v>
      </c>
      <c r="S89" s="61" t="s">
        <v>361</v>
      </c>
      <c r="T89" s="116" t="s">
        <v>1345</v>
      </c>
      <c r="U89" s="61" t="s">
        <v>361</v>
      </c>
      <c r="V89" s="61" t="s">
        <v>361</v>
      </c>
      <c r="W89" s="61" t="s">
        <v>361</v>
      </c>
      <c r="X89" s="61" t="s">
        <v>361</v>
      </c>
      <c r="Y89" s="61" t="s">
        <v>361</v>
      </c>
      <c r="Z89" s="61" t="s">
        <v>361</v>
      </c>
      <c r="AA89" s="61" t="s">
        <v>361</v>
      </c>
      <c r="AB89" s="61" t="s">
        <v>361</v>
      </c>
      <c r="AC89" s="61" t="s">
        <v>361</v>
      </c>
      <c r="AD89" s="61" t="s">
        <v>361</v>
      </c>
      <c r="AE89" s="61" t="s">
        <v>361</v>
      </c>
      <c r="AF89" s="116" t="s">
        <v>1346</v>
      </c>
      <c r="AG89" s="61" t="s">
        <v>361</v>
      </c>
      <c r="AH89" s="61" t="s">
        <v>361</v>
      </c>
      <c r="AI89" s="61" t="s">
        <v>361</v>
      </c>
      <c r="AJ89" s="61" t="s">
        <v>361</v>
      </c>
      <c r="AK89" s="61" t="s">
        <v>361</v>
      </c>
    </row>
    <row r="90" spans="4:37" x14ac:dyDescent="0.25">
      <c r="D90"/>
      <c r="E90" s="61" t="s">
        <v>361</v>
      </c>
      <c r="F90" s="116" t="s">
        <v>1347</v>
      </c>
      <c r="G90" s="61" t="s">
        <v>361</v>
      </c>
      <c r="H90" s="61" t="s">
        <v>361</v>
      </c>
      <c r="I90" s="61" t="s">
        <v>361</v>
      </c>
      <c r="J90" s="61" t="s">
        <v>361</v>
      </c>
      <c r="K90" s="61" t="s">
        <v>361</v>
      </c>
      <c r="L90" s="116" t="s">
        <v>1348</v>
      </c>
      <c r="M90" s="61" t="s">
        <v>361</v>
      </c>
      <c r="N90" s="61" t="s">
        <v>361</v>
      </c>
      <c r="O90" s="61" t="s">
        <v>361</v>
      </c>
      <c r="P90" s="61" t="s">
        <v>361</v>
      </c>
      <c r="Q90" s="61" t="s">
        <v>361</v>
      </c>
      <c r="R90" s="61" t="s">
        <v>361</v>
      </c>
      <c r="S90" s="61" t="s">
        <v>361</v>
      </c>
      <c r="T90" s="116" t="s">
        <v>1349</v>
      </c>
      <c r="U90" s="61" t="s">
        <v>361</v>
      </c>
      <c r="V90" s="61" t="s">
        <v>361</v>
      </c>
      <c r="W90" s="61" t="s">
        <v>361</v>
      </c>
      <c r="X90" s="61" t="s">
        <v>361</v>
      </c>
      <c r="Y90" s="61" t="s">
        <v>361</v>
      </c>
      <c r="Z90" s="61" t="s">
        <v>361</v>
      </c>
      <c r="AA90" s="61" t="s">
        <v>361</v>
      </c>
      <c r="AB90" s="61" t="s">
        <v>361</v>
      </c>
      <c r="AC90" s="61" t="s">
        <v>361</v>
      </c>
      <c r="AD90" s="61" t="s">
        <v>361</v>
      </c>
      <c r="AE90" s="61" t="s">
        <v>361</v>
      </c>
      <c r="AF90" s="61" t="s">
        <v>361</v>
      </c>
      <c r="AG90" s="61" t="s">
        <v>361</v>
      </c>
      <c r="AH90" s="61" t="s">
        <v>361</v>
      </c>
      <c r="AI90" s="61" t="s">
        <v>361</v>
      </c>
      <c r="AJ90" s="61" t="s">
        <v>361</v>
      </c>
      <c r="AK90" s="61" t="s">
        <v>361</v>
      </c>
    </row>
    <row r="91" spans="4:37" x14ac:dyDescent="0.25">
      <c r="D91"/>
      <c r="E91" s="61" t="s">
        <v>361</v>
      </c>
      <c r="F91" s="116" t="s">
        <v>1350</v>
      </c>
      <c r="G91" s="61" t="s">
        <v>361</v>
      </c>
      <c r="H91" s="61" t="s">
        <v>361</v>
      </c>
      <c r="I91" s="61" t="s">
        <v>361</v>
      </c>
      <c r="J91" s="61" t="s">
        <v>361</v>
      </c>
      <c r="K91" s="61" t="s">
        <v>361</v>
      </c>
      <c r="L91" s="116" t="s">
        <v>1351</v>
      </c>
      <c r="M91" s="61" t="s">
        <v>361</v>
      </c>
      <c r="N91" s="61" t="s">
        <v>361</v>
      </c>
      <c r="O91" s="61" t="s">
        <v>361</v>
      </c>
      <c r="P91" s="61" t="s">
        <v>361</v>
      </c>
      <c r="Q91" s="61" t="s">
        <v>361</v>
      </c>
      <c r="R91" s="61" t="s">
        <v>361</v>
      </c>
      <c r="S91" s="61" t="s">
        <v>361</v>
      </c>
      <c r="T91" s="116" t="s">
        <v>1352</v>
      </c>
      <c r="U91" s="61" t="s">
        <v>361</v>
      </c>
      <c r="V91" s="61" t="s">
        <v>361</v>
      </c>
      <c r="W91" s="61" t="s">
        <v>361</v>
      </c>
      <c r="X91" s="61" t="s">
        <v>361</v>
      </c>
      <c r="Y91" s="61" t="s">
        <v>361</v>
      </c>
      <c r="Z91" s="61" t="s">
        <v>361</v>
      </c>
      <c r="AA91" s="61" t="s">
        <v>361</v>
      </c>
      <c r="AB91" s="61" t="s">
        <v>361</v>
      </c>
      <c r="AC91" s="61" t="s">
        <v>361</v>
      </c>
      <c r="AD91" s="61" t="s">
        <v>361</v>
      </c>
      <c r="AE91" s="61" t="s">
        <v>361</v>
      </c>
      <c r="AF91" s="61" t="s">
        <v>361</v>
      </c>
      <c r="AG91" s="61" t="s">
        <v>361</v>
      </c>
      <c r="AH91" s="61" t="s">
        <v>361</v>
      </c>
      <c r="AI91" s="61" t="s">
        <v>361</v>
      </c>
      <c r="AJ91" s="61" t="s">
        <v>361</v>
      </c>
      <c r="AK91" s="61" t="s">
        <v>361</v>
      </c>
    </row>
    <row r="92" spans="4:37" x14ac:dyDescent="0.25">
      <c r="D92"/>
      <c r="E92" s="61" t="s">
        <v>361</v>
      </c>
      <c r="F92" s="116" t="s">
        <v>902</v>
      </c>
      <c r="G92" s="61" t="s">
        <v>361</v>
      </c>
      <c r="H92" s="61" t="s">
        <v>361</v>
      </c>
      <c r="I92" s="61" t="s">
        <v>361</v>
      </c>
      <c r="J92" s="61" t="s">
        <v>361</v>
      </c>
      <c r="K92" s="61" t="s">
        <v>361</v>
      </c>
      <c r="L92" s="116" t="s">
        <v>1353</v>
      </c>
      <c r="M92" s="61" t="s">
        <v>361</v>
      </c>
      <c r="N92" s="61" t="s">
        <v>361</v>
      </c>
      <c r="O92" s="61" t="s">
        <v>361</v>
      </c>
      <c r="P92" s="61" t="s">
        <v>361</v>
      </c>
      <c r="Q92" s="61" t="s">
        <v>361</v>
      </c>
      <c r="R92" s="61" t="s">
        <v>361</v>
      </c>
      <c r="S92" s="61" t="s">
        <v>361</v>
      </c>
      <c r="T92" s="116" t="s">
        <v>1354</v>
      </c>
      <c r="U92" s="61" t="s">
        <v>361</v>
      </c>
      <c r="V92" s="61" t="s">
        <v>361</v>
      </c>
      <c r="W92" s="61" t="s">
        <v>361</v>
      </c>
      <c r="X92" s="61" t="s">
        <v>361</v>
      </c>
      <c r="Y92" s="61" t="s">
        <v>361</v>
      </c>
      <c r="Z92" s="61" t="s">
        <v>361</v>
      </c>
      <c r="AA92" s="61" t="s">
        <v>361</v>
      </c>
      <c r="AB92" s="61" t="s">
        <v>361</v>
      </c>
      <c r="AC92" s="61" t="s">
        <v>361</v>
      </c>
      <c r="AD92" s="61" t="s">
        <v>361</v>
      </c>
      <c r="AE92" s="61" t="s">
        <v>361</v>
      </c>
      <c r="AF92" s="61" t="s">
        <v>361</v>
      </c>
      <c r="AG92" s="61" t="s">
        <v>361</v>
      </c>
      <c r="AH92" s="61" t="s">
        <v>361</v>
      </c>
      <c r="AI92" s="61" t="s">
        <v>361</v>
      </c>
      <c r="AJ92" s="61" t="s">
        <v>361</v>
      </c>
      <c r="AK92" s="61" t="s">
        <v>361</v>
      </c>
    </row>
    <row r="93" spans="4:37" x14ac:dyDescent="0.25">
      <c r="D93"/>
      <c r="E93" s="61" t="s">
        <v>361</v>
      </c>
      <c r="F93" s="116" t="s">
        <v>552</v>
      </c>
      <c r="G93" s="61" t="s">
        <v>361</v>
      </c>
      <c r="H93" s="61" t="s">
        <v>361</v>
      </c>
      <c r="I93" s="61" t="s">
        <v>361</v>
      </c>
      <c r="J93" s="61" t="s">
        <v>361</v>
      </c>
      <c r="K93" s="61" t="s">
        <v>361</v>
      </c>
      <c r="L93" s="116" t="s">
        <v>1355</v>
      </c>
      <c r="M93" s="61" t="s">
        <v>361</v>
      </c>
      <c r="N93" s="61" t="s">
        <v>361</v>
      </c>
      <c r="O93" s="61" t="s">
        <v>361</v>
      </c>
      <c r="P93" s="61" t="s">
        <v>361</v>
      </c>
      <c r="Q93" s="61" t="s">
        <v>361</v>
      </c>
      <c r="R93" s="61" t="s">
        <v>361</v>
      </c>
      <c r="S93" s="61" t="s">
        <v>361</v>
      </c>
      <c r="T93" s="116" t="s">
        <v>1356</v>
      </c>
      <c r="U93" s="61" t="s">
        <v>361</v>
      </c>
      <c r="V93" s="61" t="s">
        <v>361</v>
      </c>
      <c r="W93" s="61" t="s">
        <v>361</v>
      </c>
      <c r="X93" s="61" t="s">
        <v>361</v>
      </c>
      <c r="Y93" s="61" t="s">
        <v>361</v>
      </c>
      <c r="Z93" s="61" t="s">
        <v>361</v>
      </c>
      <c r="AA93" s="61" t="s">
        <v>361</v>
      </c>
      <c r="AB93" s="61" t="s">
        <v>361</v>
      </c>
      <c r="AC93" s="61" t="s">
        <v>361</v>
      </c>
      <c r="AD93" s="61" t="s">
        <v>361</v>
      </c>
      <c r="AE93" s="61" t="s">
        <v>361</v>
      </c>
      <c r="AF93" s="61" t="s">
        <v>361</v>
      </c>
      <c r="AG93" s="61" t="s">
        <v>361</v>
      </c>
      <c r="AH93" s="61" t="s">
        <v>361</v>
      </c>
      <c r="AI93" s="61" t="s">
        <v>361</v>
      </c>
      <c r="AJ93" s="61" t="s">
        <v>361</v>
      </c>
      <c r="AK93" s="61" t="s">
        <v>361</v>
      </c>
    </row>
    <row r="94" spans="4:37" x14ac:dyDescent="0.25">
      <c r="D94"/>
      <c r="E94" s="61" t="s">
        <v>361</v>
      </c>
      <c r="F94" s="116" t="s">
        <v>1357</v>
      </c>
      <c r="G94" s="61" t="s">
        <v>361</v>
      </c>
      <c r="H94" s="61" t="s">
        <v>361</v>
      </c>
      <c r="I94" s="61" t="s">
        <v>361</v>
      </c>
      <c r="J94" s="61" t="s">
        <v>361</v>
      </c>
      <c r="K94" s="61" t="s">
        <v>361</v>
      </c>
      <c r="L94" s="116" t="s">
        <v>1358</v>
      </c>
      <c r="M94" s="61" t="s">
        <v>361</v>
      </c>
      <c r="N94" s="61" t="s">
        <v>361</v>
      </c>
      <c r="O94" s="61" t="s">
        <v>361</v>
      </c>
      <c r="P94" s="61" t="s">
        <v>361</v>
      </c>
      <c r="Q94" s="61" t="s">
        <v>361</v>
      </c>
      <c r="R94" s="61" t="s">
        <v>361</v>
      </c>
      <c r="S94" s="61" t="s">
        <v>361</v>
      </c>
      <c r="T94" s="116" t="s">
        <v>1359</v>
      </c>
      <c r="U94" s="61" t="s">
        <v>361</v>
      </c>
      <c r="V94" s="61" t="s">
        <v>361</v>
      </c>
      <c r="W94" s="61" t="s">
        <v>361</v>
      </c>
      <c r="X94" s="61" t="s">
        <v>361</v>
      </c>
      <c r="Y94" s="61" t="s">
        <v>361</v>
      </c>
      <c r="Z94" s="61" t="s">
        <v>361</v>
      </c>
      <c r="AA94" s="61" t="s">
        <v>361</v>
      </c>
      <c r="AB94" s="61" t="s">
        <v>361</v>
      </c>
      <c r="AC94" s="61" t="s">
        <v>361</v>
      </c>
      <c r="AD94" s="61" t="s">
        <v>361</v>
      </c>
      <c r="AE94" s="61" t="s">
        <v>361</v>
      </c>
      <c r="AF94" s="61" t="s">
        <v>361</v>
      </c>
      <c r="AG94" s="61" t="s">
        <v>361</v>
      </c>
      <c r="AH94" s="61" t="s">
        <v>361</v>
      </c>
      <c r="AI94" s="61" t="s">
        <v>361</v>
      </c>
      <c r="AJ94" s="61" t="s">
        <v>361</v>
      </c>
      <c r="AK94" s="61" t="s">
        <v>361</v>
      </c>
    </row>
    <row r="95" spans="4:37" x14ac:dyDescent="0.25">
      <c r="D95"/>
      <c r="E95" s="61" t="s">
        <v>361</v>
      </c>
      <c r="F95" s="116" t="s">
        <v>1360</v>
      </c>
      <c r="G95" s="61" t="s">
        <v>361</v>
      </c>
      <c r="H95" s="61" t="s">
        <v>361</v>
      </c>
      <c r="I95" s="61" t="s">
        <v>361</v>
      </c>
      <c r="J95" s="61" t="s">
        <v>361</v>
      </c>
      <c r="K95" s="61" t="s">
        <v>361</v>
      </c>
      <c r="L95" s="116" t="s">
        <v>1361</v>
      </c>
      <c r="M95" s="61" t="s">
        <v>361</v>
      </c>
      <c r="N95" s="61" t="s">
        <v>361</v>
      </c>
      <c r="O95" s="61" t="s">
        <v>361</v>
      </c>
      <c r="P95" s="61" t="s">
        <v>361</v>
      </c>
      <c r="Q95" s="61" t="s">
        <v>361</v>
      </c>
      <c r="R95" s="61" t="s">
        <v>361</v>
      </c>
      <c r="S95" s="61" t="s">
        <v>361</v>
      </c>
      <c r="T95" s="116" t="s">
        <v>1362</v>
      </c>
      <c r="U95" s="61" t="s">
        <v>361</v>
      </c>
      <c r="V95" s="61" t="s">
        <v>361</v>
      </c>
      <c r="W95" s="61" t="s">
        <v>361</v>
      </c>
      <c r="X95" s="61" t="s">
        <v>361</v>
      </c>
      <c r="Y95" s="61" t="s">
        <v>361</v>
      </c>
      <c r="Z95" s="61" t="s">
        <v>361</v>
      </c>
      <c r="AA95" s="61" t="s">
        <v>361</v>
      </c>
      <c r="AB95" s="61" t="s">
        <v>361</v>
      </c>
      <c r="AC95" s="61" t="s">
        <v>361</v>
      </c>
      <c r="AD95" s="61" t="s">
        <v>361</v>
      </c>
      <c r="AE95" s="61" t="s">
        <v>361</v>
      </c>
      <c r="AF95" s="61" t="s">
        <v>361</v>
      </c>
      <c r="AG95" s="61" t="s">
        <v>361</v>
      </c>
      <c r="AH95" s="61" t="s">
        <v>361</v>
      </c>
      <c r="AI95" s="61" t="s">
        <v>361</v>
      </c>
      <c r="AJ95" s="61" t="s">
        <v>361</v>
      </c>
      <c r="AK95" s="61" t="s">
        <v>361</v>
      </c>
    </row>
    <row r="96" spans="4:37" x14ac:dyDescent="0.25">
      <c r="D96"/>
      <c r="E96" s="61" t="s">
        <v>361</v>
      </c>
      <c r="F96" s="116" t="s">
        <v>1363</v>
      </c>
      <c r="G96" s="61" t="s">
        <v>361</v>
      </c>
      <c r="H96" s="61" t="s">
        <v>361</v>
      </c>
      <c r="I96" s="61" t="s">
        <v>361</v>
      </c>
      <c r="J96" s="61" t="s">
        <v>361</v>
      </c>
      <c r="K96" s="61" t="s">
        <v>361</v>
      </c>
      <c r="L96" s="116" t="s">
        <v>1364</v>
      </c>
      <c r="M96" s="61" t="s">
        <v>361</v>
      </c>
      <c r="N96" s="61" t="s">
        <v>361</v>
      </c>
      <c r="O96" s="61" t="s">
        <v>361</v>
      </c>
      <c r="P96" s="61" t="s">
        <v>361</v>
      </c>
      <c r="Q96" s="61" t="s">
        <v>361</v>
      </c>
      <c r="R96" s="61" t="s">
        <v>361</v>
      </c>
      <c r="S96" s="61" t="s">
        <v>361</v>
      </c>
      <c r="T96" s="116" t="s">
        <v>1365</v>
      </c>
      <c r="U96" s="61" t="s">
        <v>361</v>
      </c>
      <c r="V96" s="61" t="s">
        <v>361</v>
      </c>
      <c r="W96" s="61" t="s">
        <v>361</v>
      </c>
      <c r="X96" s="61" t="s">
        <v>361</v>
      </c>
      <c r="Y96" s="61" t="s">
        <v>361</v>
      </c>
      <c r="Z96" s="61" t="s">
        <v>361</v>
      </c>
      <c r="AA96" s="61" t="s">
        <v>361</v>
      </c>
      <c r="AB96" s="61" t="s">
        <v>361</v>
      </c>
      <c r="AC96" s="61" t="s">
        <v>361</v>
      </c>
      <c r="AD96" s="61" t="s">
        <v>361</v>
      </c>
      <c r="AE96" s="61" t="s">
        <v>361</v>
      </c>
      <c r="AF96" s="61" t="s">
        <v>361</v>
      </c>
      <c r="AG96" s="61" t="s">
        <v>361</v>
      </c>
      <c r="AH96" s="61" t="s">
        <v>361</v>
      </c>
      <c r="AI96" s="61" t="s">
        <v>361</v>
      </c>
      <c r="AJ96" s="61" t="s">
        <v>361</v>
      </c>
      <c r="AK96" s="61" t="s">
        <v>361</v>
      </c>
    </row>
    <row r="97" spans="4:37" x14ac:dyDescent="0.25">
      <c r="D97"/>
      <c r="E97" s="61" t="s">
        <v>361</v>
      </c>
      <c r="F97" s="116" t="s">
        <v>1097</v>
      </c>
      <c r="G97" s="61" t="s">
        <v>361</v>
      </c>
      <c r="H97" s="61" t="s">
        <v>361</v>
      </c>
      <c r="I97" s="61" t="s">
        <v>361</v>
      </c>
      <c r="J97" s="61" t="s">
        <v>361</v>
      </c>
      <c r="K97" s="61" t="s">
        <v>361</v>
      </c>
      <c r="L97" s="116" t="s">
        <v>1366</v>
      </c>
      <c r="M97" s="61" t="s">
        <v>361</v>
      </c>
      <c r="N97" s="61" t="s">
        <v>361</v>
      </c>
      <c r="O97" s="61" t="s">
        <v>361</v>
      </c>
      <c r="P97" s="61" t="s">
        <v>361</v>
      </c>
      <c r="Q97" s="61" t="s">
        <v>361</v>
      </c>
      <c r="R97" s="61" t="s">
        <v>361</v>
      </c>
      <c r="S97" s="61" t="s">
        <v>361</v>
      </c>
      <c r="T97" s="116" t="s">
        <v>1367</v>
      </c>
      <c r="U97" s="61" t="s">
        <v>361</v>
      </c>
      <c r="V97" s="61" t="s">
        <v>361</v>
      </c>
      <c r="W97" s="61" t="s">
        <v>361</v>
      </c>
      <c r="X97" s="61" t="s">
        <v>361</v>
      </c>
      <c r="Y97" s="61" t="s">
        <v>361</v>
      </c>
      <c r="Z97" s="61" t="s">
        <v>361</v>
      </c>
      <c r="AA97" s="61" t="s">
        <v>361</v>
      </c>
      <c r="AB97" s="61" t="s">
        <v>361</v>
      </c>
      <c r="AC97" s="61" t="s">
        <v>361</v>
      </c>
      <c r="AD97" s="61" t="s">
        <v>361</v>
      </c>
      <c r="AE97" s="61" t="s">
        <v>361</v>
      </c>
      <c r="AF97" s="61" t="s">
        <v>361</v>
      </c>
      <c r="AG97" s="61" t="s">
        <v>361</v>
      </c>
      <c r="AH97" s="61" t="s">
        <v>361</v>
      </c>
      <c r="AI97" s="61" t="s">
        <v>361</v>
      </c>
      <c r="AJ97" s="61" t="s">
        <v>361</v>
      </c>
      <c r="AK97" s="61" t="s">
        <v>361</v>
      </c>
    </row>
    <row r="98" spans="4:37" x14ac:dyDescent="0.25">
      <c r="D98"/>
      <c r="E98" s="61" t="s">
        <v>361</v>
      </c>
      <c r="F98" s="116" t="s">
        <v>1368</v>
      </c>
      <c r="G98" s="61" t="s">
        <v>361</v>
      </c>
      <c r="H98" s="61" t="s">
        <v>361</v>
      </c>
      <c r="I98" s="61" t="s">
        <v>361</v>
      </c>
      <c r="J98" s="61" t="s">
        <v>361</v>
      </c>
      <c r="K98" s="61" t="s">
        <v>361</v>
      </c>
      <c r="L98" s="116" t="s">
        <v>1369</v>
      </c>
      <c r="M98" s="61" t="s">
        <v>361</v>
      </c>
      <c r="N98" s="61" t="s">
        <v>361</v>
      </c>
      <c r="O98" s="61" t="s">
        <v>361</v>
      </c>
      <c r="P98" s="61" t="s">
        <v>361</v>
      </c>
      <c r="Q98" s="61" t="s">
        <v>361</v>
      </c>
      <c r="R98" s="61" t="s">
        <v>361</v>
      </c>
      <c r="S98" s="61" t="s">
        <v>361</v>
      </c>
      <c r="T98" s="116" t="s">
        <v>1370</v>
      </c>
      <c r="U98" s="61" t="s">
        <v>361</v>
      </c>
      <c r="V98" s="61" t="s">
        <v>361</v>
      </c>
      <c r="W98" s="61" t="s">
        <v>361</v>
      </c>
      <c r="X98" s="61" t="s">
        <v>361</v>
      </c>
      <c r="Y98" s="61" t="s">
        <v>361</v>
      </c>
      <c r="Z98" s="61" t="s">
        <v>361</v>
      </c>
      <c r="AA98" s="61" t="s">
        <v>361</v>
      </c>
      <c r="AB98" s="61" t="s">
        <v>361</v>
      </c>
      <c r="AC98" s="61" t="s">
        <v>361</v>
      </c>
      <c r="AD98" s="61" t="s">
        <v>361</v>
      </c>
      <c r="AE98" s="61" t="s">
        <v>361</v>
      </c>
      <c r="AF98" s="61" t="s">
        <v>361</v>
      </c>
      <c r="AG98" s="61" t="s">
        <v>361</v>
      </c>
      <c r="AH98" s="61" t="s">
        <v>361</v>
      </c>
      <c r="AI98" s="61" t="s">
        <v>361</v>
      </c>
      <c r="AJ98" s="61" t="s">
        <v>361</v>
      </c>
      <c r="AK98" s="61" t="s">
        <v>361</v>
      </c>
    </row>
    <row r="99" spans="4:37" x14ac:dyDescent="0.25">
      <c r="D99"/>
      <c r="E99" s="61" t="s">
        <v>361</v>
      </c>
      <c r="F99" s="116" t="s">
        <v>1371</v>
      </c>
      <c r="G99" s="61" t="s">
        <v>361</v>
      </c>
      <c r="H99" s="61" t="s">
        <v>361</v>
      </c>
      <c r="I99" s="61" t="s">
        <v>361</v>
      </c>
      <c r="J99" s="61" t="s">
        <v>361</v>
      </c>
      <c r="K99" s="61" t="s">
        <v>361</v>
      </c>
      <c r="L99" s="116" t="s">
        <v>1372</v>
      </c>
      <c r="M99" s="61" t="s">
        <v>361</v>
      </c>
      <c r="N99" s="61" t="s">
        <v>361</v>
      </c>
      <c r="O99" s="61" t="s">
        <v>361</v>
      </c>
      <c r="P99" s="61" t="s">
        <v>361</v>
      </c>
      <c r="Q99" s="61" t="s">
        <v>361</v>
      </c>
      <c r="R99" s="61" t="s">
        <v>361</v>
      </c>
      <c r="S99" s="61" t="s">
        <v>361</v>
      </c>
      <c r="T99" s="116" t="s">
        <v>1373</v>
      </c>
      <c r="U99" s="61" t="s">
        <v>361</v>
      </c>
      <c r="V99" s="61" t="s">
        <v>361</v>
      </c>
      <c r="W99" s="61" t="s">
        <v>361</v>
      </c>
      <c r="X99" s="61" t="s">
        <v>361</v>
      </c>
      <c r="Y99" s="61" t="s">
        <v>361</v>
      </c>
      <c r="Z99" s="61" t="s">
        <v>361</v>
      </c>
      <c r="AA99" s="61" t="s">
        <v>361</v>
      </c>
      <c r="AB99" s="61" t="s">
        <v>361</v>
      </c>
      <c r="AC99" s="61" t="s">
        <v>361</v>
      </c>
      <c r="AD99" s="61" t="s">
        <v>361</v>
      </c>
      <c r="AE99" s="61" t="s">
        <v>361</v>
      </c>
      <c r="AF99" s="61" t="s">
        <v>361</v>
      </c>
      <c r="AG99" s="61" t="s">
        <v>361</v>
      </c>
      <c r="AH99" s="61" t="s">
        <v>361</v>
      </c>
      <c r="AI99" s="61" t="s">
        <v>361</v>
      </c>
      <c r="AJ99" s="61" t="s">
        <v>361</v>
      </c>
      <c r="AK99" s="61" t="s">
        <v>361</v>
      </c>
    </row>
    <row r="100" spans="4:37" x14ac:dyDescent="0.25">
      <c r="D100"/>
      <c r="E100" s="61" t="s">
        <v>361</v>
      </c>
      <c r="F100" s="116" t="s">
        <v>1374</v>
      </c>
      <c r="G100" s="61" t="s">
        <v>361</v>
      </c>
      <c r="H100" s="61" t="s">
        <v>361</v>
      </c>
      <c r="I100" s="61" t="s">
        <v>361</v>
      </c>
      <c r="J100" s="61" t="s">
        <v>361</v>
      </c>
      <c r="K100" s="61" t="s">
        <v>361</v>
      </c>
      <c r="L100" s="116" t="s">
        <v>1375</v>
      </c>
      <c r="M100" s="61" t="s">
        <v>361</v>
      </c>
      <c r="N100" s="61" t="s">
        <v>361</v>
      </c>
      <c r="O100" s="61" t="s">
        <v>361</v>
      </c>
      <c r="P100" s="61" t="s">
        <v>361</v>
      </c>
      <c r="Q100" s="61" t="s">
        <v>361</v>
      </c>
      <c r="R100" s="61" t="s">
        <v>361</v>
      </c>
      <c r="S100" s="61" t="s">
        <v>361</v>
      </c>
      <c r="T100" s="116" t="s">
        <v>1376</v>
      </c>
      <c r="U100" s="61" t="s">
        <v>361</v>
      </c>
      <c r="V100" s="61" t="s">
        <v>361</v>
      </c>
      <c r="W100" s="61" t="s">
        <v>361</v>
      </c>
      <c r="X100" s="61" t="s">
        <v>361</v>
      </c>
      <c r="Y100" s="61" t="s">
        <v>361</v>
      </c>
      <c r="Z100" s="61" t="s">
        <v>361</v>
      </c>
      <c r="AA100" s="61" t="s">
        <v>361</v>
      </c>
      <c r="AB100" s="61" t="s">
        <v>361</v>
      </c>
      <c r="AC100" s="61" t="s">
        <v>361</v>
      </c>
      <c r="AD100" s="61" t="s">
        <v>361</v>
      </c>
      <c r="AE100" s="61" t="s">
        <v>361</v>
      </c>
      <c r="AF100" s="61" t="s">
        <v>361</v>
      </c>
      <c r="AG100" s="61" t="s">
        <v>361</v>
      </c>
      <c r="AH100" s="61" t="s">
        <v>361</v>
      </c>
      <c r="AI100" s="61" t="s">
        <v>361</v>
      </c>
      <c r="AJ100" s="61" t="s">
        <v>361</v>
      </c>
      <c r="AK100" s="61" t="s">
        <v>361</v>
      </c>
    </row>
    <row r="101" spans="4:37" x14ac:dyDescent="0.25">
      <c r="D101"/>
      <c r="E101" s="61" t="s">
        <v>361</v>
      </c>
      <c r="F101" s="116" t="s">
        <v>1377</v>
      </c>
      <c r="G101" s="61" t="s">
        <v>361</v>
      </c>
      <c r="H101" s="61" t="s">
        <v>361</v>
      </c>
      <c r="I101" s="61" t="s">
        <v>361</v>
      </c>
      <c r="J101" s="61" t="s">
        <v>361</v>
      </c>
      <c r="K101" s="61" t="s">
        <v>361</v>
      </c>
      <c r="L101" s="116" t="s">
        <v>1378</v>
      </c>
      <c r="M101" s="61" t="s">
        <v>361</v>
      </c>
      <c r="N101" s="61" t="s">
        <v>361</v>
      </c>
      <c r="O101" s="61" t="s">
        <v>361</v>
      </c>
      <c r="P101" s="61" t="s">
        <v>361</v>
      </c>
      <c r="Q101" s="61" t="s">
        <v>361</v>
      </c>
      <c r="R101" s="61" t="s">
        <v>361</v>
      </c>
      <c r="S101" s="61" t="s">
        <v>361</v>
      </c>
      <c r="T101" s="116" t="s">
        <v>1379</v>
      </c>
      <c r="U101" s="61" t="s">
        <v>361</v>
      </c>
      <c r="V101" s="61" t="s">
        <v>361</v>
      </c>
      <c r="W101" s="61" t="s">
        <v>361</v>
      </c>
      <c r="X101" s="61" t="s">
        <v>361</v>
      </c>
      <c r="Y101" s="61" t="s">
        <v>361</v>
      </c>
      <c r="Z101" s="61" t="s">
        <v>361</v>
      </c>
      <c r="AA101" s="61" t="s">
        <v>361</v>
      </c>
      <c r="AB101" s="61" t="s">
        <v>361</v>
      </c>
      <c r="AC101" s="61" t="s">
        <v>361</v>
      </c>
      <c r="AD101" s="61" t="s">
        <v>361</v>
      </c>
      <c r="AE101" s="61" t="s">
        <v>361</v>
      </c>
      <c r="AF101" s="61" t="s">
        <v>361</v>
      </c>
      <c r="AG101" s="61" t="s">
        <v>361</v>
      </c>
      <c r="AH101" s="61" t="s">
        <v>361</v>
      </c>
      <c r="AI101" s="61" t="s">
        <v>361</v>
      </c>
      <c r="AJ101" s="61" t="s">
        <v>361</v>
      </c>
      <c r="AK101" s="61" t="s">
        <v>361</v>
      </c>
    </row>
    <row r="102" spans="4:37" x14ac:dyDescent="0.25">
      <c r="D102"/>
      <c r="E102" s="61" t="s">
        <v>361</v>
      </c>
      <c r="F102" s="116" t="s">
        <v>1380</v>
      </c>
      <c r="G102" s="61" t="s">
        <v>361</v>
      </c>
      <c r="H102" s="61" t="s">
        <v>361</v>
      </c>
      <c r="I102" s="61" t="s">
        <v>361</v>
      </c>
      <c r="J102" s="61" t="s">
        <v>361</v>
      </c>
      <c r="K102" s="61" t="s">
        <v>361</v>
      </c>
      <c r="L102" s="116" t="s">
        <v>1381</v>
      </c>
      <c r="M102" s="61" t="s">
        <v>361</v>
      </c>
      <c r="N102" s="61" t="s">
        <v>361</v>
      </c>
      <c r="O102" s="61" t="s">
        <v>361</v>
      </c>
      <c r="P102" s="61" t="s">
        <v>361</v>
      </c>
      <c r="Q102" s="61" t="s">
        <v>361</v>
      </c>
      <c r="R102" s="61" t="s">
        <v>361</v>
      </c>
      <c r="S102" s="61" t="s">
        <v>361</v>
      </c>
      <c r="T102" s="116" t="s">
        <v>1382</v>
      </c>
      <c r="U102" s="61" t="s">
        <v>361</v>
      </c>
      <c r="V102" s="61" t="s">
        <v>361</v>
      </c>
      <c r="W102" s="61" t="s">
        <v>361</v>
      </c>
      <c r="X102" s="61" t="s">
        <v>361</v>
      </c>
      <c r="Y102" s="61" t="s">
        <v>361</v>
      </c>
      <c r="Z102" s="61" t="s">
        <v>361</v>
      </c>
      <c r="AA102" s="61" t="s">
        <v>361</v>
      </c>
      <c r="AB102" s="61" t="s">
        <v>361</v>
      </c>
      <c r="AC102" s="61" t="s">
        <v>361</v>
      </c>
      <c r="AD102" s="61" t="s">
        <v>361</v>
      </c>
      <c r="AE102" s="61" t="s">
        <v>361</v>
      </c>
      <c r="AF102" s="61" t="s">
        <v>361</v>
      </c>
      <c r="AG102" s="61" t="s">
        <v>361</v>
      </c>
      <c r="AH102" s="61" t="s">
        <v>361</v>
      </c>
      <c r="AI102" s="61" t="s">
        <v>361</v>
      </c>
      <c r="AJ102" s="61" t="s">
        <v>361</v>
      </c>
      <c r="AK102" s="61" t="s">
        <v>361</v>
      </c>
    </row>
    <row r="103" spans="4:37" x14ac:dyDescent="0.25">
      <c r="D103"/>
      <c r="E103" s="61" t="s">
        <v>361</v>
      </c>
      <c r="F103" s="116" t="s">
        <v>1224</v>
      </c>
      <c r="G103" s="61" t="s">
        <v>361</v>
      </c>
      <c r="H103" s="61" t="s">
        <v>361</v>
      </c>
      <c r="I103" s="61" t="s">
        <v>361</v>
      </c>
      <c r="J103" s="61" t="s">
        <v>361</v>
      </c>
      <c r="K103" s="61" t="s">
        <v>361</v>
      </c>
      <c r="L103" s="116" t="s">
        <v>1383</v>
      </c>
      <c r="M103" s="61" t="s">
        <v>361</v>
      </c>
      <c r="N103" s="61" t="s">
        <v>361</v>
      </c>
      <c r="O103" s="61" t="s">
        <v>361</v>
      </c>
      <c r="P103" s="61" t="s">
        <v>361</v>
      </c>
      <c r="Q103" s="61" t="s">
        <v>361</v>
      </c>
      <c r="R103" s="61" t="s">
        <v>361</v>
      </c>
      <c r="S103" s="61" t="s">
        <v>361</v>
      </c>
      <c r="T103" s="116" t="s">
        <v>1384</v>
      </c>
      <c r="U103" s="61" t="s">
        <v>361</v>
      </c>
      <c r="V103" s="61" t="s">
        <v>361</v>
      </c>
      <c r="W103" s="61" t="s">
        <v>361</v>
      </c>
      <c r="X103" s="61" t="s">
        <v>361</v>
      </c>
      <c r="Y103" s="61" t="s">
        <v>361</v>
      </c>
      <c r="Z103" s="61" t="s">
        <v>361</v>
      </c>
      <c r="AA103" s="61" t="s">
        <v>361</v>
      </c>
      <c r="AB103" s="61" t="s">
        <v>361</v>
      </c>
      <c r="AC103" s="61" t="s">
        <v>361</v>
      </c>
      <c r="AD103" s="61" t="s">
        <v>361</v>
      </c>
      <c r="AE103" s="61" t="s">
        <v>361</v>
      </c>
      <c r="AF103" s="61" t="s">
        <v>361</v>
      </c>
      <c r="AG103" s="61" t="s">
        <v>361</v>
      </c>
      <c r="AH103" s="61" t="s">
        <v>361</v>
      </c>
      <c r="AI103" s="61" t="s">
        <v>361</v>
      </c>
      <c r="AJ103" s="61" t="s">
        <v>361</v>
      </c>
      <c r="AK103" s="61" t="s">
        <v>361</v>
      </c>
    </row>
    <row r="104" spans="4:37" x14ac:dyDescent="0.25">
      <c r="D104"/>
      <c r="E104" s="61" t="s">
        <v>361</v>
      </c>
      <c r="F104" s="116" t="s">
        <v>1385</v>
      </c>
      <c r="G104" s="61" t="s">
        <v>361</v>
      </c>
      <c r="H104" s="61" t="s">
        <v>361</v>
      </c>
      <c r="I104" s="61" t="s">
        <v>361</v>
      </c>
      <c r="J104" s="61" t="s">
        <v>361</v>
      </c>
      <c r="K104" s="61" t="s">
        <v>361</v>
      </c>
      <c r="L104" s="116" t="s">
        <v>1386</v>
      </c>
      <c r="M104" s="61" t="s">
        <v>361</v>
      </c>
      <c r="N104" s="61" t="s">
        <v>361</v>
      </c>
      <c r="O104" s="61" t="s">
        <v>361</v>
      </c>
      <c r="P104" s="61" t="s">
        <v>361</v>
      </c>
      <c r="Q104" s="61" t="s">
        <v>361</v>
      </c>
      <c r="R104" s="61" t="s">
        <v>361</v>
      </c>
      <c r="S104" s="61" t="s">
        <v>361</v>
      </c>
      <c r="T104" s="116" t="s">
        <v>1387</v>
      </c>
      <c r="U104" s="61" t="s">
        <v>361</v>
      </c>
      <c r="V104" s="61" t="s">
        <v>361</v>
      </c>
      <c r="W104" s="61" t="s">
        <v>361</v>
      </c>
      <c r="X104" s="61" t="s">
        <v>361</v>
      </c>
      <c r="Y104" s="61" t="s">
        <v>361</v>
      </c>
      <c r="Z104" s="61" t="s">
        <v>361</v>
      </c>
      <c r="AA104" s="61" t="s">
        <v>361</v>
      </c>
      <c r="AB104" s="61" t="s">
        <v>361</v>
      </c>
      <c r="AC104" s="61" t="s">
        <v>361</v>
      </c>
      <c r="AD104" s="61" t="s">
        <v>361</v>
      </c>
      <c r="AE104" s="61" t="s">
        <v>361</v>
      </c>
      <c r="AF104" s="61" t="s">
        <v>361</v>
      </c>
      <c r="AG104" s="61" t="s">
        <v>361</v>
      </c>
      <c r="AH104" s="61" t="s">
        <v>361</v>
      </c>
      <c r="AI104" s="61" t="s">
        <v>361</v>
      </c>
      <c r="AJ104" s="61" t="s">
        <v>361</v>
      </c>
      <c r="AK104" s="61" t="s">
        <v>361</v>
      </c>
    </row>
    <row r="105" spans="4:37" x14ac:dyDescent="0.25">
      <c r="D105"/>
      <c r="E105" s="61" t="s">
        <v>361</v>
      </c>
      <c r="F105" s="116" t="s">
        <v>1388</v>
      </c>
      <c r="G105" s="61" t="s">
        <v>361</v>
      </c>
      <c r="H105" s="61" t="s">
        <v>361</v>
      </c>
      <c r="I105" s="61" t="s">
        <v>361</v>
      </c>
      <c r="J105" s="61" t="s">
        <v>361</v>
      </c>
      <c r="K105" s="61" t="s">
        <v>361</v>
      </c>
      <c r="L105" s="116" t="s">
        <v>1389</v>
      </c>
      <c r="M105" s="61" t="s">
        <v>361</v>
      </c>
      <c r="N105" s="61" t="s">
        <v>361</v>
      </c>
      <c r="O105" s="61" t="s">
        <v>361</v>
      </c>
      <c r="P105" s="61" t="s">
        <v>361</v>
      </c>
      <c r="Q105" s="61" t="s">
        <v>361</v>
      </c>
      <c r="R105" s="61" t="s">
        <v>361</v>
      </c>
      <c r="S105" s="61" t="s">
        <v>361</v>
      </c>
      <c r="T105" s="116" t="s">
        <v>1390</v>
      </c>
      <c r="U105" s="61" t="s">
        <v>361</v>
      </c>
      <c r="V105" s="61" t="s">
        <v>361</v>
      </c>
      <c r="W105" s="61" t="s">
        <v>361</v>
      </c>
      <c r="X105" s="61" t="s">
        <v>361</v>
      </c>
      <c r="Y105" s="61" t="s">
        <v>361</v>
      </c>
      <c r="Z105" s="61" t="s">
        <v>361</v>
      </c>
      <c r="AA105" s="61" t="s">
        <v>361</v>
      </c>
      <c r="AB105" s="61" t="s">
        <v>361</v>
      </c>
      <c r="AC105" s="61" t="s">
        <v>361</v>
      </c>
      <c r="AD105" s="61" t="s">
        <v>361</v>
      </c>
      <c r="AE105" s="61" t="s">
        <v>361</v>
      </c>
      <c r="AF105" s="61" t="s">
        <v>361</v>
      </c>
      <c r="AG105" s="61" t="s">
        <v>361</v>
      </c>
      <c r="AH105" s="61" t="s">
        <v>361</v>
      </c>
      <c r="AI105" s="61" t="s">
        <v>361</v>
      </c>
      <c r="AJ105" s="61" t="s">
        <v>361</v>
      </c>
      <c r="AK105" s="61" t="s">
        <v>361</v>
      </c>
    </row>
    <row r="106" spans="4:37" x14ac:dyDescent="0.25">
      <c r="D106"/>
      <c r="E106" s="61" t="s">
        <v>361</v>
      </c>
      <c r="F106" s="116" t="s">
        <v>1391</v>
      </c>
      <c r="G106" s="61" t="s">
        <v>361</v>
      </c>
      <c r="H106" s="61" t="s">
        <v>361</v>
      </c>
      <c r="I106" s="61" t="s">
        <v>361</v>
      </c>
      <c r="J106" s="61" t="s">
        <v>361</v>
      </c>
      <c r="K106" s="61" t="s">
        <v>361</v>
      </c>
      <c r="L106" s="116" t="s">
        <v>1392</v>
      </c>
      <c r="M106" s="61" t="s">
        <v>361</v>
      </c>
      <c r="N106" s="61" t="s">
        <v>361</v>
      </c>
      <c r="O106" s="61" t="s">
        <v>361</v>
      </c>
      <c r="P106" s="61" t="s">
        <v>361</v>
      </c>
      <c r="Q106" s="61" t="s">
        <v>361</v>
      </c>
      <c r="R106" s="61" t="s">
        <v>361</v>
      </c>
      <c r="S106" s="61" t="s">
        <v>361</v>
      </c>
      <c r="T106" s="116" t="s">
        <v>1393</v>
      </c>
      <c r="U106" s="61" t="s">
        <v>361</v>
      </c>
      <c r="V106" s="61" t="s">
        <v>361</v>
      </c>
      <c r="W106" s="61" t="s">
        <v>361</v>
      </c>
      <c r="X106" s="61" t="s">
        <v>361</v>
      </c>
      <c r="Y106" s="61" t="s">
        <v>361</v>
      </c>
      <c r="Z106" s="61" t="s">
        <v>361</v>
      </c>
      <c r="AA106" s="61" t="s">
        <v>361</v>
      </c>
      <c r="AB106" s="61" t="s">
        <v>361</v>
      </c>
      <c r="AC106" s="61" t="s">
        <v>361</v>
      </c>
      <c r="AD106" s="61" t="s">
        <v>361</v>
      </c>
      <c r="AE106" s="61" t="s">
        <v>361</v>
      </c>
      <c r="AF106" s="61" t="s">
        <v>361</v>
      </c>
      <c r="AG106" s="61" t="s">
        <v>361</v>
      </c>
      <c r="AH106" s="61" t="s">
        <v>361</v>
      </c>
      <c r="AI106" s="61" t="s">
        <v>361</v>
      </c>
      <c r="AJ106" s="61" t="s">
        <v>361</v>
      </c>
      <c r="AK106" s="61" t="s">
        <v>361</v>
      </c>
    </row>
    <row r="107" spans="4:37" x14ac:dyDescent="0.25">
      <c r="D107"/>
      <c r="E107" s="61" t="s">
        <v>361</v>
      </c>
      <c r="F107" s="116" t="s">
        <v>1394</v>
      </c>
      <c r="G107" s="61" t="s">
        <v>361</v>
      </c>
      <c r="H107" s="61" t="s">
        <v>361</v>
      </c>
      <c r="I107" s="61" t="s">
        <v>361</v>
      </c>
      <c r="J107" s="61" t="s">
        <v>361</v>
      </c>
      <c r="K107" s="61" t="s">
        <v>361</v>
      </c>
      <c r="L107" s="116" t="s">
        <v>1395</v>
      </c>
      <c r="M107" s="61" t="s">
        <v>361</v>
      </c>
      <c r="N107" s="61" t="s">
        <v>361</v>
      </c>
      <c r="O107" s="61" t="s">
        <v>361</v>
      </c>
      <c r="P107" s="61" t="s">
        <v>361</v>
      </c>
      <c r="Q107" s="61" t="s">
        <v>361</v>
      </c>
      <c r="R107" s="61" t="s">
        <v>361</v>
      </c>
      <c r="S107" s="61" t="s">
        <v>361</v>
      </c>
      <c r="T107" s="116" t="s">
        <v>1396</v>
      </c>
      <c r="U107" s="61" t="s">
        <v>361</v>
      </c>
      <c r="V107" s="61" t="s">
        <v>361</v>
      </c>
      <c r="W107" s="61" t="s">
        <v>361</v>
      </c>
      <c r="X107" s="61" t="s">
        <v>361</v>
      </c>
      <c r="Y107" s="61" t="s">
        <v>361</v>
      </c>
      <c r="Z107" s="61" t="s">
        <v>361</v>
      </c>
      <c r="AA107" s="61" t="s">
        <v>361</v>
      </c>
      <c r="AB107" s="61" t="s">
        <v>361</v>
      </c>
      <c r="AC107" s="61" t="s">
        <v>361</v>
      </c>
      <c r="AD107" s="61" t="s">
        <v>361</v>
      </c>
      <c r="AE107" s="61" t="s">
        <v>361</v>
      </c>
      <c r="AF107" s="61" t="s">
        <v>361</v>
      </c>
      <c r="AG107" s="61" t="s">
        <v>361</v>
      </c>
      <c r="AH107" s="61" t="s">
        <v>361</v>
      </c>
      <c r="AI107" s="61" t="s">
        <v>361</v>
      </c>
      <c r="AJ107" s="61" t="s">
        <v>361</v>
      </c>
      <c r="AK107" s="61" t="s">
        <v>361</v>
      </c>
    </row>
    <row r="108" spans="4:37" x14ac:dyDescent="0.25">
      <c r="D108"/>
      <c r="E108" s="61" t="s">
        <v>361</v>
      </c>
      <c r="F108" s="116" t="s">
        <v>1397</v>
      </c>
      <c r="G108" s="61" t="s">
        <v>361</v>
      </c>
      <c r="H108" s="61" t="s">
        <v>361</v>
      </c>
      <c r="I108" s="61" t="s">
        <v>361</v>
      </c>
      <c r="J108" s="61" t="s">
        <v>361</v>
      </c>
      <c r="K108" s="61" t="s">
        <v>361</v>
      </c>
      <c r="L108" s="116" t="s">
        <v>1398</v>
      </c>
      <c r="M108" s="61" t="s">
        <v>361</v>
      </c>
      <c r="N108" s="61" t="s">
        <v>361</v>
      </c>
      <c r="O108" s="61" t="s">
        <v>361</v>
      </c>
      <c r="P108" s="61" t="s">
        <v>361</v>
      </c>
      <c r="Q108" s="61" t="s">
        <v>361</v>
      </c>
      <c r="R108" s="61" t="s">
        <v>361</v>
      </c>
      <c r="S108" s="61" t="s">
        <v>361</v>
      </c>
      <c r="T108" s="116" t="s">
        <v>1399</v>
      </c>
      <c r="U108" s="61" t="s">
        <v>361</v>
      </c>
      <c r="V108" s="61" t="s">
        <v>361</v>
      </c>
      <c r="W108" s="61" t="s">
        <v>361</v>
      </c>
      <c r="X108" s="61" t="s">
        <v>361</v>
      </c>
      <c r="Y108" s="61" t="s">
        <v>361</v>
      </c>
      <c r="Z108" s="61" t="s">
        <v>361</v>
      </c>
      <c r="AA108" s="61" t="s">
        <v>361</v>
      </c>
      <c r="AB108" s="61" t="s">
        <v>361</v>
      </c>
      <c r="AC108" s="61" t="s">
        <v>361</v>
      </c>
      <c r="AD108" s="61" t="s">
        <v>361</v>
      </c>
      <c r="AE108" s="61" t="s">
        <v>361</v>
      </c>
      <c r="AF108" s="61" t="s">
        <v>361</v>
      </c>
      <c r="AG108" s="61" t="s">
        <v>361</v>
      </c>
      <c r="AH108" s="61" t="s">
        <v>361</v>
      </c>
      <c r="AI108" s="61" t="s">
        <v>361</v>
      </c>
      <c r="AJ108" s="61" t="s">
        <v>361</v>
      </c>
      <c r="AK108" s="61" t="s">
        <v>361</v>
      </c>
    </row>
    <row r="109" spans="4:37" x14ac:dyDescent="0.25">
      <c r="D109"/>
      <c r="E109" s="61" t="s">
        <v>361</v>
      </c>
      <c r="F109" s="116" t="s">
        <v>1400</v>
      </c>
      <c r="G109" s="61" t="s">
        <v>361</v>
      </c>
      <c r="H109" s="61" t="s">
        <v>361</v>
      </c>
      <c r="I109" s="61" t="s">
        <v>361</v>
      </c>
      <c r="J109" s="61" t="s">
        <v>361</v>
      </c>
      <c r="K109" s="61" t="s">
        <v>361</v>
      </c>
      <c r="L109" s="116" t="s">
        <v>1401</v>
      </c>
      <c r="M109" s="61" t="s">
        <v>361</v>
      </c>
      <c r="N109" s="61" t="s">
        <v>361</v>
      </c>
      <c r="O109" s="61" t="s">
        <v>361</v>
      </c>
      <c r="P109" s="61" t="s">
        <v>361</v>
      </c>
      <c r="Q109" s="61" t="s">
        <v>361</v>
      </c>
      <c r="R109" s="61" t="s">
        <v>361</v>
      </c>
      <c r="S109" s="61" t="s">
        <v>361</v>
      </c>
      <c r="T109" s="116" t="s">
        <v>1402</v>
      </c>
      <c r="U109" s="61" t="s">
        <v>361</v>
      </c>
      <c r="V109" s="61" t="s">
        <v>361</v>
      </c>
      <c r="W109" s="61" t="s">
        <v>361</v>
      </c>
      <c r="X109" s="61" t="s">
        <v>361</v>
      </c>
      <c r="Y109" s="61" t="s">
        <v>361</v>
      </c>
      <c r="Z109" s="61" t="s">
        <v>361</v>
      </c>
      <c r="AA109" s="61" t="s">
        <v>361</v>
      </c>
      <c r="AB109" s="61" t="s">
        <v>361</v>
      </c>
      <c r="AC109" s="61" t="s">
        <v>361</v>
      </c>
      <c r="AD109" s="61" t="s">
        <v>361</v>
      </c>
      <c r="AE109" s="61" t="s">
        <v>361</v>
      </c>
      <c r="AF109" s="61" t="s">
        <v>361</v>
      </c>
      <c r="AG109" s="61" t="s">
        <v>361</v>
      </c>
      <c r="AH109" s="61" t="s">
        <v>361</v>
      </c>
      <c r="AI109" s="61" t="s">
        <v>361</v>
      </c>
      <c r="AJ109" s="61" t="s">
        <v>361</v>
      </c>
      <c r="AK109" s="61" t="s">
        <v>361</v>
      </c>
    </row>
    <row r="110" spans="4:37" x14ac:dyDescent="0.25">
      <c r="D110"/>
      <c r="E110" s="61" t="s">
        <v>361</v>
      </c>
      <c r="F110" s="116" t="s">
        <v>1403</v>
      </c>
      <c r="G110" s="61" t="s">
        <v>361</v>
      </c>
      <c r="H110" s="61" t="s">
        <v>361</v>
      </c>
      <c r="I110" s="61" t="s">
        <v>361</v>
      </c>
      <c r="J110" s="61" t="s">
        <v>361</v>
      </c>
      <c r="K110" s="61" t="s">
        <v>361</v>
      </c>
      <c r="L110" s="116" t="s">
        <v>1404</v>
      </c>
      <c r="M110" s="61" t="s">
        <v>361</v>
      </c>
      <c r="N110" s="61" t="s">
        <v>361</v>
      </c>
      <c r="O110" s="61" t="s">
        <v>361</v>
      </c>
      <c r="P110" s="61" t="s">
        <v>361</v>
      </c>
      <c r="Q110" s="61" t="s">
        <v>361</v>
      </c>
      <c r="R110" s="61" t="s">
        <v>361</v>
      </c>
      <c r="S110" s="61" t="s">
        <v>361</v>
      </c>
      <c r="T110" s="116" t="s">
        <v>1405</v>
      </c>
      <c r="U110" s="61" t="s">
        <v>361</v>
      </c>
      <c r="V110" s="61" t="s">
        <v>361</v>
      </c>
      <c r="W110" s="61" t="s">
        <v>361</v>
      </c>
      <c r="X110" s="61" t="s">
        <v>361</v>
      </c>
      <c r="Y110" s="61" t="s">
        <v>361</v>
      </c>
      <c r="Z110" s="61" t="s">
        <v>361</v>
      </c>
      <c r="AA110" s="61" t="s">
        <v>361</v>
      </c>
      <c r="AB110" s="61" t="s">
        <v>361</v>
      </c>
      <c r="AC110" s="61" t="s">
        <v>361</v>
      </c>
      <c r="AD110" s="61" t="s">
        <v>361</v>
      </c>
      <c r="AE110" s="61" t="s">
        <v>361</v>
      </c>
      <c r="AF110" s="61" t="s">
        <v>361</v>
      </c>
      <c r="AG110" s="61" t="s">
        <v>361</v>
      </c>
      <c r="AH110" s="61" t="s">
        <v>361</v>
      </c>
      <c r="AI110" s="61" t="s">
        <v>361</v>
      </c>
      <c r="AJ110" s="61" t="s">
        <v>361</v>
      </c>
      <c r="AK110" s="61" t="s">
        <v>361</v>
      </c>
    </row>
    <row r="111" spans="4:37" x14ac:dyDescent="0.25">
      <c r="D111"/>
      <c r="E111" s="61" t="s">
        <v>361</v>
      </c>
      <c r="F111" s="116" t="s">
        <v>1406</v>
      </c>
      <c r="G111" s="61" t="s">
        <v>361</v>
      </c>
      <c r="H111" s="61" t="s">
        <v>361</v>
      </c>
      <c r="I111" s="61" t="s">
        <v>361</v>
      </c>
      <c r="J111" s="61" t="s">
        <v>361</v>
      </c>
      <c r="K111" s="61" t="s">
        <v>361</v>
      </c>
      <c r="L111" s="116" t="s">
        <v>1407</v>
      </c>
      <c r="M111" s="61" t="s">
        <v>361</v>
      </c>
      <c r="N111" s="61" t="s">
        <v>361</v>
      </c>
      <c r="O111" s="61" t="s">
        <v>361</v>
      </c>
      <c r="P111" s="61" t="s">
        <v>361</v>
      </c>
      <c r="Q111" s="61" t="s">
        <v>361</v>
      </c>
      <c r="R111" s="61" t="s">
        <v>361</v>
      </c>
      <c r="S111" s="61" t="s">
        <v>361</v>
      </c>
      <c r="T111" s="116" t="s">
        <v>1408</v>
      </c>
      <c r="U111" s="61" t="s">
        <v>361</v>
      </c>
      <c r="V111" s="61" t="s">
        <v>361</v>
      </c>
      <c r="W111" s="61" t="s">
        <v>361</v>
      </c>
      <c r="X111" s="61" t="s">
        <v>361</v>
      </c>
      <c r="Y111" s="61" t="s">
        <v>361</v>
      </c>
      <c r="Z111" s="61" t="s">
        <v>361</v>
      </c>
      <c r="AA111" s="61" t="s">
        <v>361</v>
      </c>
      <c r="AB111" s="61" t="s">
        <v>361</v>
      </c>
      <c r="AC111" s="61" t="s">
        <v>361</v>
      </c>
      <c r="AD111" s="61" t="s">
        <v>361</v>
      </c>
      <c r="AE111" s="61" t="s">
        <v>361</v>
      </c>
      <c r="AF111" s="61" t="s">
        <v>361</v>
      </c>
      <c r="AG111" s="61" t="s">
        <v>361</v>
      </c>
      <c r="AH111" s="61" t="s">
        <v>361</v>
      </c>
      <c r="AI111" s="61" t="s">
        <v>361</v>
      </c>
      <c r="AJ111" s="61" t="s">
        <v>361</v>
      </c>
      <c r="AK111" s="61" t="s">
        <v>361</v>
      </c>
    </row>
    <row r="112" spans="4:37" x14ac:dyDescent="0.25">
      <c r="D112"/>
      <c r="E112" s="61" t="s">
        <v>361</v>
      </c>
      <c r="F112" s="116" t="s">
        <v>1409</v>
      </c>
      <c r="G112" s="61" t="s">
        <v>361</v>
      </c>
      <c r="H112" s="61" t="s">
        <v>361</v>
      </c>
      <c r="I112" s="61" t="s">
        <v>361</v>
      </c>
      <c r="J112" s="61" t="s">
        <v>361</v>
      </c>
      <c r="K112" s="61" t="s">
        <v>361</v>
      </c>
      <c r="L112" s="116" t="s">
        <v>1410</v>
      </c>
      <c r="M112" s="61" t="s">
        <v>361</v>
      </c>
      <c r="N112" s="61" t="s">
        <v>361</v>
      </c>
      <c r="O112" s="61" t="s">
        <v>361</v>
      </c>
      <c r="P112" s="61" t="s">
        <v>361</v>
      </c>
      <c r="Q112" s="61" t="s">
        <v>361</v>
      </c>
      <c r="R112" s="61" t="s">
        <v>361</v>
      </c>
      <c r="S112" s="61" t="s">
        <v>361</v>
      </c>
      <c r="T112" s="116" t="s">
        <v>1411</v>
      </c>
      <c r="U112" s="61" t="s">
        <v>361</v>
      </c>
      <c r="V112" s="61" t="s">
        <v>361</v>
      </c>
      <c r="W112" s="61" t="s">
        <v>361</v>
      </c>
      <c r="X112" s="61" t="s">
        <v>361</v>
      </c>
      <c r="Y112" s="61" t="s">
        <v>361</v>
      </c>
      <c r="Z112" s="61" t="s">
        <v>361</v>
      </c>
      <c r="AA112" s="61" t="s">
        <v>361</v>
      </c>
      <c r="AB112" s="61" t="s">
        <v>361</v>
      </c>
      <c r="AC112" s="61" t="s">
        <v>361</v>
      </c>
      <c r="AD112" s="61" t="s">
        <v>361</v>
      </c>
      <c r="AE112" s="61" t="s">
        <v>361</v>
      </c>
      <c r="AF112" s="61" t="s">
        <v>361</v>
      </c>
      <c r="AG112" s="61" t="s">
        <v>361</v>
      </c>
      <c r="AH112" s="61" t="s">
        <v>361</v>
      </c>
      <c r="AI112" s="61" t="s">
        <v>361</v>
      </c>
      <c r="AJ112" s="61" t="s">
        <v>361</v>
      </c>
      <c r="AK112" s="61" t="s">
        <v>361</v>
      </c>
    </row>
    <row r="113" spans="4:37" x14ac:dyDescent="0.25">
      <c r="D113"/>
      <c r="E113" s="61" t="s">
        <v>361</v>
      </c>
      <c r="F113" s="116" t="s">
        <v>1412</v>
      </c>
      <c r="G113" s="61" t="s">
        <v>361</v>
      </c>
      <c r="H113" s="61" t="s">
        <v>361</v>
      </c>
      <c r="I113" s="61" t="s">
        <v>361</v>
      </c>
      <c r="J113" s="61" t="s">
        <v>361</v>
      </c>
      <c r="K113" s="61" t="s">
        <v>361</v>
      </c>
      <c r="L113" s="116" t="s">
        <v>1413</v>
      </c>
      <c r="M113" s="61" t="s">
        <v>361</v>
      </c>
      <c r="N113" s="61" t="s">
        <v>361</v>
      </c>
      <c r="O113" s="61" t="s">
        <v>361</v>
      </c>
      <c r="P113" s="61" t="s">
        <v>361</v>
      </c>
      <c r="Q113" s="61" t="s">
        <v>361</v>
      </c>
      <c r="R113" s="61" t="s">
        <v>361</v>
      </c>
      <c r="S113" s="61" t="s">
        <v>361</v>
      </c>
      <c r="T113" s="116" t="s">
        <v>1414</v>
      </c>
      <c r="U113" s="61" t="s">
        <v>361</v>
      </c>
      <c r="V113" s="61" t="s">
        <v>361</v>
      </c>
      <c r="W113" s="61" t="s">
        <v>361</v>
      </c>
      <c r="X113" s="61" t="s">
        <v>361</v>
      </c>
      <c r="Y113" s="61" t="s">
        <v>361</v>
      </c>
      <c r="Z113" s="61" t="s">
        <v>361</v>
      </c>
      <c r="AA113" s="61" t="s">
        <v>361</v>
      </c>
      <c r="AB113" s="61" t="s">
        <v>361</v>
      </c>
      <c r="AC113" s="61" t="s">
        <v>361</v>
      </c>
      <c r="AD113" s="61" t="s">
        <v>361</v>
      </c>
      <c r="AE113" s="61" t="s">
        <v>361</v>
      </c>
      <c r="AF113" s="61" t="s">
        <v>361</v>
      </c>
      <c r="AG113" s="61" t="s">
        <v>361</v>
      </c>
      <c r="AH113" s="61" t="s">
        <v>361</v>
      </c>
      <c r="AI113" s="61" t="s">
        <v>361</v>
      </c>
      <c r="AJ113" s="61" t="s">
        <v>361</v>
      </c>
      <c r="AK113" s="61" t="s">
        <v>361</v>
      </c>
    </row>
    <row r="114" spans="4:37" x14ac:dyDescent="0.25">
      <c r="D114"/>
      <c r="E114" s="61" t="s">
        <v>361</v>
      </c>
      <c r="F114" s="116" t="s">
        <v>1072</v>
      </c>
      <c r="G114" s="61" t="s">
        <v>361</v>
      </c>
      <c r="H114" s="61" t="s">
        <v>361</v>
      </c>
      <c r="I114" s="61" t="s">
        <v>361</v>
      </c>
      <c r="J114" s="61" t="s">
        <v>361</v>
      </c>
      <c r="K114" s="61" t="s">
        <v>361</v>
      </c>
      <c r="L114" s="116" t="s">
        <v>1415</v>
      </c>
      <c r="M114" s="61" t="s">
        <v>361</v>
      </c>
      <c r="N114" s="61" t="s">
        <v>361</v>
      </c>
      <c r="O114" s="61" t="s">
        <v>361</v>
      </c>
      <c r="P114" s="61" t="s">
        <v>361</v>
      </c>
      <c r="Q114" s="61" t="s">
        <v>361</v>
      </c>
      <c r="R114" s="61" t="s">
        <v>361</v>
      </c>
      <c r="S114" s="61" t="s">
        <v>361</v>
      </c>
      <c r="T114" s="116" t="s">
        <v>1416</v>
      </c>
      <c r="U114" s="61" t="s">
        <v>361</v>
      </c>
      <c r="V114" s="61" t="s">
        <v>361</v>
      </c>
      <c r="W114" s="61" t="s">
        <v>361</v>
      </c>
      <c r="X114" s="61" t="s">
        <v>361</v>
      </c>
      <c r="Y114" s="61" t="s">
        <v>361</v>
      </c>
      <c r="Z114" s="61" t="s">
        <v>361</v>
      </c>
      <c r="AA114" s="61" t="s">
        <v>361</v>
      </c>
      <c r="AB114" s="61" t="s">
        <v>361</v>
      </c>
      <c r="AC114" s="61" t="s">
        <v>361</v>
      </c>
      <c r="AD114" s="61" t="s">
        <v>361</v>
      </c>
      <c r="AE114" s="61" t="s">
        <v>361</v>
      </c>
      <c r="AF114" s="61" t="s">
        <v>361</v>
      </c>
      <c r="AG114" s="61" t="s">
        <v>361</v>
      </c>
      <c r="AH114" s="61" t="s">
        <v>361</v>
      </c>
      <c r="AI114" s="61" t="s">
        <v>361</v>
      </c>
      <c r="AJ114" s="61" t="s">
        <v>361</v>
      </c>
      <c r="AK114" s="61" t="s">
        <v>361</v>
      </c>
    </row>
    <row r="115" spans="4:37" x14ac:dyDescent="0.25">
      <c r="D115"/>
      <c r="E115" s="61" t="s">
        <v>361</v>
      </c>
      <c r="F115" s="116" t="s">
        <v>1417</v>
      </c>
      <c r="G115" s="61" t="s">
        <v>361</v>
      </c>
      <c r="H115" s="61" t="s">
        <v>361</v>
      </c>
      <c r="I115" s="61" t="s">
        <v>361</v>
      </c>
      <c r="J115" s="61" t="s">
        <v>361</v>
      </c>
      <c r="K115" s="61" t="s">
        <v>361</v>
      </c>
      <c r="L115" s="116" t="s">
        <v>1418</v>
      </c>
      <c r="M115" s="61" t="s">
        <v>361</v>
      </c>
      <c r="N115" s="61" t="s">
        <v>361</v>
      </c>
      <c r="O115" s="61" t="s">
        <v>361</v>
      </c>
      <c r="P115" s="61" t="s">
        <v>361</v>
      </c>
      <c r="Q115" s="61" t="s">
        <v>361</v>
      </c>
      <c r="R115" s="61" t="s">
        <v>361</v>
      </c>
      <c r="S115" s="61" t="s">
        <v>361</v>
      </c>
      <c r="T115" s="116" t="s">
        <v>1419</v>
      </c>
      <c r="U115" s="61" t="s">
        <v>361</v>
      </c>
      <c r="V115" s="61" t="s">
        <v>361</v>
      </c>
      <c r="W115" s="61" t="s">
        <v>361</v>
      </c>
      <c r="X115" s="61" t="s">
        <v>361</v>
      </c>
      <c r="Y115" s="61" t="s">
        <v>361</v>
      </c>
      <c r="Z115" s="61" t="s">
        <v>361</v>
      </c>
      <c r="AA115" s="61" t="s">
        <v>361</v>
      </c>
      <c r="AB115" s="61" t="s">
        <v>361</v>
      </c>
      <c r="AC115" s="61" t="s">
        <v>361</v>
      </c>
      <c r="AD115" s="61" t="s">
        <v>361</v>
      </c>
      <c r="AE115" s="61" t="s">
        <v>361</v>
      </c>
      <c r="AF115" s="61" t="s">
        <v>361</v>
      </c>
      <c r="AG115" s="61" t="s">
        <v>361</v>
      </c>
      <c r="AH115" s="61" t="s">
        <v>361</v>
      </c>
      <c r="AI115" s="61" t="s">
        <v>361</v>
      </c>
      <c r="AJ115" s="61" t="s">
        <v>361</v>
      </c>
      <c r="AK115" s="61" t="s">
        <v>361</v>
      </c>
    </row>
    <row r="116" spans="4:37" x14ac:dyDescent="0.25">
      <c r="D116"/>
      <c r="E116" s="61" t="s">
        <v>361</v>
      </c>
      <c r="F116" s="116" t="s">
        <v>1420</v>
      </c>
      <c r="G116" s="61" t="s">
        <v>361</v>
      </c>
      <c r="H116" s="61" t="s">
        <v>361</v>
      </c>
      <c r="I116" s="61" t="s">
        <v>361</v>
      </c>
      <c r="J116" s="61" t="s">
        <v>361</v>
      </c>
      <c r="K116" s="61" t="s">
        <v>361</v>
      </c>
      <c r="L116" s="116" t="s">
        <v>1421</v>
      </c>
      <c r="M116" s="61" t="s">
        <v>361</v>
      </c>
      <c r="N116" s="61" t="s">
        <v>361</v>
      </c>
      <c r="O116" s="61" t="s">
        <v>361</v>
      </c>
      <c r="P116" s="61" t="s">
        <v>361</v>
      </c>
      <c r="Q116" s="61" t="s">
        <v>361</v>
      </c>
      <c r="R116" s="61" t="s">
        <v>361</v>
      </c>
      <c r="S116" s="61" t="s">
        <v>361</v>
      </c>
      <c r="T116" s="116" t="s">
        <v>1422</v>
      </c>
      <c r="U116" s="61" t="s">
        <v>361</v>
      </c>
      <c r="V116" s="61" t="s">
        <v>361</v>
      </c>
      <c r="W116" s="61" t="s">
        <v>361</v>
      </c>
      <c r="X116" s="61" t="s">
        <v>361</v>
      </c>
      <c r="Y116" s="61" t="s">
        <v>361</v>
      </c>
      <c r="Z116" s="61" t="s">
        <v>361</v>
      </c>
      <c r="AA116" s="61" t="s">
        <v>361</v>
      </c>
      <c r="AB116" s="61" t="s">
        <v>361</v>
      </c>
      <c r="AC116" s="61" t="s">
        <v>361</v>
      </c>
      <c r="AD116" s="61" t="s">
        <v>361</v>
      </c>
      <c r="AE116" s="61" t="s">
        <v>361</v>
      </c>
      <c r="AF116" s="61" t="s">
        <v>361</v>
      </c>
      <c r="AG116" s="61" t="s">
        <v>361</v>
      </c>
      <c r="AH116" s="61" t="s">
        <v>361</v>
      </c>
      <c r="AI116" s="61" t="s">
        <v>361</v>
      </c>
      <c r="AJ116" s="61" t="s">
        <v>361</v>
      </c>
      <c r="AK116" s="61" t="s">
        <v>361</v>
      </c>
    </row>
    <row r="117" spans="4:37" x14ac:dyDescent="0.25">
      <c r="D117"/>
      <c r="E117" s="61" t="s">
        <v>361</v>
      </c>
      <c r="F117" s="116" t="s">
        <v>1423</v>
      </c>
      <c r="G117" s="61" t="s">
        <v>361</v>
      </c>
      <c r="H117" s="61" t="s">
        <v>361</v>
      </c>
      <c r="I117" s="61" t="s">
        <v>361</v>
      </c>
      <c r="J117" s="61" t="s">
        <v>361</v>
      </c>
      <c r="K117" s="61" t="s">
        <v>361</v>
      </c>
      <c r="L117" s="116" t="s">
        <v>1424</v>
      </c>
      <c r="M117" s="61" t="s">
        <v>361</v>
      </c>
      <c r="N117" s="61" t="s">
        <v>361</v>
      </c>
      <c r="O117" s="61" t="s">
        <v>361</v>
      </c>
      <c r="P117" s="61" t="s">
        <v>361</v>
      </c>
      <c r="Q117" s="61" t="s">
        <v>361</v>
      </c>
      <c r="R117" s="61" t="s">
        <v>361</v>
      </c>
      <c r="S117" s="61" t="s">
        <v>361</v>
      </c>
      <c r="T117" s="116" t="s">
        <v>1425</v>
      </c>
      <c r="U117" s="61" t="s">
        <v>361</v>
      </c>
      <c r="V117" s="61" t="s">
        <v>361</v>
      </c>
      <c r="W117" s="61" t="s">
        <v>361</v>
      </c>
      <c r="X117" s="61" t="s">
        <v>361</v>
      </c>
      <c r="Y117" s="61" t="s">
        <v>361</v>
      </c>
      <c r="Z117" s="61" t="s">
        <v>361</v>
      </c>
      <c r="AA117" s="61" t="s">
        <v>361</v>
      </c>
      <c r="AB117" s="61" t="s">
        <v>361</v>
      </c>
      <c r="AC117" s="61" t="s">
        <v>361</v>
      </c>
      <c r="AD117" s="61" t="s">
        <v>361</v>
      </c>
      <c r="AE117" s="61" t="s">
        <v>361</v>
      </c>
      <c r="AF117" s="61" t="s">
        <v>361</v>
      </c>
      <c r="AG117" s="61" t="s">
        <v>361</v>
      </c>
      <c r="AH117" s="61" t="s">
        <v>361</v>
      </c>
      <c r="AI117" s="61" t="s">
        <v>361</v>
      </c>
      <c r="AJ117" s="61" t="s">
        <v>361</v>
      </c>
      <c r="AK117" s="61" t="s">
        <v>361</v>
      </c>
    </row>
    <row r="118" spans="4:37" x14ac:dyDescent="0.25">
      <c r="D118"/>
      <c r="E118" s="61" t="s">
        <v>361</v>
      </c>
      <c r="F118" s="116" t="s">
        <v>1426</v>
      </c>
      <c r="G118" s="61" t="s">
        <v>361</v>
      </c>
      <c r="H118" s="61" t="s">
        <v>361</v>
      </c>
      <c r="I118" s="61" t="s">
        <v>361</v>
      </c>
      <c r="J118" s="61" t="s">
        <v>361</v>
      </c>
      <c r="K118" s="61" t="s">
        <v>361</v>
      </c>
      <c r="L118" s="116" t="s">
        <v>1427</v>
      </c>
      <c r="M118" s="61" t="s">
        <v>361</v>
      </c>
      <c r="N118" s="61" t="s">
        <v>361</v>
      </c>
      <c r="O118" s="61" t="s">
        <v>361</v>
      </c>
      <c r="P118" s="61" t="s">
        <v>361</v>
      </c>
      <c r="Q118" s="61" t="s">
        <v>361</v>
      </c>
      <c r="R118" s="61" t="s">
        <v>361</v>
      </c>
      <c r="S118" s="61" t="s">
        <v>361</v>
      </c>
      <c r="T118" s="116" t="s">
        <v>1428</v>
      </c>
      <c r="U118" s="61" t="s">
        <v>361</v>
      </c>
      <c r="V118" s="61" t="s">
        <v>361</v>
      </c>
      <c r="W118" s="61" t="s">
        <v>361</v>
      </c>
      <c r="X118" s="61" t="s">
        <v>361</v>
      </c>
      <c r="Y118" s="61" t="s">
        <v>361</v>
      </c>
      <c r="Z118" s="61" t="s">
        <v>361</v>
      </c>
      <c r="AA118" s="61" t="s">
        <v>361</v>
      </c>
      <c r="AB118" s="61" t="s">
        <v>361</v>
      </c>
      <c r="AC118" s="61" t="s">
        <v>361</v>
      </c>
      <c r="AD118" s="61" t="s">
        <v>361</v>
      </c>
      <c r="AE118" s="61" t="s">
        <v>361</v>
      </c>
      <c r="AF118" s="61" t="s">
        <v>361</v>
      </c>
      <c r="AG118" s="61" t="s">
        <v>361</v>
      </c>
      <c r="AH118" s="61" t="s">
        <v>361</v>
      </c>
      <c r="AI118" s="61" t="s">
        <v>361</v>
      </c>
      <c r="AJ118" s="61" t="s">
        <v>361</v>
      </c>
      <c r="AK118" s="61" t="s">
        <v>361</v>
      </c>
    </row>
    <row r="119" spans="4:37" x14ac:dyDescent="0.25">
      <c r="D119"/>
      <c r="E119" s="61" t="s">
        <v>361</v>
      </c>
      <c r="F119" s="116" t="s">
        <v>728</v>
      </c>
      <c r="G119" s="61" t="s">
        <v>361</v>
      </c>
      <c r="H119" s="61" t="s">
        <v>361</v>
      </c>
      <c r="I119" s="61" t="s">
        <v>361</v>
      </c>
      <c r="J119" s="61" t="s">
        <v>361</v>
      </c>
      <c r="K119" s="61" t="s">
        <v>361</v>
      </c>
      <c r="L119" s="116" t="s">
        <v>1429</v>
      </c>
      <c r="M119" s="61" t="s">
        <v>361</v>
      </c>
      <c r="N119" s="61" t="s">
        <v>361</v>
      </c>
      <c r="O119" s="61" t="s">
        <v>361</v>
      </c>
      <c r="P119" s="61" t="s">
        <v>361</v>
      </c>
      <c r="Q119" s="61" t="s">
        <v>361</v>
      </c>
      <c r="R119" s="61" t="s">
        <v>361</v>
      </c>
      <c r="S119" s="61" t="s">
        <v>361</v>
      </c>
      <c r="T119" s="61" t="s">
        <v>361</v>
      </c>
      <c r="U119" s="61" t="s">
        <v>361</v>
      </c>
      <c r="V119" s="61" t="s">
        <v>361</v>
      </c>
      <c r="W119" s="61" t="s">
        <v>361</v>
      </c>
      <c r="X119" s="61" t="s">
        <v>361</v>
      </c>
      <c r="Y119" s="61" t="s">
        <v>361</v>
      </c>
      <c r="Z119" s="61" t="s">
        <v>361</v>
      </c>
      <c r="AA119" s="61" t="s">
        <v>361</v>
      </c>
      <c r="AB119" s="61" t="s">
        <v>361</v>
      </c>
      <c r="AC119" s="61" t="s">
        <v>361</v>
      </c>
      <c r="AD119" s="61" t="s">
        <v>361</v>
      </c>
      <c r="AE119" s="61" t="s">
        <v>361</v>
      </c>
      <c r="AF119" s="61" t="s">
        <v>361</v>
      </c>
      <c r="AG119" s="61" t="s">
        <v>361</v>
      </c>
      <c r="AH119" s="61" t="s">
        <v>361</v>
      </c>
      <c r="AI119" s="61" t="s">
        <v>361</v>
      </c>
      <c r="AJ119" s="61" t="s">
        <v>361</v>
      </c>
      <c r="AK119" s="61" t="s">
        <v>361</v>
      </c>
    </row>
    <row r="120" spans="4:37" x14ac:dyDescent="0.25">
      <c r="D120"/>
      <c r="E120" s="61" t="s">
        <v>361</v>
      </c>
      <c r="F120" s="116" t="s">
        <v>1430</v>
      </c>
      <c r="G120" s="61" t="s">
        <v>361</v>
      </c>
      <c r="H120" s="61" t="s">
        <v>361</v>
      </c>
      <c r="I120" s="61" t="s">
        <v>361</v>
      </c>
      <c r="J120" s="61" t="s">
        <v>361</v>
      </c>
      <c r="K120" s="61" t="s">
        <v>361</v>
      </c>
      <c r="L120" s="116" t="s">
        <v>1431</v>
      </c>
      <c r="M120" s="61" t="s">
        <v>361</v>
      </c>
      <c r="N120" s="61" t="s">
        <v>361</v>
      </c>
      <c r="O120" s="61" t="s">
        <v>361</v>
      </c>
      <c r="P120" s="61" t="s">
        <v>361</v>
      </c>
      <c r="Q120" s="61" t="s">
        <v>361</v>
      </c>
      <c r="R120" s="61" t="s">
        <v>361</v>
      </c>
      <c r="S120" s="61" t="s">
        <v>361</v>
      </c>
      <c r="T120" s="61" t="s">
        <v>361</v>
      </c>
      <c r="U120" s="61" t="s">
        <v>361</v>
      </c>
      <c r="V120" s="61" t="s">
        <v>361</v>
      </c>
      <c r="W120" s="61" t="s">
        <v>361</v>
      </c>
      <c r="X120" s="61" t="s">
        <v>361</v>
      </c>
      <c r="Y120" s="61" t="s">
        <v>361</v>
      </c>
      <c r="Z120" s="61" t="s">
        <v>361</v>
      </c>
      <c r="AA120" s="61" t="s">
        <v>361</v>
      </c>
      <c r="AB120" s="61" t="s">
        <v>361</v>
      </c>
      <c r="AC120" s="61" t="s">
        <v>361</v>
      </c>
      <c r="AD120" s="61" t="s">
        <v>361</v>
      </c>
      <c r="AE120" s="61" t="s">
        <v>361</v>
      </c>
      <c r="AF120" s="61" t="s">
        <v>361</v>
      </c>
      <c r="AG120" s="61" t="s">
        <v>361</v>
      </c>
      <c r="AH120" s="61" t="s">
        <v>361</v>
      </c>
      <c r="AI120" s="61" t="s">
        <v>361</v>
      </c>
      <c r="AJ120" s="61" t="s">
        <v>361</v>
      </c>
      <c r="AK120" s="61" t="s">
        <v>361</v>
      </c>
    </row>
    <row r="121" spans="4:37" x14ac:dyDescent="0.25">
      <c r="D121"/>
      <c r="E121" s="61" t="s">
        <v>361</v>
      </c>
      <c r="F121" s="116" t="s">
        <v>1399</v>
      </c>
      <c r="G121" s="61" t="s">
        <v>361</v>
      </c>
      <c r="H121" s="61" t="s">
        <v>361</v>
      </c>
      <c r="I121" s="61" t="s">
        <v>361</v>
      </c>
      <c r="J121" s="61" t="s">
        <v>361</v>
      </c>
      <c r="K121" s="61" t="s">
        <v>361</v>
      </c>
      <c r="L121" s="116" t="s">
        <v>1432</v>
      </c>
      <c r="M121" s="61" t="s">
        <v>361</v>
      </c>
      <c r="N121" s="61" t="s">
        <v>361</v>
      </c>
      <c r="O121" s="61" t="s">
        <v>361</v>
      </c>
      <c r="P121" s="61" t="s">
        <v>361</v>
      </c>
      <c r="Q121" s="61" t="s">
        <v>361</v>
      </c>
      <c r="R121" s="61" t="s">
        <v>361</v>
      </c>
      <c r="S121" s="61" t="s">
        <v>361</v>
      </c>
      <c r="T121" s="61" t="s">
        <v>361</v>
      </c>
      <c r="U121" s="61" t="s">
        <v>361</v>
      </c>
      <c r="V121" s="61" t="s">
        <v>361</v>
      </c>
      <c r="W121" s="61" t="s">
        <v>361</v>
      </c>
      <c r="X121" s="61" t="s">
        <v>361</v>
      </c>
      <c r="Y121" s="61" t="s">
        <v>361</v>
      </c>
      <c r="Z121" s="61" t="s">
        <v>361</v>
      </c>
      <c r="AA121" s="61" t="s">
        <v>361</v>
      </c>
      <c r="AB121" s="61" t="s">
        <v>361</v>
      </c>
      <c r="AC121" s="61" t="s">
        <v>361</v>
      </c>
      <c r="AD121" s="61" t="s">
        <v>361</v>
      </c>
      <c r="AE121" s="61" t="s">
        <v>361</v>
      </c>
      <c r="AF121" s="61" t="s">
        <v>361</v>
      </c>
      <c r="AG121" s="61" t="s">
        <v>361</v>
      </c>
      <c r="AH121" s="61" t="s">
        <v>361</v>
      </c>
      <c r="AI121" s="61" t="s">
        <v>361</v>
      </c>
      <c r="AJ121" s="61" t="s">
        <v>361</v>
      </c>
      <c r="AK121" s="61" t="s">
        <v>361</v>
      </c>
    </row>
    <row r="122" spans="4:37" x14ac:dyDescent="0.25">
      <c r="D122"/>
      <c r="E122" s="61" t="s">
        <v>361</v>
      </c>
      <c r="F122" s="116" t="s">
        <v>1433</v>
      </c>
      <c r="G122" s="61" t="s">
        <v>361</v>
      </c>
      <c r="H122" s="61" t="s">
        <v>361</v>
      </c>
      <c r="I122" s="61" t="s">
        <v>361</v>
      </c>
      <c r="J122" s="61" t="s">
        <v>361</v>
      </c>
      <c r="K122" s="61" t="s">
        <v>361</v>
      </c>
      <c r="L122" s="116" t="s">
        <v>1434</v>
      </c>
      <c r="M122" s="61" t="s">
        <v>361</v>
      </c>
      <c r="N122" s="61" t="s">
        <v>361</v>
      </c>
      <c r="O122" s="61" t="s">
        <v>361</v>
      </c>
      <c r="P122" s="61" t="s">
        <v>361</v>
      </c>
      <c r="Q122" s="61" t="s">
        <v>361</v>
      </c>
      <c r="R122" s="61" t="s">
        <v>361</v>
      </c>
      <c r="S122" s="61" t="s">
        <v>361</v>
      </c>
      <c r="T122" s="61" t="s">
        <v>361</v>
      </c>
      <c r="U122" s="61" t="s">
        <v>361</v>
      </c>
      <c r="V122" s="61" t="s">
        <v>361</v>
      </c>
      <c r="W122" s="61" t="s">
        <v>361</v>
      </c>
      <c r="X122" s="61" t="s">
        <v>361</v>
      </c>
      <c r="Y122" s="61" t="s">
        <v>361</v>
      </c>
      <c r="Z122" s="61" t="s">
        <v>361</v>
      </c>
      <c r="AA122" s="61" t="s">
        <v>361</v>
      </c>
      <c r="AB122" s="61" t="s">
        <v>361</v>
      </c>
      <c r="AC122" s="61" t="s">
        <v>361</v>
      </c>
      <c r="AD122" s="61" t="s">
        <v>361</v>
      </c>
      <c r="AE122" s="61" t="s">
        <v>361</v>
      </c>
      <c r="AF122" s="61" t="s">
        <v>361</v>
      </c>
      <c r="AG122" s="61" t="s">
        <v>361</v>
      </c>
      <c r="AH122" s="61" t="s">
        <v>361</v>
      </c>
      <c r="AI122" s="61" t="s">
        <v>361</v>
      </c>
      <c r="AJ122" s="61" t="s">
        <v>361</v>
      </c>
      <c r="AK122" s="61" t="s">
        <v>361</v>
      </c>
    </row>
    <row r="123" spans="4:37" x14ac:dyDescent="0.25">
      <c r="D123"/>
      <c r="E123" s="61" t="s">
        <v>361</v>
      </c>
      <c r="F123" s="116" t="s">
        <v>1435</v>
      </c>
      <c r="G123" s="61" t="s">
        <v>361</v>
      </c>
      <c r="H123" s="61" t="s">
        <v>361</v>
      </c>
      <c r="I123" s="61" t="s">
        <v>361</v>
      </c>
      <c r="J123" s="61" t="s">
        <v>361</v>
      </c>
      <c r="K123" s="61" t="s">
        <v>361</v>
      </c>
      <c r="L123" s="116" t="s">
        <v>1436</v>
      </c>
      <c r="M123" s="61" t="s">
        <v>361</v>
      </c>
      <c r="N123" s="61" t="s">
        <v>361</v>
      </c>
      <c r="O123" s="61" t="s">
        <v>361</v>
      </c>
      <c r="P123" s="61" t="s">
        <v>361</v>
      </c>
      <c r="Q123" s="61" t="s">
        <v>361</v>
      </c>
      <c r="R123" s="61" t="s">
        <v>361</v>
      </c>
      <c r="S123" s="61" t="s">
        <v>361</v>
      </c>
      <c r="T123" s="61" t="s">
        <v>361</v>
      </c>
      <c r="U123" s="61" t="s">
        <v>361</v>
      </c>
      <c r="V123" s="61" t="s">
        <v>361</v>
      </c>
      <c r="W123" s="61" t="s">
        <v>361</v>
      </c>
      <c r="X123" s="61" t="s">
        <v>361</v>
      </c>
      <c r="Y123" s="61" t="s">
        <v>361</v>
      </c>
      <c r="Z123" s="61" t="s">
        <v>361</v>
      </c>
      <c r="AA123" s="61" t="s">
        <v>361</v>
      </c>
      <c r="AB123" s="61" t="s">
        <v>361</v>
      </c>
      <c r="AC123" s="61" t="s">
        <v>361</v>
      </c>
      <c r="AD123" s="61" t="s">
        <v>361</v>
      </c>
      <c r="AE123" s="61" t="s">
        <v>361</v>
      </c>
      <c r="AF123" s="61" t="s">
        <v>361</v>
      </c>
      <c r="AG123" s="61" t="s">
        <v>361</v>
      </c>
      <c r="AH123" s="61" t="s">
        <v>361</v>
      </c>
      <c r="AI123" s="61" t="s">
        <v>361</v>
      </c>
      <c r="AJ123" s="61" t="s">
        <v>361</v>
      </c>
      <c r="AK123" s="61" t="s">
        <v>361</v>
      </c>
    </row>
    <row r="124" spans="4:37" x14ac:dyDescent="0.25">
      <c r="D124"/>
      <c r="E124" s="61" t="s">
        <v>361</v>
      </c>
      <c r="F124" s="116" t="s">
        <v>1437</v>
      </c>
      <c r="G124" s="61" t="s">
        <v>361</v>
      </c>
      <c r="H124" s="61" t="s">
        <v>361</v>
      </c>
      <c r="I124" s="61" t="s">
        <v>361</v>
      </c>
      <c r="J124" s="61" t="s">
        <v>361</v>
      </c>
      <c r="K124" s="61" t="s">
        <v>361</v>
      </c>
      <c r="L124" s="116" t="s">
        <v>1438</v>
      </c>
      <c r="M124" s="61" t="s">
        <v>361</v>
      </c>
      <c r="N124" s="61" t="s">
        <v>361</v>
      </c>
      <c r="O124" s="61" t="s">
        <v>361</v>
      </c>
      <c r="P124" s="61" t="s">
        <v>361</v>
      </c>
      <c r="Q124" s="61" t="s">
        <v>361</v>
      </c>
      <c r="R124" s="61" t="s">
        <v>361</v>
      </c>
      <c r="S124" s="61" t="s">
        <v>361</v>
      </c>
      <c r="T124" s="61" t="s">
        <v>361</v>
      </c>
      <c r="U124" s="61" t="s">
        <v>361</v>
      </c>
      <c r="V124" s="61" t="s">
        <v>361</v>
      </c>
      <c r="W124" s="61" t="s">
        <v>361</v>
      </c>
      <c r="X124" s="61" t="s">
        <v>361</v>
      </c>
      <c r="Y124" s="61" t="s">
        <v>361</v>
      </c>
      <c r="Z124" s="61" t="s">
        <v>361</v>
      </c>
      <c r="AA124" s="61" t="s">
        <v>361</v>
      </c>
      <c r="AB124" s="61" t="s">
        <v>361</v>
      </c>
      <c r="AC124" s="61" t="s">
        <v>361</v>
      </c>
      <c r="AD124" s="61" t="s">
        <v>361</v>
      </c>
      <c r="AE124" s="61" t="s">
        <v>361</v>
      </c>
      <c r="AF124" s="61" t="s">
        <v>361</v>
      </c>
      <c r="AG124" s="61" t="s">
        <v>361</v>
      </c>
      <c r="AH124" s="61" t="s">
        <v>361</v>
      </c>
      <c r="AI124" s="61" t="s">
        <v>361</v>
      </c>
      <c r="AJ124" s="61" t="s">
        <v>361</v>
      </c>
      <c r="AK124" s="61" t="s">
        <v>361</v>
      </c>
    </row>
    <row r="125" spans="4:37" x14ac:dyDescent="0.25">
      <c r="D125"/>
      <c r="E125" s="61" t="s">
        <v>361</v>
      </c>
      <c r="F125" s="116" t="s">
        <v>1439</v>
      </c>
      <c r="G125" s="61" t="s">
        <v>361</v>
      </c>
      <c r="H125" s="61" t="s">
        <v>361</v>
      </c>
      <c r="I125" s="61" t="s">
        <v>361</v>
      </c>
      <c r="J125" s="61" t="s">
        <v>361</v>
      </c>
      <c r="K125" s="61" t="s">
        <v>361</v>
      </c>
      <c r="L125" s="116" t="s">
        <v>1440</v>
      </c>
      <c r="M125" s="61" t="s">
        <v>361</v>
      </c>
      <c r="N125" s="61" t="s">
        <v>361</v>
      </c>
      <c r="O125" s="61" t="s">
        <v>361</v>
      </c>
      <c r="P125" s="61" t="s">
        <v>361</v>
      </c>
      <c r="Q125" s="61" t="s">
        <v>361</v>
      </c>
      <c r="R125" s="61" t="s">
        <v>361</v>
      </c>
      <c r="S125" s="61" t="s">
        <v>361</v>
      </c>
      <c r="T125" s="61" t="s">
        <v>361</v>
      </c>
      <c r="U125" s="61" t="s">
        <v>361</v>
      </c>
      <c r="V125" s="61" t="s">
        <v>361</v>
      </c>
      <c r="W125" s="61" t="s">
        <v>361</v>
      </c>
      <c r="X125" s="61" t="s">
        <v>361</v>
      </c>
      <c r="Y125" s="61" t="s">
        <v>361</v>
      </c>
      <c r="Z125" s="61" t="s">
        <v>361</v>
      </c>
      <c r="AA125" s="61" t="s">
        <v>361</v>
      </c>
      <c r="AB125" s="61" t="s">
        <v>361</v>
      </c>
      <c r="AC125" s="61" t="s">
        <v>361</v>
      </c>
      <c r="AD125" s="61" t="s">
        <v>361</v>
      </c>
      <c r="AE125" s="61" t="s">
        <v>361</v>
      </c>
      <c r="AF125" s="61" t="s">
        <v>361</v>
      </c>
      <c r="AG125" s="61" t="s">
        <v>361</v>
      </c>
      <c r="AH125" s="61" t="s">
        <v>361</v>
      </c>
      <c r="AI125" s="61" t="s">
        <v>361</v>
      </c>
      <c r="AJ125" s="61" t="s">
        <v>361</v>
      </c>
      <c r="AK125" s="61" t="s">
        <v>361</v>
      </c>
    </row>
    <row r="126" spans="4:37" x14ac:dyDescent="0.25">
      <c r="D126"/>
      <c r="E126" s="61" t="s">
        <v>361</v>
      </c>
      <c r="F126" s="116" t="s">
        <v>1441</v>
      </c>
      <c r="G126" s="61" t="s">
        <v>361</v>
      </c>
      <c r="H126" s="61" t="s">
        <v>361</v>
      </c>
      <c r="I126" s="61" t="s">
        <v>361</v>
      </c>
      <c r="J126" s="61" t="s">
        <v>361</v>
      </c>
      <c r="K126" s="61" t="s">
        <v>361</v>
      </c>
      <c r="L126" s="61" t="s">
        <v>361</v>
      </c>
      <c r="M126" s="61" t="s">
        <v>361</v>
      </c>
      <c r="N126" s="61" t="s">
        <v>361</v>
      </c>
      <c r="O126" s="61" t="s">
        <v>361</v>
      </c>
      <c r="P126" s="61" t="s">
        <v>361</v>
      </c>
      <c r="Q126" s="61" t="s">
        <v>361</v>
      </c>
      <c r="R126" s="61" t="s">
        <v>361</v>
      </c>
      <c r="S126" s="61" t="s">
        <v>361</v>
      </c>
      <c r="T126" s="61" t="s">
        <v>361</v>
      </c>
      <c r="U126" s="61" t="s">
        <v>361</v>
      </c>
      <c r="V126" s="61" t="s">
        <v>361</v>
      </c>
      <c r="W126" s="61" t="s">
        <v>361</v>
      </c>
      <c r="X126" s="61" t="s">
        <v>361</v>
      </c>
      <c r="Y126" s="61" t="s">
        <v>361</v>
      </c>
      <c r="Z126" s="61" t="s">
        <v>361</v>
      </c>
      <c r="AA126" s="61" t="s">
        <v>361</v>
      </c>
      <c r="AB126" s="61" t="s">
        <v>361</v>
      </c>
      <c r="AC126" s="61" t="s">
        <v>361</v>
      </c>
      <c r="AD126" s="61" t="s">
        <v>361</v>
      </c>
      <c r="AE126" s="61" t="s">
        <v>361</v>
      </c>
      <c r="AF126" s="61" t="s">
        <v>361</v>
      </c>
      <c r="AG126" s="61" t="s">
        <v>361</v>
      </c>
      <c r="AH126" s="61" t="s">
        <v>361</v>
      </c>
      <c r="AI126" s="61" t="s">
        <v>361</v>
      </c>
      <c r="AJ126" s="61" t="s">
        <v>361</v>
      </c>
      <c r="AK126" s="61" t="s">
        <v>361</v>
      </c>
    </row>
    <row r="127" spans="4:37" x14ac:dyDescent="0.25">
      <c r="D127"/>
      <c r="E127" s="61" t="s">
        <v>361</v>
      </c>
      <c r="F127" s="116" t="s">
        <v>1442</v>
      </c>
      <c r="G127" s="61" t="s">
        <v>361</v>
      </c>
      <c r="H127" s="61" t="s">
        <v>361</v>
      </c>
      <c r="I127" s="61" t="s">
        <v>361</v>
      </c>
      <c r="J127" s="61" t="s">
        <v>361</v>
      </c>
      <c r="K127" s="61" t="s">
        <v>361</v>
      </c>
      <c r="L127" s="61" t="s">
        <v>361</v>
      </c>
      <c r="M127" s="61" t="s">
        <v>361</v>
      </c>
      <c r="N127" s="61" t="s">
        <v>361</v>
      </c>
      <c r="O127" s="61" t="s">
        <v>361</v>
      </c>
      <c r="P127" s="61" t="s">
        <v>361</v>
      </c>
      <c r="Q127" s="61" t="s">
        <v>361</v>
      </c>
      <c r="R127" s="61" t="s">
        <v>361</v>
      </c>
      <c r="S127" s="61" t="s">
        <v>361</v>
      </c>
      <c r="T127" s="61" t="s">
        <v>361</v>
      </c>
      <c r="U127" s="61" t="s">
        <v>361</v>
      </c>
      <c r="V127" s="61" t="s">
        <v>361</v>
      </c>
      <c r="W127" s="61" t="s">
        <v>361</v>
      </c>
      <c r="X127" s="61" t="s">
        <v>361</v>
      </c>
      <c r="Y127" s="61" t="s">
        <v>361</v>
      </c>
      <c r="Z127" s="61" t="s">
        <v>361</v>
      </c>
      <c r="AA127" s="61" t="s">
        <v>361</v>
      </c>
      <c r="AB127" s="61" t="s">
        <v>361</v>
      </c>
      <c r="AC127" s="61" t="s">
        <v>361</v>
      </c>
      <c r="AD127" s="61" t="s">
        <v>361</v>
      </c>
      <c r="AE127" s="61" t="s">
        <v>361</v>
      </c>
      <c r="AF127" s="61" t="s">
        <v>361</v>
      </c>
      <c r="AG127" s="61" t="s">
        <v>361</v>
      </c>
      <c r="AH127" s="61" t="s">
        <v>361</v>
      </c>
      <c r="AI127" s="61" t="s">
        <v>361</v>
      </c>
      <c r="AJ127" s="61" t="s">
        <v>361</v>
      </c>
      <c r="AK127" s="61" t="s">
        <v>361</v>
      </c>
    </row>
    <row r="128" spans="4:37" x14ac:dyDescent="0.25">
      <c r="D128"/>
    </row>
    <row r="129" spans="1:10" x14ac:dyDescent="0.25">
      <c r="D129"/>
    </row>
    <row r="130" spans="1:10" x14ac:dyDescent="0.25">
      <c r="D130"/>
    </row>
    <row r="131" spans="1:10" x14ac:dyDescent="0.25">
      <c r="A131" s="822" t="s">
        <v>1443</v>
      </c>
      <c r="B131" s="823"/>
      <c r="C131" s="824"/>
      <c r="D131"/>
      <c r="E131"/>
      <c r="F131"/>
      <c r="G131"/>
      <c r="H131"/>
      <c r="I131"/>
      <c r="J131"/>
    </row>
    <row r="132" spans="1:10" x14ac:dyDescent="0.25">
      <c r="A132" s="346" t="s">
        <v>4269</v>
      </c>
      <c r="B132" s="346" t="s">
        <v>4270</v>
      </c>
      <c r="C132" s="347" t="s">
        <v>4271</v>
      </c>
      <c r="D132"/>
      <c r="E132"/>
      <c r="F132"/>
      <c r="G132"/>
      <c r="H132"/>
      <c r="I132"/>
      <c r="J132"/>
    </row>
    <row r="133" spans="1:10" ht="25.5" x14ac:dyDescent="0.25">
      <c r="A133" s="348" t="s">
        <v>1444</v>
      </c>
      <c r="B133" s="348" t="s">
        <v>1445</v>
      </c>
      <c r="C133" s="341" t="s">
        <v>894</v>
      </c>
      <c r="D133"/>
      <c r="E133"/>
      <c r="F133"/>
      <c r="G133"/>
      <c r="H133"/>
      <c r="I133"/>
      <c r="J133"/>
    </row>
    <row r="134" spans="1:10" ht="38.25" x14ac:dyDescent="0.25">
      <c r="A134" s="339" t="s">
        <v>1446</v>
      </c>
      <c r="B134" s="339" t="s">
        <v>1447</v>
      </c>
      <c r="C134" s="349" t="s">
        <v>1448</v>
      </c>
      <c r="D134"/>
      <c r="E134"/>
      <c r="F134"/>
      <c r="G134"/>
      <c r="H134"/>
      <c r="I134"/>
      <c r="J134"/>
    </row>
    <row r="135" spans="1:10" x14ac:dyDescent="0.25">
      <c r="A135" s="339" t="s">
        <v>1449</v>
      </c>
      <c r="B135" s="339" t="s">
        <v>1450</v>
      </c>
      <c r="C135" s="349" t="s">
        <v>1448</v>
      </c>
      <c r="D135"/>
      <c r="E135"/>
      <c r="F135"/>
      <c r="G135"/>
      <c r="H135"/>
      <c r="I135"/>
      <c r="J135"/>
    </row>
    <row r="136" spans="1:10" x14ac:dyDescent="0.25">
      <c r="A136" s="348" t="s">
        <v>4272</v>
      </c>
      <c r="B136" s="348" t="s">
        <v>4273</v>
      </c>
      <c r="C136" s="350" t="s">
        <v>4274</v>
      </c>
      <c r="D136"/>
      <c r="E136"/>
      <c r="F136"/>
      <c r="G136"/>
      <c r="H136"/>
      <c r="I136"/>
      <c r="J136"/>
    </row>
    <row r="137" spans="1:10" x14ac:dyDescent="0.25">
      <c r="A137" s="351" t="s">
        <v>1459</v>
      </c>
      <c r="B137" s="351" t="s">
        <v>1460</v>
      </c>
      <c r="C137" s="349" t="s">
        <v>1461</v>
      </c>
      <c r="D137"/>
      <c r="E137"/>
      <c r="F137"/>
      <c r="G137"/>
      <c r="H137"/>
      <c r="I137"/>
      <c r="J137"/>
    </row>
    <row r="138" spans="1:10" ht="51" x14ac:dyDescent="0.25">
      <c r="A138" s="351" t="s">
        <v>1462</v>
      </c>
      <c r="B138" s="339" t="s">
        <v>1463</v>
      </c>
      <c r="C138" s="349" t="s">
        <v>4275</v>
      </c>
      <c r="D138"/>
      <c r="E138"/>
      <c r="F138"/>
      <c r="G138"/>
      <c r="H138"/>
      <c r="I138"/>
      <c r="J138"/>
    </row>
    <row r="139" spans="1:10" x14ac:dyDescent="0.25">
      <c r="A139" s="339" t="s">
        <v>1465</v>
      </c>
      <c r="B139" s="339" t="s">
        <v>4276</v>
      </c>
      <c r="C139" s="349" t="s">
        <v>1461</v>
      </c>
      <c r="D139"/>
      <c r="E139"/>
      <c r="F139"/>
      <c r="G139"/>
      <c r="H139"/>
      <c r="I139"/>
      <c r="J139"/>
    </row>
    <row r="140" spans="1:10" ht="25.5" x14ac:dyDescent="0.25">
      <c r="A140" s="351" t="s">
        <v>1467</v>
      </c>
      <c r="B140" s="339" t="s">
        <v>1468</v>
      </c>
      <c r="C140" s="349" t="s">
        <v>894</v>
      </c>
      <c r="D140"/>
      <c r="E140"/>
      <c r="F140"/>
      <c r="G140"/>
      <c r="H140"/>
      <c r="I140"/>
      <c r="J140"/>
    </row>
    <row r="141" spans="1:10" x14ac:dyDescent="0.25">
      <c r="A141" s="348" t="s">
        <v>4277</v>
      </c>
      <c r="B141" s="348" t="s">
        <v>1474</v>
      </c>
      <c r="C141" s="350" t="s">
        <v>894</v>
      </c>
      <c r="D141"/>
      <c r="E141"/>
      <c r="F141"/>
      <c r="G141"/>
      <c r="H141"/>
      <c r="I141"/>
      <c r="J141"/>
    </row>
    <row r="142" spans="1:10" x14ac:dyDescent="0.25">
      <c r="A142" s="348" t="s">
        <v>1477</v>
      </c>
      <c r="B142" s="348" t="s">
        <v>1478</v>
      </c>
      <c r="C142" s="350" t="s">
        <v>894</v>
      </c>
      <c r="D142"/>
      <c r="E142"/>
      <c r="F142"/>
      <c r="G142"/>
      <c r="H142"/>
      <c r="I142"/>
      <c r="J142"/>
    </row>
    <row r="143" spans="1:10" x14ac:dyDescent="0.25">
      <c r="A143" s="352" t="s">
        <v>1481</v>
      </c>
      <c r="B143" s="348" t="s">
        <v>4278</v>
      </c>
      <c r="C143" s="350" t="s">
        <v>894</v>
      </c>
      <c r="D143"/>
      <c r="E143"/>
      <c r="F143"/>
      <c r="G143"/>
      <c r="H143"/>
      <c r="I143"/>
      <c r="J143"/>
    </row>
    <row r="144" spans="1:10" ht="25.5" x14ac:dyDescent="0.25">
      <c r="A144" s="352" t="s">
        <v>1483</v>
      </c>
      <c r="B144" s="348" t="s">
        <v>4279</v>
      </c>
      <c r="C144" s="350" t="s">
        <v>894</v>
      </c>
      <c r="D144"/>
      <c r="E144"/>
      <c r="F144"/>
      <c r="G144"/>
      <c r="H144"/>
      <c r="I144"/>
      <c r="J144"/>
    </row>
    <row r="145" spans="1:10" ht="25.5" x14ac:dyDescent="0.25">
      <c r="A145" s="352" t="s">
        <v>1485</v>
      </c>
      <c r="B145" s="348" t="s">
        <v>4280</v>
      </c>
      <c r="C145" s="350" t="s">
        <v>894</v>
      </c>
      <c r="D145"/>
      <c r="E145"/>
      <c r="F145"/>
      <c r="G145"/>
      <c r="H145"/>
      <c r="I145"/>
      <c r="J145"/>
    </row>
    <row r="146" spans="1:10" ht="38.25" x14ac:dyDescent="0.25">
      <c r="A146" s="352" t="s">
        <v>1487</v>
      </c>
      <c r="B146" s="348" t="s">
        <v>4281</v>
      </c>
      <c r="C146" s="350" t="s">
        <v>894</v>
      </c>
      <c r="D146"/>
      <c r="E146"/>
      <c r="F146"/>
      <c r="G146"/>
      <c r="H146"/>
      <c r="I146"/>
      <c r="J146"/>
    </row>
    <row r="147" spans="1:10" ht="25.5" x14ac:dyDescent="0.25">
      <c r="A147" s="348" t="s">
        <v>1491</v>
      </c>
      <c r="B147" s="348" t="s">
        <v>1492</v>
      </c>
      <c r="C147" s="350" t="s">
        <v>894</v>
      </c>
      <c r="D147"/>
      <c r="E147"/>
      <c r="F147"/>
      <c r="G147"/>
      <c r="H147"/>
      <c r="I147"/>
      <c r="J147"/>
    </row>
    <row r="148" spans="1:10" ht="25.5" x14ac:dyDescent="0.25">
      <c r="A148" s="348" t="s">
        <v>1489</v>
      </c>
      <c r="B148" s="348" t="s">
        <v>1490</v>
      </c>
      <c r="C148" s="350" t="s">
        <v>894</v>
      </c>
      <c r="D148"/>
      <c r="E148"/>
      <c r="F148"/>
      <c r="G148"/>
      <c r="H148"/>
      <c r="I148"/>
      <c r="J148"/>
    </row>
    <row r="149" spans="1:10" ht="38.25" x14ac:dyDescent="0.25">
      <c r="A149" s="351" t="s">
        <v>1493</v>
      </c>
      <c r="B149" s="351" t="s">
        <v>1494</v>
      </c>
      <c r="C149" s="349" t="s">
        <v>1495</v>
      </c>
      <c r="D149"/>
      <c r="E149"/>
      <c r="F149"/>
      <c r="G149"/>
      <c r="H149"/>
      <c r="I149"/>
      <c r="J149"/>
    </row>
    <row r="150" spans="1:10" ht="25.5" x14ac:dyDescent="0.25">
      <c r="A150" s="348" t="s">
        <v>1496</v>
      </c>
      <c r="B150" s="348" t="s">
        <v>1497</v>
      </c>
      <c r="C150" s="350" t="s">
        <v>1498</v>
      </c>
      <c r="D150"/>
      <c r="E150"/>
      <c r="F150"/>
      <c r="G150"/>
      <c r="H150"/>
      <c r="I150"/>
      <c r="J150"/>
    </row>
    <row r="151" spans="1:10" ht="25.5" x14ac:dyDescent="0.25">
      <c r="A151" s="353" t="s">
        <v>1499</v>
      </c>
      <c r="B151" s="353" t="s">
        <v>1500</v>
      </c>
      <c r="C151" s="341" t="s">
        <v>1498</v>
      </c>
      <c r="D151"/>
      <c r="E151"/>
      <c r="F151"/>
      <c r="G151"/>
      <c r="H151"/>
      <c r="I151"/>
      <c r="J151"/>
    </row>
    <row r="152" spans="1:10" ht="38.25" x14ac:dyDescent="0.25">
      <c r="A152" s="351" t="s">
        <v>1501</v>
      </c>
      <c r="B152" s="351" t="s">
        <v>1502</v>
      </c>
      <c r="C152" s="349" t="s">
        <v>1503</v>
      </c>
      <c r="D152"/>
      <c r="E152"/>
      <c r="F152"/>
      <c r="G152"/>
      <c r="H152"/>
      <c r="I152"/>
      <c r="J152"/>
    </row>
    <row r="153" spans="1:10" ht="38.25" x14ac:dyDescent="0.25">
      <c r="A153" s="351" t="s">
        <v>1504</v>
      </c>
      <c r="B153" s="351" t="s">
        <v>1502</v>
      </c>
      <c r="C153" s="349" t="s">
        <v>1505</v>
      </c>
      <c r="D153"/>
      <c r="E153"/>
      <c r="F153"/>
      <c r="G153"/>
      <c r="H153"/>
      <c r="I153"/>
      <c r="J153"/>
    </row>
    <row r="154" spans="1:10" ht="38.25" x14ac:dyDescent="0.25">
      <c r="A154" s="351" t="s">
        <v>1506</v>
      </c>
      <c r="B154" s="351" t="s">
        <v>1507</v>
      </c>
      <c r="C154" s="349" t="s">
        <v>1503</v>
      </c>
      <c r="D154"/>
      <c r="E154"/>
      <c r="F154"/>
      <c r="G154"/>
      <c r="H154"/>
      <c r="I154"/>
      <c r="J154"/>
    </row>
    <row r="155" spans="1:10" ht="25.5" x14ac:dyDescent="0.25">
      <c r="A155" s="351" t="s">
        <v>1508</v>
      </c>
      <c r="B155" s="354" t="s">
        <v>4282</v>
      </c>
      <c r="C155" s="349" t="s">
        <v>1503</v>
      </c>
      <c r="D155"/>
      <c r="E155"/>
      <c r="F155"/>
      <c r="G155"/>
      <c r="H155"/>
      <c r="I155"/>
      <c r="J155"/>
    </row>
    <row r="156" spans="1:10" ht="76.5" x14ac:dyDescent="0.25">
      <c r="A156" s="351" t="s">
        <v>1510</v>
      </c>
      <c r="B156" s="339" t="s">
        <v>1511</v>
      </c>
      <c r="C156" s="349" t="s">
        <v>894</v>
      </c>
      <c r="D156"/>
      <c r="E156"/>
      <c r="F156"/>
      <c r="G156"/>
      <c r="H156"/>
      <c r="I156"/>
      <c r="J156"/>
    </row>
    <row r="157" spans="1:10" x14ac:dyDescent="0.25">
      <c r="A157" s="351" t="s">
        <v>1512</v>
      </c>
      <c r="B157" s="351" t="s">
        <v>1513</v>
      </c>
      <c r="C157" s="349" t="s">
        <v>1514</v>
      </c>
      <c r="D157"/>
      <c r="E157"/>
      <c r="F157"/>
      <c r="G157"/>
      <c r="H157"/>
      <c r="I157"/>
      <c r="J157"/>
    </row>
    <row r="158" spans="1:10" x14ac:dyDescent="0.25">
      <c r="A158" s="351" t="s">
        <v>1515</v>
      </c>
      <c r="B158" s="351" t="s">
        <v>4283</v>
      </c>
      <c r="C158" s="349" t="s">
        <v>1448</v>
      </c>
      <c r="D158"/>
      <c r="E158"/>
      <c r="F158"/>
      <c r="G158"/>
      <c r="H158"/>
      <c r="I158"/>
      <c r="J158"/>
    </row>
    <row r="159" spans="1:10" ht="25.5" x14ac:dyDescent="0.25">
      <c r="A159" s="351" t="s">
        <v>1517</v>
      </c>
      <c r="B159" s="351" t="s">
        <v>1518</v>
      </c>
      <c r="C159" s="349" t="s">
        <v>1448</v>
      </c>
      <c r="D159"/>
      <c r="E159"/>
      <c r="F159"/>
      <c r="G159"/>
      <c r="H159"/>
      <c r="I159"/>
      <c r="J159"/>
    </row>
    <row r="160" spans="1:10" x14ac:dyDescent="0.25">
      <c r="A160" s="351" t="s">
        <v>1522</v>
      </c>
      <c r="B160" s="351" t="s">
        <v>1523</v>
      </c>
      <c r="C160" s="349" t="s">
        <v>1524</v>
      </c>
      <c r="D160"/>
      <c r="E160"/>
      <c r="F160"/>
      <c r="G160"/>
      <c r="H160"/>
      <c r="I160"/>
      <c r="J160"/>
    </row>
    <row r="161" spans="1:10" ht="25.5" x14ac:dyDescent="0.25">
      <c r="A161" s="351" t="s">
        <v>1525</v>
      </c>
      <c r="B161" s="351" t="s">
        <v>1526</v>
      </c>
      <c r="C161" s="349" t="s">
        <v>894</v>
      </c>
      <c r="D161"/>
      <c r="E161"/>
      <c r="F161"/>
      <c r="G161"/>
      <c r="H161"/>
      <c r="I161"/>
      <c r="J161"/>
    </row>
    <row r="162" spans="1:10" ht="25.5" x14ac:dyDescent="0.25">
      <c r="A162" s="351" t="s">
        <v>1527</v>
      </c>
      <c r="B162" s="351" t="s">
        <v>1528</v>
      </c>
      <c r="C162" s="349" t="s">
        <v>894</v>
      </c>
      <c r="D162"/>
      <c r="E162"/>
      <c r="F162"/>
      <c r="G162"/>
      <c r="H162"/>
      <c r="I162"/>
      <c r="J162"/>
    </row>
    <row r="163" spans="1:10" ht="25.5" x14ac:dyDescent="0.25">
      <c r="A163" s="351" t="s">
        <v>1529</v>
      </c>
      <c r="B163" s="351" t="s">
        <v>1530</v>
      </c>
      <c r="C163" s="349" t="s">
        <v>894</v>
      </c>
      <c r="D163"/>
      <c r="E163"/>
      <c r="F163"/>
      <c r="G163"/>
      <c r="H163"/>
      <c r="I163"/>
      <c r="J163"/>
    </row>
    <row r="164" spans="1:10" ht="51" x14ac:dyDescent="0.25">
      <c r="A164" s="351" t="s">
        <v>1531</v>
      </c>
      <c r="B164" s="339" t="s">
        <v>1532</v>
      </c>
      <c r="C164" s="349" t="s">
        <v>894</v>
      </c>
      <c r="D164"/>
      <c r="E164"/>
      <c r="F164"/>
      <c r="G164"/>
      <c r="H164"/>
      <c r="I164"/>
      <c r="J164"/>
    </row>
    <row r="165" spans="1:10" ht="51" x14ac:dyDescent="0.25">
      <c r="A165" s="351" t="s">
        <v>1533</v>
      </c>
      <c r="B165" s="339" t="s">
        <v>1534</v>
      </c>
      <c r="C165" s="349" t="s">
        <v>894</v>
      </c>
      <c r="D165"/>
      <c r="E165"/>
      <c r="F165"/>
      <c r="G165"/>
      <c r="H165"/>
      <c r="I165"/>
      <c r="J165"/>
    </row>
    <row r="166" spans="1:10" x14ac:dyDescent="0.25">
      <c r="A166" s="351" t="s">
        <v>1536</v>
      </c>
      <c r="B166" s="351" t="s">
        <v>1537</v>
      </c>
      <c r="C166" s="349" t="s">
        <v>4284</v>
      </c>
      <c r="D166"/>
      <c r="E166"/>
      <c r="F166"/>
      <c r="G166"/>
      <c r="H166"/>
      <c r="I166"/>
      <c r="J166"/>
    </row>
    <row r="167" spans="1:10" ht="25.5" x14ac:dyDescent="0.25">
      <c r="A167" s="351" t="s">
        <v>1539</v>
      </c>
      <c r="B167" s="339" t="s">
        <v>1540</v>
      </c>
      <c r="C167" s="349" t="s">
        <v>1541</v>
      </c>
      <c r="D167"/>
      <c r="E167"/>
      <c r="F167"/>
      <c r="G167"/>
      <c r="H167"/>
      <c r="I167"/>
      <c r="J167"/>
    </row>
    <row r="168" spans="1:10" x14ac:dyDescent="0.25">
      <c r="A168" s="351" t="s">
        <v>1542</v>
      </c>
      <c r="B168" s="351" t="s">
        <v>1543</v>
      </c>
      <c r="C168" s="349" t="s">
        <v>1541</v>
      </c>
      <c r="D168"/>
      <c r="E168"/>
      <c r="F168"/>
      <c r="G168"/>
      <c r="H168"/>
      <c r="I168"/>
      <c r="J168"/>
    </row>
    <row r="169" spans="1:10" x14ac:dyDescent="0.25">
      <c r="A169" s="348" t="s">
        <v>1544</v>
      </c>
      <c r="B169" s="348" t="s">
        <v>1545</v>
      </c>
      <c r="C169" s="350" t="s">
        <v>1546</v>
      </c>
      <c r="D169"/>
      <c r="E169"/>
      <c r="F169"/>
      <c r="G169"/>
      <c r="H169"/>
      <c r="I169"/>
      <c r="J169"/>
    </row>
    <row r="170" spans="1:10" x14ac:dyDescent="0.25">
      <c r="A170" s="348" t="s">
        <v>1548</v>
      </c>
      <c r="B170" s="348" t="s">
        <v>1549</v>
      </c>
      <c r="C170" s="350" t="s">
        <v>894</v>
      </c>
      <c r="D170"/>
      <c r="E170"/>
      <c r="F170"/>
      <c r="G170"/>
      <c r="H170"/>
      <c r="I170"/>
      <c r="J170"/>
    </row>
    <row r="171" spans="1:10" ht="25.5" x14ac:dyDescent="0.25">
      <c r="A171" s="351" t="s">
        <v>1550</v>
      </c>
      <c r="B171" s="351" t="s">
        <v>1551</v>
      </c>
      <c r="C171" s="349" t="s">
        <v>1552</v>
      </c>
      <c r="D171"/>
      <c r="E171"/>
      <c r="F171"/>
      <c r="G171"/>
      <c r="H171"/>
      <c r="I171"/>
      <c r="J171"/>
    </row>
    <row r="172" spans="1:10" x14ac:dyDescent="0.25">
      <c r="A172" s="339" t="s">
        <v>1553</v>
      </c>
      <c r="B172" s="339" t="s">
        <v>1554</v>
      </c>
      <c r="C172" s="349" t="s">
        <v>1555</v>
      </c>
      <c r="D172"/>
      <c r="E172"/>
      <c r="F172"/>
      <c r="G172"/>
      <c r="H172"/>
      <c r="I172"/>
      <c r="J172"/>
    </row>
    <row r="173" spans="1:10" x14ac:dyDescent="0.25">
      <c r="A173" s="339" t="s">
        <v>1556</v>
      </c>
      <c r="B173" s="339" t="s">
        <v>1557</v>
      </c>
      <c r="C173" s="349" t="s">
        <v>894</v>
      </c>
      <c r="D173"/>
      <c r="E173"/>
      <c r="F173"/>
      <c r="G173"/>
      <c r="H173"/>
      <c r="I173"/>
      <c r="J173"/>
    </row>
    <row r="174" spans="1:10" ht="25.5" x14ac:dyDescent="0.25">
      <c r="A174" s="351" t="s">
        <v>1558</v>
      </c>
      <c r="B174" s="351" t="s">
        <v>1559</v>
      </c>
      <c r="C174" s="349" t="s">
        <v>1552</v>
      </c>
      <c r="D174"/>
      <c r="E174"/>
      <c r="F174"/>
      <c r="G174"/>
      <c r="H174"/>
      <c r="I174"/>
      <c r="J174"/>
    </row>
    <row r="175" spans="1:10" ht="25.5" x14ac:dyDescent="0.25">
      <c r="A175" s="351" t="s">
        <v>1560</v>
      </c>
      <c r="B175" s="351" t="s">
        <v>1561</v>
      </c>
      <c r="C175" s="349" t="s">
        <v>1503</v>
      </c>
      <c r="D175"/>
      <c r="E175"/>
      <c r="F175"/>
      <c r="G175"/>
      <c r="H175"/>
      <c r="I175"/>
      <c r="J175"/>
    </row>
    <row r="176" spans="1:10" x14ac:dyDescent="0.25">
      <c r="A176" s="348" t="s">
        <v>1562</v>
      </c>
      <c r="B176" s="348" t="s">
        <v>4285</v>
      </c>
      <c r="C176" s="350" t="s">
        <v>894</v>
      </c>
      <c r="D176"/>
      <c r="E176"/>
      <c r="F176"/>
      <c r="G176"/>
      <c r="H176"/>
      <c r="I176"/>
      <c r="J176"/>
    </row>
    <row r="177" spans="1:10" ht="25.5" x14ac:dyDescent="0.25">
      <c r="A177" s="351" t="s">
        <v>1564</v>
      </c>
      <c r="B177" s="351" t="s">
        <v>1565</v>
      </c>
      <c r="C177" s="349" t="s">
        <v>1461</v>
      </c>
      <c r="D177"/>
      <c r="E177"/>
      <c r="F177"/>
      <c r="G177"/>
      <c r="H177"/>
      <c r="I177"/>
      <c r="J177"/>
    </row>
    <row r="178" spans="1:10" ht="25.5" x14ac:dyDescent="0.25">
      <c r="A178" s="351" t="s">
        <v>1566</v>
      </c>
      <c r="B178" s="339" t="s">
        <v>1567</v>
      </c>
      <c r="C178" s="349" t="s">
        <v>1461</v>
      </c>
      <c r="D178"/>
      <c r="E178"/>
      <c r="F178"/>
      <c r="G178"/>
      <c r="H178"/>
      <c r="I178"/>
      <c r="J178"/>
    </row>
    <row r="179" spans="1:10" ht="25.5" x14ac:dyDescent="0.25">
      <c r="A179" s="351" t="s">
        <v>1568</v>
      </c>
      <c r="B179" s="339" t="s">
        <v>1569</v>
      </c>
      <c r="C179" s="349" t="s">
        <v>1461</v>
      </c>
      <c r="D179"/>
      <c r="E179"/>
      <c r="F179"/>
      <c r="G179"/>
      <c r="H179"/>
      <c r="I179"/>
      <c r="J179"/>
    </row>
    <row r="180" spans="1:10" ht="25.5" x14ac:dyDescent="0.25">
      <c r="A180" s="351" t="s">
        <v>1570</v>
      </c>
      <c r="B180" s="339" t="s">
        <v>1571</v>
      </c>
      <c r="C180" s="349" t="s">
        <v>1461</v>
      </c>
      <c r="D180"/>
      <c r="E180"/>
      <c r="F180"/>
      <c r="G180"/>
      <c r="H180"/>
      <c r="I180"/>
      <c r="J180"/>
    </row>
    <row r="181" spans="1:10" x14ac:dyDescent="0.25">
      <c r="A181" s="354" t="s">
        <v>4286</v>
      </c>
      <c r="B181" s="355" t="s">
        <v>4287</v>
      </c>
      <c r="C181" s="347" t="s">
        <v>1461</v>
      </c>
      <c r="D181"/>
      <c r="E181"/>
      <c r="F181"/>
      <c r="G181"/>
      <c r="H181"/>
      <c r="I181"/>
      <c r="J181"/>
    </row>
    <row r="182" spans="1:10" ht="25.5" x14ac:dyDescent="0.25">
      <c r="A182" s="339" t="s">
        <v>1572</v>
      </c>
      <c r="B182" s="339" t="s">
        <v>1573</v>
      </c>
      <c r="C182" s="349" t="s">
        <v>1574</v>
      </c>
      <c r="D182"/>
      <c r="E182"/>
      <c r="F182"/>
      <c r="G182"/>
      <c r="H182"/>
      <c r="I182"/>
      <c r="J182"/>
    </row>
    <row r="183" spans="1:10" ht="25.5" x14ac:dyDescent="0.25">
      <c r="A183" s="351" t="s">
        <v>1575</v>
      </c>
      <c r="B183" s="356" t="s">
        <v>1576</v>
      </c>
      <c r="C183" s="349" t="s">
        <v>1503</v>
      </c>
      <c r="D183"/>
      <c r="E183"/>
      <c r="F183"/>
      <c r="G183"/>
      <c r="H183"/>
      <c r="I183"/>
      <c r="J183"/>
    </row>
    <row r="184" spans="1:10" ht="38.25" x14ac:dyDescent="0.25">
      <c r="A184" s="351" t="s">
        <v>1577</v>
      </c>
      <c r="B184" s="351" t="s">
        <v>1578</v>
      </c>
      <c r="C184" s="349" t="s">
        <v>1579</v>
      </c>
      <c r="D184"/>
      <c r="E184"/>
      <c r="F184"/>
      <c r="G184"/>
      <c r="H184"/>
      <c r="I184"/>
      <c r="J184"/>
    </row>
    <row r="185" spans="1:10" ht="25.5" x14ac:dyDescent="0.25">
      <c r="A185" s="351" t="s">
        <v>1580</v>
      </c>
      <c r="B185" s="351" t="s">
        <v>1581</v>
      </c>
      <c r="C185" s="349" t="s">
        <v>1579</v>
      </c>
      <c r="D185"/>
      <c r="E185"/>
      <c r="F185"/>
      <c r="G185"/>
      <c r="H185"/>
      <c r="I185"/>
      <c r="J185"/>
    </row>
    <row r="186" spans="1:10" ht="25.5" x14ac:dyDescent="0.25">
      <c r="A186" s="351" t="s">
        <v>1580</v>
      </c>
      <c r="B186" s="351" t="s">
        <v>1581</v>
      </c>
      <c r="C186" s="349" t="s">
        <v>1582</v>
      </c>
      <c r="D186"/>
      <c r="E186"/>
      <c r="F186"/>
      <c r="G186"/>
      <c r="H186"/>
      <c r="I186"/>
      <c r="J186"/>
    </row>
    <row r="187" spans="1:10" ht="25.5" x14ac:dyDescent="0.25">
      <c r="A187" s="339" t="s">
        <v>1583</v>
      </c>
      <c r="B187" s="339" t="s">
        <v>1584</v>
      </c>
      <c r="C187" s="349" t="s">
        <v>4288</v>
      </c>
      <c r="D187"/>
      <c r="E187"/>
      <c r="F187"/>
      <c r="G187"/>
      <c r="H187"/>
      <c r="I187"/>
      <c r="J187"/>
    </row>
    <row r="188" spans="1:10" ht="25.5" x14ac:dyDescent="0.25">
      <c r="A188" s="339" t="s">
        <v>1585</v>
      </c>
      <c r="B188" s="339" t="s">
        <v>1586</v>
      </c>
      <c r="C188" s="349" t="s">
        <v>4289</v>
      </c>
      <c r="D188"/>
      <c r="E188"/>
      <c r="F188"/>
      <c r="G188"/>
      <c r="H188"/>
      <c r="I188"/>
      <c r="J188"/>
    </row>
    <row r="189" spans="1:10" x14ac:dyDescent="0.25">
      <c r="A189" s="351" t="s">
        <v>1589</v>
      </c>
      <c r="B189" s="339" t="s">
        <v>1590</v>
      </c>
      <c r="C189" s="349" t="s">
        <v>1591</v>
      </c>
      <c r="D189"/>
      <c r="E189"/>
      <c r="F189"/>
      <c r="G189"/>
      <c r="H189"/>
      <c r="I189"/>
      <c r="J189"/>
    </row>
    <row r="190" spans="1:10" x14ac:dyDescent="0.25">
      <c r="A190" s="351" t="s">
        <v>1592</v>
      </c>
      <c r="B190" s="339" t="s">
        <v>1593</v>
      </c>
      <c r="C190" s="349" t="s">
        <v>1579</v>
      </c>
      <c r="D190"/>
      <c r="E190"/>
      <c r="F190"/>
      <c r="G190"/>
      <c r="H190"/>
      <c r="I190"/>
      <c r="J190"/>
    </row>
    <row r="191" spans="1:10" ht="25.5" x14ac:dyDescent="0.25">
      <c r="A191" s="339" t="s">
        <v>1594</v>
      </c>
      <c r="B191" s="339" t="s">
        <v>1595</v>
      </c>
      <c r="C191" s="349" t="s">
        <v>4290</v>
      </c>
      <c r="D191"/>
      <c r="E191"/>
      <c r="F191"/>
      <c r="G191"/>
      <c r="H191"/>
      <c r="I191"/>
      <c r="J191"/>
    </row>
    <row r="192" spans="1:10" ht="25.5" x14ac:dyDescent="0.25">
      <c r="A192" s="339" t="s">
        <v>1596</v>
      </c>
      <c r="B192" s="339" t="s">
        <v>1597</v>
      </c>
      <c r="C192" s="349" t="s">
        <v>4290</v>
      </c>
      <c r="D192"/>
      <c r="E192"/>
      <c r="F192"/>
      <c r="G192"/>
      <c r="H192"/>
      <c r="I192"/>
      <c r="J192"/>
    </row>
    <row r="193" spans="1:10" ht="25.5" x14ac:dyDescent="0.25">
      <c r="A193" s="351" t="s">
        <v>1598</v>
      </c>
      <c r="B193" s="339" t="s">
        <v>1599</v>
      </c>
      <c r="C193" s="349" t="s">
        <v>1574</v>
      </c>
      <c r="D193"/>
      <c r="E193"/>
      <c r="F193"/>
      <c r="G193"/>
      <c r="H193"/>
      <c r="I193"/>
      <c r="J193"/>
    </row>
    <row r="194" spans="1:10" ht="25.5" x14ac:dyDescent="0.25">
      <c r="A194" s="339" t="s">
        <v>1600</v>
      </c>
      <c r="B194" s="339" t="s">
        <v>1601</v>
      </c>
      <c r="C194" s="349" t="s">
        <v>1574</v>
      </c>
      <c r="D194"/>
      <c r="E194"/>
      <c r="F194"/>
      <c r="G194"/>
      <c r="H194"/>
      <c r="I194"/>
      <c r="J194"/>
    </row>
    <row r="195" spans="1:10" ht="25.5" x14ac:dyDescent="0.25">
      <c r="A195" s="348" t="s">
        <v>1602</v>
      </c>
      <c r="B195" s="348" t="s">
        <v>4291</v>
      </c>
      <c r="C195" s="350" t="s">
        <v>894</v>
      </c>
      <c r="D195"/>
      <c r="E195"/>
      <c r="F195"/>
      <c r="G195"/>
      <c r="H195"/>
      <c r="I195"/>
      <c r="J195"/>
    </row>
    <row r="196" spans="1:10" x14ac:dyDescent="0.25">
      <c r="A196" s="348" t="s">
        <v>1606</v>
      </c>
      <c r="B196" s="348" t="s">
        <v>4292</v>
      </c>
      <c r="C196" s="350" t="s">
        <v>894</v>
      </c>
      <c r="D196"/>
      <c r="E196"/>
      <c r="F196"/>
      <c r="G196"/>
      <c r="H196"/>
      <c r="I196"/>
      <c r="J196"/>
    </row>
    <row r="197" spans="1:10" ht="25.5" x14ac:dyDescent="0.25">
      <c r="A197" s="339" t="s">
        <v>1609</v>
      </c>
      <c r="B197" s="339" t="s">
        <v>1610</v>
      </c>
      <c r="C197" s="349" t="s">
        <v>1514</v>
      </c>
      <c r="D197"/>
      <c r="E197"/>
      <c r="F197"/>
      <c r="G197"/>
      <c r="H197"/>
      <c r="I197"/>
      <c r="J197"/>
    </row>
    <row r="198" spans="1:10" ht="25.5" x14ac:dyDescent="0.25">
      <c r="A198" s="339" t="s">
        <v>1611</v>
      </c>
      <c r="B198" s="339" t="s">
        <v>1610</v>
      </c>
      <c r="C198" s="349" t="s">
        <v>1582</v>
      </c>
      <c r="D198"/>
      <c r="E198"/>
      <c r="F198"/>
      <c r="G198"/>
      <c r="H198"/>
      <c r="I198"/>
      <c r="J198"/>
    </row>
    <row r="199" spans="1:10" ht="25.5" x14ac:dyDescent="0.25">
      <c r="A199" s="348" t="s">
        <v>1612</v>
      </c>
      <c r="B199" s="348" t="s">
        <v>1610</v>
      </c>
      <c r="C199" s="350" t="s">
        <v>894</v>
      </c>
      <c r="D199"/>
      <c r="E199"/>
      <c r="F199"/>
      <c r="G199"/>
      <c r="H199"/>
      <c r="I199"/>
      <c r="J199"/>
    </row>
    <row r="200" spans="1:10" ht="25.5" x14ac:dyDescent="0.25">
      <c r="A200" s="353" t="s">
        <v>1613</v>
      </c>
      <c r="B200" s="353" t="s">
        <v>1614</v>
      </c>
      <c r="C200" s="341" t="s">
        <v>1615</v>
      </c>
      <c r="D200"/>
      <c r="E200"/>
      <c r="F200"/>
      <c r="G200"/>
      <c r="H200"/>
      <c r="I200"/>
      <c r="J200"/>
    </row>
    <row r="201" spans="1:10" ht="25.5" x14ac:dyDescent="0.25">
      <c r="A201" s="353" t="s">
        <v>1616</v>
      </c>
      <c r="B201" s="353" t="s">
        <v>1617</v>
      </c>
      <c r="C201" s="341" t="s">
        <v>1615</v>
      </c>
      <c r="D201"/>
      <c r="E201"/>
      <c r="F201"/>
      <c r="G201"/>
      <c r="H201"/>
      <c r="I201"/>
      <c r="J201"/>
    </row>
    <row r="202" spans="1:10" ht="38.25" x14ac:dyDescent="0.25">
      <c r="A202" s="353" t="s">
        <v>1618</v>
      </c>
      <c r="B202" s="353" t="s">
        <v>1619</v>
      </c>
      <c r="C202" s="341" t="s">
        <v>1503</v>
      </c>
      <c r="D202"/>
      <c r="E202"/>
      <c r="F202"/>
      <c r="G202"/>
      <c r="H202"/>
      <c r="I202"/>
      <c r="J202"/>
    </row>
    <row r="203" spans="1:10" ht="25.5" x14ac:dyDescent="0.25">
      <c r="A203" s="339" t="s">
        <v>1620</v>
      </c>
      <c r="B203" s="339" t="s">
        <v>1621</v>
      </c>
      <c r="C203" s="349" t="s">
        <v>1448</v>
      </c>
      <c r="D203"/>
      <c r="E203"/>
      <c r="F203"/>
      <c r="G203"/>
      <c r="H203"/>
      <c r="I203"/>
      <c r="J203"/>
    </row>
    <row r="204" spans="1:10" ht="25.5" x14ac:dyDescent="0.25">
      <c r="A204" s="351" t="s">
        <v>4293</v>
      </c>
      <c r="B204" s="351" t="s">
        <v>4294</v>
      </c>
      <c r="C204" s="349" t="s">
        <v>1514</v>
      </c>
      <c r="D204"/>
      <c r="E204"/>
      <c r="F204"/>
      <c r="G204"/>
      <c r="H204"/>
      <c r="I204"/>
      <c r="J204"/>
    </row>
    <row r="205" spans="1:10" ht="25.5" x14ac:dyDescent="0.25">
      <c r="A205" s="351" t="s">
        <v>4295</v>
      </c>
      <c r="B205" s="351" t="s">
        <v>4294</v>
      </c>
      <c r="C205" s="349" t="s">
        <v>1582</v>
      </c>
      <c r="D205"/>
      <c r="E205"/>
      <c r="F205"/>
      <c r="G205"/>
      <c r="H205"/>
      <c r="I205"/>
      <c r="J205"/>
    </row>
    <row r="206" spans="1:10" x14ac:dyDescent="0.25">
      <c r="A206" s="351" t="s">
        <v>1633</v>
      </c>
      <c r="B206" s="339" t="s">
        <v>1634</v>
      </c>
      <c r="C206" s="349" t="s">
        <v>4296</v>
      </c>
      <c r="D206"/>
      <c r="E206"/>
      <c r="F206"/>
      <c r="G206"/>
      <c r="H206"/>
      <c r="I206"/>
      <c r="J206"/>
    </row>
    <row r="207" spans="1:10" x14ac:dyDescent="0.25">
      <c r="A207" s="351" t="s">
        <v>1636</v>
      </c>
      <c r="B207" s="339" t="s">
        <v>1637</v>
      </c>
      <c r="C207" s="349" t="s">
        <v>1638</v>
      </c>
      <c r="D207"/>
      <c r="E207"/>
      <c r="F207"/>
      <c r="G207"/>
      <c r="H207"/>
      <c r="I207"/>
      <c r="J207"/>
    </row>
    <row r="208" spans="1:10" ht="25.5" x14ac:dyDescent="0.25">
      <c r="A208" s="351" t="s">
        <v>1639</v>
      </c>
      <c r="B208" s="348" t="s">
        <v>1640</v>
      </c>
      <c r="C208" s="349" t="s">
        <v>894</v>
      </c>
      <c r="D208"/>
      <c r="E208"/>
      <c r="F208"/>
      <c r="G208"/>
      <c r="H208"/>
      <c r="I208"/>
      <c r="J208"/>
    </row>
    <row r="209" spans="1:10" ht="25.5" x14ac:dyDescent="0.25">
      <c r="A209" s="348" t="s">
        <v>1643</v>
      </c>
      <c r="B209" s="348" t="s">
        <v>1643</v>
      </c>
      <c r="C209" s="350" t="s">
        <v>4297</v>
      </c>
      <c r="D209"/>
      <c r="E209"/>
      <c r="F209"/>
      <c r="G209"/>
      <c r="H209"/>
      <c r="I209"/>
      <c r="J209"/>
    </row>
    <row r="210" spans="1:10" ht="25.5" x14ac:dyDescent="0.25">
      <c r="A210" s="351" t="s">
        <v>1645</v>
      </c>
      <c r="B210" s="351" t="s">
        <v>1646</v>
      </c>
      <c r="C210" s="349" t="s">
        <v>1647</v>
      </c>
      <c r="D210"/>
      <c r="E210"/>
      <c r="F210"/>
      <c r="G210"/>
      <c r="H210"/>
      <c r="I210"/>
      <c r="J210"/>
    </row>
    <row r="211" spans="1:10" ht="25.5" x14ac:dyDescent="0.25">
      <c r="A211" s="351" t="s">
        <v>1648</v>
      </c>
      <c r="B211" s="339" t="s">
        <v>1649</v>
      </c>
      <c r="C211" s="349" t="s">
        <v>1514</v>
      </c>
      <c r="D211"/>
      <c r="E211"/>
      <c r="F211"/>
      <c r="G211"/>
      <c r="H211"/>
      <c r="I211"/>
      <c r="J211"/>
    </row>
    <row r="212" spans="1:10" ht="25.5" x14ac:dyDescent="0.25">
      <c r="A212" s="351" t="s">
        <v>1650</v>
      </c>
      <c r="B212" s="339" t="s">
        <v>1651</v>
      </c>
      <c r="C212" s="349" t="s">
        <v>1652</v>
      </c>
      <c r="D212"/>
      <c r="E212"/>
      <c r="F212"/>
      <c r="G212"/>
      <c r="H212"/>
      <c r="I212"/>
      <c r="J212"/>
    </row>
    <row r="213" spans="1:10" ht="25.5" x14ac:dyDescent="0.25">
      <c r="A213" s="351" t="s">
        <v>1653</v>
      </c>
      <c r="B213" s="339" t="s">
        <v>1654</v>
      </c>
      <c r="C213" s="349" t="s">
        <v>1514</v>
      </c>
      <c r="D213"/>
      <c r="E213"/>
      <c r="F213"/>
      <c r="G213"/>
      <c r="H213"/>
      <c r="I213"/>
      <c r="J213"/>
    </row>
    <row r="214" spans="1:10" ht="25.5" x14ac:dyDescent="0.25">
      <c r="A214" s="351" t="s">
        <v>1655</v>
      </c>
      <c r="B214" s="339" t="s">
        <v>1654</v>
      </c>
      <c r="C214" s="349" t="s">
        <v>1652</v>
      </c>
      <c r="D214"/>
      <c r="E214"/>
      <c r="F214"/>
      <c r="G214"/>
      <c r="H214"/>
      <c r="I214"/>
      <c r="J214"/>
    </row>
    <row r="215" spans="1:10" x14ac:dyDescent="0.25">
      <c r="A215" s="348" t="s">
        <v>1658</v>
      </c>
      <c r="B215" s="348" t="s">
        <v>1659</v>
      </c>
      <c r="C215" s="350" t="s">
        <v>1660</v>
      </c>
      <c r="D215"/>
      <c r="E215"/>
      <c r="F215"/>
      <c r="G215"/>
      <c r="H215"/>
      <c r="I215"/>
      <c r="J215"/>
    </row>
    <row r="216" spans="1:10" ht="25.5" x14ac:dyDescent="0.25">
      <c r="A216" s="348" t="s">
        <v>1664</v>
      </c>
      <c r="B216" s="348" t="s">
        <v>4298</v>
      </c>
      <c r="C216" s="350" t="s">
        <v>1665</v>
      </c>
      <c r="D216"/>
      <c r="E216"/>
      <c r="F216"/>
      <c r="G216"/>
      <c r="H216"/>
      <c r="I216"/>
      <c r="J216"/>
    </row>
    <row r="217" spans="1:10" ht="89.25" x14ac:dyDescent="0.25">
      <c r="A217" s="351" t="s">
        <v>1668</v>
      </c>
      <c r="B217" s="351" t="s">
        <v>1669</v>
      </c>
      <c r="C217" s="349" t="s">
        <v>894</v>
      </c>
      <c r="D217"/>
      <c r="E217"/>
      <c r="F217"/>
      <c r="G217"/>
      <c r="H217"/>
      <c r="I217"/>
      <c r="J217"/>
    </row>
    <row r="218" spans="1:10" ht="63.75" x14ac:dyDescent="0.25">
      <c r="A218" s="348" t="s">
        <v>1670</v>
      </c>
      <c r="B218" s="348" t="s">
        <v>4299</v>
      </c>
      <c r="C218" s="350" t="s">
        <v>894</v>
      </c>
      <c r="D218"/>
      <c r="E218"/>
      <c r="F218"/>
      <c r="G218"/>
      <c r="H218"/>
      <c r="I218"/>
      <c r="J218"/>
    </row>
    <row r="219" spans="1:10" ht="51" x14ac:dyDescent="0.25">
      <c r="A219" s="351" t="s">
        <v>1672</v>
      </c>
      <c r="B219" s="339" t="s">
        <v>1673</v>
      </c>
      <c r="C219" s="349" t="s">
        <v>1464</v>
      </c>
      <c r="D219"/>
      <c r="E219"/>
      <c r="F219"/>
      <c r="G219"/>
      <c r="H219"/>
      <c r="I219"/>
      <c r="J219"/>
    </row>
    <row r="220" spans="1:10" ht="25.5" x14ac:dyDescent="0.25">
      <c r="A220" s="339" t="s">
        <v>1676</v>
      </c>
      <c r="B220" s="339" t="s">
        <v>1677</v>
      </c>
      <c r="C220" s="349" t="s">
        <v>1626</v>
      </c>
      <c r="D220"/>
      <c r="E220"/>
      <c r="F220"/>
      <c r="G220"/>
      <c r="H220"/>
      <c r="I220"/>
      <c r="J220"/>
    </row>
    <row r="221" spans="1:10" ht="38.25" x14ac:dyDescent="0.25">
      <c r="A221" s="339" t="s">
        <v>1679</v>
      </c>
      <c r="B221" s="339" t="s">
        <v>1680</v>
      </c>
      <c r="C221" s="349" t="s">
        <v>4300</v>
      </c>
      <c r="D221"/>
      <c r="E221"/>
      <c r="F221"/>
      <c r="G221"/>
      <c r="H221"/>
      <c r="I221"/>
      <c r="J221"/>
    </row>
    <row r="222" spans="1:10" ht="25.5" x14ac:dyDescent="0.25">
      <c r="A222" s="339" t="s">
        <v>1681</v>
      </c>
      <c r="B222" s="339" t="s">
        <v>1682</v>
      </c>
      <c r="C222" s="349" t="s">
        <v>1683</v>
      </c>
      <c r="D222"/>
      <c r="E222"/>
      <c r="F222"/>
      <c r="G222"/>
      <c r="H222"/>
      <c r="I222"/>
      <c r="J222"/>
    </row>
    <row r="223" spans="1:10" x14ac:dyDescent="0.25">
      <c r="A223" s="351" t="s">
        <v>1684</v>
      </c>
      <c r="B223" s="351" t="s">
        <v>1685</v>
      </c>
      <c r="C223" s="349" t="s">
        <v>894</v>
      </c>
      <c r="D223"/>
      <c r="E223"/>
      <c r="F223"/>
      <c r="G223"/>
      <c r="H223"/>
      <c r="I223"/>
      <c r="J223"/>
    </row>
    <row r="224" spans="1:10" ht="25.5" x14ac:dyDescent="0.25">
      <c r="A224" s="339" t="s">
        <v>1686</v>
      </c>
      <c r="B224" s="339" t="s">
        <v>1687</v>
      </c>
      <c r="C224" s="349" t="s">
        <v>1448</v>
      </c>
      <c r="D224"/>
      <c r="E224"/>
      <c r="F224"/>
      <c r="G224"/>
      <c r="H224"/>
      <c r="I224"/>
      <c r="J224"/>
    </row>
    <row r="225" spans="1:10" ht="38.25" x14ac:dyDescent="0.25">
      <c r="A225" s="353" t="s">
        <v>1688</v>
      </c>
      <c r="B225" s="353" t="s">
        <v>1689</v>
      </c>
      <c r="C225" s="341" t="s">
        <v>894</v>
      </c>
      <c r="D225"/>
      <c r="E225"/>
      <c r="F225"/>
      <c r="G225"/>
      <c r="H225"/>
      <c r="I225"/>
      <c r="J225"/>
    </row>
    <row r="226" spans="1:10" x14ac:dyDescent="0.25">
      <c r="A226" s="351" t="s">
        <v>1690</v>
      </c>
      <c r="B226" s="339" t="s">
        <v>1691</v>
      </c>
      <c r="C226" s="349" t="s">
        <v>894</v>
      </c>
      <c r="D226"/>
      <c r="E226"/>
      <c r="F226"/>
      <c r="G226"/>
      <c r="H226"/>
      <c r="I226"/>
      <c r="J226"/>
    </row>
    <row r="227" spans="1:10" ht="25.5" x14ac:dyDescent="0.25">
      <c r="A227" s="351" t="s">
        <v>1692</v>
      </c>
      <c r="B227" s="339" t="s">
        <v>1693</v>
      </c>
      <c r="C227" s="349" t="s">
        <v>894</v>
      </c>
      <c r="D227"/>
      <c r="E227"/>
      <c r="F227"/>
      <c r="G227"/>
      <c r="H227"/>
      <c r="I227"/>
      <c r="J227"/>
    </row>
    <row r="228" spans="1:10" x14ac:dyDescent="0.25">
      <c r="A228" s="351" t="s">
        <v>1694</v>
      </c>
      <c r="B228" s="339" t="s">
        <v>1695</v>
      </c>
      <c r="C228" s="349" t="s">
        <v>894</v>
      </c>
      <c r="D228"/>
      <c r="E228"/>
      <c r="F228"/>
      <c r="G228"/>
      <c r="H228"/>
      <c r="I228"/>
      <c r="J228"/>
    </row>
    <row r="229" spans="1:10" ht="25.5" x14ac:dyDescent="0.25">
      <c r="A229" s="351" t="s">
        <v>1696</v>
      </c>
      <c r="B229" s="339" t="s">
        <v>1697</v>
      </c>
      <c r="C229" s="349" t="s">
        <v>894</v>
      </c>
      <c r="D229"/>
      <c r="E229"/>
      <c r="F229"/>
      <c r="G229"/>
      <c r="H229"/>
      <c r="I229"/>
      <c r="J229"/>
    </row>
    <row r="230" spans="1:10" ht="25.5" x14ac:dyDescent="0.25">
      <c r="A230" s="351" t="s">
        <v>1698</v>
      </c>
      <c r="B230" s="339" t="s">
        <v>1699</v>
      </c>
      <c r="C230" s="349" t="s">
        <v>894</v>
      </c>
      <c r="D230"/>
      <c r="E230"/>
      <c r="F230"/>
      <c r="G230"/>
      <c r="H230"/>
      <c r="I230"/>
      <c r="J230"/>
    </row>
    <row r="231" spans="1:10" ht="25.5" x14ac:dyDescent="0.25">
      <c r="A231" s="351" t="s">
        <v>1700</v>
      </c>
      <c r="B231" s="339" t="s">
        <v>1701</v>
      </c>
      <c r="C231" s="349" t="s">
        <v>894</v>
      </c>
      <c r="D231"/>
      <c r="E231"/>
      <c r="F231"/>
      <c r="G231"/>
      <c r="H231"/>
      <c r="I231"/>
      <c r="J231"/>
    </row>
    <row r="232" spans="1:10" ht="25.5" x14ac:dyDescent="0.25">
      <c r="A232" s="351" t="s">
        <v>1702</v>
      </c>
      <c r="B232" s="339" t="s">
        <v>1703</v>
      </c>
      <c r="C232" s="349" t="s">
        <v>894</v>
      </c>
      <c r="D232"/>
      <c r="E232"/>
      <c r="F232"/>
      <c r="G232"/>
      <c r="H232"/>
      <c r="I232"/>
      <c r="J232"/>
    </row>
    <row r="233" spans="1:10" ht="25.5" x14ac:dyDescent="0.25">
      <c r="A233" s="351" t="s">
        <v>1704</v>
      </c>
      <c r="B233" s="339" t="s">
        <v>1705</v>
      </c>
      <c r="C233" s="349" t="s">
        <v>894</v>
      </c>
      <c r="D233"/>
      <c r="E233"/>
      <c r="F233"/>
      <c r="G233"/>
      <c r="H233"/>
      <c r="I233"/>
      <c r="J233"/>
    </row>
    <row r="234" spans="1:10" ht="25.5" x14ac:dyDescent="0.25">
      <c r="A234" s="351" t="s">
        <v>1706</v>
      </c>
      <c r="B234" s="339" t="s">
        <v>1707</v>
      </c>
      <c r="C234" s="349" t="s">
        <v>894</v>
      </c>
      <c r="D234"/>
      <c r="E234"/>
      <c r="F234"/>
      <c r="G234"/>
      <c r="H234"/>
      <c r="I234"/>
      <c r="J234"/>
    </row>
    <row r="235" spans="1:10" ht="25.5" x14ac:dyDescent="0.25">
      <c r="A235" s="351" t="s">
        <v>1708</v>
      </c>
      <c r="B235" s="339" t="s">
        <v>1709</v>
      </c>
      <c r="C235" s="349" t="s">
        <v>894</v>
      </c>
      <c r="D235"/>
      <c r="E235"/>
      <c r="F235"/>
      <c r="G235"/>
      <c r="H235"/>
      <c r="I235"/>
      <c r="J235"/>
    </row>
    <row r="236" spans="1:10" ht="25.5" x14ac:dyDescent="0.25">
      <c r="A236" s="351" t="s">
        <v>1710</v>
      </c>
      <c r="B236" s="339" t="s">
        <v>1711</v>
      </c>
      <c r="C236" s="349" t="s">
        <v>894</v>
      </c>
      <c r="D236"/>
      <c r="E236"/>
      <c r="F236"/>
      <c r="G236"/>
      <c r="H236"/>
      <c r="I236"/>
      <c r="J236"/>
    </row>
    <row r="237" spans="1:10" ht="51" x14ac:dyDescent="0.25">
      <c r="A237" s="351" t="s">
        <v>1712</v>
      </c>
      <c r="B237" s="339" t="s">
        <v>1713</v>
      </c>
      <c r="C237" s="349" t="s">
        <v>894</v>
      </c>
      <c r="D237"/>
      <c r="E237"/>
      <c r="F237"/>
      <c r="G237"/>
      <c r="H237"/>
      <c r="I237"/>
      <c r="J237"/>
    </row>
    <row r="238" spans="1:10" ht="38.25" x14ac:dyDescent="0.25">
      <c r="A238" s="351" t="s">
        <v>4301</v>
      </c>
      <c r="B238" s="351" t="s">
        <v>1715</v>
      </c>
      <c r="C238" s="349" t="s">
        <v>894</v>
      </c>
      <c r="D238"/>
      <c r="E238"/>
      <c r="F238"/>
      <c r="G238"/>
      <c r="H238"/>
      <c r="I238"/>
      <c r="J238"/>
    </row>
    <row r="239" spans="1:10" ht="25.5" x14ac:dyDescent="0.25">
      <c r="A239" s="351" t="s">
        <v>4302</v>
      </c>
      <c r="B239" s="339" t="s">
        <v>1717</v>
      </c>
      <c r="C239" s="349" t="s">
        <v>894</v>
      </c>
      <c r="D239"/>
      <c r="E239"/>
      <c r="F239"/>
      <c r="G239"/>
      <c r="H239"/>
      <c r="I239"/>
      <c r="J239"/>
    </row>
    <row r="240" spans="1:10" ht="25.5" x14ac:dyDescent="0.25">
      <c r="A240" s="348" t="s">
        <v>4303</v>
      </c>
      <c r="B240" s="348" t="s">
        <v>4304</v>
      </c>
      <c r="C240" s="350" t="s">
        <v>894</v>
      </c>
      <c r="D240"/>
      <c r="E240"/>
      <c r="F240"/>
      <c r="G240"/>
      <c r="H240"/>
      <c r="I240"/>
      <c r="J240"/>
    </row>
    <row r="241" spans="1:10" ht="25.5" x14ac:dyDescent="0.25">
      <c r="A241" s="348" t="s">
        <v>4305</v>
      </c>
      <c r="B241" s="357" t="s">
        <v>4306</v>
      </c>
      <c r="C241" s="350" t="s">
        <v>894</v>
      </c>
      <c r="D241"/>
      <c r="E241"/>
      <c r="F241"/>
      <c r="G241"/>
      <c r="H241"/>
      <c r="I241"/>
      <c r="J241"/>
    </row>
    <row r="242" spans="1:10" ht="25.5" x14ac:dyDescent="0.25">
      <c r="A242" s="348" t="s">
        <v>4307</v>
      </c>
      <c r="B242" s="357" t="s">
        <v>4308</v>
      </c>
      <c r="C242" s="350" t="s">
        <v>894</v>
      </c>
      <c r="D242"/>
      <c r="E242"/>
      <c r="F242"/>
      <c r="G242"/>
      <c r="H242"/>
      <c r="I242"/>
      <c r="J242"/>
    </row>
    <row r="243" spans="1:10" x14ac:dyDescent="0.25">
      <c r="A243" s="351" t="s">
        <v>1727</v>
      </c>
      <c r="B243" s="351" t="s">
        <v>1728</v>
      </c>
      <c r="C243" s="349" t="s">
        <v>894</v>
      </c>
      <c r="D243"/>
      <c r="E243"/>
      <c r="F243"/>
      <c r="G243"/>
      <c r="H243"/>
      <c r="I243"/>
      <c r="J243"/>
    </row>
    <row r="244" spans="1:10" ht="76.5" x14ac:dyDescent="0.25">
      <c r="A244" s="351" t="s">
        <v>1730</v>
      </c>
      <c r="B244" s="339" t="s">
        <v>1731</v>
      </c>
      <c r="C244" s="349" t="s">
        <v>894</v>
      </c>
      <c r="D244"/>
      <c r="E244"/>
      <c r="F244"/>
      <c r="G244"/>
      <c r="H244"/>
      <c r="I244"/>
      <c r="J244"/>
    </row>
    <row r="245" spans="1:10" x14ac:dyDescent="0.25">
      <c r="A245" s="351" t="s">
        <v>1732</v>
      </c>
      <c r="B245" s="351" t="s">
        <v>1733</v>
      </c>
      <c r="C245" s="349" t="s">
        <v>894</v>
      </c>
      <c r="D245"/>
      <c r="E245"/>
      <c r="F245"/>
      <c r="G245"/>
      <c r="H245"/>
      <c r="I245"/>
      <c r="J245"/>
    </row>
    <row r="246" spans="1:10" ht="25.5" x14ac:dyDescent="0.25">
      <c r="A246" s="351" t="s">
        <v>1736</v>
      </c>
      <c r="B246" s="339" t="s">
        <v>1737</v>
      </c>
      <c r="C246" s="349" t="s">
        <v>1738</v>
      </c>
      <c r="D246"/>
      <c r="E246"/>
      <c r="F246"/>
      <c r="G246"/>
      <c r="H246"/>
      <c r="I246"/>
      <c r="J246"/>
    </row>
    <row r="247" spans="1:10" x14ac:dyDescent="0.25">
      <c r="A247" s="339" t="s">
        <v>1741</v>
      </c>
      <c r="B247" s="339" t="s">
        <v>1742</v>
      </c>
      <c r="C247" s="349" t="s">
        <v>894</v>
      </c>
      <c r="D247"/>
      <c r="E247"/>
      <c r="F247"/>
      <c r="G247"/>
      <c r="H247"/>
      <c r="I247"/>
      <c r="J247"/>
    </row>
    <row r="248" spans="1:10" ht="25.5" x14ac:dyDescent="0.25">
      <c r="A248" s="348" t="s">
        <v>1743</v>
      </c>
      <c r="B248" s="348" t="s">
        <v>1744</v>
      </c>
      <c r="C248" s="350" t="s">
        <v>1745</v>
      </c>
      <c r="D248"/>
      <c r="E248"/>
      <c r="F248"/>
      <c r="G248"/>
      <c r="H248"/>
      <c r="I248"/>
      <c r="J248"/>
    </row>
    <row r="249" spans="1:10" ht="63.75" x14ac:dyDescent="0.25">
      <c r="A249" s="351" t="s">
        <v>1747</v>
      </c>
      <c r="B249" s="339" t="s">
        <v>1748</v>
      </c>
      <c r="C249" s="349" t="s">
        <v>1503</v>
      </c>
      <c r="D249"/>
      <c r="E249"/>
      <c r="F249"/>
      <c r="G249"/>
      <c r="H249"/>
      <c r="I249"/>
      <c r="J249"/>
    </row>
    <row r="250" spans="1:10" ht="25.5" x14ac:dyDescent="0.25">
      <c r="A250" s="348" t="s">
        <v>1749</v>
      </c>
      <c r="B250" s="348" t="s">
        <v>1750</v>
      </c>
      <c r="C250" s="350" t="s">
        <v>1660</v>
      </c>
      <c r="D250"/>
      <c r="E250"/>
      <c r="F250"/>
      <c r="G250"/>
      <c r="H250"/>
      <c r="I250"/>
      <c r="J250"/>
    </row>
    <row r="251" spans="1:10" ht="38.25" x14ac:dyDescent="0.25">
      <c r="A251" s="351" t="s">
        <v>1751</v>
      </c>
      <c r="B251" s="351" t="s">
        <v>1752</v>
      </c>
      <c r="C251" s="349" t="s">
        <v>1514</v>
      </c>
      <c r="D251"/>
      <c r="E251"/>
      <c r="F251"/>
      <c r="G251"/>
      <c r="H251"/>
      <c r="I251"/>
      <c r="J251"/>
    </row>
    <row r="252" spans="1:10" ht="38.25" x14ac:dyDescent="0.25">
      <c r="A252" s="351" t="s">
        <v>1753</v>
      </c>
      <c r="B252" s="351" t="s">
        <v>1752</v>
      </c>
      <c r="C252" s="349" t="s">
        <v>1582</v>
      </c>
      <c r="D252"/>
      <c r="E252"/>
      <c r="F252"/>
      <c r="G252"/>
      <c r="H252"/>
      <c r="I252"/>
      <c r="J252"/>
    </row>
    <row r="253" spans="1:10" ht="38.25" x14ac:dyDescent="0.25">
      <c r="A253" s="351" t="s">
        <v>1754</v>
      </c>
      <c r="B253" s="351" t="s">
        <v>1755</v>
      </c>
      <c r="C253" s="349" t="s">
        <v>1514</v>
      </c>
      <c r="D253"/>
      <c r="E253"/>
      <c r="F253"/>
      <c r="G253"/>
      <c r="H253"/>
      <c r="I253"/>
      <c r="J253"/>
    </row>
    <row r="254" spans="1:10" ht="25.5" x14ac:dyDescent="0.25">
      <c r="A254" s="351" t="s">
        <v>1756</v>
      </c>
      <c r="B254" s="351" t="s">
        <v>1755</v>
      </c>
      <c r="C254" s="349" t="s">
        <v>1514</v>
      </c>
      <c r="D254"/>
      <c r="E254"/>
      <c r="F254"/>
      <c r="G254"/>
      <c r="H254"/>
      <c r="I254"/>
      <c r="J254"/>
    </row>
    <row r="255" spans="1:10" ht="127.5" x14ac:dyDescent="0.25">
      <c r="A255" s="348" t="s">
        <v>1759</v>
      </c>
      <c r="B255" s="348" t="s">
        <v>1760</v>
      </c>
      <c r="C255" s="350" t="s">
        <v>1503</v>
      </c>
      <c r="D255"/>
      <c r="E255"/>
      <c r="F255"/>
      <c r="G255"/>
      <c r="H255"/>
      <c r="I255"/>
      <c r="J255"/>
    </row>
    <row r="256" spans="1:10" ht="25.5" x14ac:dyDescent="0.25">
      <c r="A256" s="351" t="s">
        <v>1762</v>
      </c>
      <c r="B256" s="339" t="s">
        <v>1763</v>
      </c>
      <c r="C256" s="349" t="s">
        <v>894</v>
      </c>
      <c r="D256"/>
      <c r="E256"/>
      <c r="F256"/>
      <c r="G256"/>
      <c r="H256"/>
      <c r="I256"/>
      <c r="J256"/>
    </row>
    <row r="257" spans="1:10" ht="38.25" x14ac:dyDescent="0.25">
      <c r="A257" s="351" t="s">
        <v>1764</v>
      </c>
      <c r="B257" s="351" t="s">
        <v>1765</v>
      </c>
      <c r="C257" s="349" t="s">
        <v>1766</v>
      </c>
      <c r="D257"/>
      <c r="E257"/>
      <c r="F257"/>
      <c r="G257"/>
      <c r="H257"/>
      <c r="I257"/>
      <c r="J257"/>
    </row>
    <row r="258" spans="1:10" ht="25.5" x14ac:dyDescent="0.25">
      <c r="A258" s="339" t="s">
        <v>1767</v>
      </c>
      <c r="B258" s="339" t="s">
        <v>1768</v>
      </c>
      <c r="C258" s="349" t="s">
        <v>4290</v>
      </c>
      <c r="D258"/>
      <c r="E258"/>
      <c r="F258"/>
      <c r="G258"/>
      <c r="H258"/>
      <c r="I258"/>
      <c r="J258"/>
    </row>
    <row r="259" spans="1:10" ht="25.5" x14ac:dyDescent="0.25">
      <c r="A259" s="351" t="s">
        <v>1769</v>
      </c>
      <c r="B259" s="351" t="s">
        <v>1770</v>
      </c>
      <c r="C259" s="349" t="s">
        <v>1514</v>
      </c>
      <c r="D259"/>
      <c r="E259"/>
      <c r="F259"/>
      <c r="G259"/>
      <c r="H259"/>
      <c r="I259"/>
      <c r="J259"/>
    </row>
    <row r="260" spans="1:10" ht="25.5" x14ac:dyDescent="0.25">
      <c r="A260" s="351" t="s">
        <v>1771</v>
      </c>
      <c r="B260" s="351" t="s">
        <v>1772</v>
      </c>
      <c r="C260" s="349" t="s">
        <v>894</v>
      </c>
      <c r="D260"/>
      <c r="E260"/>
      <c r="F260"/>
      <c r="G260"/>
      <c r="H260"/>
      <c r="I260"/>
      <c r="J260"/>
    </row>
    <row r="261" spans="1:10" ht="51" x14ac:dyDescent="0.25">
      <c r="A261" s="348" t="s">
        <v>1775</v>
      </c>
      <c r="B261" s="348" t="s">
        <v>1776</v>
      </c>
      <c r="C261" s="350" t="s">
        <v>1660</v>
      </c>
      <c r="D261"/>
      <c r="E261"/>
      <c r="F261"/>
      <c r="G261"/>
      <c r="H261"/>
      <c r="I261"/>
      <c r="J261"/>
    </row>
    <row r="262" spans="1:10" ht="25.5" x14ac:dyDescent="0.25">
      <c r="A262" s="339" t="s">
        <v>1777</v>
      </c>
      <c r="B262" s="339" t="s">
        <v>1778</v>
      </c>
      <c r="C262" s="349" t="s">
        <v>1615</v>
      </c>
      <c r="D262"/>
      <c r="E262"/>
      <c r="F262"/>
      <c r="G262"/>
      <c r="H262"/>
      <c r="I262"/>
      <c r="J262"/>
    </row>
    <row r="263" spans="1:10" x14ac:dyDescent="0.25">
      <c r="A263" s="348" t="s">
        <v>1781</v>
      </c>
      <c r="B263" s="348" t="s">
        <v>1782</v>
      </c>
      <c r="C263" s="350" t="s">
        <v>1783</v>
      </c>
      <c r="D263"/>
      <c r="E263"/>
      <c r="F263"/>
      <c r="G263"/>
      <c r="H263"/>
      <c r="I263"/>
      <c r="J263"/>
    </row>
    <row r="264" spans="1:10" ht="25.5" x14ac:dyDescent="0.25">
      <c r="A264" s="339" t="s">
        <v>1784</v>
      </c>
      <c r="B264" s="339" t="s">
        <v>1785</v>
      </c>
      <c r="C264" s="349" t="s">
        <v>1786</v>
      </c>
      <c r="D264"/>
      <c r="E264"/>
      <c r="F264"/>
      <c r="G264"/>
      <c r="H264"/>
      <c r="I264"/>
      <c r="J264"/>
    </row>
    <row r="265" spans="1:10" ht="25.5" x14ac:dyDescent="0.25">
      <c r="A265" s="351" t="s">
        <v>1787</v>
      </c>
      <c r="B265" s="339" t="s">
        <v>1788</v>
      </c>
      <c r="C265" s="349" t="s">
        <v>1789</v>
      </c>
      <c r="D265"/>
      <c r="E265"/>
      <c r="F265"/>
      <c r="G265"/>
      <c r="H265"/>
      <c r="I265"/>
      <c r="J265"/>
    </row>
    <row r="266" spans="1:10" ht="25.5" x14ac:dyDescent="0.25">
      <c r="A266" s="339" t="s">
        <v>1790</v>
      </c>
      <c r="B266" s="339" t="s">
        <v>1791</v>
      </c>
      <c r="C266" s="349" t="s">
        <v>4309</v>
      </c>
      <c r="D266"/>
      <c r="E266"/>
      <c r="F266"/>
      <c r="G266"/>
      <c r="H266"/>
      <c r="I266"/>
      <c r="J266"/>
    </row>
    <row r="267" spans="1:10" ht="25.5" x14ac:dyDescent="0.25">
      <c r="A267" s="351" t="s">
        <v>1793</v>
      </c>
      <c r="B267" s="351" t="s">
        <v>1794</v>
      </c>
      <c r="C267" s="349" t="s">
        <v>1514</v>
      </c>
      <c r="D267"/>
      <c r="E267"/>
      <c r="F267"/>
      <c r="G267"/>
      <c r="H267"/>
      <c r="I267"/>
      <c r="J267"/>
    </row>
    <row r="268" spans="1:10" ht="25.5" x14ac:dyDescent="0.25">
      <c r="A268" s="351" t="s">
        <v>1795</v>
      </c>
      <c r="B268" s="351" t="s">
        <v>1796</v>
      </c>
      <c r="C268" s="349" t="s">
        <v>1503</v>
      </c>
      <c r="D268"/>
      <c r="E268"/>
      <c r="F268"/>
      <c r="G268"/>
      <c r="H268"/>
      <c r="I268"/>
      <c r="J268"/>
    </row>
    <row r="269" spans="1:10" ht="25.5" x14ac:dyDescent="0.25">
      <c r="A269" s="351" t="s">
        <v>1797</v>
      </c>
      <c r="B269" s="339" t="s">
        <v>1798</v>
      </c>
      <c r="C269" s="349" t="s">
        <v>1503</v>
      </c>
      <c r="D269"/>
      <c r="E269"/>
      <c r="F269"/>
      <c r="G269"/>
      <c r="H269"/>
      <c r="I269"/>
      <c r="J269"/>
    </row>
    <row r="270" spans="1:10" ht="25.5" x14ac:dyDescent="0.25">
      <c r="A270" s="351" t="s">
        <v>1801</v>
      </c>
      <c r="B270" s="351" t="s">
        <v>1802</v>
      </c>
      <c r="C270" s="349" t="s">
        <v>1803</v>
      </c>
      <c r="D270"/>
      <c r="E270"/>
      <c r="F270"/>
      <c r="G270"/>
      <c r="H270"/>
      <c r="I270"/>
      <c r="J270"/>
    </row>
    <row r="271" spans="1:10" ht="25.5" x14ac:dyDescent="0.25">
      <c r="A271" s="351" t="s">
        <v>1804</v>
      </c>
      <c r="B271" s="339" t="s">
        <v>1805</v>
      </c>
      <c r="C271" s="349" t="s">
        <v>4310</v>
      </c>
      <c r="D271"/>
      <c r="E271"/>
      <c r="F271"/>
      <c r="G271"/>
      <c r="H271"/>
      <c r="I271"/>
      <c r="J271"/>
    </row>
    <row r="272" spans="1:10" ht="25.5" x14ac:dyDescent="0.25">
      <c r="A272" s="351" t="s">
        <v>1806</v>
      </c>
      <c r="B272" s="339" t="s">
        <v>1807</v>
      </c>
      <c r="C272" s="349" t="s">
        <v>4311</v>
      </c>
      <c r="D272"/>
      <c r="E272"/>
      <c r="F272"/>
      <c r="G272"/>
      <c r="H272"/>
      <c r="I272"/>
      <c r="J272"/>
    </row>
    <row r="273" spans="1:10" ht="25.5" x14ac:dyDescent="0.25">
      <c r="A273" s="351" t="s">
        <v>1808</v>
      </c>
      <c r="B273" s="351" t="s">
        <v>1796</v>
      </c>
      <c r="C273" s="349" t="s">
        <v>1503</v>
      </c>
      <c r="D273"/>
      <c r="E273"/>
      <c r="F273"/>
      <c r="G273"/>
      <c r="H273"/>
      <c r="I273"/>
      <c r="J273"/>
    </row>
    <row r="274" spans="1:10" ht="38.25" x14ac:dyDescent="0.25">
      <c r="A274" s="351" t="s">
        <v>1809</v>
      </c>
      <c r="B274" s="351" t="s">
        <v>1796</v>
      </c>
      <c r="C274" s="349" t="s">
        <v>1505</v>
      </c>
      <c r="D274"/>
      <c r="E274"/>
      <c r="F274"/>
      <c r="G274"/>
      <c r="H274"/>
      <c r="I274"/>
      <c r="J274"/>
    </row>
    <row r="275" spans="1:10" ht="25.5" x14ac:dyDescent="0.25">
      <c r="A275" s="351" t="s">
        <v>1810</v>
      </c>
      <c r="B275" s="339" t="s">
        <v>1811</v>
      </c>
      <c r="C275" s="349" t="s">
        <v>1786</v>
      </c>
      <c r="D275"/>
      <c r="E275"/>
      <c r="F275"/>
      <c r="G275"/>
      <c r="H275"/>
      <c r="I275"/>
      <c r="J275"/>
    </row>
    <row r="276" spans="1:10" ht="25.5" x14ac:dyDescent="0.25">
      <c r="A276" s="351" t="s">
        <v>1812</v>
      </c>
      <c r="B276" s="339" t="s">
        <v>1813</v>
      </c>
      <c r="C276" s="349" t="s">
        <v>1786</v>
      </c>
      <c r="D276"/>
      <c r="E276"/>
      <c r="F276"/>
      <c r="G276"/>
      <c r="H276"/>
      <c r="I276"/>
      <c r="J276"/>
    </row>
    <row r="277" spans="1:10" ht="25.5" x14ac:dyDescent="0.25">
      <c r="A277" s="351" t="s">
        <v>1814</v>
      </c>
      <c r="B277" s="339" t="s">
        <v>1815</v>
      </c>
      <c r="C277" s="349" t="s">
        <v>1503</v>
      </c>
      <c r="D277"/>
      <c r="E277"/>
      <c r="F277"/>
      <c r="G277"/>
      <c r="H277"/>
      <c r="I277"/>
      <c r="J277"/>
    </row>
    <row r="278" spans="1:10" ht="25.5" x14ac:dyDescent="0.25">
      <c r="A278" s="348" t="s">
        <v>1816</v>
      </c>
      <c r="B278" s="348" t="s">
        <v>1817</v>
      </c>
      <c r="C278" s="350" t="s">
        <v>894</v>
      </c>
      <c r="D278"/>
      <c r="E278"/>
      <c r="F278"/>
      <c r="G278"/>
      <c r="H278"/>
      <c r="I278"/>
      <c r="J278"/>
    </row>
    <row r="279" spans="1:10" ht="51" x14ac:dyDescent="0.25">
      <c r="A279" s="351" t="s">
        <v>1818</v>
      </c>
      <c r="B279" s="351" t="s">
        <v>1819</v>
      </c>
      <c r="C279" s="349" t="s">
        <v>1820</v>
      </c>
      <c r="D279"/>
      <c r="E279"/>
      <c r="F279"/>
      <c r="G279"/>
      <c r="H279"/>
      <c r="I279"/>
      <c r="J279"/>
    </row>
    <row r="280" spans="1:10" ht="25.5" x14ac:dyDescent="0.25">
      <c r="A280" s="351" t="s">
        <v>1821</v>
      </c>
      <c r="B280" s="351" t="s">
        <v>1822</v>
      </c>
      <c r="C280" s="349" t="s">
        <v>894</v>
      </c>
      <c r="D280"/>
      <c r="E280"/>
      <c r="F280"/>
      <c r="G280"/>
      <c r="H280"/>
      <c r="I280"/>
      <c r="J280"/>
    </row>
    <row r="281" spans="1:10" ht="25.5" x14ac:dyDescent="0.25">
      <c r="A281" s="351" t="s">
        <v>1823</v>
      </c>
      <c r="B281" s="351" t="s">
        <v>1824</v>
      </c>
      <c r="C281" s="349" t="s">
        <v>894</v>
      </c>
      <c r="D281"/>
      <c r="E281"/>
      <c r="F281"/>
      <c r="G281"/>
      <c r="H281"/>
      <c r="I281"/>
      <c r="J281"/>
    </row>
    <row r="282" spans="1:10" ht="25.5" x14ac:dyDescent="0.25">
      <c r="A282" s="351" t="s">
        <v>1829</v>
      </c>
      <c r="B282" s="351" t="s">
        <v>1830</v>
      </c>
      <c r="C282" s="349" t="s">
        <v>894</v>
      </c>
      <c r="D282"/>
      <c r="E282"/>
      <c r="F282"/>
      <c r="G282"/>
      <c r="H282"/>
      <c r="I282"/>
      <c r="J282"/>
    </row>
    <row r="283" spans="1:10" x14ac:dyDescent="0.25">
      <c r="A283" s="339" t="s">
        <v>1831</v>
      </c>
      <c r="B283" s="339" t="s">
        <v>1832</v>
      </c>
      <c r="C283" s="349" t="s">
        <v>1503</v>
      </c>
      <c r="D283"/>
      <c r="E283"/>
      <c r="F283"/>
      <c r="G283"/>
      <c r="H283"/>
      <c r="I283"/>
      <c r="J283"/>
    </row>
    <row r="284" spans="1:10" x14ac:dyDescent="0.25">
      <c r="A284" s="348" t="s">
        <v>1833</v>
      </c>
      <c r="B284" s="348" t="s">
        <v>1833</v>
      </c>
      <c r="C284" s="350" t="s">
        <v>894</v>
      </c>
      <c r="D284"/>
      <c r="E284"/>
      <c r="F284"/>
      <c r="G284"/>
      <c r="H284"/>
      <c r="I284"/>
      <c r="J284"/>
    </row>
    <row r="285" spans="1:10" x14ac:dyDescent="0.25">
      <c r="A285" s="351" t="s">
        <v>1834</v>
      </c>
      <c r="B285" s="351" t="s">
        <v>1835</v>
      </c>
      <c r="C285" s="349" t="s">
        <v>894</v>
      </c>
      <c r="D285"/>
      <c r="E285"/>
      <c r="F285"/>
      <c r="G285"/>
      <c r="H285"/>
      <c r="I285"/>
      <c r="J285"/>
    </row>
    <row r="286" spans="1:10" x14ac:dyDescent="0.25">
      <c r="A286" s="351" t="s">
        <v>1836</v>
      </c>
      <c r="B286" s="351" t="s">
        <v>1837</v>
      </c>
      <c r="C286" s="349" t="s">
        <v>894</v>
      </c>
      <c r="D286"/>
      <c r="E286"/>
      <c r="F286"/>
      <c r="G286"/>
      <c r="H286"/>
      <c r="I286"/>
      <c r="J286"/>
    </row>
    <row r="287" spans="1:10" x14ac:dyDescent="0.25">
      <c r="A287" s="351" t="s">
        <v>1838</v>
      </c>
      <c r="B287" s="351" t="s">
        <v>1839</v>
      </c>
      <c r="C287" s="349" t="s">
        <v>894</v>
      </c>
      <c r="D287"/>
      <c r="E287"/>
      <c r="F287"/>
      <c r="G287"/>
      <c r="H287"/>
      <c r="I287"/>
      <c r="J287"/>
    </row>
    <row r="288" spans="1:10" x14ac:dyDescent="0.25">
      <c r="A288" s="351" t="s">
        <v>1840</v>
      </c>
      <c r="B288" s="351" t="s">
        <v>1841</v>
      </c>
      <c r="C288" s="349" t="s">
        <v>894</v>
      </c>
      <c r="D288"/>
      <c r="E288"/>
      <c r="F288"/>
      <c r="G288"/>
      <c r="H288"/>
      <c r="I288"/>
      <c r="J288"/>
    </row>
    <row r="289" spans="1:10" ht="25.5" x14ac:dyDescent="0.25">
      <c r="A289" s="348" t="s">
        <v>1842</v>
      </c>
      <c r="B289" s="348" t="s">
        <v>1843</v>
      </c>
      <c r="C289" s="350" t="s">
        <v>1660</v>
      </c>
      <c r="D289"/>
      <c r="E289"/>
      <c r="F289"/>
      <c r="G289"/>
      <c r="H289"/>
      <c r="I289"/>
      <c r="J289"/>
    </row>
    <row r="290" spans="1:10" ht="51" x14ac:dyDescent="0.25">
      <c r="A290" s="348" t="s">
        <v>1844</v>
      </c>
      <c r="B290" s="348" t="s">
        <v>1845</v>
      </c>
      <c r="C290" s="350" t="s">
        <v>1644</v>
      </c>
      <c r="D290"/>
      <c r="E290"/>
      <c r="F290"/>
      <c r="G290"/>
      <c r="H290"/>
      <c r="I290"/>
      <c r="J290"/>
    </row>
    <row r="291" spans="1:10" ht="25.5" x14ac:dyDescent="0.25">
      <c r="A291" s="353" t="s">
        <v>1846</v>
      </c>
      <c r="B291" s="340" t="s">
        <v>1847</v>
      </c>
      <c r="C291" s="341" t="s">
        <v>894</v>
      </c>
      <c r="D291"/>
      <c r="E291"/>
      <c r="F291"/>
      <c r="G291"/>
      <c r="H291"/>
      <c r="I291"/>
      <c r="J291"/>
    </row>
    <row r="292" spans="1:10" x14ac:dyDescent="0.25">
      <c r="A292" s="353" t="s">
        <v>1848</v>
      </c>
      <c r="B292" s="340" t="s">
        <v>1849</v>
      </c>
      <c r="C292" s="341" t="s">
        <v>894</v>
      </c>
      <c r="D292"/>
      <c r="E292"/>
      <c r="F292"/>
      <c r="G292"/>
      <c r="H292"/>
      <c r="I292"/>
      <c r="J292"/>
    </row>
    <row r="293" spans="1:10" ht="25.5" x14ac:dyDescent="0.25">
      <c r="A293" s="348" t="s">
        <v>1850</v>
      </c>
      <c r="B293" s="353" t="s">
        <v>4312</v>
      </c>
      <c r="C293" s="341" t="s">
        <v>894</v>
      </c>
      <c r="D293"/>
      <c r="E293"/>
      <c r="F293"/>
      <c r="G293"/>
      <c r="H293"/>
      <c r="I293"/>
      <c r="J293"/>
    </row>
    <row r="294" spans="1:10" ht="25.5" x14ac:dyDescent="0.25">
      <c r="A294" s="353" t="s">
        <v>1852</v>
      </c>
      <c r="B294" s="353" t="s">
        <v>1853</v>
      </c>
      <c r="C294" s="341" t="s">
        <v>894</v>
      </c>
      <c r="D294"/>
      <c r="E294"/>
      <c r="F294"/>
      <c r="G294"/>
      <c r="H294"/>
      <c r="I294"/>
      <c r="J294"/>
    </row>
    <row r="295" spans="1:10" ht="25.5" x14ac:dyDescent="0.25">
      <c r="A295" s="351" t="s">
        <v>1854</v>
      </c>
      <c r="B295" s="339" t="s">
        <v>1855</v>
      </c>
      <c r="C295" s="349" t="s">
        <v>894</v>
      </c>
      <c r="D295"/>
      <c r="E295"/>
      <c r="F295"/>
      <c r="G295"/>
      <c r="H295"/>
      <c r="I295"/>
      <c r="J295"/>
    </row>
    <row r="296" spans="1:10" ht="38.25" x14ac:dyDescent="0.25">
      <c r="A296" s="348" t="s">
        <v>1856</v>
      </c>
      <c r="B296" s="348" t="s">
        <v>1857</v>
      </c>
      <c r="C296" s="350" t="s">
        <v>1789</v>
      </c>
      <c r="D296"/>
      <c r="E296"/>
      <c r="F296"/>
      <c r="G296"/>
      <c r="H296"/>
      <c r="I296"/>
      <c r="J296"/>
    </row>
    <row r="297" spans="1:10" x14ac:dyDescent="0.25">
      <c r="A297" s="348" t="s">
        <v>1858</v>
      </c>
      <c r="B297" s="348" t="s">
        <v>1859</v>
      </c>
      <c r="C297" s="350" t="s">
        <v>1860</v>
      </c>
      <c r="D297"/>
      <c r="E297"/>
      <c r="F297"/>
      <c r="G297"/>
      <c r="H297"/>
      <c r="I297"/>
      <c r="J297"/>
    </row>
    <row r="298" spans="1:10" ht="25.5" x14ac:dyDescent="0.25">
      <c r="A298" s="339" t="s">
        <v>1861</v>
      </c>
      <c r="B298" s="339" t="s">
        <v>1862</v>
      </c>
      <c r="C298" s="349" t="s">
        <v>894</v>
      </c>
      <c r="D298"/>
      <c r="E298"/>
      <c r="F298"/>
      <c r="G298"/>
      <c r="H298"/>
      <c r="I298"/>
      <c r="J298"/>
    </row>
    <row r="299" spans="1:10" ht="25.5" x14ac:dyDescent="0.25">
      <c r="A299" s="348" t="s">
        <v>1863</v>
      </c>
      <c r="B299" s="348" t="s">
        <v>1864</v>
      </c>
      <c r="C299" s="350" t="s">
        <v>894</v>
      </c>
      <c r="D299"/>
      <c r="E299"/>
      <c r="F299"/>
      <c r="G299"/>
      <c r="H299"/>
      <c r="I299"/>
      <c r="J299"/>
    </row>
    <row r="300" spans="1:10" ht="38.25" x14ac:dyDescent="0.25">
      <c r="A300" s="339" t="s">
        <v>1865</v>
      </c>
      <c r="B300" s="339" t="s">
        <v>1866</v>
      </c>
      <c r="C300" s="349" t="s">
        <v>894</v>
      </c>
      <c r="D300"/>
      <c r="E300"/>
      <c r="F300"/>
      <c r="G300"/>
      <c r="H300"/>
      <c r="I300"/>
      <c r="J300"/>
    </row>
    <row r="301" spans="1:10" ht="38.25" x14ac:dyDescent="0.25">
      <c r="A301" s="339" t="s">
        <v>1867</v>
      </c>
      <c r="B301" s="339" t="s">
        <v>1868</v>
      </c>
      <c r="C301" s="349" t="s">
        <v>894</v>
      </c>
      <c r="D301"/>
      <c r="E301"/>
      <c r="F301"/>
      <c r="G301"/>
      <c r="H301"/>
      <c r="I301"/>
      <c r="J301"/>
    </row>
    <row r="302" spans="1:10" ht="38.25" x14ac:dyDescent="0.25">
      <c r="A302" s="339" t="s">
        <v>1869</v>
      </c>
      <c r="B302" s="339" t="s">
        <v>1870</v>
      </c>
      <c r="C302" s="349" t="s">
        <v>894</v>
      </c>
      <c r="D302"/>
      <c r="E302"/>
      <c r="F302"/>
      <c r="G302"/>
      <c r="H302"/>
      <c r="I302"/>
      <c r="J302"/>
    </row>
    <row r="303" spans="1:10" ht="38.25" x14ac:dyDescent="0.25">
      <c r="A303" s="339" t="s">
        <v>1871</v>
      </c>
      <c r="B303" s="339" t="s">
        <v>1872</v>
      </c>
      <c r="C303" s="349" t="s">
        <v>894</v>
      </c>
      <c r="D303"/>
      <c r="E303"/>
      <c r="F303"/>
      <c r="G303"/>
      <c r="H303"/>
      <c r="I303"/>
      <c r="J303"/>
    </row>
    <row r="304" spans="1:10" ht="25.5" x14ac:dyDescent="0.25">
      <c r="A304" s="339" t="s">
        <v>1873</v>
      </c>
      <c r="B304" s="339" t="s">
        <v>1874</v>
      </c>
      <c r="C304" s="349" t="s">
        <v>894</v>
      </c>
      <c r="D304"/>
      <c r="E304"/>
      <c r="F304"/>
      <c r="G304"/>
      <c r="H304"/>
      <c r="I304"/>
      <c r="J304"/>
    </row>
    <row r="305" spans="1:10" ht="25.5" x14ac:dyDescent="0.25">
      <c r="A305" s="339" t="s">
        <v>1875</v>
      </c>
      <c r="B305" s="339" t="s">
        <v>1876</v>
      </c>
      <c r="C305" s="349" t="s">
        <v>894</v>
      </c>
      <c r="D305"/>
      <c r="E305"/>
      <c r="F305"/>
      <c r="G305"/>
      <c r="H305"/>
      <c r="I305"/>
      <c r="J305"/>
    </row>
    <row r="306" spans="1:10" x14ac:dyDescent="0.25">
      <c r="A306" s="351" t="s">
        <v>2010</v>
      </c>
      <c r="B306" s="351" t="s">
        <v>4313</v>
      </c>
      <c r="C306" s="349" t="s">
        <v>1514</v>
      </c>
      <c r="D306"/>
      <c r="E306"/>
      <c r="F306"/>
      <c r="G306"/>
      <c r="H306"/>
      <c r="I306"/>
      <c r="J306"/>
    </row>
    <row r="307" spans="1:10" ht="25.5" x14ac:dyDescent="0.25">
      <c r="A307" s="351" t="s">
        <v>2012</v>
      </c>
      <c r="B307" s="351" t="s">
        <v>2013</v>
      </c>
      <c r="C307" s="349" t="s">
        <v>1615</v>
      </c>
      <c r="D307"/>
      <c r="E307"/>
      <c r="F307"/>
      <c r="G307"/>
      <c r="H307"/>
      <c r="I307"/>
      <c r="J307"/>
    </row>
    <row r="308" spans="1:10" ht="38.25" x14ac:dyDescent="0.25">
      <c r="A308" s="351" t="s">
        <v>2014</v>
      </c>
      <c r="B308" s="351" t="s">
        <v>4314</v>
      </c>
      <c r="C308" s="349" t="s">
        <v>1615</v>
      </c>
      <c r="D308"/>
      <c r="E308"/>
      <c r="F308"/>
      <c r="G308"/>
      <c r="H308"/>
      <c r="I308"/>
      <c r="J308"/>
    </row>
    <row r="309" spans="1:10" ht="25.5" x14ac:dyDescent="0.25">
      <c r="A309" s="351" t="s">
        <v>2016</v>
      </c>
      <c r="B309" s="351" t="s">
        <v>2017</v>
      </c>
      <c r="C309" s="349" t="s">
        <v>1503</v>
      </c>
      <c r="D309"/>
      <c r="E309"/>
      <c r="F309"/>
      <c r="G309"/>
      <c r="H309"/>
      <c r="I309"/>
      <c r="J309"/>
    </row>
    <row r="310" spans="1:10" ht="25.5" x14ac:dyDescent="0.25">
      <c r="A310" s="351" t="s">
        <v>2018</v>
      </c>
      <c r="B310" s="351" t="s">
        <v>2019</v>
      </c>
      <c r="C310" s="349" t="s">
        <v>1503</v>
      </c>
      <c r="D310"/>
      <c r="E310"/>
      <c r="F310"/>
      <c r="G310"/>
      <c r="H310"/>
      <c r="I310"/>
      <c r="J310"/>
    </row>
    <row r="311" spans="1:10" ht="25.5" x14ac:dyDescent="0.25">
      <c r="A311" s="351" t="s">
        <v>2020</v>
      </c>
      <c r="B311" s="351" t="s">
        <v>2019</v>
      </c>
      <c r="C311" s="349" t="s">
        <v>1505</v>
      </c>
      <c r="D311"/>
      <c r="E311"/>
      <c r="F311"/>
      <c r="G311"/>
      <c r="H311"/>
      <c r="I311"/>
      <c r="J311"/>
    </row>
    <row r="312" spans="1:10" ht="25.5" x14ac:dyDescent="0.25">
      <c r="A312" s="357" t="s">
        <v>2021</v>
      </c>
      <c r="B312" s="357" t="s">
        <v>2022</v>
      </c>
      <c r="C312" s="358" t="s">
        <v>894</v>
      </c>
      <c r="D312"/>
      <c r="E312"/>
      <c r="F312"/>
      <c r="G312"/>
      <c r="H312"/>
      <c r="I312"/>
      <c r="J312"/>
    </row>
    <row r="313" spans="1:10" ht="25.5" x14ac:dyDescent="0.25">
      <c r="A313" s="348" t="s">
        <v>2025</v>
      </c>
      <c r="B313" s="348" t="s">
        <v>2025</v>
      </c>
      <c r="C313" s="350" t="s">
        <v>894</v>
      </c>
      <c r="D313"/>
      <c r="E313"/>
      <c r="F313"/>
      <c r="G313"/>
      <c r="H313"/>
      <c r="I313"/>
      <c r="J313"/>
    </row>
    <row r="314" spans="1:10" ht="25.5" x14ac:dyDescent="0.25">
      <c r="A314" s="348" t="s">
        <v>2032</v>
      </c>
      <c r="B314" s="348" t="s">
        <v>1755</v>
      </c>
      <c r="C314" s="350" t="s">
        <v>1582</v>
      </c>
      <c r="D314"/>
      <c r="E314"/>
      <c r="F314"/>
      <c r="G314"/>
      <c r="H314"/>
      <c r="I314"/>
      <c r="J314"/>
    </row>
    <row r="315" spans="1:10" ht="25.5" x14ac:dyDescent="0.25">
      <c r="A315" s="351" t="s">
        <v>2037</v>
      </c>
      <c r="B315" s="339" t="s">
        <v>2038</v>
      </c>
      <c r="C315" s="349" t="s">
        <v>894</v>
      </c>
      <c r="D315"/>
      <c r="E315"/>
      <c r="F315"/>
      <c r="G315"/>
      <c r="H315"/>
      <c r="I315"/>
      <c r="J315"/>
    </row>
    <row r="316" spans="1:10" ht="25.5" x14ac:dyDescent="0.25">
      <c r="A316" s="351" t="s">
        <v>2039</v>
      </c>
      <c r="B316" s="339" t="s">
        <v>2040</v>
      </c>
      <c r="C316" s="349" t="s">
        <v>894</v>
      </c>
      <c r="D316"/>
      <c r="E316"/>
      <c r="F316"/>
      <c r="G316"/>
      <c r="H316"/>
      <c r="I316"/>
      <c r="J316"/>
    </row>
    <row r="317" spans="1:10" ht="25.5" x14ac:dyDescent="0.25">
      <c r="A317" s="351" t="s">
        <v>2041</v>
      </c>
      <c r="B317" s="339" t="s">
        <v>2042</v>
      </c>
      <c r="C317" s="349" t="s">
        <v>894</v>
      </c>
      <c r="D317"/>
      <c r="E317"/>
      <c r="F317"/>
      <c r="G317"/>
      <c r="H317"/>
      <c r="I317"/>
      <c r="J317"/>
    </row>
    <row r="318" spans="1:10" x14ac:dyDescent="0.25">
      <c r="A318" s="351" t="s">
        <v>2045</v>
      </c>
      <c r="B318" s="339" t="s">
        <v>2046</v>
      </c>
      <c r="C318" s="349" t="s">
        <v>894</v>
      </c>
      <c r="D318"/>
      <c r="E318"/>
      <c r="F318"/>
      <c r="G318"/>
      <c r="H318"/>
      <c r="I318"/>
      <c r="J318"/>
    </row>
    <row r="319" spans="1:10" x14ac:dyDescent="0.25">
      <c r="A319" s="351" t="s">
        <v>2047</v>
      </c>
      <c r="B319" s="351" t="s">
        <v>2048</v>
      </c>
      <c r="C319" s="349" t="s">
        <v>894</v>
      </c>
      <c r="D319"/>
      <c r="E319"/>
      <c r="F319"/>
      <c r="G319"/>
      <c r="H319"/>
      <c r="I319"/>
      <c r="J319"/>
    </row>
    <row r="320" spans="1:10" x14ac:dyDescent="0.25">
      <c r="A320" s="339" t="s">
        <v>2051</v>
      </c>
      <c r="B320" s="339" t="s">
        <v>2052</v>
      </c>
      <c r="C320" s="349" t="s">
        <v>1514</v>
      </c>
      <c r="D320"/>
      <c r="E320"/>
      <c r="F320"/>
      <c r="G320"/>
      <c r="H320"/>
      <c r="I320"/>
      <c r="J320"/>
    </row>
    <row r="321" spans="1:10" x14ac:dyDescent="0.25">
      <c r="A321" s="339" t="s">
        <v>2053</v>
      </c>
      <c r="B321" s="339" t="s">
        <v>2052</v>
      </c>
      <c r="C321" s="349" t="s">
        <v>1652</v>
      </c>
      <c r="D321"/>
      <c r="E321"/>
      <c r="F321"/>
      <c r="G321"/>
      <c r="H321"/>
      <c r="I321"/>
      <c r="J321"/>
    </row>
    <row r="322" spans="1:10" x14ac:dyDescent="0.25">
      <c r="A322" s="339" t="s">
        <v>2054</v>
      </c>
      <c r="B322" s="339" t="s">
        <v>2052</v>
      </c>
      <c r="C322" s="349" t="s">
        <v>2055</v>
      </c>
      <c r="D322"/>
      <c r="E322"/>
      <c r="F322"/>
      <c r="G322"/>
      <c r="H322"/>
      <c r="I322"/>
      <c r="J322"/>
    </row>
    <row r="323" spans="1:10" ht="25.5" x14ac:dyDescent="0.25">
      <c r="A323" s="351" t="s">
        <v>2068</v>
      </c>
      <c r="B323" s="339" t="s">
        <v>2069</v>
      </c>
      <c r="C323" s="349" t="s">
        <v>2070</v>
      </c>
      <c r="D323"/>
      <c r="E323"/>
      <c r="F323"/>
      <c r="G323"/>
      <c r="H323"/>
      <c r="I323"/>
      <c r="J323"/>
    </row>
    <row r="324" spans="1:10" x14ac:dyDescent="0.25">
      <c r="A324" s="348" t="s">
        <v>2071</v>
      </c>
      <c r="B324" s="348" t="s">
        <v>2072</v>
      </c>
      <c r="C324" s="350" t="s">
        <v>894</v>
      </c>
      <c r="D324"/>
      <c r="E324"/>
      <c r="F324"/>
      <c r="G324"/>
      <c r="H324"/>
      <c r="I324"/>
      <c r="J324"/>
    </row>
    <row r="325" spans="1:10" x14ac:dyDescent="0.25">
      <c r="A325" s="351" t="s">
        <v>2073</v>
      </c>
      <c r="B325" s="351" t="s">
        <v>2074</v>
      </c>
      <c r="C325" s="349" t="s">
        <v>2075</v>
      </c>
      <c r="D325"/>
      <c r="E325"/>
      <c r="F325"/>
      <c r="G325"/>
      <c r="H325"/>
      <c r="I325"/>
      <c r="J325"/>
    </row>
    <row r="326" spans="1:10" x14ac:dyDescent="0.25">
      <c r="A326" s="351" t="s">
        <v>2082</v>
      </c>
      <c r="B326" s="339" t="s">
        <v>2083</v>
      </c>
      <c r="C326" s="349" t="s">
        <v>1789</v>
      </c>
      <c r="D326"/>
      <c r="E326"/>
      <c r="F326"/>
      <c r="G326"/>
      <c r="H326"/>
      <c r="I326"/>
      <c r="J326"/>
    </row>
    <row r="327" spans="1:10" x14ac:dyDescent="0.25">
      <c r="A327" s="351" t="s">
        <v>2084</v>
      </c>
      <c r="B327" s="339" t="s">
        <v>2085</v>
      </c>
      <c r="C327" s="349" t="s">
        <v>1789</v>
      </c>
      <c r="D327"/>
      <c r="E327"/>
      <c r="F327"/>
      <c r="G327"/>
      <c r="H327"/>
      <c r="I327"/>
      <c r="J327"/>
    </row>
    <row r="328" spans="1:10" x14ac:dyDescent="0.25">
      <c r="A328" s="351" t="s">
        <v>2086</v>
      </c>
      <c r="B328" s="339" t="s">
        <v>2087</v>
      </c>
      <c r="C328" s="349" t="s">
        <v>1789</v>
      </c>
      <c r="D328"/>
      <c r="E328"/>
      <c r="F328"/>
      <c r="G328"/>
      <c r="H328"/>
      <c r="I328"/>
      <c r="J328"/>
    </row>
    <row r="329" spans="1:10" x14ac:dyDescent="0.25">
      <c r="A329" s="348" t="s">
        <v>2088</v>
      </c>
      <c r="B329" s="348" t="s">
        <v>2089</v>
      </c>
      <c r="C329" s="350" t="s">
        <v>1789</v>
      </c>
      <c r="D329"/>
      <c r="E329"/>
      <c r="F329"/>
      <c r="G329"/>
      <c r="H329"/>
      <c r="I329"/>
      <c r="J329"/>
    </row>
    <row r="330" spans="1:10" ht="25.5" x14ac:dyDescent="0.25">
      <c r="A330" s="351" t="s">
        <v>2090</v>
      </c>
      <c r="B330" s="339" t="s">
        <v>2091</v>
      </c>
      <c r="C330" s="349" t="s">
        <v>1538</v>
      </c>
      <c r="D330"/>
      <c r="E330"/>
      <c r="F330"/>
      <c r="G330"/>
      <c r="H330"/>
      <c r="I330"/>
      <c r="J330"/>
    </row>
    <row r="331" spans="1:10" ht="25.5" x14ac:dyDescent="0.25">
      <c r="A331" s="351" t="s">
        <v>2092</v>
      </c>
      <c r="B331" s="339" t="s">
        <v>2093</v>
      </c>
      <c r="C331" s="349" t="s">
        <v>1538</v>
      </c>
      <c r="D331"/>
      <c r="E331"/>
      <c r="F331"/>
      <c r="G331"/>
      <c r="H331"/>
      <c r="I331"/>
      <c r="J331"/>
    </row>
    <row r="332" spans="1:10" ht="25.5" x14ac:dyDescent="0.25">
      <c r="A332" s="351" t="s">
        <v>2094</v>
      </c>
      <c r="B332" s="339" t="s">
        <v>2095</v>
      </c>
      <c r="C332" s="350" t="s">
        <v>1789</v>
      </c>
      <c r="D332"/>
      <c r="E332"/>
      <c r="F332"/>
      <c r="G332"/>
      <c r="H332"/>
      <c r="I332"/>
      <c r="J332"/>
    </row>
    <row r="333" spans="1:10" ht="25.5" x14ac:dyDescent="0.25">
      <c r="A333" s="351" t="s">
        <v>2096</v>
      </c>
      <c r="B333" s="339" t="s">
        <v>2097</v>
      </c>
      <c r="C333" s="349" t="s">
        <v>1538</v>
      </c>
      <c r="D333"/>
      <c r="E333"/>
      <c r="F333"/>
      <c r="G333"/>
      <c r="H333"/>
      <c r="I333"/>
      <c r="J333"/>
    </row>
    <row r="334" spans="1:10" ht="38.25" x14ac:dyDescent="0.25">
      <c r="A334" s="351" t="s">
        <v>2098</v>
      </c>
      <c r="B334" s="351" t="s">
        <v>2099</v>
      </c>
      <c r="C334" s="349" t="s">
        <v>2100</v>
      </c>
      <c r="D334"/>
      <c r="E334"/>
      <c r="F334"/>
      <c r="G334"/>
      <c r="H334"/>
      <c r="I334"/>
      <c r="J334"/>
    </row>
    <row r="335" spans="1:10" ht="25.5" x14ac:dyDescent="0.25">
      <c r="A335" s="351" t="s">
        <v>2101</v>
      </c>
      <c r="B335" s="351" t="s">
        <v>2102</v>
      </c>
      <c r="C335" s="349" t="s">
        <v>1615</v>
      </c>
      <c r="D335"/>
      <c r="E335"/>
      <c r="F335"/>
      <c r="G335"/>
      <c r="H335"/>
      <c r="I335"/>
      <c r="J335"/>
    </row>
    <row r="336" spans="1:10" x14ac:dyDescent="0.25">
      <c r="A336" s="348" t="s">
        <v>2103</v>
      </c>
      <c r="B336" s="348" t="s">
        <v>2104</v>
      </c>
      <c r="C336" s="350" t="s">
        <v>2105</v>
      </c>
      <c r="D336"/>
      <c r="E336"/>
      <c r="F336"/>
      <c r="G336"/>
      <c r="H336"/>
      <c r="I336"/>
      <c r="J336"/>
    </row>
    <row r="337" spans="1:10" x14ac:dyDescent="0.25">
      <c r="A337" s="348" t="s">
        <v>2106</v>
      </c>
      <c r="B337" s="348" t="s">
        <v>2107</v>
      </c>
      <c r="C337" s="350" t="s">
        <v>2108</v>
      </c>
      <c r="D337"/>
      <c r="E337"/>
      <c r="F337"/>
      <c r="G337"/>
      <c r="H337"/>
      <c r="I337"/>
      <c r="J337"/>
    </row>
    <row r="338" spans="1:10" ht="51" x14ac:dyDescent="0.25">
      <c r="A338" s="351" t="s">
        <v>2109</v>
      </c>
      <c r="B338" s="351" t="s">
        <v>2110</v>
      </c>
      <c r="C338" s="349" t="s">
        <v>1591</v>
      </c>
      <c r="D338"/>
      <c r="E338"/>
      <c r="F338"/>
      <c r="G338"/>
      <c r="H338"/>
      <c r="I338"/>
      <c r="J338"/>
    </row>
    <row r="339" spans="1:10" ht="25.5" x14ac:dyDescent="0.25">
      <c r="A339" s="351" t="s">
        <v>2111</v>
      </c>
      <c r="B339" s="351" t="s">
        <v>2112</v>
      </c>
      <c r="C339" s="349" t="s">
        <v>894</v>
      </c>
      <c r="D339"/>
      <c r="E339"/>
      <c r="F339"/>
      <c r="G339"/>
      <c r="H339"/>
      <c r="I339"/>
      <c r="J339"/>
    </row>
    <row r="340" spans="1:10" x14ac:dyDescent="0.25">
      <c r="A340" s="351" t="s">
        <v>2113</v>
      </c>
      <c r="B340" s="339" t="s">
        <v>2114</v>
      </c>
      <c r="C340" s="349" t="s">
        <v>1745</v>
      </c>
      <c r="D340"/>
      <c r="E340"/>
      <c r="F340"/>
      <c r="G340"/>
      <c r="H340"/>
      <c r="I340"/>
      <c r="J340"/>
    </row>
    <row r="341" spans="1:10" x14ac:dyDescent="0.25">
      <c r="A341" s="348" t="s">
        <v>2122</v>
      </c>
      <c r="B341" s="348" t="s">
        <v>2123</v>
      </c>
      <c r="C341" s="350" t="s">
        <v>894</v>
      </c>
      <c r="D341"/>
      <c r="E341"/>
      <c r="F341"/>
      <c r="G341"/>
      <c r="H341"/>
      <c r="I341"/>
      <c r="J341"/>
    </row>
    <row r="342" spans="1:10" x14ac:dyDescent="0.25">
      <c r="A342" s="348" t="s">
        <v>2124</v>
      </c>
      <c r="B342" s="348" t="s">
        <v>2125</v>
      </c>
      <c r="C342" s="350" t="s">
        <v>894</v>
      </c>
      <c r="D342"/>
      <c r="E342"/>
      <c r="F342"/>
      <c r="G342"/>
      <c r="H342"/>
      <c r="I342"/>
      <c r="J342"/>
    </row>
    <row r="343" spans="1:10" ht="25.5" x14ac:dyDescent="0.25">
      <c r="A343" s="351" t="s">
        <v>2126</v>
      </c>
      <c r="B343" s="351" t="s">
        <v>2127</v>
      </c>
      <c r="C343" s="349" t="s">
        <v>2128</v>
      </c>
      <c r="D343"/>
      <c r="E343"/>
      <c r="F343"/>
      <c r="G343"/>
      <c r="H343"/>
      <c r="I343"/>
      <c r="J343"/>
    </row>
    <row r="344" spans="1:10" x14ac:dyDescent="0.25">
      <c r="A344" s="351" t="s">
        <v>2129</v>
      </c>
      <c r="B344" s="351" t="s">
        <v>2130</v>
      </c>
      <c r="C344" s="349" t="s">
        <v>1514</v>
      </c>
      <c r="D344"/>
      <c r="E344"/>
      <c r="F344"/>
      <c r="G344"/>
      <c r="H344"/>
      <c r="I344"/>
      <c r="J344"/>
    </row>
    <row r="345" spans="1:10" ht="25.5" x14ac:dyDescent="0.25">
      <c r="A345" s="351" t="s">
        <v>2133</v>
      </c>
      <c r="B345" s="351" t="s">
        <v>2134</v>
      </c>
      <c r="C345" s="349" t="s">
        <v>1514</v>
      </c>
      <c r="D345"/>
      <c r="E345"/>
      <c r="F345"/>
      <c r="G345"/>
      <c r="H345"/>
      <c r="I345"/>
      <c r="J345"/>
    </row>
    <row r="346" spans="1:10" ht="25.5" x14ac:dyDescent="0.25">
      <c r="A346" s="351" t="s">
        <v>2135</v>
      </c>
      <c r="B346" s="351" t="s">
        <v>2136</v>
      </c>
      <c r="C346" s="349" t="s">
        <v>894</v>
      </c>
      <c r="D346"/>
      <c r="E346"/>
      <c r="F346"/>
      <c r="G346"/>
      <c r="H346"/>
      <c r="I346"/>
      <c r="J346"/>
    </row>
    <row r="347" spans="1:10" x14ac:dyDescent="0.25">
      <c r="A347" s="351" t="s">
        <v>2137</v>
      </c>
      <c r="B347" s="351" t="s">
        <v>2138</v>
      </c>
      <c r="C347" s="349" t="s">
        <v>894</v>
      </c>
      <c r="D347"/>
      <c r="E347"/>
      <c r="F347"/>
      <c r="G347"/>
      <c r="H347"/>
      <c r="I347"/>
      <c r="J347"/>
    </row>
    <row r="348" spans="1:10" x14ac:dyDescent="0.25">
      <c r="A348" s="359" t="s">
        <v>4315</v>
      </c>
      <c r="B348" s="359" t="s">
        <v>4316</v>
      </c>
      <c r="C348" s="347" t="s">
        <v>4317</v>
      </c>
      <c r="D348"/>
      <c r="E348"/>
      <c r="F348"/>
      <c r="G348"/>
      <c r="H348"/>
      <c r="I348"/>
      <c r="J348"/>
    </row>
    <row r="349" spans="1:10" ht="102" x14ac:dyDescent="0.25">
      <c r="A349" s="339" t="s">
        <v>1451</v>
      </c>
      <c r="B349" s="339" t="s">
        <v>1452</v>
      </c>
      <c r="C349" s="349" t="s">
        <v>894</v>
      </c>
      <c r="D349"/>
      <c r="E349"/>
      <c r="F349"/>
      <c r="G349"/>
      <c r="H349"/>
      <c r="I349"/>
      <c r="J349"/>
    </row>
    <row r="350" spans="1:10" ht="153.75" customHeight="1" x14ac:dyDescent="0.25">
      <c r="A350" s="339" t="s">
        <v>1746</v>
      </c>
      <c r="B350" s="339" t="s">
        <v>4318</v>
      </c>
      <c r="C350" s="349" t="s">
        <v>1480</v>
      </c>
      <c r="D350"/>
      <c r="E350"/>
      <c r="F350"/>
      <c r="G350"/>
      <c r="H350"/>
      <c r="I350"/>
      <c r="J350"/>
    </row>
    <row r="351" spans="1:10" x14ac:dyDescent="0.25">
      <c r="A351" s="340" t="s">
        <v>4319</v>
      </c>
      <c r="B351" s="340" t="s">
        <v>4320</v>
      </c>
      <c r="C351" s="341" t="s">
        <v>1480</v>
      </c>
      <c r="D351"/>
      <c r="E351"/>
      <c r="F351"/>
      <c r="G351"/>
      <c r="H351"/>
      <c r="I351"/>
      <c r="J351"/>
    </row>
    <row r="352" spans="1:10" ht="51" x14ac:dyDescent="0.25">
      <c r="A352" s="360" t="s">
        <v>2116</v>
      </c>
      <c r="B352" s="357" t="s">
        <v>2117</v>
      </c>
      <c r="C352" s="358" t="s">
        <v>1786</v>
      </c>
      <c r="D352"/>
      <c r="E352"/>
      <c r="F352"/>
      <c r="G352"/>
      <c r="H352"/>
      <c r="I352"/>
      <c r="J352"/>
    </row>
    <row r="353" spans="1:10" ht="25.5" x14ac:dyDescent="0.25">
      <c r="A353" s="353" t="s">
        <v>1799</v>
      </c>
      <c r="B353" s="340" t="s">
        <v>1800</v>
      </c>
      <c r="C353" s="341" t="s">
        <v>1786</v>
      </c>
      <c r="D353"/>
      <c r="E353"/>
      <c r="F353"/>
      <c r="G353"/>
      <c r="H353"/>
      <c r="I353"/>
      <c r="J353"/>
    </row>
    <row r="354" spans="1:10" ht="89.25" x14ac:dyDescent="0.25">
      <c r="A354" s="353" t="s">
        <v>1719</v>
      </c>
      <c r="B354" s="340" t="s">
        <v>1720</v>
      </c>
      <c r="C354" s="341" t="s">
        <v>1721</v>
      </c>
      <c r="D354"/>
      <c r="E354"/>
      <c r="F354"/>
      <c r="G354"/>
      <c r="H354"/>
      <c r="I354"/>
      <c r="J354"/>
    </row>
    <row r="355" spans="1:10" ht="25.5" x14ac:dyDescent="0.25">
      <c r="A355" s="353" t="s">
        <v>1661</v>
      </c>
      <c r="B355" s="340" t="s">
        <v>1662</v>
      </c>
      <c r="C355" s="341" t="s">
        <v>1663</v>
      </c>
      <c r="D355"/>
      <c r="E355"/>
      <c r="F355"/>
      <c r="G355"/>
      <c r="H355"/>
      <c r="I355"/>
      <c r="J355"/>
    </row>
    <row r="356" spans="1:10" ht="25.5" x14ac:dyDescent="0.25">
      <c r="A356" s="353" t="s">
        <v>1453</v>
      </c>
      <c r="B356" s="340" t="s">
        <v>1454</v>
      </c>
      <c r="C356" s="341" t="s">
        <v>1455</v>
      </c>
      <c r="D356"/>
      <c r="E356"/>
      <c r="F356"/>
      <c r="G356"/>
      <c r="H356"/>
      <c r="I356"/>
      <c r="J356"/>
    </row>
    <row r="357" spans="1:10" ht="38.25" x14ac:dyDescent="0.25">
      <c r="A357" s="360" t="s">
        <v>2077</v>
      </c>
      <c r="B357" s="357" t="s">
        <v>2078</v>
      </c>
      <c r="C357" s="358" t="s">
        <v>2079</v>
      </c>
      <c r="D357"/>
      <c r="E357"/>
      <c r="F357"/>
      <c r="G357"/>
      <c r="H357"/>
      <c r="I357"/>
      <c r="J357"/>
    </row>
    <row r="358" spans="1:10" ht="38.25" x14ac:dyDescent="0.25">
      <c r="A358" s="351" t="s">
        <v>2080</v>
      </c>
      <c r="B358" s="339" t="s">
        <v>2078</v>
      </c>
      <c r="C358" s="349" t="s">
        <v>2081</v>
      </c>
      <c r="D358"/>
      <c r="E358"/>
      <c r="F358"/>
      <c r="G358"/>
      <c r="H358"/>
      <c r="I358"/>
      <c r="J358"/>
    </row>
    <row r="359" spans="1:10" ht="25.5" x14ac:dyDescent="0.25">
      <c r="A359" s="351" t="s">
        <v>1519</v>
      </c>
      <c r="B359" s="339" t="s">
        <v>1520</v>
      </c>
      <c r="C359" s="349" t="s">
        <v>1521</v>
      </c>
      <c r="D359"/>
      <c r="E359"/>
      <c r="F359"/>
      <c r="G359"/>
      <c r="H359"/>
      <c r="I359"/>
      <c r="J359"/>
    </row>
    <row r="360" spans="1:10" ht="38.25" x14ac:dyDescent="0.25">
      <c r="A360" s="340" t="s">
        <v>2062</v>
      </c>
      <c r="B360" s="340" t="s">
        <v>2063</v>
      </c>
      <c r="C360" s="341" t="s">
        <v>894</v>
      </c>
      <c r="D360"/>
      <c r="E360"/>
      <c r="F360"/>
      <c r="G360"/>
      <c r="H360"/>
      <c r="I360"/>
      <c r="J360"/>
    </row>
    <row r="361" spans="1:10" ht="38.25" x14ac:dyDescent="0.25">
      <c r="A361" s="340" t="s">
        <v>2064</v>
      </c>
      <c r="B361" s="340" t="s">
        <v>2065</v>
      </c>
      <c r="C361" s="341" t="s">
        <v>894</v>
      </c>
      <c r="D361"/>
      <c r="E361"/>
      <c r="F361"/>
      <c r="G361"/>
      <c r="H361"/>
      <c r="I361"/>
      <c r="J361"/>
    </row>
    <row r="362" spans="1:10" ht="38.25" x14ac:dyDescent="0.25">
      <c r="A362" s="340" t="s">
        <v>2060</v>
      </c>
      <c r="B362" s="340" t="s">
        <v>2061</v>
      </c>
      <c r="C362" s="341" t="s">
        <v>894</v>
      </c>
      <c r="D362"/>
      <c r="E362"/>
      <c r="F362"/>
      <c r="G362"/>
      <c r="H362"/>
      <c r="I362"/>
      <c r="J362"/>
    </row>
    <row r="363" spans="1:10" ht="178.5" x14ac:dyDescent="0.25">
      <c r="A363" s="361" t="s">
        <v>4321</v>
      </c>
      <c r="B363" s="343" t="s">
        <v>4322</v>
      </c>
      <c r="C363" s="362" t="s">
        <v>894</v>
      </c>
      <c r="D363"/>
      <c r="E363"/>
      <c r="F363"/>
      <c r="G363"/>
      <c r="H363"/>
      <c r="I363"/>
      <c r="J363"/>
    </row>
    <row r="364" spans="1:10" ht="165.75" x14ac:dyDescent="0.25">
      <c r="A364" s="361" t="s">
        <v>4323</v>
      </c>
      <c r="B364" s="343" t="s">
        <v>4324</v>
      </c>
      <c r="C364" s="362" t="s">
        <v>894</v>
      </c>
      <c r="D364"/>
      <c r="E364"/>
      <c r="F364"/>
      <c r="G364"/>
      <c r="H364"/>
      <c r="I364"/>
      <c r="J364"/>
    </row>
    <row r="365" spans="1:10" ht="153" x14ac:dyDescent="0.25">
      <c r="A365" s="361" t="s">
        <v>4325</v>
      </c>
      <c r="B365" s="343" t="s">
        <v>4326</v>
      </c>
      <c r="C365" s="362" t="s">
        <v>894</v>
      </c>
      <c r="D365"/>
      <c r="E365"/>
      <c r="F365"/>
      <c r="G365"/>
      <c r="H365"/>
      <c r="I365"/>
      <c r="J365"/>
    </row>
    <row r="366" spans="1:10" ht="153" x14ac:dyDescent="0.25">
      <c r="A366" s="361" t="s">
        <v>4327</v>
      </c>
      <c r="B366" s="343" t="s">
        <v>4328</v>
      </c>
      <c r="C366" s="362" t="s">
        <v>894</v>
      </c>
      <c r="D366"/>
      <c r="E366"/>
      <c r="F366"/>
      <c r="G366"/>
      <c r="H366"/>
      <c r="I366"/>
      <c r="J366"/>
    </row>
    <row r="367" spans="1:10" ht="127.5" x14ac:dyDescent="0.25">
      <c r="A367" s="361" t="s">
        <v>2056</v>
      </c>
      <c r="B367" s="343" t="s">
        <v>4329</v>
      </c>
      <c r="C367" s="362" t="s">
        <v>894</v>
      </c>
      <c r="D367"/>
      <c r="E367"/>
      <c r="F367"/>
      <c r="G367"/>
      <c r="H367"/>
      <c r="I367"/>
      <c r="J367"/>
    </row>
    <row r="368" spans="1:10" ht="127.5" x14ac:dyDescent="0.25">
      <c r="A368" s="360" t="s">
        <v>2058</v>
      </c>
      <c r="B368" s="357" t="s">
        <v>4330</v>
      </c>
      <c r="C368" s="358" t="s">
        <v>894</v>
      </c>
      <c r="D368"/>
      <c r="E368"/>
      <c r="F368"/>
      <c r="G368"/>
      <c r="H368"/>
      <c r="I368"/>
      <c r="J368"/>
    </row>
    <row r="369" spans="1:10" ht="63.75" x14ac:dyDescent="0.25">
      <c r="A369" s="353" t="s">
        <v>1471</v>
      </c>
      <c r="B369" s="340" t="s">
        <v>1472</v>
      </c>
      <c r="C369" s="341" t="s">
        <v>894</v>
      </c>
      <c r="D369"/>
      <c r="E369"/>
      <c r="F369"/>
      <c r="G369"/>
      <c r="H369"/>
      <c r="I369"/>
      <c r="J369"/>
    </row>
    <row r="370" spans="1:10" ht="76.5" x14ac:dyDescent="0.25">
      <c r="A370" s="353" t="s">
        <v>1469</v>
      </c>
      <c r="B370" s="340" t="s">
        <v>1470</v>
      </c>
      <c r="C370" s="341" t="s">
        <v>894</v>
      </c>
      <c r="D370"/>
      <c r="E370"/>
      <c r="F370"/>
      <c r="G370"/>
      <c r="H370"/>
      <c r="I370"/>
      <c r="J370"/>
    </row>
    <row r="371" spans="1:10" ht="63.75" x14ac:dyDescent="0.25">
      <c r="A371" s="353" t="s">
        <v>1587</v>
      </c>
      <c r="B371" s="340" t="s">
        <v>1588</v>
      </c>
      <c r="C371" s="341" t="s">
        <v>894</v>
      </c>
      <c r="D371"/>
      <c r="E371"/>
      <c r="F371"/>
      <c r="G371"/>
      <c r="H371"/>
      <c r="I371"/>
      <c r="J371"/>
    </row>
    <row r="372" spans="1:10" ht="38.25" x14ac:dyDescent="0.25">
      <c r="A372" s="353" t="s">
        <v>2131</v>
      </c>
      <c r="B372" s="340" t="s">
        <v>2132</v>
      </c>
      <c r="C372" s="341" t="s">
        <v>894</v>
      </c>
      <c r="D372"/>
      <c r="E372"/>
      <c r="F372"/>
      <c r="G372"/>
      <c r="H372"/>
      <c r="I372"/>
      <c r="J372"/>
    </row>
    <row r="373" spans="1:10" ht="344.25" x14ac:dyDescent="0.25">
      <c r="A373" s="353" t="s">
        <v>1604</v>
      </c>
      <c r="B373" s="340" t="s">
        <v>1605</v>
      </c>
      <c r="C373" s="341" t="s">
        <v>894</v>
      </c>
      <c r="D373"/>
      <c r="E373"/>
      <c r="F373"/>
      <c r="G373"/>
      <c r="H373"/>
      <c r="I373"/>
      <c r="J373"/>
    </row>
    <row r="374" spans="1:10" ht="409.5" x14ac:dyDescent="0.25">
      <c r="A374" s="353" t="s">
        <v>1475</v>
      </c>
      <c r="B374" s="340" t="s">
        <v>1476</v>
      </c>
      <c r="C374" s="341" t="s">
        <v>894</v>
      </c>
      <c r="D374"/>
      <c r="E374"/>
      <c r="F374"/>
      <c r="G374"/>
      <c r="H374"/>
      <c r="I374"/>
      <c r="J374"/>
    </row>
    <row r="375" spans="1:10" ht="89.25" x14ac:dyDescent="0.25">
      <c r="A375" s="353" t="s">
        <v>1734</v>
      </c>
      <c r="B375" s="340" t="s">
        <v>1735</v>
      </c>
      <c r="C375" s="341" t="s">
        <v>894</v>
      </c>
      <c r="D375"/>
      <c r="E375"/>
      <c r="F375"/>
      <c r="G375"/>
      <c r="H375"/>
      <c r="I375"/>
      <c r="J375"/>
    </row>
    <row r="376" spans="1:10" ht="76.5" x14ac:dyDescent="0.25">
      <c r="A376" s="354" t="s">
        <v>4331</v>
      </c>
      <c r="B376" s="355" t="s">
        <v>4332</v>
      </c>
      <c r="C376" s="347" t="s">
        <v>894</v>
      </c>
      <c r="D376"/>
      <c r="E376"/>
      <c r="F376"/>
      <c r="G376"/>
      <c r="H376"/>
      <c r="I376"/>
      <c r="J376"/>
    </row>
    <row r="377" spans="1:10" ht="63.75" x14ac:dyDescent="0.25">
      <c r="A377" s="353" t="s">
        <v>1877</v>
      </c>
      <c r="B377" s="340" t="s">
        <v>1878</v>
      </c>
      <c r="C377" s="341" t="s">
        <v>894</v>
      </c>
      <c r="D377"/>
      <c r="E377"/>
      <c r="F377"/>
      <c r="G377"/>
      <c r="H377"/>
      <c r="I377"/>
      <c r="J377"/>
    </row>
    <row r="378" spans="1:10" ht="102" x14ac:dyDescent="0.25">
      <c r="A378" s="353" t="s">
        <v>2066</v>
      </c>
      <c r="B378" s="340" t="s">
        <v>2067</v>
      </c>
      <c r="C378" s="341" t="s">
        <v>894</v>
      </c>
      <c r="D378"/>
      <c r="E378"/>
      <c r="F378"/>
      <c r="G378"/>
      <c r="H378"/>
      <c r="I378"/>
      <c r="J378"/>
    </row>
    <row r="379" spans="1:10" ht="127.5" x14ac:dyDescent="0.25">
      <c r="A379" s="353" t="s">
        <v>1827</v>
      </c>
      <c r="B379" s="340" t="s">
        <v>1828</v>
      </c>
      <c r="C379" s="341" t="s">
        <v>894</v>
      </c>
      <c r="D379"/>
      <c r="E379"/>
      <c r="F379"/>
      <c r="G379"/>
      <c r="H379"/>
      <c r="I379"/>
      <c r="J379"/>
    </row>
    <row r="380" spans="1:10" ht="38.25" x14ac:dyDescent="0.25">
      <c r="A380" s="353" t="s">
        <v>2023</v>
      </c>
      <c r="B380" s="340" t="s">
        <v>2024</v>
      </c>
      <c r="C380" s="341" t="s">
        <v>894</v>
      </c>
      <c r="D380"/>
      <c r="E380"/>
      <c r="F380"/>
      <c r="G380"/>
      <c r="H380"/>
      <c r="I380"/>
      <c r="J380"/>
    </row>
    <row r="381" spans="1:10" ht="25.5" x14ac:dyDescent="0.25">
      <c r="A381" s="353" t="s">
        <v>1656</v>
      </c>
      <c r="B381" s="340" t="s">
        <v>1657</v>
      </c>
      <c r="C381" s="341" t="s">
        <v>894</v>
      </c>
      <c r="D381"/>
      <c r="E381"/>
      <c r="F381"/>
      <c r="G381"/>
      <c r="H381"/>
      <c r="I381"/>
      <c r="J381"/>
    </row>
    <row r="382" spans="1:10" ht="25.5" x14ac:dyDescent="0.25">
      <c r="A382" s="363" t="s">
        <v>4333</v>
      </c>
      <c r="B382" s="363" t="s">
        <v>4334</v>
      </c>
      <c r="C382" s="364" t="s">
        <v>894</v>
      </c>
      <c r="D382"/>
      <c r="E382"/>
      <c r="F382"/>
      <c r="G382"/>
      <c r="H382"/>
      <c r="I382"/>
      <c r="J382"/>
    </row>
    <row r="383" spans="1:10" ht="51" x14ac:dyDescent="0.25">
      <c r="A383" s="365" t="s">
        <v>4335</v>
      </c>
      <c r="B383" s="365" t="s">
        <v>4336</v>
      </c>
      <c r="C383" s="364" t="s">
        <v>894</v>
      </c>
      <c r="D383"/>
      <c r="E383"/>
      <c r="F383"/>
      <c r="G383"/>
      <c r="H383"/>
      <c r="I383"/>
      <c r="J383"/>
    </row>
    <row r="384" spans="1:10"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10" x14ac:dyDescent="0.25">
      <c r="A465"/>
      <c r="B465"/>
      <c r="C465"/>
      <c r="D465"/>
      <c r="E465"/>
      <c r="F465"/>
      <c r="G465"/>
    </row>
    <row r="466" spans="1:10" x14ac:dyDescent="0.25">
      <c r="A466"/>
      <c r="B466"/>
      <c r="C466"/>
      <c r="D466"/>
      <c r="E466"/>
      <c r="F466"/>
      <c r="G466"/>
    </row>
    <row r="467" spans="1:10" x14ac:dyDescent="0.25">
      <c r="A467"/>
      <c r="B467"/>
      <c r="C467"/>
      <c r="D467"/>
      <c r="E467"/>
      <c r="F467"/>
      <c r="G467"/>
    </row>
    <row r="468" spans="1:10" x14ac:dyDescent="0.25">
      <c r="A468"/>
      <c r="B468"/>
      <c r="C468"/>
      <c r="D468"/>
      <c r="E468"/>
      <c r="F468"/>
      <c r="G468"/>
    </row>
    <row r="469" spans="1:10" x14ac:dyDescent="0.25">
      <c r="A469"/>
      <c r="B469"/>
      <c r="C469"/>
      <c r="D469"/>
      <c r="E469"/>
      <c r="F469"/>
      <c r="G469"/>
    </row>
    <row r="470" spans="1:10" x14ac:dyDescent="0.25">
      <c r="A470"/>
      <c r="B470"/>
      <c r="C470"/>
      <c r="D470"/>
      <c r="E470"/>
      <c r="F470"/>
      <c r="G470"/>
    </row>
    <row r="471" spans="1:10" x14ac:dyDescent="0.25">
      <c r="D471"/>
      <c r="E471"/>
      <c r="F471"/>
      <c r="G471"/>
      <c r="H471"/>
      <c r="I471"/>
      <c r="J471"/>
    </row>
    <row r="472" spans="1:10" x14ac:dyDescent="0.25">
      <c r="A472" s="126" t="s">
        <v>2139</v>
      </c>
      <c r="B472" s="126"/>
      <c r="C472" s="126"/>
      <c r="D472"/>
      <c r="E472"/>
      <c r="F472"/>
      <c r="G472"/>
      <c r="H472"/>
      <c r="I472"/>
      <c r="J472"/>
    </row>
    <row r="473" spans="1:10" ht="280.5" x14ac:dyDescent="0.25">
      <c r="A473" s="339" t="s">
        <v>2183</v>
      </c>
      <c r="B473" s="339" t="s">
        <v>4337</v>
      </c>
      <c r="C473" s="349" t="s">
        <v>894</v>
      </c>
      <c r="D473"/>
      <c r="E473"/>
      <c r="F473"/>
      <c r="G473"/>
      <c r="H473"/>
      <c r="I473"/>
      <c r="J473"/>
    </row>
    <row r="474" spans="1:10" ht="51" x14ac:dyDescent="0.25">
      <c r="A474" s="339" t="s">
        <v>2163</v>
      </c>
      <c r="B474" s="339" t="s">
        <v>2164</v>
      </c>
      <c r="C474" s="349" t="s">
        <v>1480</v>
      </c>
      <c r="D474"/>
      <c r="E474"/>
      <c r="F474"/>
      <c r="G474"/>
      <c r="H474"/>
      <c r="I474"/>
      <c r="J474"/>
    </row>
    <row r="475" spans="1:10" ht="25.5" x14ac:dyDescent="0.25">
      <c r="A475" s="339" t="s">
        <v>2166</v>
      </c>
      <c r="B475" s="339" t="s">
        <v>2167</v>
      </c>
      <c r="C475" s="349" t="s">
        <v>894</v>
      </c>
      <c r="D475"/>
      <c r="E475"/>
      <c r="F475"/>
      <c r="G475"/>
      <c r="H475"/>
      <c r="I475"/>
      <c r="J475"/>
    </row>
    <row r="476" spans="1:10" ht="102" x14ac:dyDescent="0.25">
      <c r="A476" s="339" t="s">
        <v>2185</v>
      </c>
      <c r="B476" s="339" t="s">
        <v>4338</v>
      </c>
      <c r="C476" s="349" t="s">
        <v>894</v>
      </c>
      <c r="D476"/>
      <c r="E476"/>
      <c r="F476"/>
      <c r="G476"/>
      <c r="H476"/>
      <c r="I476"/>
      <c r="J476"/>
    </row>
    <row r="477" spans="1:10" ht="140.25" x14ac:dyDescent="0.25">
      <c r="A477" s="339" t="s">
        <v>2233</v>
      </c>
      <c r="B477" s="339" t="s">
        <v>4339</v>
      </c>
      <c r="C477" s="349" t="s">
        <v>894</v>
      </c>
      <c r="D477"/>
      <c r="E477"/>
      <c r="F477"/>
      <c r="G477"/>
      <c r="H477"/>
      <c r="I477"/>
      <c r="J477"/>
    </row>
    <row r="478" spans="1:10" ht="153" x14ac:dyDescent="0.25">
      <c r="A478" s="340" t="s">
        <v>2229</v>
      </c>
      <c r="B478" s="342" t="s">
        <v>4340</v>
      </c>
      <c r="C478" s="341" t="s">
        <v>894</v>
      </c>
      <c r="D478"/>
      <c r="E478"/>
      <c r="F478"/>
      <c r="G478"/>
      <c r="H478"/>
      <c r="I478"/>
      <c r="J478"/>
    </row>
    <row r="479" spans="1:10" ht="140.25" x14ac:dyDescent="0.25">
      <c r="A479" s="340" t="s">
        <v>2231</v>
      </c>
      <c r="B479" s="342" t="s">
        <v>4341</v>
      </c>
      <c r="C479" s="341" t="s">
        <v>894</v>
      </c>
      <c r="D479"/>
      <c r="E479"/>
      <c r="F479"/>
      <c r="G479"/>
      <c r="H479"/>
      <c r="I479"/>
      <c r="J479"/>
    </row>
    <row r="480" spans="1:10" ht="38.25" x14ac:dyDescent="0.25">
      <c r="A480" s="357" t="s">
        <v>2189</v>
      </c>
      <c r="B480" s="357" t="s">
        <v>2190</v>
      </c>
      <c r="C480" s="358" t="s">
        <v>1480</v>
      </c>
      <c r="D480"/>
      <c r="E480"/>
      <c r="F480"/>
      <c r="G480"/>
      <c r="H480"/>
      <c r="I480"/>
      <c r="J480"/>
    </row>
    <row r="481" spans="1:10" ht="25.5" x14ac:dyDescent="0.25">
      <c r="A481" s="353" t="s">
        <v>2266</v>
      </c>
      <c r="B481" s="340" t="s">
        <v>2267</v>
      </c>
      <c r="C481" s="341" t="s">
        <v>894</v>
      </c>
      <c r="D481"/>
      <c r="E481"/>
      <c r="F481"/>
      <c r="G481"/>
      <c r="H481"/>
      <c r="I481"/>
      <c r="J481"/>
    </row>
    <row r="482" spans="1:10" ht="51" x14ac:dyDescent="0.25">
      <c r="A482" s="340" t="s">
        <v>2200</v>
      </c>
      <c r="B482" s="340" t="s">
        <v>2201</v>
      </c>
      <c r="C482" s="341" t="s">
        <v>894</v>
      </c>
      <c r="D482"/>
      <c r="E482"/>
      <c r="F482"/>
      <c r="G482"/>
      <c r="H482"/>
      <c r="I482"/>
      <c r="J482"/>
    </row>
    <row r="483" spans="1:10" ht="51" x14ac:dyDescent="0.25">
      <c r="A483" s="340" t="s">
        <v>2198</v>
      </c>
      <c r="B483" s="340" t="s">
        <v>2199</v>
      </c>
      <c r="C483" s="341" t="s">
        <v>894</v>
      </c>
      <c r="D483"/>
      <c r="E483"/>
      <c r="F483"/>
      <c r="G483"/>
      <c r="H483"/>
      <c r="I483"/>
      <c r="J483"/>
    </row>
    <row r="484" spans="1:10" ht="140.25" x14ac:dyDescent="0.25">
      <c r="A484" s="413" t="s">
        <v>4342</v>
      </c>
      <c r="B484" s="340" t="s">
        <v>4343</v>
      </c>
      <c r="C484" s="341" t="s">
        <v>2265</v>
      </c>
      <c r="D484"/>
      <c r="E484"/>
      <c r="F484"/>
      <c r="G484"/>
      <c r="H484"/>
      <c r="I484"/>
      <c r="J484"/>
    </row>
    <row r="485" spans="1:10" ht="38.25" x14ac:dyDescent="0.25">
      <c r="A485" s="340" t="s">
        <v>2243</v>
      </c>
      <c r="B485" s="340" t="s">
        <v>4344</v>
      </c>
      <c r="C485" s="341" t="s">
        <v>894</v>
      </c>
      <c r="D485"/>
      <c r="E485"/>
      <c r="F485"/>
      <c r="G485"/>
      <c r="H485"/>
      <c r="I485"/>
      <c r="J485"/>
    </row>
    <row r="486" spans="1:10" ht="38.25" x14ac:dyDescent="0.25">
      <c r="A486" s="340" t="s">
        <v>2245</v>
      </c>
      <c r="B486" s="340" t="s">
        <v>4345</v>
      </c>
      <c r="C486" s="341" t="s">
        <v>894</v>
      </c>
      <c r="D486"/>
      <c r="E486"/>
      <c r="F486"/>
      <c r="G486"/>
      <c r="H486"/>
      <c r="I486"/>
      <c r="J486"/>
    </row>
    <row r="487" spans="1:10" ht="38.25" x14ac:dyDescent="0.25">
      <c r="A487" s="340" t="s">
        <v>2247</v>
      </c>
      <c r="B487" s="340" t="s">
        <v>4346</v>
      </c>
      <c r="C487" s="341" t="s">
        <v>894</v>
      </c>
      <c r="D487"/>
      <c r="E487"/>
      <c r="F487"/>
      <c r="G487"/>
      <c r="H487"/>
      <c r="I487"/>
      <c r="J487"/>
    </row>
    <row r="488" spans="1:10" ht="38.25" x14ac:dyDescent="0.25">
      <c r="A488" s="340" t="s">
        <v>2249</v>
      </c>
      <c r="B488" s="340" t="s">
        <v>4347</v>
      </c>
      <c r="C488" s="341" t="s">
        <v>894</v>
      </c>
      <c r="D488"/>
      <c r="E488"/>
      <c r="F488"/>
      <c r="G488"/>
      <c r="H488"/>
      <c r="I488"/>
      <c r="J488"/>
    </row>
    <row r="489" spans="1:10" ht="38.25" x14ac:dyDescent="0.25">
      <c r="A489" s="340" t="s">
        <v>2251</v>
      </c>
      <c r="B489" s="340" t="s">
        <v>4348</v>
      </c>
      <c r="C489" s="341" t="s">
        <v>894</v>
      </c>
      <c r="D489"/>
      <c r="E489"/>
      <c r="F489"/>
      <c r="G489"/>
      <c r="H489"/>
      <c r="I489"/>
      <c r="J489"/>
    </row>
    <row r="490" spans="1:10" ht="38.25" x14ac:dyDescent="0.25">
      <c r="A490" s="340" t="s">
        <v>2253</v>
      </c>
      <c r="B490" s="340" t="s">
        <v>4349</v>
      </c>
      <c r="C490" s="341" t="s">
        <v>894</v>
      </c>
      <c r="D490"/>
      <c r="E490"/>
      <c r="F490"/>
      <c r="G490"/>
      <c r="H490"/>
      <c r="I490"/>
      <c r="J490"/>
    </row>
    <row r="491" spans="1:10" ht="38.25" x14ac:dyDescent="0.25">
      <c r="A491" s="340" t="s">
        <v>2255</v>
      </c>
      <c r="B491" s="340" t="s">
        <v>4350</v>
      </c>
      <c r="C491" s="341" t="s">
        <v>894</v>
      </c>
      <c r="D491"/>
      <c r="E491"/>
      <c r="F491"/>
      <c r="G491"/>
      <c r="H491"/>
      <c r="I491"/>
      <c r="J491"/>
    </row>
    <row r="492" spans="1:10" ht="38.25" x14ac:dyDescent="0.25">
      <c r="A492" s="340" t="s">
        <v>2257</v>
      </c>
      <c r="B492" s="340" t="s">
        <v>4351</v>
      </c>
      <c r="C492" s="341" t="s">
        <v>894</v>
      </c>
      <c r="D492"/>
      <c r="E492"/>
      <c r="F492"/>
      <c r="G492"/>
      <c r="H492"/>
      <c r="I492"/>
      <c r="J492"/>
    </row>
    <row r="493" spans="1:10" ht="38.25" x14ac:dyDescent="0.25">
      <c r="A493" s="340" t="s">
        <v>2259</v>
      </c>
      <c r="B493" s="340" t="s">
        <v>4352</v>
      </c>
      <c r="C493" s="341" t="s">
        <v>894</v>
      </c>
      <c r="D493"/>
      <c r="E493"/>
      <c r="F493"/>
      <c r="G493"/>
      <c r="H493"/>
      <c r="I493"/>
      <c r="J493"/>
    </row>
    <row r="494" spans="1:10" ht="38.25" x14ac:dyDescent="0.25">
      <c r="A494" s="340" t="s">
        <v>2261</v>
      </c>
      <c r="B494" s="340" t="s">
        <v>4353</v>
      </c>
      <c r="C494" s="341" t="s">
        <v>894</v>
      </c>
      <c r="D494"/>
      <c r="E494"/>
      <c r="F494"/>
      <c r="G494"/>
      <c r="H494"/>
      <c r="I494"/>
      <c r="J494"/>
    </row>
    <row r="495" spans="1:10" ht="38.25" x14ac:dyDescent="0.25">
      <c r="A495" s="340" t="s">
        <v>2239</v>
      </c>
      <c r="B495" s="340" t="s">
        <v>4354</v>
      </c>
      <c r="C495" s="341" t="s">
        <v>894</v>
      </c>
      <c r="D495"/>
      <c r="E495"/>
      <c r="F495"/>
      <c r="G495"/>
      <c r="H495"/>
      <c r="I495"/>
      <c r="J495"/>
    </row>
    <row r="496" spans="1:10" ht="38.25" x14ac:dyDescent="0.25">
      <c r="A496" s="340" t="s">
        <v>2241</v>
      </c>
      <c r="B496" s="340" t="s">
        <v>4355</v>
      </c>
      <c r="C496" s="341" t="s">
        <v>894</v>
      </c>
      <c r="D496"/>
      <c r="E496"/>
      <c r="F496"/>
      <c r="G496"/>
      <c r="H496"/>
      <c r="I496"/>
      <c r="J496"/>
    </row>
    <row r="497" spans="1:10" ht="38.25" x14ac:dyDescent="0.25">
      <c r="A497" s="340" t="s">
        <v>2235</v>
      </c>
      <c r="B497" s="340" t="s">
        <v>4356</v>
      </c>
      <c r="C497" s="341" t="s">
        <v>894</v>
      </c>
      <c r="D497"/>
      <c r="E497"/>
      <c r="F497"/>
      <c r="G497"/>
      <c r="H497"/>
      <c r="I497"/>
      <c r="J497"/>
    </row>
    <row r="498" spans="1:10" ht="38.25" x14ac:dyDescent="0.25">
      <c r="A498" s="340" t="s">
        <v>2237</v>
      </c>
      <c r="B498" s="340" t="s">
        <v>4357</v>
      </c>
      <c r="C498" s="341" t="s">
        <v>894</v>
      </c>
      <c r="D498"/>
      <c r="E498"/>
      <c r="F498"/>
      <c r="G498"/>
      <c r="H498"/>
      <c r="I498"/>
      <c r="J498"/>
    </row>
    <row r="499" spans="1:10" ht="25.5" x14ac:dyDescent="0.25">
      <c r="A499" s="353" t="s">
        <v>2193</v>
      </c>
      <c r="B499" s="340" t="s">
        <v>2194</v>
      </c>
      <c r="C499" s="341" t="s">
        <v>894</v>
      </c>
      <c r="D499"/>
      <c r="E499"/>
      <c r="F499"/>
      <c r="G499"/>
      <c r="H499"/>
      <c r="I499"/>
      <c r="J499"/>
    </row>
    <row r="500" spans="1:10" ht="38.25" x14ac:dyDescent="0.25">
      <c r="A500" s="353" t="s">
        <v>2191</v>
      </c>
      <c r="B500" s="340" t="s">
        <v>2192</v>
      </c>
      <c r="C500" s="341" t="s">
        <v>894</v>
      </c>
      <c r="D500"/>
      <c r="E500"/>
      <c r="F500"/>
      <c r="G500"/>
      <c r="H500"/>
      <c r="I500"/>
      <c r="J500"/>
    </row>
    <row r="501" spans="1:10" ht="25.5" x14ac:dyDescent="0.25">
      <c r="A501" s="353" t="s">
        <v>2187</v>
      </c>
      <c r="B501" s="340" t="s">
        <v>2188</v>
      </c>
      <c r="C501" s="341" t="s">
        <v>894</v>
      </c>
      <c r="D501"/>
      <c r="E501"/>
      <c r="F501"/>
      <c r="G501"/>
      <c r="H501"/>
      <c r="I501"/>
      <c r="J501"/>
    </row>
    <row r="502" spans="1:10" ht="25.5" x14ac:dyDescent="0.25">
      <c r="A502" s="353" t="s">
        <v>2227</v>
      </c>
      <c r="B502" s="340" t="s">
        <v>2228</v>
      </c>
      <c r="C502" s="341" t="s">
        <v>894</v>
      </c>
      <c r="D502"/>
      <c r="E502"/>
      <c r="F502"/>
      <c r="G502"/>
      <c r="H502"/>
      <c r="I502"/>
      <c r="J502"/>
    </row>
    <row r="503" spans="1:10" x14ac:dyDescent="0.25">
      <c r="A503" s="359" t="s">
        <v>4358</v>
      </c>
      <c r="B503" s="359" t="s">
        <v>4359</v>
      </c>
      <c r="C503" s="347" t="s">
        <v>894</v>
      </c>
      <c r="D503"/>
      <c r="E503"/>
      <c r="F503"/>
      <c r="G503"/>
      <c r="H503"/>
      <c r="I503"/>
      <c r="J503"/>
    </row>
    <row r="504" spans="1:10" x14ac:dyDescent="0.25">
      <c r="A504" s="359" t="s">
        <v>4360</v>
      </c>
      <c r="B504" s="359" t="s">
        <v>4361</v>
      </c>
      <c r="C504" s="347" t="s">
        <v>894</v>
      </c>
      <c r="D504"/>
      <c r="E504"/>
      <c r="F504"/>
      <c r="G504"/>
      <c r="H504"/>
      <c r="I504"/>
      <c r="J504"/>
    </row>
    <row r="505" spans="1:10" x14ac:dyDescent="0.25">
      <c r="A505" s="359" t="s">
        <v>4362</v>
      </c>
      <c r="B505" s="359" t="s">
        <v>4363</v>
      </c>
      <c r="C505" s="347" t="s">
        <v>894</v>
      </c>
      <c r="D505"/>
      <c r="E505"/>
      <c r="F505"/>
      <c r="G505"/>
      <c r="H505"/>
      <c r="I505"/>
      <c r="J505"/>
    </row>
    <row r="506" spans="1:10" x14ac:dyDescent="0.25">
      <c r="A506" s="359" t="s">
        <v>4364</v>
      </c>
      <c r="B506" s="359" t="s">
        <v>4365</v>
      </c>
      <c r="C506" s="347" t="s">
        <v>894</v>
      </c>
      <c r="D506"/>
      <c r="E506"/>
      <c r="F506"/>
      <c r="G506"/>
      <c r="H506"/>
      <c r="I506"/>
      <c r="J506"/>
    </row>
    <row r="507" spans="1:10" ht="51" x14ac:dyDescent="0.25">
      <c r="A507" s="355" t="s">
        <v>2195</v>
      </c>
      <c r="B507" s="355" t="s">
        <v>4366</v>
      </c>
      <c r="C507" s="347" t="s">
        <v>2197</v>
      </c>
      <c r="D507"/>
      <c r="E507"/>
      <c r="F507"/>
      <c r="G507"/>
      <c r="H507"/>
      <c r="I507"/>
      <c r="J507"/>
    </row>
    <row r="508" spans="1:10" ht="51" x14ac:dyDescent="0.25">
      <c r="A508" s="365" t="s">
        <v>4367</v>
      </c>
      <c r="B508" s="365" t="s">
        <v>4368</v>
      </c>
      <c r="C508" s="364" t="s">
        <v>894</v>
      </c>
      <c r="D508"/>
      <c r="E508"/>
      <c r="F508"/>
      <c r="G508"/>
      <c r="H508"/>
      <c r="I508"/>
      <c r="J508"/>
    </row>
    <row r="509" spans="1:10" ht="102" x14ac:dyDescent="0.25">
      <c r="A509" s="353" t="s">
        <v>2202</v>
      </c>
      <c r="B509" s="340" t="s">
        <v>4369</v>
      </c>
      <c r="C509" s="341" t="s">
        <v>894</v>
      </c>
      <c r="D509"/>
      <c r="E509"/>
      <c r="F509"/>
      <c r="G509"/>
      <c r="H509"/>
      <c r="I509"/>
      <c r="J509"/>
    </row>
    <row r="510" spans="1:10" ht="102" x14ac:dyDescent="0.25">
      <c r="A510" s="353" t="s">
        <v>2202</v>
      </c>
      <c r="B510" s="340" t="s">
        <v>2204</v>
      </c>
      <c r="C510" s="341" t="s">
        <v>894</v>
      </c>
      <c r="D510"/>
      <c r="E510"/>
      <c r="F510"/>
      <c r="G510"/>
      <c r="H510"/>
      <c r="I510"/>
      <c r="J510"/>
    </row>
    <row r="511" spans="1:10" ht="102" x14ac:dyDescent="0.25">
      <c r="A511" s="353" t="s">
        <v>2205</v>
      </c>
      <c r="B511" s="340" t="s">
        <v>2206</v>
      </c>
      <c r="C511" s="341" t="s">
        <v>894</v>
      </c>
      <c r="D511"/>
      <c r="E511"/>
      <c r="F511"/>
      <c r="G511"/>
      <c r="H511"/>
      <c r="I511"/>
      <c r="J511"/>
    </row>
    <row r="512" spans="1:10" ht="102" x14ac:dyDescent="0.25">
      <c r="A512" s="353" t="s">
        <v>2205</v>
      </c>
      <c r="B512" s="340" t="s">
        <v>2207</v>
      </c>
      <c r="C512" s="341" t="s">
        <v>894</v>
      </c>
      <c r="D512"/>
      <c r="E512"/>
      <c r="F512"/>
      <c r="G512"/>
      <c r="H512"/>
      <c r="I512"/>
      <c r="J512"/>
    </row>
    <row r="513" spans="1:10" ht="153" x14ac:dyDescent="0.25">
      <c r="A513" s="360" t="s">
        <v>2221</v>
      </c>
      <c r="B513" s="357" t="s">
        <v>2222</v>
      </c>
      <c r="C513" s="341" t="s">
        <v>894</v>
      </c>
      <c r="D513"/>
      <c r="E513"/>
      <c r="F513"/>
      <c r="G513"/>
      <c r="H513"/>
      <c r="I513"/>
      <c r="J513"/>
    </row>
    <row r="514" spans="1:10" ht="165.75" x14ac:dyDescent="0.25">
      <c r="A514" s="353" t="s">
        <v>2221</v>
      </c>
      <c r="B514" s="340" t="s">
        <v>2223</v>
      </c>
      <c r="C514" s="341" t="s">
        <v>894</v>
      </c>
      <c r="D514"/>
      <c r="E514"/>
      <c r="F514"/>
      <c r="G514"/>
      <c r="H514"/>
      <c r="I514"/>
      <c r="J514"/>
    </row>
    <row r="515" spans="1:10" ht="153" x14ac:dyDescent="0.25">
      <c r="A515" s="360" t="s">
        <v>2224</v>
      </c>
      <c r="B515" s="357" t="s">
        <v>2225</v>
      </c>
      <c r="C515" s="341" t="s">
        <v>894</v>
      </c>
      <c r="D515"/>
      <c r="E515"/>
      <c r="F515"/>
      <c r="G515"/>
      <c r="H515"/>
      <c r="I515"/>
      <c r="J515"/>
    </row>
    <row r="516" spans="1:10" ht="165.75" x14ac:dyDescent="0.25">
      <c r="A516" s="353" t="s">
        <v>2224</v>
      </c>
      <c r="B516" s="340" t="s">
        <v>2226</v>
      </c>
      <c r="C516" s="341" t="s">
        <v>894</v>
      </c>
      <c r="D516"/>
      <c r="E516"/>
      <c r="F516"/>
      <c r="G516"/>
      <c r="H516"/>
      <c r="I516"/>
      <c r="J516"/>
    </row>
    <row r="517" spans="1:10" ht="140.25" x14ac:dyDescent="0.25">
      <c r="A517" s="360" t="s">
        <v>2215</v>
      </c>
      <c r="B517" s="357" t="s">
        <v>4370</v>
      </c>
      <c r="C517" s="341" t="s">
        <v>894</v>
      </c>
      <c r="D517"/>
      <c r="E517"/>
      <c r="F517"/>
      <c r="G517"/>
      <c r="H517"/>
      <c r="I517"/>
      <c r="J517"/>
    </row>
    <row r="518" spans="1:10" ht="140.25" x14ac:dyDescent="0.25">
      <c r="A518" s="353" t="s">
        <v>2215</v>
      </c>
      <c r="B518" s="340" t="s">
        <v>4371</v>
      </c>
      <c r="C518" s="341" t="s">
        <v>894</v>
      </c>
      <c r="D518"/>
      <c r="E518"/>
      <c r="F518"/>
      <c r="G518"/>
      <c r="H518"/>
      <c r="I518"/>
      <c r="J518"/>
    </row>
    <row r="519" spans="1:10" ht="140.25" x14ac:dyDescent="0.25">
      <c r="A519" s="360" t="s">
        <v>2218</v>
      </c>
      <c r="B519" s="357" t="s">
        <v>2219</v>
      </c>
      <c r="C519" s="341" t="s">
        <v>894</v>
      </c>
      <c r="D519"/>
      <c r="E519"/>
      <c r="F519"/>
      <c r="G519"/>
      <c r="H519"/>
      <c r="I519"/>
      <c r="J519"/>
    </row>
    <row r="520" spans="1:10" ht="140.25" x14ac:dyDescent="0.25">
      <c r="A520" s="353" t="s">
        <v>2218</v>
      </c>
      <c r="B520" s="340" t="s">
        <v>2220</v>
      </c>
      <c r="C520" s="341" t="s">
        <v>894</v>
      </c>
      <c r="D520"/>
      <c r="E520"/>
      <c r="F520"/>
      <c r="G520"/>
      <c r="H520"/>
      <c r="I520"/>
      <c r="J520"/>
    </row>
    <row r="521" spans="1:10" ht="140.25" x14ac:dyDescent="0.25">
      <c r="A521" s="360" t="s">
        <v>2210</v>
      </c>
      <c r="B521" s="357" t="s">
        <v>2211</v>
      </c>
      <c r="C521" s="341" t="s">
        <v>894</v>
      </c>
      <c r="D521"/>
      <c r="E521"/>
      <c r="F521"/>
      <c r="G521"/>
      <c r="H521"/>
      <c r="I521"/>
      <c r="J521"/>
    </row>
    <row r="522" spans="1:10" ht="140.25" x14ac:dyDescent="0.25">
      <c r="A522" s="353" t="s">
        <v>2210</v>
      </c>
      <c r="B522" s="340" t="s">
        <v>2212</v>
      </c>
      <c r="C522" s="341" t="s">
        <v>894</v>
      </c>
      <c r="D522"/>
      <c r="E522"/>
      <c r="F522"/>
      <c r="G522"/>
      <c r="H522"/>
      <c r="I522"/>
      <c r="J522"/>
    </row>
    <row r="523" spans="1:10" ht="140.25" x14ac:dyDescent="0.25">
      <c r="A523" s="360" t="s">
        <v>2213</v>
      </c>
      <c r="B523" s="357" t="s">
        <v>2214</v>
      </c>
      <c r="C523" s="341" t="s">
        <v>894</v>
      </c>
      <c r="D523"/>
      <c r="E523"/>
      <c r="F523"/>
      <c r="G523"/>
      <c r="H523"/>
      <c r="I523"/>
      <c r="J523"/>
    </row>
    <row r="524" spans="1:10" ht="140.25" x14ac:dyDescent="0.25">
      <c r="A524" s="360" t="s">
        <v>2208</v>
      </c>
      <c r="B524" s="357" t="s">
        <v>2209</v>
      </c>
      <c r="C524" s="341" t="s">
        <v>894</v>
      </c>
      <c r="D524"/>
      <c r="E524"/>
      <c r="F524"/>
      <c r="G524"/>
      <c r="H524"/>
      <c r="I524"/>
      <c r="J524"/>
    </row>
    <row r="525" spans="1:10" ht="127.5" x14ac:dyDescent="0.25">
      <c r="A525" s="357" t="s">
        <v>2179</v>
      </c>
      <c r="B525" s="357" t="s">
        <v>2180</v>
      </c>
      <c r="C525" s="341" t="s">
        <v>894</v>
      </c>
      <c r="D525"/>
      <c r="E525"/>
      <c r="F525"/>
      <c r="G525"/>
      <c r="H525"/>
      <c r="I525"/>
      <c r="J525"/>
    </row>
    <row r="526" spans="1:10" ht="127.5" x14ac:dyDescent="0.25">
      <c r="A526" s="357" t="s">
        <v>2181</v>
      </c>
      <c r="B526" s="357" t="s">
        <v>2182</v>
      </c>
      <c r="C526" s="341" t="s">
        <v>894</v>
      </c>
      <c r="D526"/>
      <c r="E526"/>
      <c r="F526"/>
      <c r="G526"/>
      <c r="H526"/>
      <c r="I526"/>
      <c r="J526"/>
    </row>
    <row r="527" spans="1:10" ht="127.5" x14ac:dyDescent="0.25">
      <c r="A527" s="357" t="s">
        <v>2177</v>
      </c>
      <c r="B527" s="357" t="s">
        <v>2178</v>
      </c>
      <c r="C527" s="341" t="s">
        <v>894</v>
      </c>
      <c r="D527"/>
      <c r="E527"/>
      <c r="F527"/>
      <c r="G527"/>
      <c r="H527"/>
      <c r="I527"/>
      <c r="J527"/>
    </row>
    <row r="528" spans="1:10" ht="127.5" x14ac:dyDescent="0.25">
      <c r="A528" s="357" t="s">
        <v>2171</v>
      </c>
      <c r="B528" s="357" t="s">
        <v>2172</v>
      </c>
      <c r="C528" s="341" t="s">
        <v>894</v>
      </c>
      <c r="D528"/>
      <c r="E528"/>
      <c r="F528"/>
      <c r="G528"/>
      <c r="H528"/>
      <c r="I528"/>
      <c r="J528"/>
    </row>
    <row r="529" spans="1:10" ht="127.5" x14ac:dyDescent="0.25">
      <c r="A529" s="357" t="s">
        <v>2173</v>
      </c>
      <c r="B529" s="357" t="s">
        <v>2174</v>
      </c>
      <c r="C529" s="341" t="s">
        <v>894</v>
      </c>
      <c r="D529"/>
      <c r="E529"/>
      <c r="F529"/>
      <c r="G529"/>
      <c r="H529"/>
      <c r="I529"/>
      <c r="J529"/>
    </row>
    <row r="530" spans="1:10" ht="153" x14ac:dyDescent="0.25">
      <c r="A530" s="357" t="s">
        <v>2175</v>
      </c>
      <c r="B530" s="357" t="s">
        <v>2176</v>
      </c>
      <c r="C530" s="341" t="s">
        <v>894</v>
      </c>
      <c r="D530"/>
      <c r="E530"/>
      <c r="F530"/>
      <c r="G530"/>
      <c r="H530"/>
      <c r="I530"/>
      <c r="J530"/>
    </row>
    <row r="531" spans="1:10" ht="63.75" x14ac:dyDescent="0.25">
      <c r="A531" s="357" t="s">
        <v>2169</v>
      </c>
      <c r="B531" s="357" t="s">
        <v>2170</v>
      </c>
      <c r="C531" s="341" t="s">
        <v>894</v>
      </c>
      <c r="D531"/>
      <c r="E531"/>
      <c r="F531"/>
      <c r="G531"/>
      <c r="H531"/>
      <c r="I531"/>
      <c r="J531"/>
    </row>
    <row r="532" spans="1:10" ht="38.25" x14ac:dyDescent="0.25">
      <c r="A532" s="351" t="s">
        <v>2146</v>
      </c>
      <c r="B532" s="339" t="s">
        <v>2147</v>
      </c>
      <c r="C532" s="341" t="s">
        <v>894</v>
      </c>
      <c r="D532"/>
      <c r="E532"/>
      <c r="F532"/>
      <c r="G532"/>
      <c r="H532"/>
      <c r="I532"/>
      <c r="J532"/>
    </row>
    <row r="533" spans="1:10" ht="38.25" x14ac:dyDescent="0.25">
      <c r="A533" s="351" t="s">
        <v>2144</v>
      </c>
      <c r="B533" s="339" t="s">
        <v>2145</v>
      </c>
      <c r="C533" s="341" t="s">
        <v>894</v>
      </c>
      <c r="D533"/>
      <c r="E533"/>
      <c r="F533"/>
      <c r="G533"/>
      <c r="H533"/>
      <c r="I533"/>
      <c r="J533"/>
    </row>
    <row r="534" spans="1:10" ht="38.25" x14ac:dyDescent="0.25">
      <c r="A534" s="353" t="s">
        <v>2142</v>
      </c>
      <c r="B534" s="340" t="s">
        <v>2143</v>
      </c>
      <c r="C534" s="341" t="s">
        <v>894</v>
      </c>
      <c r="D534"/>
      <c r="E534"/>
      <c r="F534"/>
      <c r="G534"/>
      <c r="H534"/>
      <c r="I534"/>
      <c r="J534"/>
    </row>
    <row r="535" spans="1:10" ht="38.25" x14ac:dyDescent="0.25">
      <c r="A535" s="353" t="s">
        <v>2140</v>
      </c>
      <c r="B535" s="340" t="s">
        <v>2141</v>
      </c>
      <c r="C535" s="341" t="s">
        <v>894</v>
      </c>
      <c r="D535"/>
      <c r="E535"/>
      <c r="F535"/>
      <c r="G535"/>
      <c r="H535"/>
      <c r="I535"/>
      <c r="J535"/>
    </row>
    <row r="536" spans="1:10" ht="140.25" x14ac:dyDescent="0.25">
      <c r="A536" s="357" t="s">
        <v>2168</v>
      </c>
      <c r="B536" s="343" t="s">
        <v>4372</v>
      </c>
      <c r="C536" s="341" t="s">
        <v>894</v>
      </c>
      <c r="D536"/>
      <c r="E536"/>
      <c r="F536"/>
      <c r="G536"/>
      <c r="H536"/>
      <c r="I536"/>
      <c r="J536"/>
    </row>
    <row r="537" spans="1:10" ht="140.25" x14ac:dyDescent="0.25">
      <c r="A537" s="357" t="s">
        <v>2165</v>
      </c>
      <c r="B537" s="343" t="s">
        <v>4372</v>
      </c>
      <c r="C537" s="341" t="s">
        <v>894</v>
      </c>
      <c r="D537"/>
      <c r="E537"/>
      <c r="F537"/>
      <c r="G537"/>
      <c r="H537"/>
      <c r="I537"/>
      <c r="J537"/>
    </row>
    <row r="538" spans="1:10" ht="153" x14ac:dyDescent="0.25">
      <c r="A538" s="357" t="s">
        <v>2151</v>
      </c>
      <c r="B538" s="343" t="s">
        <v>2152</v>
      </c>
      <c r="C538" s="341" t="s">
        <v>894</v>
      </c>
      <c r="D538"/>
      <c r="E538"/>
      <c r="F538"/>
      <c r="G538"/>
      <c r="H538"/>
      <c r="I538"/>
      <c r="J538"/>
    </row>
    <row r="539" spans="1:10" ht="140.25" x14ac:dyDescent="0.25">
      <c r="A539" s="357" t="s">
        <v>2150</v>
      </c>
      <c r="B539" s="343" t="s">
        <v>4372</v>
      </c>
      <c r="C539" s="341" t="s">
        <v>894</v>
      </c>
      <c r="D539"/>
      <c r="E539"/>
      <c r="F539"/>
      <c r="G539"/>
      <c r="H539"/>
      <c r="I539"/>
      <c r="J539"/>
    </row>
    <row r="540" spans="1:10" ht="140.25" x14ac:dyDescent="0.25">
      <c r="A540" s="339" t="s">
        <v>2148</v>
      </c>
      <c r="B540" s="355" t="s">
        <v>4372</v>
      </c>
      <c r="C540" s="341" t="s">
        <v>894</v>
      </c>
      <c r="D540"/>
      <c r="E540"/>
      <c r="F540"/>
      <c r="G540"/>
      <c r="H540"/>
      <c r="I540"/>
      <c r="J540"/>
    </row>
    <row r="541" spans="1:10" x14ac:dyDescent="0.25">
      <c r="D541"/>
      <c r="E541"/>
      <c r="F541"/>
      <c r="G541"/>
      <c r="H541"/>
      <c r="I541"/>
      <c r="J541"/>
    </row>
    <row r="542" spans="1:10" x14ac:dyDescent="0.25">
      <c r="D542"/>
      <c r="E542"/>
      <c r="F542"/>
      <c r="G542"/>
      <c r="H542"/>
      <c r="I542"/>
      <c r="J542"/>
    </row>
    <row r="543" spans="1:10" x14ac:dyDescent="0.25">
      <c r="D543"/>
      <c r="E543"/>
      <c r="F543"/>
      <c r="G543"/>
      <c r="H543"/>
      <c r="I543"/>
      <c r="J543"/>
    </row>
    <row r="544" spans="1:10" x14ac:dyDescent="0.25">
      <c r="D544"/>
      <c r="E544"/>
      <c r="F544"/>
      <c r="G544"/>
      <c r="H544"/>
      <c r="I544"/>
      <c r="J544"/>
    </row>
    <row r="545" spans="4:10" x14ac:dyDescent="0.25">
      <c r="D545"/>
      <c r="E545"/>
      <c r="F545"/>
      <c r="G545"/>
      <c r="H545"/>
      <c r="I545"/>
      <c r="J545"/>
    </row>
    <row r="546" spans="4:10" x14ac:dyDescent="0.25">
      <c r="D546"/>
      <c r="E546"/>
      <c r="F546"/>
      <c r="G546"/>
      <c r="H546"/>
      <c r="I546"/>
      <c r="J546"/>
    </row>
    <row r="547" spans="4:10" x14ac:dyDescent="0.25">
      <c r="D547"/>
      <c r="E547"/>
      <c r="F547"/>
      <c r="G547"/>
      <c r="H547"/>
      <c r="I547"/>
      <c r="J547"/>
    </row>
    <row r="548" spans="4:10" x14ac:dyDescent="0.25">
      <c r="D548"/>
      <c r="E548"/>
      <c r="F548"/>
      <c r="G548"/>
      <c r="H548"/>
      <c r="I548"/>
      <c r="J548"/>
    </row>
    <row r="549" spans="4:10" x14ac:dyDescent="0.25">
      <c r="D549"/>
      <c r="E549"/>
      <c r="F549"/>
      <c r="G549"/>
      <c r="H549"/>
      <c r="I549"/>
      <c r="J549"/>
    </row>
    <row r="550" spans="4:10" x14ac:dyDescent="0.25">
      <c r="D550"/>
      <c r="E550"/>
      <c r="F550"/>
      <c r="G550"/>
      <c r="H550"/>
      <c r="I550"/>
      <c r="J550"/>
    </row>
    <row r="551" spans="4:10" x14ac:dyDescent="0.25">
      <c r="D551"/>
      <c r="E551"/>
      <c r="F551"/>
      <c r="G551"/>
      <c r="H551"/>
      <c r="I551"/>
      <c r="J551"/>
    </row>
    <row r="552" spans="4:10" x14ac:dyDescent="0.25">
      <c r="D552"/>
      <c r="E552"/>
      <c r="F552"/>
      <c r="G552"/>
      <c r="H552"/>
      <c r="I552"/>
      <c r="J552"/>
    </row>
    <row r="553" spans="4:10" x14ac:dyDescent="0.25">
      <c r="D553"/>
      <c r="E553"/>
      <c r="F553"/>
      <c r="G553"/>
      <c r="H553"/>
      <c r="I553"/>
      <c r="J553"/>
    </row>
    <row r="554" spans="4:10" x14ac:dyDescent="0.25">
      <c r="D554"/>
      <c r="E554"/>
      <c r="F554"/>
      <c r="G554"/>
      <c r="H554"/>
      <c r="I554"/>
      <c r="J554"/>
    </row>
    <row r="555" spans="4:10" x14ac:dyDescent="0.25">
      <c r="D555"/>
      <c r="E555"/>
      <c r="F555"/>
      <c r="G555"/>
      <c r="H555"/>
      <c r="I555"/>
      <c r="J555"/>
    </row>
    <row r="556" spans="4:10" x14ac:dyDescent="0.25">
      <c r="D556"/>
      <c r="E556"/>
      <c r="F556"/>
      <c r="G556"/>
      <c r="H556"/>
      <c r="I556"/>
      <c r="J556"/>
    </row>
    <row r="557" spans="4:10" x14ac:dyDescent="0.25">
      <c r="D557"/>
      <c r="E557"/>
      <c r="F557"/>
      <c r="G557"/>
      <c r="H557"/>
      <c r="I557"/>
      <c r="J557"/>
    </row>
    <row r="558" spans="4:10" x14ac:dyDescent="0.25">
      <c r="D558"/>
      <c r="E558"/>
      <c r="F558"/>
      <c r="G558"/>
      <c r="H558"/>
      <c r="I558"/>
      <c r="J558"/>
    </row>
    <row r="559" spans="4:10" x14ac:dyDescent="0.25">
      <c r="D559"/>
      <c r="E559"/>
      <c r="F559"/>
      <c r="G559"/>
      <c r="H559"/>
      <c r="I559"/>
      <c r="J559"/>
    </row>
    <row r="560" spans="4:10" x14ac:dyDescent="0.25">
      <c r="D560"/>
      <c r="E560"/>
      <c r="F560"/>
      <c r="G560"/>
      <c r="H560"/>
      <c r="I560"/>
      <c r="J560"/>
    </row>
    <row r="561" spans="4:10" x14ac:dyDescent="0.25">
      <c r="D561"/>
      <c r="E561"/>
      <c r="F561"/>
      <c r="G561"/>
      <c r="H561"/>
      <c r="I561"/>
      <c r="J561"/>
    </row>
    <row r="562" spans="4:10" x14ac:dyDescent="0.25">
      <c r="D562"/>
      <c r="E562"/>
      <c r="F562"/>
      <c r="G562"/>
      <c r="H562"/>
      <c r="I562"/>
      <c r="J562"/>
    </row>
    <row r="563" spans="4:10" x14ac:dyDescent="0.25">
      <c r="D563"/>
      <c r="E563"/>
      <c r="F563"/>
      <c r="G563"/>
      <c r="H563"/>
      <c r="I563"/>
      <c r="J563"/>
    </row>
    <row r="564" spans="4:10" x14ac:dyDescent="0.25">
      <c r="D564"/>
      <c r="E564"/>
      <c r="F564"/>
      <c r="G564"/>
      <c r="H564"/>
      <c r="I564"/>
      <c r="J564"/>
    </row>
    <row r="565" spans="4:10" x14ac:dyDescent="0.25">
      <c r="D565"/>
      <c r="E565"/>
      <c r="F565"/>
      <c r="G565"/>
      <c r="H565"/>
      <c r="I565"/>
      <c r="J565"/>
    </row>
    <row r="566" spans="4:10" x14ac:dyDescent="0.25">
      <c r="D566"/>
      <c r="E566"/>
      <c r="F566"/>
      <c r="G566"/>
      <c r="H566"/>
      <c r="I566"/>
      <c r="J566"/>
    </row>
    <row r="567" spans="4:10" x14ac:dyDescent="0.25">
      <c r="D567"/>
      <c r="E567"/>
      <c r="F567"/>
      <c r="G567"/>
      <c r="H567"/>
      <c r="I567"/>
      <c r="J567"/>
    </row>
    <row r="568" spans="4:10" x14ac:dyDescent="0.25">
      <c r="D568"/>
      <c r="E568"/>
      <c r="F568"/>
      <c r="G568"/>
      <c r="H568"/>
      <c r="I568"/>
      <c r="J568"/>
    </row>
    <row r="569" spans="4:10" x14ac:dyDescent="0.25">
      <c r="D569"/>
      <c r="E569"/>
      <c r="F569"/>
      <c r="G569"/>
      <c r="H569"/>
      <c r="I569"/>
      <c r="J569"/>
    </row>
    <row r="570" spans="4:10" x14ac:dyDescent="0.25">
      <c r="D570"/>
      <c r="E570"/>
      <c r="F570"/>
      <c r="G570"/>
      <c r="H570"/>
      <c r="I570"/>
      <c r="J570"/>
    </row>
    <row r="571" spans="4:10" x14ac:dyDescent="0.25">
      <c r="D571"/>
      <c r="E571"/>
      <c r="F571"/>
      <c r="G571"/>
      <c r="H571"/>
      <c r="I571"/>
      <c r="J571"/>
    </row>
    <row r="572" spans="4:10" x14ac:dyDescent="0.25">
      <c r="D572"/>
      <c r="E572"/>
      <c r="F572"/>
      <c r="G572"/>
      <c r="H572"/>
      <c r="I572"/>
      <c r="J572"/>
    </row>
    <row r="573" spans="4:10" x14ac:dyDescent="0.25">
      <c r="D573"/>
      <c r="E573"/>
      <c r="F573"/>
      <c r="G573"/>
      <c r="H573"/>
      <c r="I573"/>
      <c r="J573"/>
    </row>
    <row r="574" spans="4:10" x14ac:dyDescent="0.25">
      <c r="D574"/>
      <c r="E574"/>
      <c r="F574"/>
      <c r="G574"/>
      <c r="H574"/>
      <c r="I574"/>
      <c r="J574"/>
    </row>
    <row r="575" spans="4:10" x14ac:dyDescent="0.25">
      <c r="D575"/>
      <c r="E575"/>
      <c r="F575"/>
      <c r="G575"/>
      <c r="H575"/>
      <c r="I575"/>
      <c r="J575"/>
    </row>
    <row r="576" spans="4:10" x14ac:dyDescent="0.25">
      <c r="D576"/>
      <c r="E576"/>
      <c r="F576"/>
      <c r="G576"/>
      <c r="H576"/>
      <c r="I576"/>
      <c r="J576"/>
    </row>
    <row r="577" spans="4:10" x14ac:dyDescent="0.25">
      <c r="D577"/>
      <c r="E577"/>
      <c r="F577"/>
      <c r="G577"/>
      <c r="H577"/>
      <c r="I577"/>
      <c r="J577"/>
    </row>
    <row r="578" spans="4:10" x14ac:dyDescent="0.25">
      <c r="D578"/>
      <c r="E578"/>
      <c r="F578"/>
      <c r="G578"/>
      <c r="H578"/>
      <c r="I578"/>
      <c r="J578"/>
    </row>
    <row r="579" spans="4:10" x14ac:dyDescent="0.25">
      <c r="D579"/>
      <c r="E579"/>
      <c r="F579"/>
      <c r="G579"/>
      <c r="H579"/>
      <c r="I579"/>
      <c r="J579"/>
    </row>
    <row r="580" spans="4:10" x14ac:dyDescent="0.25">
      <c r="D580"/>
      <c r="E580"/>
      <c r="F580"/>
      <c r="G580"/>
      <c r="H580"/>
      <c r="I580"/>
      <c r="J580"/>
    </row>
    <row r="581" spans="4:10" x14ac:dyDescent="0.25">
      <c r="D581"/>
      <c r="E581"/>
      <c r="F581"/>
      <c r="G581"/>
      <c r="H581"/>
      <c r="I581"/>
      <c r="J581"/>
    </row>
    <row r="582" spans="4:10" x14ac:dyDescent="0.25">
      <c r="D582"/>
      <c r="E582"/>
      <c r="F582"/>
      <c r="G582"/>
      <c r="H582"/>
      <c r="I582"/>
      <c r="J582"/>
    </row>
    <row r="583" spans="4:10" x14ac:dyDescent="0.25">
      <c r="D583"/>
      <c r="E583"/>
      <c r="F583"/>
      <c r="G583"/>
      <c r="H583"/>
      <c r="I583"/>
      <c r="J583"/>
    </row>
    <row r="584" spans="4:10" x14ac:dyDescent="0.25">
      <c r="D584"/>
      <c r="E584"/>
      <c r="F584"/>
      <c r="G584"/>
      <c r="H584"/>
      <c r="I584"/>
      <c r="J584"/>
    </row>
    <row r="585" spans="4:10" x14ac:dyDescent="0.25">
      <c r="D585"/>
      <c r="E585"/>
      <c r="F585"/>
      <c r="G585"/>
      <c r="H585"/>
      <c r="I585"/>
      <c r="J585"/>
    </row>
    <row r="586" spans="4:10" x14ac:dyDescent="0.25">
      <c r="D586"/>
      <c r="E586"/>
      <c r="F586"/>
      <c r="G586"/>
      <c r="H586"/>
      <c r="I586"/>
      <c r="J586"/>
    </row>
    <row r="587" spans="4:10" x14ac:dyDescent="0.25">
      <c r="D587"/>
      <c r="E587"/>
      <c r="F587"/>
      <c r="G587"/>
      <c r="H587"/>
      <c r="I587"/>
      <c r="J587"/>
    </row>
    <row r="588" spans="4:10" x14ac:dyDescent="0.25">
      <c r="D588"/>
      <c r="E588"/>
      <c r="F588"/>
      <c r="G588"/>
      <c r="H588"/>
      <c r="I588"/>
      <c r="J588"/>
    </row>
    <row r="589" spans="4:10" x14ac:dyDescent="0.25">
      <c r="D589"/>
      <c r="E589"/>
      <c r="F589"/>
      <c r="G589"/>
      <c r="H589"/>
      <c r="I589"/>
      <c r="J589"/>
    </row>
    <row r="590" spans="4:10" x14ac:dyDescent="0.25">
      <c r="D590"/>
      <c r="E590"/>
      <c r="F590"/>
      <c r="G590"/>
      <c r="H590"/>
      <c r="I590"/>
      <c r="J590"/>
    </row>
    <row r="591" spans="4:10" x14ac:dyDescent="0.25">
      <c r="D591"/>
      <c r="E591"/>
      <c r="F591"/>
      <c r="G591"/>
      <c r="H591"/>
      <c r="I591"/>
      <c r="J591"/>
    </row>
    <row r="592" spans="4:10" x14ac:dyDescent="0.25">
      <c r="D592"/>
      <c r="E592"/>
      <c r="F592"/>
      <c r="G592"/>
      <c r="H592"/>
      <c r="I592"/>
      <c r="J592"/>
    </row>
    <row r="593" spans="4:10" x14ac:dyDescent="0.25">
      <c r="D593"/>
      <c r="E593"/>
      <c r="F593"/>
      <c r="G593"/>
      <c r="H593"/>
      <c r="I593"/>
      <c r="J593"/>
    </row>
    <row r="594" spans="4:10" x14ac:dyDescent="0.25">
      <c r="D594"/>
      <c r="E594"/>
      <c r="F594"/>
      <c r="G594"/>
      <c r="H594"/>
      <c r="I594"/>
      <c r="J594"/>
    </row>
    <row r="595" spans="4:10" x14ac:dyDescent="0.25">
      <c r="D595"/>
      <c r="E595"/>
      <c r="F595"/>
      <c r="G595"/>
      <c r="H595"/>
      <c r="I595"/>
      <c r="J595"/>
    </row>
    <row r="596" spans="4:10" x14ac:dyDescent="0.25">
      <c r="D596"/>
      <c r="E596"/>
      <c r="F596"/>
      <c r="G596"/>
      <c r="H596"/>
      <c r="I596"/>
      <c r="J596"/>
    </row>
    <row r="597" spans="4:10" x14ac:dyDescent="0.25">
      <c r="D597"/>
      <c r="E597"/>
      <c r="F597"/>
      <c r="G597"/>
      <c r="H597"/>
      <c r="I597"/>
      <c r="J597"/>
    </row>
    <row r="598" spans="4:10" x14ac:dyDescent="0.25">
      <c r="D598"/>
      <c r="E598"/>
      <c r="F598"/>
      <c r="G598"/>
      <c r="H598"/>
      <c r="I598"/>
      <c r="J598"/>
    </row>
    <row r="599" spans="4:10" x14ac:dyDescent="0.25">
      <c r="D599"/>
      <c r="E599"/>
      <c r="F599"/>
      <c r="G599"/>
      <c r="H599"/>
      <c r="I599"/>
      <c r="J599"/>
    </row>
    <row r="600" spans="4:10" x14ac:dyDescent="0.25">
      <c r="D600"/>
      <c r="E600"/>
      <c r="F600"/>
      <c r="G600"/>
      <c r="H600"/>
      <c r="I600"/>
      <c r="J600"/>
    </row>
    <row r="601" spans="4:10" x14ac:dyDescent="0.25">
      <c r="D601"/>
      <c r="E601"/>
      <c r="F601"/>
      <c r="G601"/>
      <c r="H601"/>
      <c r="I601"/>
      <c r="J601"/>
    </row>
    <row r="602" spans="4:10" x14ac:dyDescent="0.25">
      <c r="D602"/>
      <c r="E602"/>
      <c r="F602"/>
      <c r="G602"/>
      <c r="H602"/>
      <c r="I602"/>
      <c r="J602"/>
    </row>
    <row r="603" spans="4:10" x14ac:dyDescent="0.25">
      <c r="D603"/>
      <c r="E603"/>
      <c r="F603"/>
      <c r="G603"/>
      <c r="H603"/>
      <c r="I603"/>
      <c r="J603"/>
    </row>
    <row r="604" spans="4:10" x14ac:dyDescent="0.25">
      <c r="D604"/>
      <c r="E604"/>
      <c r="F604"/>
      <c r="G604"/>
      <c r="H604"/>
      <c r="I604"/>
      <c r="J604"/>
    </row>
    <row r="605" spans="4:10" x14ac:dyDescent="0.25">
      <c r="D605"/>
      <c r="E605"/>
      <c r="F605"/>
      <c r="G605"/>
      <c r="H605"/>
      <c r="I605"/>
      <c r="J605"/>
    </row>
    <row r="606" spans="4:10" x14ac:dyDescent="0.25">
      <c r="D606"/>
      <c r="E606"/>
      <c r="F606"/>
      <c r="G606"/>
      <c r="H606"/>
      <c r="I606"/>
      <c r="J606"/>
    </row>
    <row r="607" spans="4:10" x14ac:dyDescent="0.25">
      <c r="D607"/>
      <c r="E607"/>
      <c r="F607"/>
      <c r="G607"/>
      <c r="H607"/>
      <c r="I607"/>
      <c r="J607"/>
    </row>
    <row r="608" spans="4:10" x14ac:dyDescent="0.25">
      <c r="D608"/>
      <c r="E608"/>
      <c r="F608"/>
      <c r="G608"/>
      <c r="H608"/>
      <c r="I608"/>
      <c r="J608"/>
    </row>
    <row r="609" spans="4:10" x14ac:dyDescent="0.25">
      <c r="D609"/>
      <c r="E609"/>
      <c r="F609"/>
      <c r="G609"/>
      <c r="H609"/>
      <c r="I609"/>
      <c r="J609"/>
    </row>
    <row r="610" spans="4:10" x14ac:dyDescent="0.25">
      <c r="D610"/>
      <c r="E610"/>
      <c r="F610"/>
      <c r="G610"/>
      <c r="H610"/>
      <c r="I610"/>
      <c r="J610"/>
    </row>
    <row r="611" spans="4:10" x14ac:dyDescent="0.25">
      <c r="D611"/>
      <c r="E611"/>
      <c r="F611"/>
      <c r="G611"/>
      <c r="H611"/>
      <c r="I611"/>
      <c r="J611"/>
    </row>
    <row r="612" spans="4:10" x14ac:dyDescent="0.25">
      <c r="D612"/>
      <c r="E612"/>
      <c r="F612"/>
      <c r="G612"/>
      <c r="H612"/>
      <c r="I612"/>
      <c r="J612"/>
    </row>
    <row r="613" spans="4:10" x14ac:dyDescent="0.25">
      <c r="D613"/>
      <c r="E613"/>
      <c r="F613"/>
      <c r="G613"/>
      <c r="H613"/>
      <c r="I613"/>
      <c r="J613"/>
    </row>
    <row r="614" spans="4:10" x14ac:dyDescent="0.25">
      <c r="D614"/>
      <c r="E614"/>
      <c r="F614"/>
      <c r="G614"/>
      <c r="H614"/>
      <c r="I614"/>
      <c r="J614"/>
    </row>
    <row r="615" spans="4:10" x14ac:dyDescent="0.25">
      <c r="D615"/>
      <c r="E615"/>
      <c r="F615"/>
      <c r="G615"/>
      <c r="H615"/>
      <c r="I615"/>
      <c r="J615"/>
    </row>
    <row r="616" spans="4:10" x14ac:dyDescent="0.25">
      <c r="D616"/>
      <c r="E616"/>
      <c r="F616"/>
      <c r="G616"/>
      <c r="H616"/>
      <c r="I616"/>
      <c r="J616"/>
    </row>
    <row r="617" spans="4:10" x14ac:dyDescent="0.25">
      <c r="D617"/>
      <c r="E617"/>
      <c r="F617"/>
      <c r="G617"/>
      <c r="H617"/>
      <c r="I617"/>
      <c r="J617"/>
    </row>
    <row r="618" spans="4:10" x14ac:dyDescent="0.25">
      <c r="D618"/>
      <c r="E618"/>
      <c r="F618"/>
      <c r="G618"/>
      <c r="H618"/>
      <c r="I618"/>
      <c r="J618"/>
    </row>
    <row r="619" spans="4:10" x14ac:dyDescent="0.25">
      <c r="D619"/>
      <c r="E619"/>
      <c r="F619"/>
      <c r="G619"/>
      <c r="H619"/>
      <c r="I619"/>
      <c r="J619"/>
    </row>
    <row r="620" spans="4:10" x14ac:dyDescent="0.25">
      <c r="D620"/>
      <c r="E620"/>
      <c r="F620"/>
      <c r="G620"/>
      <c r="H620"/>
      <c r="I620"/>
      <c r="J620"/>
    </row>
    <row r="621" spans="4:10" x14ac:dyDescent="0.25">
      <c r="D621"/>
      <c r="E621"/>
      <c r="F621"/>
      <c r="G621"/>
      <c r="H621"/>
      <c r="I621"/>
      <c r="J621"/>
    </row>
    <row r="622" spans="4:10" x14ac:dyDescent="0.25">
      <c r="D622"/>
      <c r="E622"/>
      <c r="F622"/>
      <c r="G622"/>
      <c r="H622"/>
      <c r="I622"/>
      <c r="J622"/>
    </row>
    <row r="623" spans="4:10" x14ac:dyDescent="0.25">
      <c r="D623"/>
      <c r="E623"/>
      <c r="F623"/>
      <c r="G623"/>
      <c r="H623"/>
      <c r="I623"/>
      <c r="J623"/>
    </row>
    <row r="624" spans="4:10" x14ac:dyDescent="0.25">
      <c r="D624"/>
      <c r="E624"/>
      <c r="F624"/>
      <c r="G624"/>
      <c r="H624"/>
      <c r="I624"/>
      <c r="J624"/>
    </row>
    <row r="625" spans="4:10" x14ac:dyDescent="0.25">
      <c r="D625"/>
      <c r="E625"/>
      <c r="F625"/>
      <c r="G625"/>
      <c r="H625"/>
      <c r="I625"/>
      <c r="J625"/>
    </row>
    <row r="626" spans="4:10" x14ac:dyDescent="0.25">
      <c r="D626"/>
      <c r="E626"/>
      <c r="F626"/>
      <c r="G626"/>
      <c r="H626"/>
      <c r="I626"/>
      <c r="J626"/>
    </row>
    <row r="627" spans="4:10" x14ac:dyDescent="0.25">
      <c r="D627"/>
      <c r="E627"/>
      <c r="F627"/>
      <c r="G627"/>
      <c r="H627"/>
      <c r="I627"/>
      <c r="J627"/>
    </row>
    <row r="628" spans="4:10" x14ac:dyDescent="0.25">
      <c r="D628"/>
      <c r="E628"/>
      <c r="F628"/>
      <c r="G628"/>
      <c r="H628"/>
      <c r="I628"/>
      <c r="J628"/>
    </row>
    <row r="629" spans="4:10" x14ac:dyDescent="0.25">
      <c r="D629"/>
      <c r="E629"/>
      <c r="F629"/>
      <c r="G629"/>
      <c r="H629"/>
      <c r="I629"/>
      <c r="J629"/>
    </row>
    <row r="630" spans="4:10" x14ac:dyDescent="0.25">
      <c r="D630"/>
      <c r="E630"/>
      <c r="F630"/>
      <c r="G630"/>
      <c r="H630"/>
      <c r="I630"/>
      <c r="J630"/>
    </row>
    <row r="631" spans="4:10" x14ac:dyDescent="0.25">
      <c r="D631"/>
      <c r="E631"/>
      <c r="F631"/>
      <c r="G631"/>
      <c r="H631"/>
      <c r="I631"/>
      <c r="J631"/>
    </row>
    <row r="632" spans="4:10" x14ac:dyDescent="0.25">
      <c r="D632"/>
      <c r="E632"/>
      <c r="F632"/>
      <c r="G632"/>
      <c r="H632"/>
      <c r="I632"/>
      <c r="J632"/>
    </row>
    <row r="633" spans="4:10" x14ac:dyDescent="0.25">
      <c r="D633"/>
      <c r="E633"/>
      <c r="F633"/>
      <c r="G633"/>
      <c r="H633"/>
      <c r="I633"/>
      <c r="J633"/>
    </row>
    <row r="634" spans="4:10" x14ac:dyDescent="0.25">
      <c r="D634"/>
      <c r="E634"/>
      <c r="F634"/>
      <c r="G634"/>
      <c r="H634"/>
      <c r="I634"/>
      <c r="J634"/>
    </row>
    <row r="635" spans="4:10" x14ac:dyDescent="0.25">
      <c r="D635"/>
      <c r="E635"/>
      <c r="F635"/>
      <c r="G635"/>
      <c r="H635"/>
      <c r="I635"/>
      <c r="J635"/>
    </row>
    <row r="636" spans="4:10" x14ac:dyDescent="0.25">
      <c r="D636"/>
      <c r="E636"/>
      <c r="F636"/>
      <c r="G636"/>
      <c r="H636"/>
      <c r="I636"/>
      <c r="J636"/>
    </row>
    <row r="637" spans="4:10" x14ac:dyDescent="0.25">
      <c r="D637"/>
      <c r="E637"/>
      <c r="F637"/>
      <c r="G637"/>
      <c r="H637"/>
      <c r="I637"/>
      <c r="J637"/>
    </row>
    <row r="638" spans="4:10" x14ac:dyDescent="0.25">
      <c r="D638"/>
      <c r="E638"/>
      <c r="F638"/>
      <c r="G638"/>
      <c r="H638"/>
      <c r="I638"/>
      <c r="J638"/>
    </row>
    <row r="639" spans="4:10" x14ac:dyDescent="0.25">
      <c r="D639"/>
    </row>
    <row r="640" spans="4:10"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sheetData>
  <sortState xmlns:xlrd2="http://schemas.microsoft.com/office/spreadsheetml/2017/richdata2" ref="A39:A47">
    <sortCondition ref="A39:A47"/>
  </sortState>
  <mergeCells count="2">
    <mergeCell ref="E1:AK1"/>
    <mergeCell ref="A131:C131"/>
  </mergeCells>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D2F7-E9DC-49AA-9C5F-BFC78AE4F565}">
  <dimension ref="A1:C905"/>
  <sheetViews>
    <sheetView topLeftCell="A853" workbookViewId="0">
      <selection activeCell="A874" sqref="A874"/>
    </sheetView>
  </sheetViews>
  <sheetFormatPr baseColWidth="10" defaultColWidth="11.42578125" defaultRowHeight="15" x14ac:dyDescent="0.25"/>
  <cols>
    <col min="1" max="1" width="40.42578125" bestFit="1" customWidth="1"/>
    <col min="2" max="2" width="35" customWidth="1"/>
  </cols>
  <sheetData>
    <row r="1" spans="1:2" x14ac:dyDescent="0.25">
      <c r="A1" s="118" t="s">
        <v>2268</v>
      </c>
      <c r="B1" s="118" t="s">
        <v>2269</v>
      </c>
    </row>
    <row r="2" spans="1:2" x14ac:dyDescent="0.25">
      <c r="A2" s="119" t="s">
        <v>45</v>
      </c>
      <c r="B2" s="118"/>
    </row>
    <row r="3" spans="1:2" x14ac:dyDescent="0.25">
      <c r="A3" s="119" t="s">
        <v>2270</v>
      </c>
      <c r="B3" s="120" t="s">
        <v>2271</v>
      </c>
    </row>
    <row r="4" spans="1:2" x14ac:dyDescent="0.25">
      <c r="A4" s="119" t="s">
        <v>2272</v>
      </c>
      <c r="B4" s="121" t="s">
        <v>2273</v>
      </c>
    </row>
    <row r="5" spans="1:2" x14ac:dyDescent="0.25">
      <c r="A5" s="119" t="s">
        <v>2274</v>
      </c>
      <c r="B5" s="120" t="s">
        <v>2275</v>
      </c>
    </row>
    <row r="6" spans="1:2" x14ac:dyDescent="0.25">
      <c r="A6" s="119" t="s">
        <v>2276</v>
      </c>
      <c r="B6" s="121" t="s">
        <v>2277</v>
      </c>
    </row>
    <row r="7" spans="1:2" x14ac:dyDescent="0.25">
      <c r="A7" s="119" t="s">
        <v>2278</v>
      </c>
      <c r="B7" s="120" t="s">
        <v>2279</v>
      </c>
    </row>
    <row r="8" spans="1:2" x14ac:dyDescent="0.25">
      <c r="A8" s="119" t="s">
        <v>2280</v>
      </c>
      <c r="B8" s="121" t="s">
        <v>2281</v>
      </c>
    </row>
    <row r="9" spans="1:2" x14ac:dyDescent="0.25">
      <c r="A9" s="119" t="s">
        <v>2282</v>
      </c>
      <c r="B9" s="120" t="s">
        <v>2283</v>
      </c>
    </row>
    <row r="10" spans="1:2" x14ac:dyDescent="0.25">
      <c r="A10" s="119" t="s">
        <v>2284</v>
      </c>
      <c r="B10" s="121" t="s">
        <v>2285</v>
      </c>
    </row>
    <row r="11" spans="1:2" x14ac:dyDescent="0.25">
      <c r="A11" s="119" t="s">
        <v>2286</v>
      </c>
      <c r="B11" s="120" t="s">
        <v>2287</v>
      </c>
    </row>
    <row r="12" spans="1:2" x14ac:dyDescent="0.25">
      <c r="A12" s="119" t="s">
        <v>2288</v>
      </c>
      <c r="B12" s="121" t="s">
        <v>2289</v>
      </c>
    </row>
    <row r="13" spans="1:2" x14ac:dyDescent="0.25">
      <c r="A13" s="119" t="s">
        <v>2290</v>
      </c>
      <c r="B13" s="120" t="s">
        <v>2291</v>
      </c>
    </row>
    <row r="14" spans="1:2" x14ac:dyDescent="0.25">
      <c r="A14" s="119" t="s">
        <v>2292</v>
      </c>
      <c r="B14" s="121" t="s">
        <v>2293</v>
      </c>
    </row>
    <row r="15" spans="1:2" x14ac:dyDescent="0.25">
      <c r="A15" s="119" t="s">
        <v>2294</v>
      </c>
      <c r="B15" s="120" t="s">
        <v>2295</v>
      </c>
    </row>
    <row r="16" spans="1:2" x14ac:dyDescent="0.25">
      <c r="A16" s="119" t="s">
        <v>2296</v>
      </c>
      <c r="B16" s="121" t="s">
        <v>2297</v>
      </c>
    </row>
    <row r="17" spans="1:2" x14ac:dyDescent="0.25">
      <c r="A17" s="119" t="s">
        <v>2298</v>
      </c>
      <c r="B17" s="120" t="s">
        <v>2299</v>
      </c>
    </row>
    <row r="18" spans="1:2" x14ac:dyDescent="0.25">
      <c r="A18" s="119" t="s">
        <v>2300</v>
      </c>
      <c r="B18" s="121" t="s">
        <v>2301</v>
      </c>
    </row>
    <row r="19" spans="1:2" x14ac:dyDescent="0.25">
      <c r="A19" s="119" t="s">
        <v>2302</v>
      </c>
      <c r="B19" s="120" t="s">
        <v>2303</v>
      </c>
    </row>
    <row r="20" spans="1:2" x14ac:dyDescent="0.25">
      <c r="A20" s="119" t="s">
        <v>2304</v>
      </c>
      <c r="B20" s="121" t="s">
        <v>2305</v>
      </c>
    </row>
    <row r="21" spans="1:2" x14ac:dyDescent="0.25">
      <c r="A21" s="119" t="s">
        <v>2306</v>
      </c>
      <c r="B21" s="120" t="s">
        <v>2307</v>
      </c>
    </row>
    <row r="22" spans="1:2" x14ac:dyDescent="0.25">
      <c r="A22" s="119" t="s">
        <v>2308</v>
      </c>
      <c r="B22" s="121" t="s">
        <v>2309</v>
      </c>
    </row>
    <row r="23" spans="1:2" x14ac:dyDescent="0.25">
      <c r="A23" s="119" t="s">
        <v>2310</v>
      </c>
      <c r="B23" s="120" t="s">
        <v>2311</v>
      </c>
    </row>
    <row r="24" spans="1:2" x14ac:dyDescent="0.25">
      <c r="A24" s="119" t="s">
        <v>2312</v>
      </c>
      <c r="B24" s="121" t="s">
        <v>2313</v>
      </c>
    </row>
    <row r="25" spans="1:2" x14ac:dyDescent="0.25">
      <c r="A25" s="119" t="s">
        <v>2314</v>
      </c>
      <c r="B25" s="120" t="s">
        <v>2315</v>
      </c>
    </row>
    <row r="26" spans="1:2" x14ac:dyDescent="0.25">
      <c r="A26" s="119" t="s">
        <v>2316</v>
      </c>
      <c r="B26" s="121" t="s">
        <v>2317</v>
      </c>
    </row>
    <row r="27" spans="1:2" x14ac:dyDescent="0.25">
      <c r="A27" s="119" t="s">
        <v>2318</v>
      </c>
      <c r="B27" s="120" t="s">
        <v>2319</v>
      </c>
    </row>
    <row r="28" spans="1:2" x14ac:dyDescent="0.25">
      <c r="A28" s="119" t="s">
        <v>2320</v>
      </c>
      <c r="B28" s="121" t="s">
        <v>2321</v>
      </c>
    </row>
    <row r="29" spans="1:2" x14ac:dyDescent="0.25">
      <c r="A29" s="119" t="s">
        <v>2322</v>
      </c>
      <c r="B29" s="120" t="s">
        <v>2323</v>
      </c>
    </row>
    <row r="30" spans="1:2" x14ac:dyDescent="0.25">
      <c r="A30" s="119" t="s">
        <v>2324</v>
      </c>
      <c r="B30" s="121" t="s">
        <v>2325</v>
      </c>
    </row>
    <row r="31" spans="1:2" x14ac:dyDescent="0.25">
      <c r="A31" s="119" t="s">
        <v>2326</v>
      </c>
      <c r="B31" s="120" t="s">
        <v>2327</v>
      </c>
    </row>
    <row r="32" spans="1:2" x14ac:dyDescent="0.25">
      <c r="A32" s="119" t="s">
        <v>2328</v>
      </c>
      <c r="B32" s="121" t="s">
        <v>2329</v>
      </c>
    </row>
    <row r="33" spans="1:2" x14ac:dyDescent="0.25">
      <c r="A33" s="119" t="s">
        <v>2330</v>
      </c>
      <c r="B33" s="120" t="s">
        <v>2331</v>
      </c>
    </row>
    <row r="34" spans="1:2" x14ac:dyDescent="0.25">
      <c r="A34" s="119" t="s">
        <v>2332</v>
      </c>
      <c r="B34" s="121" t="s">
        <v>2333</v>
      </c>
    </row>
    <row r="35" spans="1:2" x14ac:dyDescent="0.25">
      <c r="A35" s="119" t="s">
        <v>2334</v>
      </c>
      <c r="B35" s="120" t="s">
        <v>2335</v>
      </c>
    </row>
    <row r="36" spans="1:2" x14ac:dyDescent="0.25">
      <c r="A36" s="119" t="s">
        <v>2336</v>
      </c>
      <c r="B36" s="121" t="s">
        <v>2337</v>
      </c>
    </row>
    <row r="37" spans="1:2" x14ac:dyDescent="0.25">
      <c r="A37" s="119" t="s">
        <v>2338</v>
      </c>
      <c r="B37" s="120" t="s">
        <v>2339</v>
      </c>
    </row>
    <row r="38" spans="1:2" x14ac:dyDescent="0.25">
      <c r="A38" s="119" t="s">
        <v>2340</v>
      </c>
      <c r="B38" s="121" t="s">
        <v>2341</v>
      </c>
    </row>
    <row r="39" spans="1:2" x14ac:dyDescent="0.25">
      <c r="A39" s="119" t="s">
        <v>2342</v>
      </c>
      <c r="B39" s="120" t="s">
        <v>2343</v>
      </c>
    </row>
    <row r="40" spans="1:2" x14ac:dyDescent="0.25">
      <c r="A40" s="119" t="s">
        <v>2344</v>
      </c>
      <c r="B40" s="121" t="s">
        <v>2345</v>
      </c>
    </row>
    <row r="41" spans="1:2" x14ac:dyDescent="0.25">
      <c r="A41" s="119" t="s">
        <v>2346</v>
      </c>
      <c r="B41" s="120" t="s">
        <v>2347</v>
      </c>
    </row>
    <row r="42" spans="1:2" x14ac:dyDescent="0.25">
      <c r="A42" s="119" t="s">
        <v>2348</v>
      </c>
      <c r="B42" s="121" t="s">
        <v>2349</v>
      </c>
    </row>
    <row r="43" spans="1:2" x14ac:dyDescent="0.25">
      <c r="A43" s="119" t="s">
        <v>2350</v>
      </c>
      <c r="B43" s="120" t="s">
        <v>2351</v>
      </c>
    </row>
    <row r="44" spans="1:2" x14ac:dyDescent="0.25">
      <c r="A44" s="119" t="s">
        <v>2352</v>
      </c>
      <c r="B44" s="121" t="s">
        <v>2353</v>
      </c>
    </row>
    <row r="45" spans="1:2" x14ac:dyDescent="0.25">
      <c r="A45" s="119" t="s">
        <v>2354</v>
      </c>
      <c r="B45" s="120" t="s">
        <v>2355</v>
      </c>
    </row>
    <row r="46" spans="1:2" x14ac:dyDescent="0.25">
      <c r="A46" s="119" t="s">
        <v>2356</v>
      </c>
      <c r="B46" s="121" t="s">
        <v>2357</v>
      </c>
    </row>
    <row r="47" spans="1:2" x14ac:dyDescent="0.25">
      <c r="A47" s="119" t="s">
        <v>2358</v>
      </c>
      <c r="B47" s="120" t="s">
        <v>2359</v>
      </c>
    </row>
    <row r="48" spans="1:2" x14ac:dyDescent="0.25">
      <c r="A48" s="119" t="s">
        <v>2360</v>
      </c>
      <c r="B48" s="121" t="s">
        <v>2361</v>
      </c>
    </row>
    <row r="49" spans="1:2" x14ac:dyDescent="0.25">
      <c r="A49" s="119" t="s">
        <v>2362</v>
      </c>
      <c r="B49" s="120" t="s">
        <v>2363</v>
      </c>
    </row>
    <row r="50" spans="1:2" x14ac:dyDescent="0.25">
      <c r="A50" s="119" t="s">
        <v>2364</v>
      </c>
      <c r="B50" s="121" t="s">
        <v>2365</v>
      </c>
    </row>
    <row r="51" spans="1:2" x14ac:dyDescent="0.25">
      <c r="A51" s="119" t="s">
        <v>2366</v>
      </c>
      <c r="B51" s="120" t="s">
        <v>2367</v>
      </c>
    </row>
    <row r="52" spans="1:2" x14ac:dyDescent="0.25">
      <c r="A52" s="119" t="s">
        <v>2368</v>
      </c>
      <c r="B52" s="121" t="s">
        <v>2369</v>
      </c>
    </row>
    <row r="53" spans="1:2" x14ac:dyDescent="0.25">
      <c r="A53" s="119" t="s">
        <v>2370</v>
      </c>
      <c r="B53" s="120" t="s">
        <v>2371</v>
      </c>
    </row>
    <row r="54" spans="1:2" x14ac:dyDescent="0.25">
      <c r="A54" s="119" t="s">
        <v>2372</v>
      </c>
      <c r="B54" s="121" t="s">
        <v>2373</v>
      </c>
    </row>
    <row r="55" spans="1:2" x14ac:dyDescent="0.25">
      <c r="A55" s="119" t="s">
        <v>2374</v>
      </c>
      <c r="B55" s="120" t="s">
        <v>2375</v>
      </c>
    </row>
    <row r="56" spans="1:2" x14ac:dyDescent="0.25">
      <c r="A56" s="119" t="s">
        <v>2376</v>
      </c>
      <c r="B56" s="121" t="s">
        <v>2377</v>
      </c>
    </row>
    <row r="57" spans="1:2" x14ac:dyDescent="0.25">
      <c r="A57" s="119" t="s">
        <v>2378</v>
      </c>
      <c r="B57" s="120" t="s">
        <v>2379</v>
      </c>
    </row>
    <row r="58" spans="1:2" x14ac:dyDescent="0.25">
      <c r="A58" s="119" t="s">
        <v>2380</v>
      </c>
      <c r="B58" s="121" t="s">
        <v>2381</v>
      </c>
    </row>
    <row r="59" spans="1:2" x14ac:dyDescent="0.25">
      <c r="A59" s="119" t="s">
        <v>2382</v>
      </c>
      <c r="B59" s="120" t="s">
        <v>2383</v>
      </c>
    </row>
    <row r="60" spans="1:2" x14ac:dyDescent="0.25">
      <c r="A60" s="119" t="s">
        <v>2384</v>
      </c>
      <c r="B60" s="121" t="s">
        <v>2385</v>
      </c>
    </row>
    <row r="61" spans="1:2" x14ac:dyDescent="0.25">
      <c r="A61" s="119" t="s">
        <v>2386</v>
      </c>
      <c r="B61" s="120" t="s">
        <v>2387</v>
      </c>
    </row>
    <row r="62" spans="1:2" x14ac:dyDescent="0.25">
      <c r="A62" s="119" t="s">
        <v>2388</v>
      </c>
      <c r="B62" s="121" t="s">
        <v>2389</v>
      </c>
    </row>
    <row r="63" spans="1:2" x14ac:dyDescent="0.25">
      <c r="A63" s="119" t="s">
        <v>2390</v>
      </c>
      <c r="B63" s="120" t="s">
        <v>2391</v>
      </c>
    </row>
    <row r="64" spans="1:2" x14ac:dyDescent="0.25">
      <c r="A64" s="119" t="s">
        <v>2392</v>
      </c>
      <c r="B64" s="121" t="s">
        <v>2393</v>
      </c>
    </row>
    <row r="65" spans="1:2" x14ac:dyDescent="0.25">
      <c r="A65" s="119" t="s">
        <v>2394</v>
      </c>
      <c r="B65" s="120" t="s">
        <v>2395</v>
      </c>
    </row>
    <row r="66" spans="1:2" x14ac:dyDescent="0.25">
      <c r="A66" s="119" t="s">
        <v>2396</v>
      </c>
      <c r="B66" s="121" t="s">
        <v>2397</v>
      </c>
    </row>
    <row r="67" spans="1:2" x14ac:dyDescent="0.25">
      <c r="A67" s="119" t="s">
        <v>2398</v>
      </c>
      <c r="B67" s="120" t="s">
        <v>2399</v>
      </c>
    </row>
    <row r="68" spans="1:2" x14ac:dyDescent="0.25">
      <c r="A68" s="119" t="s">
        <v>2400</v>
      </c>
      <c r="B68" s="121" t="s">
        <v>2401</v>
      </c>
    </row>
    <row r="69" spans="1:2" x14ac:dyDescent="0.25">
      <c r="A69" s="119" t="s">
        <v>2402</v>
      </c>
      <c r="B69" s="120" t="s">
        <v>2403</v>
      </c>
    </row>
    <row r="70" spans="1:2" x14ac:dyDescent="0.25">
      <c r="A70" s="119" t="s">
        <v>2404</v>
      </c>
      <c r="B70" s="121" t="s">
        <v>2405</v>
      </c>
    </row>
    <row r="71" spans="1:2" x14ac:dyDescent="0.25">
      <c r="A71" s="119" t="s">
        <v>2406</v>
      </c>
      <c r="B71" s="120" t="s">
        <v>2407</v>
      </c>
    </row>
    <row r="72" spans="1:2" x14ac:dyDescent="0.25">
      <c r="A72" s="119" t="s">
        <v>2408</v>
      </c>
      <c r="B72" s="121" t="s">
        <v>2409</v>
      </c>
    </row>
    <row r="73" spans="1:2" x14ac:dyDescent="0.25">
      <c r="A73" s="119" t="s">
        <v>2410</v>
      </c>
      <c r="B73" s="120" t="s">
        <v>2411</v>
      </c>
    </row>
    <row r="74" spans="1:2" x14ac:dyDescent="0.25">
      <c r="A74" s="119" t="s">
        <v>2412</v>
      </c>
      <c r="B74" s="121" t="s">
        <v>2413</v>
      </c>
    </row>
    <row r="75" spans="1:2" x14ac:dyDescent="0.25">
      <c r="A75" s="119" t="s">
        <v>2414</v>
      </c>
      <c r="B75" s="120" t="s">
        <v>2415</v>
      </c>
    </row>
    <row r="76" spans="1:2" x14ac:dyDescent="0.25">
      <c r="A76" s="119" t="s">
        <v>2416</v>
      </c>
      <c r="B76" s="121" t="s">
        <v>2417</v>
      </c>
    </row>
    <row r="77" spans="1:2" x14ac:dyDescent="0.25">
      <c r="A77" s="119" t="s">
        <v>2418</v>
      </c>
      <c r="B77" s="120" t="s">
        <v>2419</v>
      </c>
    </row>
    <row r="78" spans="1:2" x14ac:dyDescent="0.25">
      <c r="A78" s="119" t="s">
        <v>2420</v>
      </c>
      <c r="B78" s="121" t="s">
        <v>2421</v>
      </c>
    </row>
    <row r="79" spans="1:2" x14ac:dyDescent="0.25">
      <c r="A79" s="119" t="s">
        <v>2422</v>
      </c>
      <c r="B79" s="120" t="s">
        <v>2423</v>
      </c>
    </row>
    <row r="80" spans="1:2" x14ac:dyDescent="0.25">
      <c r="A80" s="119" t="s">
        <v>2424</v>
      </c>
      <c r="B80" s="121" t="s">
        <v>2425</v>
      </c>
    </row>
    <row r="81" spans="1:2" x14ac:dyDescent="0.25">
      <c r="A81" s="119" t="s">
        <v>2426</v>
      </c>
      <c r="B81" s="120" t="s">
        <v>2427</v>
      </c>
    </row>
    <row r="82" spans="1:2" x14ac:dyDescent="0.25">
      <c r="A82" s="119" t="s">
        <v>2428</v>
      </c>
      <c r="B82" s="121" t="s">
        <v>2429</v>
      </c>
    </row>
    <row r="83" spans="1:2" x14ac:dyDescent="0.25">
      <c r="A83" s="119" t="s">
        <v>2430</v>
      </c>
      <c r="B83" s="120" t="s">
        <v>2431</v>
      </c>
    </row>
    <row r="84" spans="1:2" x14ac:dyDescent="0.25">
      <c r="A84" s="119" t="s">
        <v>2432</v>
      </c>
      <c r="B84" s="121" t="s">
        <v>2433</v>
      </c>
    </row>
    <row r="85" spans="1:2" x14ac:dyDescent="0.25">
      <c r="A85" s="119" t="s">
        <v>2434</v>
      </c>
      <c r="B85" s="120" t="s">
        <v>2435</v>
      </c>
    </row>
    <row r="86" spans="1:2" x14ac:dyDescent="0.25">
      <c r="A86" s="119" t="s">
        <v>2436</v>
      </c>
      <c r="B86" s="121" t="s">
        <v>2437</v>
      </c>
    </row>
    <row r="87" spans="1:2" x14ac:dyDescent="0.25">
      <c r="A87" s="119" t="s">
        <v>2438</v>
      </c>
      <c r="B87" s="120" t="s">
        <v>2439</v>
      </c>
    </row>
    <row r="88" spans="1:2" x14ac:dyDescent="0.25">
      <c r="A88" s="119" t="s">
        <v>2440</v>
      </c>
      <c r="B88" s="121" t="s">
        <v>2441</v>
      </c>
    </row>
    <row r="89" spans="1:2" x14ac:dyDescent="0.25">
      <c r="A89" s="119" t="s">
        <v>2442</v>
      </c>
      <c r="B89" s="120" t="s">
        <v>2443</v>
      </c>
    </row>
    <row r="90" spans="1:2" x14ac:dyDescent="0.25">
      <c r="A90" s="119" t="s">
        <v>2444</v>
      </c>
      <c r="B90" s="121" t="s">
        <v>2445</v>
      </c>
    </row>
    <row r="91" spans="1:2" x14ac:dyDescent="0.25">
      <c r="A91" s="119" t="s">
        <v>2446</v>
      </c>
      <c r="B91" s="120" t="s">
        <v>2447</v>
      </c>
    </row>
    <row r="92" spans="1:2" x14ac:dyDescent="0.25">
      <c r="A92" s="119" t="s">
        <v>2448</v>
      </c>
      <c r="B92" s="121" t="s">
        <v>2449</v>
      </c>
    </row>
    <row r="93" spans="1:2" x14ac:dyDescent="0.25">
      <c r="A93" s="119" t="s">
        <v>2450</v>
      </c>
      <c r="B93" s="120" t="s">
        <v>2451</v>
      </c>
    </row>
    <row r="94" spans="1:2" x14ac:dyDescent="0.25">
      <c r="A94" s="119" t="s">
        <v>2452</v>
      </c>
      <c r="B94" s="121" t="s">
        <v>2453</v>
      </c>
    </row>
    <row r="95" spans="1:2" x14ac:dyDescent="0.25">
      <c r="A95" s="119" t="s">
        <v>2454</v>
      </c>
      <c r="B95" s="120" t="s">
        <v>2455</v>
      </c>
    </row>
    <row r="96" spans="1:2" x14ac:dyDescent="0.25">
      <c r="A96" s="119" t="s">
        <v>2456</v>
      </c>
      <c r="B96" s="121" t="s">
        <v>2457</v>
      </c>
    </row>
    <row r="97" spans="1:2" x14ac:dyDescent="0.25">
      <c r="A97" s="119" t="s">
        <v>2458</v>
      </c>
      <c r="B97" s="120" t="s">
        <v>2459</v>
      </c>
    </row>
    <row r="98" spans="1:2" x14ac:dyDescent="0.25">
      <c r="A98" s="119" t="s">
        <v>2460</v>
      </c>
      <c r="B98" s="121" t="s">
        <v>2461</v>
      </c>
    </row>
    <row r="99" spans="1:2" x14ac:dyDescent="0.25">
      <c r="A99" s="119" t="s">
        <v>2462</v>
      </c>
      <c r="B99" s="120" t="s">
        <v>2463</v>
      </c>
    </row>
    <row r="100" spans="1:2" x14ac:dyDescent="0.25">
      <c r="A100" s="119" t="s">
        <v>2464</v>
      </c>
      <c r="B100" s="121" t="s">
        <v>2465</v>
      </c>
    </row>
    <row r="101" spans="1:2" x14ac:dyDescent="0.25">
      <c r="A101" s="119" t="s">
        <v>2466</v>
      </c>
      <c r="B101" s="120" t="s">
        <v>2467</v>
      </c>
    </row>
    <row r="102" spans="1:2" x14ac:dyDescent="0.25">
      <c r="A102" s="119" t="s">
        <v>2468</v>
      </c>
      <c r="B102" s="121" t="s">
        <v>2469</v>
      </c>
    </row>
    <row r="103" spans="1:2" x14ac:dyDescent="0.25">
      <c r="A103" s="119" t="s">
        <v>2470</v>
      </c>
      <c r="B103" s="120" t="s">
        <v>2471</v>
      </c>
    </row>
    <row r="104" spans="1:2" x14ac:dyDescent="0.25">
      <c r="A104" s="119" t="s">
        <v>2472</v>
      </c>
      <c r="B104" s="121" t="s">
        <v>2473</v>
      </c>
    </row>
    <row r="105" spans="1:2" x14ac:dyDescent="0.25">
      <c r="A105" s="119" t="s">
        <v>2474</v>
      </c>
      <c r="B105" s="120" t="s">
        <v>2475</v>
      </c>
    </row>
    <row r="106" spans="1:2" x14ac:dyDescent="0.25">
      <c r="A106" s="119" t="s">
        <v>2476</v>
      </c>
      <c r="B106" s="121" t="s">
        <v>2477</v>
      </c>
    </row>
    <row r="107" spans="1:2" x14ac:dyDescent="0.25">
      <c r="A107" s="119" t="s">
        <v>2478</v>
      </c>
      <c r="B107" s="120" t="s">
        <v>2479</v>
      </c>
    </row>
    <row r="108" spans="1:2" x14ac:dyDescent="0.25">
      <c r="A108" s="119" t="s">
        <v>2480</v>
      </c>
      <c r="B108" s="121" t="s">
        <v>2481</v>
      </c>
    </row>
    <row r="109" spans="1:2" x14ac:dyDescent="0.25">
      <c r="A109" s="119" t="s">
        <v>2482</v>
      </c>
      <c r="B109" s="120" t="s">
        <v>2483</v>
      </c>
    </row>
    <row r="110" spans="1:2" x14ac:dyDescent="0.25">
      <c r="A110" s="119" t="s">
        <v>2484</v>
      </c>
      <c r="B110" s="121" t="s">
        <v>2485</v>
      </c>
    </row>
    <row r="111" spans="1:2" x14ac:dyDescent="0.25">
      <c r="A111" s="119" t="s">
        <v>2486</v>
      </c>
      <c r="B111" s="120" t="s">
        <v>2487</v>
      </c>
    </row>
    <row r="112" spans="1:2" x14ac:dyDescent="0.25">
      <c r="A112" s="119" t="s">
        <v>2488</v>
      </c>
      <c r="B112" s="121" t="s">
        <v>2489</v>
      </c>
    </row>
    <row r="113" spans="1:2" x14ac:dyDescent="0.25">
      <c r="A113" s="119" t="s">
        <v>2490</v>
      </c>
      <c r="B113" s="120" t="s">
        <v>2491</v>
      </c>
    </row>
    <row r="114" spans="1:2" x14ac:dyDescent="0.25">
      <c r="A114" s="119" t="s">
        <v>2492</v>
      </c>
      <c r="B114" s="121" t="s">
        <v>2493</v>
      </c>
    </row>
    <row r="115" spans="1:2" x14ac:dyDescent="0.25">
      <c r="A115" s="119" t="s">
        <v>2494</v>
      </c>
      <c r="B115" s="120" t="s">
        <v>2495</v>
      </c>
    </row>
    <row r="116" spans="1:2" x14ac:dyDescent="0.25">
      <c r="A116" s="119" t="s">
        <v>2496</v>
      </c>
      <c r="B116" s="121" t="s">
        <v>2497</v>
      </c>
    </row>
    <row r="117" spans="1:2" x14ac:dyDescent="0.25">
      <c r="A117" s="119" t="s">
        <v>2498</v>
      </c>
      <c r="B117" s="120" t="s">
        <v>2499</v>
      </c>
    </row>
    <row r="118" spans="1:2" x14ac:dyDescent="0.25">
      <c r="A118" s="119" t="s">
        <v>2500</v>
      </c>
      <c r="B118" s="121" t="s">
        <v>2501</v>
      </c>
    </row>
    <row r="119" spans="1:2" x14ac:dyDescent="0.25">
      <c r="A119" s="119" t="s">
        <v>2502</v>
      </c>
      <c r="B119" s="120" t="s">
        <v>2503</v>
      </c>
    </row>
    <row r="120" spans="1:2" x14ac:dyDescent="0.25">
      <c r="A120" s="119" t="s">
        <v>2504</v>
      </c>
      <c r="B120" s="121" t="s">
        <v>2505</v>
      </c>
    </row>
    <row r="121" spans="1:2" x14ac:dyDescent="0.25">
      <c r="A121" s="119" t="s">
        <v>2506</v>
      </c>
      <c r="B121" s="120" t="s">
        <v>2507</v>
      </c>
    </row>
    <row r="122" spans="1:2" x14ac:dyDescent="0.25">
      <c r="A122" s="119" t="s">
        <v>2508</v>
      </c>
      <c r="B122" s="121" t="s">
        <v>2509</v>
      </c>
    </row>
    <row r="123" spans="1:2" x14ac:dyDescent="0.25">
      <c r="A123" s="119" t="s">
        <v>2510</v>
      </c>
      <c r="B123" s="120" t="s">
        <v>2511</v>
      </c>
    </row>
    <row r="124" spans="1:2" x14ac:dyDescent="0.25">
      <c r="A124" s="119" t="s">
        <v>2512</v>
      </c>
      <c r="B124" s="121" t="s">
        <v>2513</v>
      </c>
    </row>
    <row r="125" spans="1:2" x14ac:dyDescent="0.25">
      <c r="A125" s="119" t="s">
        <v>2514</v>
      </c>
      <c r="B125" s="120" t="s">
        <v>2515</v>
      </c>
    </row>
    <row r="126" spans="1:2" x14ac:dyDescent="0.25">
      <c r="A126" s="119" t="s">
        <v>2516</v>
      </c>
      <c r="B126" s="121" t="s">
        <v>2517</v>
      </c>
    </row>
    <row r="127" spans="1:2" x14ac:dyDescent="0.25">
      <c r="A127" s="119" t="s">
        <v>2518</v>
      </c>
      <c r="B127" s="120" t="s">
        <v>2519</v>
      </c>
    </row>
    <row r="128" spans="1:2" x14ac:dyDescent="0.25">
      <c r="A128" s="119" t="s">
        <v>2520</v>
      </c>
      <c r="B128" s="121" t="s">
        <v>2521</v>
      </c>
    </row>
    <row r="129" spans="1:2" x14ac:dyDescent="0.25">
      <c r="A129" s="119" t="s">
        <v>2522</v>
      </c>
      <c r="B129" s="120" t="s">
        <v>2523</v>
      </c>
    </row>
    <row r="130" spans="1:2" x14ac:dyDescent="0.25">
      <c r="A130" s="119" t="s">
        <v>2524</v>
      </c>
      <c r="B130" s="121" t="s">
        <v>2525</v>
      </c>
    </row>
    <row r="131" spans="1:2" x14ac:dyDescent="0.25">
      <c r="A131" s="119" t="s">
        <v>2526</v>
      </c>
      <c r="B131" s="120" t="s">
        <v>2527</v>
      </c>
    </row>
    <row r="132" spans="1:2" x14ac:dyDescent="0.25">
      <c r="A132" s="119" t="s">
        <v>2528</v>
      </c>
      <c r="B132" s="121" t="s">
        <v>2529</v>
      </c>
    </row>
    <row r="133" spans="1:2" x14ac:dyDescent="0.25">
      <c r="A133" s="119" t="s">
        <v>2530</v>
      </c>
      <c r="B133" s="120" t="s">
        <v>2531</v>
      </c>
    </row>
    <row r="134" spans="1:2" x14ac:dyDescent="0.25">
      <c r="A134" s="119" t="s">
        <v>2532</v>
      </c>
      <c r="B134" s="121" t="s">
        <v>2533</v>
      </c>
    </row>
    <row r="135" spans="1:2" x14ac:dyDescent="0.25">
      <c r="A135" s="119" t="s">
        <v>2534</v>
      </c>
      <c r="B135" s="120" t="s">
        <v>2535</v>
      </c>
    </row>
    <row r="136" spans="1:2" x14ac:dyDescent="0.25">
      <c r="A136" s="119" t="s">
        <v>2536</v>
      </c>
      <c r="B136" s="121" t="s">
        <v>2537</v>
      </c>
    </row>
    <row r="137" spans="1:2" x14ac:dyDescent="0.25">
      <c r="A137" s="119" t="s">
        <v>2538</v>
      </c>
      <c r="B137" s="120" t="s">
        <v>2539</v>
      </c>
    </row>
    <row r="138" spans="1:2" x14ac:dyDescent="0.25">
      <c r="A138" s="119" t="s">
        <v>2540</v>
      </c>
      <c r="B138" s="121" t="s">
        <v>2541</v>
      </c>
    </row>
    <row r="139" spans="1:2" x14ac:dyDescent="0.25">
      <c r="A139" s="119" t="s">
        <v>2542</v>
      </c>
      <c r="B139" s="120" t="s">
        <v>2543</v>
      </c>
    </row>
    <row r="140" spans="1:2" x14ac:dyDescent="0.25">
      <c r="A140" s="119" t="s">
        <v>2544</v>
      </c>
      <c r="B140" s="121" t="s">
        <v>2545</v>
      </c>
    </row>
    <row r="141" spans="1:2" x14ac:dyDescent="0.25">
      <c r="A141" s="119" t="s">
        <v>2546</v>
      </c>
      <c r="B141" s="120" t="s">
        <v>2547</v>
      </c>
    </row>
    <row r="142" spans="1:2" x14ac:dyDescent="0.25">
      <c r="A142" s="119" t="s">
        <v>2548</v>
      </c>
      <c r="B142" s="121" t="s">
        <v>2549</v>
      </c>
    </row>
    <row r="143" spans="1:2" x14ac:dyDescent="0.25">
      <c r="A143" s="119" t="s">
        <v>2550</v>
      </c>
      <c r="B143" s="120" t="s">
        <v>2551</v>
      </c>
    </row>
    <row r="144" spans="1:2" x14ac:dyDescent="0.25">
      <c r="A144" s="119" t="s">
        <v>2552</v>
      </c>
      <c r="B144" s="121" t="s">
        <v>2553</v>
      </c>
    </row>
    <row r="145" spans="1:2" x14ac:dyDescent="0.25">
      <c r="A145" s="119" t="s">
        <v>2554</v>
      </c>
      <c r="B145" s="120" t="s">
        <v>2555</v>
      </c>
    </row>
    <row r="146" spans="1:2" x14ac:dyDescent="0.25">
      <c r="A146" s="119" t="s">
        <v>2556</v>
      </c>
      <c r="B146" s="121" t="s">
        <v>2557</v>
      </c>
    </row>
    <row r="147" spans="1:2" x14ac:dyDescent="0.25">
      <c r="A147" s="119" t="s">
        <v>2558</v>
      </c>
      <c r="B147" s="120" t="s">
        <v>2559</v>
      </c>
    </row>
    <row r="148" spans="1:2" x14ac:dyDescent="0.25">
      <c r="A148" s="119" t="s">
        <v>2560</v>
      </c>
      <c r="B148" s="121" t="s">
        <v>2561</v>
      </c>
    </row>
    <row r="149" spans="1:2" x14ac:dyDescent="0.25">
      <c r="A149" s="119" t="s">
        <v>2562</v>
      </c>
      <c r="B149" s="120" t="s">
        <v>2563</v>
      </c>
    </row>
    <row r="150" spans="1:2" x14ac:dyDescent="0.25">
      <c r="A150" s="119" t="s">
        <v>2564</v>
      </c>
      <c r="B150" s="121" t="s">
        <v>2565</v>
      </c>
    </row>
    <row r="151" spans="1:2" x14ac:dyDescent="0.25">
      <c r="A151" s="119" t="s">
        <v>2566</v>
      </c>
      <c r="B151" s="120" t="s">
        <v>2567</v>
      </c>
    </row>
    <row r="152" spans="1:2" x14ac:dyDescent="0.25">
      <c r="A152" s="119" t="s">
        <v>2568</v>
      </c>
      <c r="B152" s="121" t="s">
        <v>2569</v>
      </c>
    </row>
    <row r="153" spans="1:2" x14ac:dyDescent="0.25">
      <c r="A153" s="119" t="s">
        <v>2570</v>
      </c>
      <c r="B153" s="120" t="s">
        <v>2571</v>
      </c>
    </row>
    <row r="154" spans="1:2" x14ac:dyDescent="0.25">
      <c r="A154" s="119" t="s">
        <v>2572</v>
      </c>
      <c r="B154" s="121" t="s">
        <v>2573</v>
      </c>
    </row>
    <row r="155" spans="1:2" x14ac:dyDescent="0.25">
      <c r="A155" s="119" t="s">
        <v>2574</v>
      </c>
      <c r="B155" s="120" t="s">
        <v>2575</v>
      </c>
    </row>
    <row r="156" spans="1:2" x14ac:dyDescent="0.25">
      <c r="A156" s="119" t="s">
        <v>2576</v>
      </c>
      <c r="B156" s="121" t="s">
        <v>2577</v>
      </c>
    </row>
    <row r="157" spans="1:2" x14ac:dyDescent="0.25">
      <c r="A157" s="119" t="s">
        <v>2578</v>
      </c>
      <c r="B157" s="120" t="s">
        <v>2579</v>
      </c>
    </row>
    <row r="158" spans="1:2" x14ac:dyDescent="0.25">
      <c r="A158" s="119" t="s">
        <v>2580</v>
      </c>
      <c r="B158" s="121" t="s">
        <v>2581</v>
      </c>
    </row>
    <row r="159" spans="1:2" x14ac:dyDescent="0.25">
      <c r="A159" s="119" t="s">
        <v>2582</v>
      </c>
      <c r="B159" s="120" t="s">
        <v>2583</v>
      </c>
    </row>
    <row r="160" spans="1:2" x14ac:dyDescent="0.25">
      <c r="A160" s="119" t="s">
        <v>2584</v>
      </c>
      <c r="B160" s="121" t="s">
        <v>2585</v>
      </c>
    </row>
    <row r="161" spans="1:2" x14ac:dyDescent="0.25">
      <c r="A161" s="119" t="s">
        <v>2586</v>
      </c>
      <c r="B161" s="120" t="s">
        <v>2587</v>
      </c>
    </row>
    <row r="162" spans="1:2" x14ac:dyDescent="0.25">
      <c r="A162" s="119" t="s">
        <v>2588</v>
      </c>
      <c r="B162" s="121" t="s">
        <v>2589</v>
      </c>
    </row>
    <row r="163" spans="1:2" x14ac:dyDescent="0.25">
      <c r="A163" s="119" t="s">
        <v>2590</v>
      </c>
      <c r="B163" s="120" t="s">
        <v>2591</v>
      </c>
    </row>
    <row r="164" spans="1:2" x14ac:dyDescent="0.25">
      <c r="A164" s="119" t="s">
        <v>2592</v>
      </c>
      <c r="B164" s="121" t="s">
        <v>2593</v>
      </c>
    </row>
    <row r="165" spans="1:2" x14ac:dyDescent="0.25">
      <c r="A165" s="119" t="s">
        <v>2594</v>
      </c>
      <c r="B165" s="120" t="s">
        <v>2595</v>
      </c>
    </row>
    <row r="166" spans="1:2" x14ac:dyDescent="0.25">
      <c r="A166" s="119" t="s">
        <v>2596</v>
      </c>
      <c r="B166" s="121" t="s">
        <v>2597</v>
      </c>
    </row>
    <row r="167" spans="1:2" x14ac:dyDescent="0.25">
      <c r="A167" s="119" t="s">
        <v>2598</v>
      </c>
      <c r="B167" s="120" t="s">
        <v>2599</v>
      </c>
    </row>
    <row r="168" spans="1:2" x14ac:dyDescent="0.25">
      <c r="A168" s="119" t="s">
        <v>2600</v>
      </c>
      <c r="B168" s="121" t="s">
        <v>2601</v>
      </c>
    </row>
    <row r="169" spans="1:2" x14ac:dyDescent="0.25">
      <c r="A169" s="119" t="s">
        <v>2602</v>
      </c>
      <c r="B169" s="120" t="s">
        <v>2603</v>
      </c>
    </row>
    <row r="170" spans="1:2" x14ac:dyDescent="0.25">
      <c r="A170" s="119" t="s">
        <v>2604</v>
      </c>
      <c r="B170" s="121" t="s">
        <v>2605</v>
      </c>
    </row>
    <row r="171" spans="1:2" x14ac:dyDescent="0.25">
      <c r="A171" s="119" t="s">
        <v>2606</v>
      </c>
      <c r="B171" s="120" t="s">
        <v>2607</v>
      </c>
    </row>
    <row r="172" spans="1:2" x14ac:dyDescent="0.25">
      <c r="A172" s="119" t="s">
        <v>2608</v>
      </c>
      <c r="B172" s="121" t="s">
        <v>2609</v>
      </c>
    </row>
    <row r="173" spans="1:2" x14ac:dyDescent="0.25">
      <c r="A173" s="119" t="s">
        <v>2610</v>
      </c>
      <c r="B173" s="120" t="s">
        <v>2611</v>
      </c>
    </row>
    <row r="174" spans="1:2" x14ac:dyDescent="0.25">
      <c r="A174" s="119" t="s">
        <v>2612</v>
      </c>
      <c r="B174" s="121" t="s">
        <v>2613</v>
      </c>
    </row>
    <row r="175" spans="1:2" x14ac:dyDescent="0.25">
      <c r="A175" s="119" t="s">
        <v>2614</v>
      </c>
      <c r="B175" s="120" t="s">
        <v>2615</v>
      </c>
    </row>
    <row r="176" spans="1:2" x14ac:dyDescent="0.25">
      <c r="A176" s="119" t="s">
        <v>2616</v>
      </c>
      <c r="B176" s="121" t="s">
        <v>2617</v>
      </c>
    </row>
    <row r="177" spans="1:2" x14ac:dyDescent="0.25">
      <c r="A177" s="119" t="s">
        <v>2618</v>
      </c>
      <c r="B177" s="120" t="s">
        <v>2619</v>
      </c>
    </row>
    <row r="178" spans="1:2" x14ac:dyDescent="0.25">
      <c r="A178" s="119" t="s">
        <v>2620</v>
      </c>
      <c r="B178" s="121" t="s">
        <v>2621</v>
      </c>
    </row>
    <row r="179" spans="1:2" x14ac:dyDescent="0.25">
      <c r="A179" s="119" t="s">
        <v>2622</v>
      </c>
      <c r="B179" s="120" t="s">
        <v>2623</v>
      </c>
    </row>
    <row r="180" spans="1:2" x14ac:dyDescent="0.25">
      <c r="A180" s="119" t="s">
        <v>2624</v>
      </c>
      <c r="B180" s="121" t="s">
        <v>2625</v>
      </c>
    </row>
    <row r="181" spans="1:2" x14ac:dyDescent="0.25">
      <c r="A181" s="119" t="s">
        <v>2626</v>
      </c>
      <c r="B181" s="120" t="s">
        <v>2627</v>
      </c>
    </row>
    <row r="182" spans="1:2" x14ac:dyDescent="0.25">
      <c r="A182" s="119" t="s">
        <v>2628</v>
      </c>
      <c r="B182" s="121" t="s">
        <v>2629</v>
      </c>
    </row>
    <row r="183" spans="1:2" x14ac:dyDescent="0.25">
      <c r="A183" s="119" t="s">
        <v>2630</v>
      </c>
      <c r="B183" s="120" t="s">
        <v>2631</v>
      </c>
    </row>
    <row r="184" spans="1:2" x14ac:dyDescent="0.25">
      <c r="A184" s="119" t="s">
        <v>2632</v>
      </c>
      <c r="B184" s="121" t="s">
        <v>2633</v>
      </c>
    </row>
    <row r="185" spans="1:2" x14ac:dyDescent="0.25">
      <c r="A185" s="119" t="s">
        <v>2634</v>
      </c>
      <c r="B185" s="120" t="s">
        <v>2635</v>
      </c>
    </row>
    <row r="186" spans="1:2" x14ac:dyDescent="0.25">
      <c r="A186" s="119" t="s">
        <v>2636</v>
      </c>
      <c r="B186" s="121" t="s">
        <v>2637</v>
      </c>
    </row>
    <row r="187" spans="1:2" x14ac:dyDescent="0.25">
      <c r="A187" s="119" t="s">
        <v>2638</v>
      </c>
      <c r="B187" s="120" t="s">
        <v>2639</v>
      </c>
    </row>
    <row r="188" spans="1:2" x14ac:dyDescent="0.25">
      <c r="A188" s="119" t="s">
        <v>2640</v>
      </c>
      <c r="B188" s="121" t="s">
        <v>2641</v>
      </c>
    </row>
    <row r="189" spans="1:2" x14ac:dyDescent="0.25">
      <c r="A189" s="119" t="s">
        <v>2642</v>
      </c>
      <c r="B189" s="120" t="s">
        <v>2643</v>
      </c>
    </row>
    <row r="190" spans="1:2" x14ac:dyDescent="0.25">
      <c r="A190" s="119" t="s">
        <v>2644</v>
      </c>
      <c r="B190" s="121" t="s">
        <v>2645</v>
      </c>
    </row>
    <row r="191" spans="1:2" x14ac:dyDescent="0.25">
      <c r="A191" s="119" t="s">
        <v>2646</v>
      </c>
      <c r="B191" s="120" t="s">
        <v>2647</v>
      </c>
    </row>
    <row r="192" spans="1:2" x14ac:dyDescent="0.25">
      <c r="A192" s="119" t="s">
        <v>2648</v>
      </c>
      <c r="B192" s="121" t="s">
        <v>2649</v>
      </c>
    </row>
    <row r="193" spans="1:2" x14ac:dyDescent="0.25">
      <c r="A193" s="119" t="s">
        <v>2650</v>
      </c>
      <c r="B193" s="120" t="s">
        <v>2651</v>
      </c>
    </row>
    <row r="194" spans="1:2" x14ac:dyDescent="0.25">
      <c r="A194" s="119" t="s">
        <v>2652</v>
      </c>
      <c r="B194" s="121" t="s">
        <v>2653</v>
      </c>
    </row>
    <row r="195" spans="1:2" x14ac:dyDescent="0.25">
      <c r="A195" s="119" t="s">
        <v>2654</v>
      </c>
      <c r="B195" s="120" t="s">
        <v>2655</v>
      </c>
    </row>
    <row r="196" spans="1:2" x14ac:dyDescent="0.25">
      <c r="A196" s="119" t="s">
        <v>2656</v>
      </c>
      <c r="B196" s="121" t="s">
        <v>2657</v>
      </c>
    </row>
    <row r="197" spans="1:2" x14ac:dyDescent="0.25">
      <c r="A197" s="119" t="s">
        <v>2658</v>
      </c>
      <c r="B197" s="120" t="s">
        <v>2659</v>
      </c>
    </row>
    <row r="198" spans="1:2" x14ac:dyDescent="0.25">
      <c r="A198" s="119" t="s">
        <v>2660</v>
      </c>
      <c r="B198" s="121" t="s">
        <v>2661</v>
      </c>
    </row>
    <row r="199" spans="1:2" x14ac:dyDescent="0.25">
      <c r="A199" s="119" t="s">
        <v>2662</v>
      </c>
      <c r="B199" s="120" t="s">
        <v>2663</v>
      </c>
    </row>
    <row r="200" spans="1:2" x14ac:dyDescent="0.25">
      <c r="A200" s="119" t="s">
        <v>2664</v>
      </c>
      <c r="B200" s="121" t="s">
        <v>2665</v>
      </c>
    </row>
    <row r="201" spans="1:2" x14ac:dyDescent="0.25">
      <c r="A201" s="119" t="s">
        <v>2666</v>
      </c>
      <c r="B201" s="120" t="s">
        <v>2667</v>
      </c>
    </row>
    <row r="202" spans="1:2" x14ac:dyDescent="0.25">
      <c r="A202" s="119" t="s">
        <v>2668</v>
      </c>
      <c r="B202" s="121" t="s">
        <v>2669</v>
      </c>
    </row>
    <row r="203" spans="1:2" x14ac:dyDescent="0.25">
      <c r="A203" s="119" t="s">
        <v>2670</v>
      </c>
      <c r="B203" s="120" t="s">
        <v>2671</v>
      </c>
    </row>
    <row r="204" spans="1:2" x14ac:dyDescent="0.25">
      <c r="A204" s="119" t="s">
        <v>2672</v>
      </c>
      <c r="B204" s="121" t="s">
        <v>2673</v>
      </c>
    </row>
    <row r="205" spans="1:2" x14ac:dyDescent="0.25">
      <c r="A205" s="119" t="s">
        <v>2674</v>
      </c>
      <c r="B205" s="120" t="s">
        <v>2675</v>
      </c>
    </row>
    <row r="206" spans="1:2" x14ac:dyDescent="0.25">
      <c r="A206" s="119" t="s">
        <v>2676</v>
      </c>
      <c r="B206" s="121" t="s">
        <v>2677</v>
      </c>
    </row>
    <row r="207" spans="1:2" x14ac:dyDescent="0.25">
      <c r="A207" s="119" t="s">
        <v>2678</v>
      </c>
      <c r="B207" s="120" t="s">
        <v>2679</v>
      </c>
    </row>
    <row r="208" spans="1:2" x14ac:dyDescent="0.25">
      <c r="A208" s="119" t="s">
        <v>2680</v>
      </c>
      <c r="B208" s="121" t="s">
        <v>2681</v>
      </c>
    </row>
    <row r="209" spans="1:2" x14ac:dyDescent="0.25">
      <c r="A209" s="119" t="s">
        <v>2682</v>
      </c>
      <c r="B209" s="120" t="s">
        <v>2683</v>
      </c>
    </row>
    <row r="210" spans="1:2" x14ac:dyDescent="0.25">
      <c r="A210" s="119" t="s">
        <v>2684</v>
      </c>
      <c r="B210" s="121" t="s">
        <v>2685</v>
      </c>
    </row>
    <row r="211" spans="1:2" x14ac:dyDescent="0.25">
      <c r="A211" s="119" t="s">
        <v>2686</v>
      </c>
      <c r="B211" s="120" t="s">
        <v>2687</v>
      </c>
    </row>
    <row r="212" spans="1:2" x14ac:dyDescent="0.25">
      <c r="A212" s="119" t="s">
        <v>2688</v>
      </c>
      <c r="B212" s="121" t="s">
        <v>2689</v>
      </c>
    </row>
    <row r="213" spans="1:2" x14ac:dyDescent="0.25">
      <c r="A213" s="119" t="s">
        <v>2690</v>
      </c>
      <c r="B213" s="120" t="s">
        <v>2691</v>
      </c>
    </row>
    <row r="214" spans="1:2" x14ac:dyDescent="0.25">
      <c r="A214" s="119" t="s">
        <v>2692</v>
      </c>
      <c r="B214" s="121" t="s">
        <v>2693</v>
      </c>
    </row>
    <row r="215" spans="1:2" x14ac:dyDescent="0.25">
      <c r="A215" s="119" t="s">
        <v>2694</v>
      </c>
      <c r="B215" s="120" t="s">
        <v>2695</v>
      </c>
    </row>
    <row r="216" spans="1:2" x14ac:dyDescent="0.25">
      <c r="A216" s="119" t="s">
        <v>2696</v>
      </c>
      <c r="B216" s="121" t="s">
        <v>2697</v>
      </c>
    </row>
    <row r="217" spans="1:2" x14ac:dyDescent="0.25">
      <c r="A217" s="119" t="s">
        <v>2698</v>
      </c>
      <c r="B217" s="120" t="s">
        <v>2699</v>
      </c>
    </row>
    <row r="218" spans="1:2" x14ac:dyDescent="0.25">
      <c r="A218" s="119" t="s">
        <v>2700</v>
      </c>
      <c r="B218" s="121" t="s">
        <v>2701</v>
      </c>
    </row>
    <row r="219" spans="1:2" x14ac:dyDescent="0.25">
      <c r="A219" s="119" t="s">
        <v>2702</v>
      </c>
      <c r="B219" s="120" t="s">
        <v>2703</v>
      </c>
    </row>
    <row r="220" spans="1:2" x14ac:dyDescent="0.25">
      <c r="A220" s="119" t="s">
        <v>2704</v>
      </c>
      <c r="B220" s="121" t="s">
        <v>2705</v>
      </c>
    </row>
    <row r="221" spans="1:2" x14ac:dyDescent="0.25">
      <c r="A221" s="119" t="s">
        <v>2706</v>
      </c>
      <c r="B221" s="120" t="s">
        <v>2707</v>
      </c>
    </row>
    <row r="222" spans="1:2" x14ac:dyDescent="0.25">
      <c r="A222" s="119" t="s">
        <v>2708</v>
      </c>
      <c r="B222" s="121" t="s">
        <v>2709</v>
      </c>
    </row>
    <row r="223" spans="1:2" x14ac:dyDescent="0.25">
      <c r="A223" s="119" t="s">
        <v>2710</v>
      </c>
      <c r="B223" s="120" t="s">
        <v>2711</v>
      </c>
    </row>
    <row r="224" spans="1:2" x14ac:dyDescent="0.25">
      <c r="A224" s="119" t="s">
        <v>2712</v>
      </c>
      <c r="B224" s="121" t="s">
        <v>2713</v>
      </c>
    </row>
    <row r="225" spans="1:2" x14ac:dyDescent="0.25">
      <c r="A225" s="119" t="s">
        <v>2714</v>
      </c>
      <c r="B225" s="120" t="s">
        <v>2715</v>
      </c>
    </row>
    <row r="226" spans="1:2" x14ac:dyDescent="0.25">
      <c r="A226" s="119" t="s">
        <v>2716</v>
      </c>
      <c r="B226" s="121" t="s">
        <v>2717</v>
      </c>
    </row>
    <row r="227" spans="1:2" x14ac:dyDescent="0.25">
      <c r="A227" s="119" t="s">
        <v>2718</v>
      </c>
      <c r="B227" s="120" t="s">
        <v>2719</v>
      </c>
    </row>
    <row r="228" spans="1:2" x14ac:dyDescent="0.25">
      <c r="A228" s="119" t="s">
        <v>2720</v>
      </c>
      <c r="B228" s="121" t="s">
        <v>2721</v>
      </c>
    </row>
    <row r="229" spans="1:2" x14ac:dyDescent="0.25">
      <c r="A229" s="119" t="s">
        <v>2722</v>
      </c>
      <c r="B229" s="120" t="s">
        <v>2723</v>
      </c>
    </row>
    <row r="230" spans="1:2" x14ac:dyDescent="0.25">
      <c r="A230" s="119" t="s">
        <v>2724</v>
      </c>
      <c r="B230" s="121" t="s">
        <v>2725</v>
      </c>
    </row>
    <row r="231" spans="1:2" x14ac:dyDescent="0.25">
      <c r="A231" s="119" t="s">
        <v>2726</v>
      </c>
      <c r="B231" s="120" t="s">
        <v>2727</v>
      </c>
    </row>
    <row r="232" spans="1:2" x14ac:dyDescent="0.25">
      <c r="A232" s="119" t="s">
        <v>2728</v>
      </c>
      <c r="B232" s="121" t="s">
        <v>2729</v>
      </c>
    </row>
    <row r="233" spans="1:2" x14ac:dyDescent="0.25">
      <c r="A233" s="119" t="s">
        <v>2730</v>
      </c>
      <c r="B233" s="120" t="s">
        <v>2731</v>
      </c>
    </row>
    <row r="234" spans="1:2" x14ac:dyDescent="0.25">
      <c r="A234" s="119" t="s">
        <v>2732</v>
      </c>
      <c r="B234" s="121" t="s">
        <v>2733</v>
      </c>
    </row>
    <row r="235" spans="1:2" x14ac:dyDescent="0.25">
      <c r="A235" s="119" t="s">
        <v>2734</v>
      </c>
      <c r="B235" s="120" t="s">
        <v>2735</v>
      </c>
    </row>
    <row r="236" spans="1:2" x14ac:dyDescent="0.25">
      <c r="A236" s="119" t="s">
        <v>2736</v>
      </c>
      <c r="B236" s="121" t="s">
        <v>2737</v>
      </c>
    </row>
    <row r="237" spans="1:2" x14ac:dyDescent="0.25">
      <c r="A237" s="119" t="s">
        <v>2738</v>
      </c>
      <c r="B237" s="120" t="s">
        <v>2739</v>
      </c>
    </row>
    <row r="238" spans="1:2" x14ac:dyDescent="0.25">
      <c r="A238" s="119" t="s">
        <v>2740</v>
      </c>
      <c r="B238" s="121" t="s">
        <v>2741</v>
      </c>
    </row>
    <row r="239" spans="1:2" x14ac:dyDescent="0.25">
      <c r="A239" s="119" t="s">
        <v>2742</v>
      </c>
      <c r="B239" s="120" t="s">
        <v>2743</v>
      </c>
    </row>
    <row r="240" spans="1:2" x14ac:dyDescent="0.25">
      <c r="A240" s="119" t="s">
        <v>2744</v>
      </c>
      <c r="B240" s="121" t="s">
        <v>2745</v>
      </c>
    </row>
    <row r="241" spans="1:2" x14ac:dyDescent="0.25">
      <c r="A241" s="119" t="s">
        <v>2746</v>
      </c>
      <c r="B241" s="120" t="s">
        <v>2747</v>
      </c>
    </row>
    <row r="242" spans="1:2" x14ac:dyDescent="0.25">
      <c r="A242" s="119" t="s">
        <v>2748</v>
      </c>
      <c r="B242" s="121" t="s">
        <v>2749</v>
      </c>
    </row>
    <row r="243" spans="1:2" x14ac:dyDescent="0.25">
      <c r="A243" s="119" t="s">
        <v>2750</v>
      </c>
      <c r="B243" s="120" t="s">
        <v>2751</v>
      </c>
    </row>
    <row r="244" spans="1:2" x14ac:dyDescent="0.25">
      <c r="A244" s="119" t="s">
        <v>2752</v>
      </c>
      <c r="B244" s="121" t="s">
        <v>2753</v>
      </c>
    </row>
    <row r="245" spans="1:2" x14ac:dyDescent="0.25">
      <c r="A245" s="119" t="s">
        <v>2754</v>
      </c>
      <c r="B245" s="120" t="s">
        <v>2755</v>
      </c>
    </row>
    <row r="246" spans="1:2" x14ac:dyDescent="0.25">
      <c r="A246" s="119" t="s">
        <v>2756</v>
      </c>
      <c r="B246" s="121" t="s">
        <v>2757</v>
      </c>
    </row>
    <row r="247" spans="1:2" x14ac:dyDescent="0.25">
      <c r="A247" s="119" t="s">
        <v>2758</v>
      </c>
      <c r="B247" s="120" t="s">
        <v>2759</v>
      </c>
    </row>
    <row r="248" spans="1:2" x14ac:dyDescent="0.25">
      <c r="A248" s="119" t="s">
        <v>2760</v>
      </c>
      <c r="B248" s="121" t="s">
        <v>2761</v>
      </c>
    </row>
    <row r="249" spans="1:2" x14ac:dyDescent="0.25">
      <c r="A249" s="119" t="s">
        <v>2762</v>
      </c>
      <c r="B249" s="120" t="s">
        <v>2763</v>
      </c>
    </row>
    <row r="250" spans="1:2" x14ac:dyDescent="0.25">
      <c r="A250" s="119" t="s">
        <v>2764</v>
      </c>
      <c r="B250" s="121" t="s">
        <v>2765</v>
      </c>
    </row>
    <row r="251" spans="1:2" x14ac:dyDescent="0.25">
      <c r="A251" s="119" t="s">
        <v>2766</v>
      </c>
      <c r="B251" s="120" t="s">
        <v>2767</v>
      </c>
    </row>
    <row r="252" spans="1:2" x14ac:dyDescent="0.25">
      <c r="A252" s="119" t="s">
        <v>2768</v>
      </c>
      <c r="B252" s="121" t="s">
        <v>2769</v>
      </c>
    </row>
    <row r="253" spans="1:2" x14ac:dyDescent="0.25">
      <c r="A253" s="119" t="s">
        <v>2770</v>
      </c>
      <c r="B253" s="120" t="s">
        <v>2771</v>
      </c>
    </row>
    <row r="254" spans="1:2" x14ac:dyDescent="0.25">
      <c r="A254" s="119" t="s">
        <v>2772</v>
      </c>
      <c r="B254" s="121" t="s">
        <v>2773</v>
      </c>
    </row>
    <row r="255" spans="1:2" x14ac:dyDescent="0.25">
      <c r="A255" s="119" t="s">
        <v>2774</v>
      </c>
      <c r="B255" s="120" t="s">
        <v>2775</v>
      </c>
    </row>
    <row r="256" spans="1:2" x14ac:dyDescent="0.25">
      <c r="A256" s="119" t="s">
        <v>2776</v>
      </c>
      <c r="B256" s="121" t="s">
        <v>2777</v>
      </c>
    </row>
    <row r="257" spans="1:2" x14ac:dyDescent="0.25">
      <c r="A257" s="119" t="s">
        <v>2778</v>
      </c>
      <c r="B257" s="120" t="s">
        <v>2779</v>
      </c>
    </row>
    <row r="258" spans="1:2" x14ac:dyDescent="0.25">
      <c r="A258" s="119" t="s">
        <v>2780</v>
      </c>
      <c r="B258" s="121" t="s">
        <v>2781</v>
      </c>
    </row>
    <row r="259" spans="1:2" x14ac:dyDescent="0.25">
      <c r="A259" s="119" t="s">
        <v>2782</v>
      </c>
      <c r="B259" s="120" t="s">
        <v>2783</v>
      </c>
    </row>
    <row r="260" spans="1:2" x14ac:dyDescent="0.25">
      <c r="A260" s="119" t="s">
        <v>2784</v>
      </c>
      <c r="B260" s="121" t="s">
        <v>2785</v>
      </c>
    </row>
    <row r="261" spans="1:2" x14ac:dyDescent="0.25">
      <c r="A261" s="119" t="s">
        <v>2786</v>
      </c>
      <c r="B261" s="120" t="s">
        <v>2787</v>
      </c>
    </row>
    <row r="262" spans="1:2" x14ac:dyDescent="0.25">
      <c r="A262" s="119" t="s">
        <v>2788</v>
      </c>
      <c r="B262" s="121" t="s">
        <v>2789</v>
      </c>
    </row>
    <row r="263" spans="1:2" x14ac:dyDescent="0.25">
      <c r="A263" s="119" t="s">
        <v>2790</v>
      </c>
      <c r="B263" s="120" t="s">
        <v>2791</v>
      </c>
    </row>
    <row r="264" spans="1:2" x14ac:dyDescent="0.25">
      <c r="A264" s="119" t="s">
        <v>2792</v>
      </c>
      <c r="B264" s="121" t="s">
        <v>2793</v>
      </c>
    </row>
    <row r="265" spans="1:2" x14ac:dyDescent="0.25">
      <c r="A265" s="119" t="s">
        <v>2794</v>
      </c>
      <c r="B265" s="120" t="s">
        <v>2795</v>
      </c>
    </row>
    <row r="266" spans="1:2" x14ac:dyDescent="0.25">
      <c r="A266" s="119" t="s">
        <v>2796</v>
      </c>
      <c r="B266" s="121" t="s">
        <v>2797</v>
      </c>
    </row>
    <row r="267" spans="1:2" x14ac:dyDescent="0.25">
      <c r="A267" s="119" t="s">
        <v>2798</v>
      </c>
      <c r="B267" s="120" t="s">
        <v>2799</v>
      </c>
    </row>
    <row r="268" spans="1:2" x14ac:dyDescent="0.25">
      <c r="A268" s="119" t="s">
        <v>2800</v>
      </c>
      <c r="B268" s="121" t="s">
        <v>2801</v>
      </c>
    </row>
    <row r="269" spans="1:2" x14ac:dyDescent="0.25">
      <c r="A269" s="119" t="s">
        <v>2802</v>
      </c>
      <c r="B269" s="120" t="s">
        <v>2803</v>
      </c>
    </row>
    <row r="270" spans="1:2" x14ac:dyDescent="0.25">
      <c r="A270" s="119" t="s">
        <v>2804</v>
      </c>
      <c r="B270" s="121" t="s">
        <v>2805</v>
      </c>
    </row>
    <row r="271" spans="1:2" x14ac:dyDescent="0.25">
      <c r="A271" s="119" t="s">
        <v>2806</v>
      </c>
      <c r="B271" s="120" t="s">
        <v>2807</v>
      </c>
    </row>
    <row r="272" spans="1:2" x14ac:dyDescent="0.25">
      <c r="A272" s="119" t="s">
        <v>2808</v>
      </c>
      <c r="B272" s="121" t="s">
        <v>2809</v>
      </c>
    </row>
    <row r="273" spans="1:2" x14ac:dyDescent="0.25">
      <c r="A273" s="119" t="s">
        <v>2810</v>
      </c>
      <c r="B273" s="120" t="s">
        <v>2811</v>
      </c>
    </row>
    <row r="274" spans="1:2" x14ac:dyDescent="0.25">
      <c r="A274" s="119" t="s">
        <v>2812</v>
      </c>
      <c r="B274" s="121" t="s">
        <v>2813</v>
      </c>
    </row>
    <row r="275" spans="1:2" x14ac:dyDescent="0.25">
      <c r="A275" s="119" t="s">
        <v>2814</v>
      </c>
      <c r="B275" s="120" t="s">
        <v>2815</v>
      </c>
    </row>
    <row r="276" spans="1:2" x14ac:dyDescent="0.25">
      <c r="A276" s="119" t="s">
        <v>2816</v>
      </c>
      <c r="B276" s="121" t="s">
        <v>2817</v>
      </c>
    </row>
    <row r="277" spans="1:2" x14ac:dyDescent="0.25">
      <c r="A277" s="119" t="s">
        <v>2818</v>
      </c>
      <c r="B277" s="120" t="s">
        <v>2819</v>
      </c>
    </row>
    <row r="278" spans="1:2" x14ac:dyDescent="0.25">
      <c r="A278" s="119" t="s">
        <v>2820</v>
      </c>
      <c r="B278" s="121" t="s">
        <v>2821</v>
      </c>
    </row>
    <row r="279" spans="1:2" x14ac:dyDescent="0.25">
      <c r="A279" s="119" t="s">
        <v>2822</v>
      </c>
      <c r="B279" s="120" t="s">
        <v>2823</v>
      </c>
    </row>
    <row r="280" spans="1:2" x14ac:dyDescent="0.25">
      <c r="A280" s="119" t="s">
        <v>2824</v>
      </c>
      <c r="B280" s="121" t="s">
        <v>2825</v>
      </c>
    </row>
    <row r="281" spans="1:2" x14ac:dyDescent="0.25">
      <c r="A281" s="119" t="s">
        <v>2826</v>
      </c>
      <c r="B281" s="120" t="s">
        <v>2827</v>
      </c>
    </row>
    <row r="282" spans="1:2" x14ac:dyDescent="0.25">
      <c r="A282" s="119" t="s">
        <v>2828</v>
      </c>
      <c r="B282" s="121" t="s">
        <v>2829</v>
      </c>
    </row>
    <row r="283" spans="1:2" x14ac:dyDescent="0.25">
      <c r="A283" s="119" t="s">
        <v>2830</v>
      </c>
      <c r="B283" s="120" t="s">
        <v>2831</v>
      </c>
    </row>
    <row r="284" spans="1:2" x14ac:dyDescent="0.25">
      <c r="A284" s="119" t="s">
        <v>2832</v>
      </c>
      <c r="B284" s="121" t="s">
        <v>2833</v>
      </c>
    </row>
    <row r="285" spans="1:2" x14ac:dyDescent="0.25">
      <c r="A285" s="119" t="s">
        <v>2834</v>
      </c>
      <c r="B285" s="120" t="s">
        <v>2835</v>
      </c>
    </row>
    <row r="286" spans="1:2" x14ac:dyDescent="0.25">
      <c r="A286" s="119" t="s">
        <v>2836</v>
      </c>
      <c r="B286" s="121" t="s">
        <v>2837</v>
      </c>
    </row>
    <row r="287" spans="1:2" x14ac:dyDescent="0.25">
      <c r="A287" s="119" t="s">
        <v>2838</v>
      </c>
      <c r="B287" s="120" t="s">
        <v>2839</v>
      </c>
    </row>
    <row r="288" spans="1:2" x14ac:dyDescent="0.25">
      <c r="A288" s="119" t="s">
        <v>2840</v>
      </c>
      <c r="B288" s="121" t="s">
        <v>2841</v>
      </c>
    </row>
    <row r="289" spans="1:2" x14ac:dyDescent="0.25">
      <c r="A289" s="119" t="s">
        <v>2842</v>
      </c>
      <c r="B289" s="120" t="s">
        <v>2843</v>
      </c>
    </row>
    <row r="290" spans="1:2" x14ac:dyDescent="0.25">
      <c r="A290" s="119" t="s">
        <v>2844</v>
      </c>
      <c r="B290" s="121" t="s">
        <v>2845</v>
      </c>
    </row>
    <row r="291" spans="1:2" x14ac:dyDescent="0.25">
      <c r="A291" s="119" t="s">
        <v>2846</v>
      </c>
      <c r="B291" s="120" t="s">
        <v>2847</v>
      </c>
    </row>
    <row r="292" spans="1:2" x14ac:dyDescent="0.25">
      <c r="A292" s="119" t="s">
        <v>2848</v>
      </c>
      <c r="B292" s="121" t="s">
        <v>2849</v>
      </c>
    </row>
    <row r="293" spans="1:2" x14ac:dyDescent="0.25">
      <c r="A293" s="119" t="s">
        <v>2850</v>
      </c>
      <c r="B293" s="120" t="s">
        <v>2851</v>
      </c>
    </row>
    <row r="294" spans="1:2" x14ac:dyDescent="0.25">
      <c r="A294" s="119" t="s">
        <v>2852</v>
      </c>
      <c r="B294" s="121" t="s">
        <v>2853</v>
      </c>
    </row>
    <row r="295" spans="1:2" x14ac:dyDescent="0.25">
      <c r="A295" s="119" t="s">
        <v>2854</v>
      </c>
      <c r="B295" s="120" t="s">
        <v>2855</v>
      </c>
    </row>
    <row r="296" spans="1:2" x14ac:dyDescent="0.25">
      <c r="A296" s="119" t="s">
        <v>2856</v>
      </c>
      <c r="B296" s="121" t="s">
        <v>2857</v>
      </c>
    </row>
    <row r="297" spans="1:2" x14ac:dyDescent="0.25">
      <c r="A297" s="119" t="s">
        <v>2858</v>
      </c>
      <c r="B297" s="120" t="s">
        <v>2859</v>
      </c>
    </row>
    <row r="298" spans="1:2" x14ac:dyDescent="0.25">
      <c r="A298" s="119" t="s">
        <v>2860</v>
      </c>
      <c r="B298" s="121" t="s">
        <v>2861</v>
      </c>
    </row>
    <row r="299" spans="1:2" x14ac:dyDescent="0.25">
      <c r="A299" s="119" t="s">
        <v>2862</v>
      </c>
      <c r="B299" s="120" t="s">
        <v>2863</v>
      </c>
    </row>
    <row r="300" spans="1:2" x14ac:dyDescent="0.25">
      <c r="A300" s="119" t="s">
        <v>2864</v>
      </c>
      <c r="B300" s="121" t="s">
        <v>2865</v>
      </c>
    </row>
    <row r="301" spans="1:2" x14ac:dyDescent="0.25">
      <c r="A301" s="119" t="s">
        <v>2866</v>
      </c>
      <c r="B301" s="120" t="s">
        <v>2867</v>
      </c>
    </row>
    <row r="302" spans="1:2" x14ac:dyDescent="0.25">
      <c r="A302" s="119" t="s">
        <v>2868</v>
      </c>
      <c r="B302" s="121" t="s">
        <v>2869</v>
      </c>
    </row>
    <row r="303" spans="1:2" x14ac:dyDescent="0.25">
      <c r="A303" s="119" t="s">
        <v>2870</v>
      </c>
      <c r="B303" s="120" t="s">
        <v>2871</v>
      </c>
    </row>
    <row r="304" spans="1:2" x14ac:dyDescent="0.25">
      <c r="A304" s="119" t="s">
        <v>2872</v>
      </c>
      <c r="B304" s="121" t="s">
        <v>2873</v>
      </c>
    </row>
    <row r="305" spans="1:2" x14ac:dyDescent="0.25">
      <c r="A305" s="119" t="s">
        <v>2874</v>
      </c>
      <c r="B305" s="120" t="s">
        <v>2875</v>
      </c>
    </row>
    <row r="306" spans="1:2" x14ac:dyDescent="0.25">
      <c r="A306" s="119" t="s">
        <v>2876</v>
      </c>
      <c r="B306" s="121" t="s">
        <v>2877</v>
      </c>
    </row>
    <row r="307" spans="1:2" x14ac:dyDescent="0.25">
      <c r="A307" s="119" t="s">
        <v>2878</v>
      </c>
      <c r="B307" s="120" t="s">
        <v>2879</v>
      </c>
    </row>
    <row r="308" spans="1:2" x14ac:dyDescent="0.25">
      <c r="A308" s="119" t="s">
        <v>2880</v>
      </c>
      <c r="B308" s="121" t="s">
        <v>2881</v>
      </c>
    </row>
    <row r="309" spans="1:2" x14ac:dyDescent="0.25">
      <c r="A309" s="119" t="s">
        <v>2882</v>
      </c>
      <c r="B309" s="120" t="s">
        <v>2883</v>
      </c>
    </row>
    <row r="310" spans="1:2" x14ac:dyDescent="0.25">
      <c r="A310" s="119" t="s">
        <v>2884</v>
      </c>
      <c r="B310" s="121" t="s">
        <v>2885</v>
      </c>
    </row>
    <row r="311" spans="1:2" x14ac:dyDescent="0.25">
      <c r="A311" s="119" t="s">
        <v>2886</v>
      </c>
      <c r="B311" s="120" t="s">
        <v>2887</v>
      </c>
    </row>
    <row r="312" spans="1:2" x14ac:dyDescent="0.25">
      <c r="A312" s="119" t="s">
        <v>2888</v>
      </c>
      <c r="B312" s="121" t="s">
        <v>2889</v>
      </c>
    </row>
    <row r="313" spans="1:2" x14ac:dyDescent="0.25">
      <c r="A313" s="119" t="s">
        <v>2890</v>
      </c>
      <c r="B313" s="120" t="s">
        <v>2891</v>
      </c>
    </row>
    <row r="314" spans="1:2" x14ac:dyDescent="0.25">
      <c r="A314" s="119" t="s">
        <v>2892</v>
      </c>
      <c r="B314" s="121" t="s">
        <v>2893</v>
      </c>
    </row>
    <row r="315" spans="1:2" x14ac:dyDescent="0.25">
      <c r="A315" s="119" t="s">
        <v>2894</v>
      </c>
      <c r="B315" s="120" t="s">
        <v>2895</v>
      </c>
    </row>
    <row r="316" spans="1:2" x14ac:dyDescent="0.25">
      <c r="A316" s="119" t="s">
        <v>2896</v>
      </c>
      <c r="B316" s="121" t="s">
        <v>2897</v>
      </c>
    </row>
    <row r="317" spans="1:2" x14ac:dyDescent="0.25">
      <c r="A317" s="119" t="s">
        <v>2898</v>
      </c>
      <c r="B317" s="120" t="s">
        <v>2899</v>
      </c>
    </row>
    <row r="318" spans="1:2" x14ac:dyDescent="0.25">
      <c r="A318" s="119" t="s">
        <v>2900</v>
      </c>
      <c r="B318" s="121" t="s">
        <v>2901</v>
      </c>
    </row>
    <row r="319" spans="1:2" x14ac:dyDescent="0.25">
      <c r="A319" s="119" t="s">
        <v>2902</v>
      </c>
      <c r="B319" s="120" t="s">
        <v>2903</v>
      </c>
    </row>
    <row r="320" spans="1:2" x14ac:dyDescent="0.25">
      <c r="A320" s="119" t="s">
        <v>2904</v>
      </c>
      <c r="B320" s="121" t="s">
        <v>2905</v>
      </c>
    </row>
    <row r="321" spans="1:2" x14ac:dyDescent="0.25">
      <c r="A321" s="119" t="s">
        <v>2906</v>
      </c>
      <c r="B321" s="120" t="s">
        <v>2907</v>
      </c>
    </row>
    <row r="322" spans="1:2" x14ac:dyDescent="0.25">
      <c r="A322" s="119" t="s">
        <v>2908</v>
      </c>
      <c r="B322" s="121" t="s">
        <v>2909</v>
      </c>
    </row>
    <row r="323" spans="1:2" x14ac:dyDescent="0.25">
      <c r="A323" s="119" t="s">
        <v>2910</v>
      </c>
      <c r="B323" s="120" t="s">
        <v>2911</v>
      </c>
    </row>
    <row r="324" spans="1:2" x14ac:dyDescent="0.25">
      <c r="A324" s="119" t="s">
        <v>2912</v>
      </c>
      <c r="B324" s="121" t="s">
        <v>2913</v>
      </c>
    </row>
    <row r="325" spans="1:2" x14ac:dyDescent="0.25">
      <c r="A325" s="119" t="s">
        <v>2914</v>
      </c>
      <c r="B325" s="120" t="s">
        <v>2915</v>
      </c>
    </row>
    <row r="326" spans="1:2" x14ac:dyDescent="0.25">
      <c r="A326" s="119" t="s">
        <v>2916</v>
      </c>
      <c r="B326" s="121" t="s">
        <v>2917</v>
      </c>
    </row>
    <row r="327" spans="1:2" x14ac:dyDescent="0.25">
      <c r="A327" s="119" t="s">
        <v>2918</v>
      </c>
      <c r="B327" s="120" t="s">
        <v>2919</v>
      </c>
    </row>
    <row r="328" spans="1:2" x14ac:dyDescent="0.25">
      <c r="A328" s="119" t="s">
        <v>2920</v>
      </c>
      <c r="B328" s="121" t="s">
        <v>2921</v>
      </c>
    </row>
    <row r="329" spans="1:2" x14ac:dyDescent="0.25">
      <c r="A329" s="119" t="s">
        <v>2922</v>
      </c>
      <c r="B329" s="120" t="s">
        <v>2923</v>
      </c>
    </row>
    <row r="330" spans="1:2" x14ac:dyDescent="0.25">
      <c r="A330" s="119" t="s">
        <v>2924</v>
      </c>
      <c r="B330" s="121" t="s">
        <v>2925</v>
      </c>
    </row>
    <row r="331" spans="1:2" x14ac:dyDescent="0.25">
      <c r="A331" s="119" t="s">
        <v>2926</v>
      </c>
      <c r="B331" s="120" t="s">
        <v>2927</v>
      </c>
    </row>
    <row r="332" spans="1:2" x14ac:dyDescent="0.25">
      <c r="A332" s="119" t="s">
        <v>2928</v>
      </c>
      <c r="B332" s="121" t="s">
        <v>2929</v>
      </c>
    </row>
    <row r="333" spans="1:2" x14ac:dyDescent="0.25">
      <c r="A333" s="119" t="s">
        <v>2930</v>
      </c>
      <c r="B333" s="120" t="s">
        <v>2931</v>
      </c>
    </row>
    <row r="334" spans="1:2" x14ac:dyDescent="0.25">
      <c r="A334" s="119" t="s">
        <v>2932</v>
      </c>
      <c r="B334" s="121" t="s">
        <v>2933</v>
      </c>
    </row>
    <row r="335" spans="1:2" x14ac:dyDescent="0.25">
      <c r="A335" s="119" t="s">
        <v>2934</v>
      </c>
      <c r="B335" s="120" t="s">
        <v>2935</v>
      </c>
    </row>
    <row r="336" spans="1:2" x14ac:dyDescent="0.25">
      <c r="A336" s="119" t="s">
        <v>2936</v>
      </c>
      <c r="B336" s="121" t="s">
        <v>2937</v>
      </c>
    </row>
    <row r="337" spans="1:2" x14ac:dyDescent="0.25">
      <c r="A337" s="119" t="s">
        <v>2938</v>
      </c>
      <c r="B337" s="120" t="s">
        <v>2939</v>
      </c>
    </row>
    <row r="338" spans="1:2" x14ac:dyDescent="0.25">
      <c r="A338" s="119" t="s">
        <v>2940</v>
      </c>
      <c r="B338" s="121" t="s">
        <v>2941</v>
      </c>
    </row>
    <row r="339" spans="1:2" x14ac:dyDescent="0.25">
      <c r="A339" s="119" t="s">
        <v>2942</v>
      </c>
      <c r="B339" s="120" t="s">
        <v>2943</v>
      </c>
    </row>
    <row r="340" spans="1:2" x14ac:dyDescent="0.25">
      <c r="A340" s="119" t="s">
        <v>2944</v>
      </c>
      <c r="B340" s="121" t="s">
        <v>2945</v>
      </c>
    </row>
    <row r="341" spans="1:2" x14ac:dyDescent="0.25">
      <c r="A341" s="119" t="s">
        <v>2946</v>
      </c>
      <c r="B341" s="120" t="s">
        <v>2947</v>
      </c>
    </row>
    <row r="342" spans="1:2" x14ac:dyDescent="0.25">
      <c r="A342" s="119" t="s">
        <v>2948</v>
      </c>
      <c r="B342" s="121" t="s">
        <v>2949</v>
      </c>
    </row>
    <row r="343" spans="1:2" x14ac:dyDescent="0.25">
      <c r="A343" s="119" t="s">
        <v>2950</v>
      </c>
      <c r="B343" s="120" t="s">
        <v>2951</v>
      </c>
    </row>
    <row r="344" spans="1:2" x14ac:dyDescent="0.25">
      <c r="A344" s="119" t="s">
        <v>2952</v>
      </c>
      <c r="B344" s="121" t="s">
        <v>2953</v>
      </c>
    </row>
    <row r="345" spans="1:2" x14ac:dyDescent="0.25">
      <c r="A345" s="119" t="s">
        <v>2954</v>
      </c>
      <c r="B345" s="120" t="s">
        <v>2955</v>
      </c>
    </row>
    <row r="346" spans="1:2" x14ac:dyDescent="0.25">
      <c r="A346" s="119" t="s">
        <v>2956</v>
      </c>
      <c r="B346" s="121" t="s">
        <v>2957</v>
      </c>
    </row>
    <row r="347" spans="1:2" x14ac:dyDescent="0.25">
      <c r="A347" s="119" t="s">
        <v>2958</v>
      </c>
      <c r="B347" s="120" t="s">
        <v>2959</v>
      </c>
    </row>
    <row r="348" spans="1:2" x14ac:dyDescent="0.25">
      <c r="A348" s="119" t="s">
        <v>2960</v>
      </c>
      <c r="B348" s="121" t="s">
        <v>2961</v>
      </c>
    </row>
    <row r="349" spans="1:2" x14ac:dyDescent="0.25">
      <c r="A349" s="119" t="s">
        <v>2962</v>
      </c>
      <c r="B349" s="120" t="s">
        <v>2963</v>
      </c>
    </row>
    <row r="350" spans="1:2" x14ac:dyDescent="0.25">
      <c r="A350" s="119" t="s">
        <v>2964</v>
      </c>
      <c r="B350" s="121" t="s">
        <v>2965</v>
      </c>
    </row>
    <row r="351" spans="1:2" x14ac:dyDescent="0.25">
      <c r="A351" s="119" t="s">
        <v>2966</v>
      </c>
      <c r="B351" s="120" t="s">
        <v>2967</v>
      </c>
    </row>
    <row r="352" spans="1:2" x14ac:dyDescent="0.25">
      <c r="A352" s="119" t="s">
        <v>2968</v>
      </c>
      <c r="B352" s="121" t="s">
        <v>2969</v>
      </c>
    </row>
    <row r="353" spans="1:2" x14ac:dyDescent="0.25">
      <c r="A353" s="119" t="s">
        <v>2970</v>
      </c>
      <c r="B353" s="120" t="s">
        <v>2971</v>
      </c>
    </row>
    <row r="354" spans="1:2" x14ac:dyDescent="0.25">
      <c r="A354" s="119" t="s">
        <v>2972</v>
      </c>
      <c r="B354" s="121" t="s">
        <v>2973</v>
      </c>
    </row>
    <row r="355" spans="1:2" x14ac:dyDescent="0.25">
      <c r="A355" s="119" t="s">
        <v>2974</v>
      </c>
      <c r="B355" s="120" t="s">
        <v>2975</v>
      </c>
    </row>
    <row r="356" spans="1:2" x14ac:dyDescent="0.25">
      <c r="A356" s="119" t="s">
        <v>2976</v>
      </c>
      <c r="B356" s="121" t="s">
        <v>2977</v>
      </c>
    </row>
    <row r="357" spans="1:2" x14ac:dyDescent="0.25">
      <c r="A357" s="119" t="s">
        <v>2978</v>
      </c>
      <c r="B357" s="120" t="s">
        <v>2979</v>
      </c>
    </row>
    <row r="358" spans="1:2" x14ac:dyDescent="0.25">
      <c r="A358" s="119" t="s">
        <v>2980</v>
      </c>
      <c r="B358" s="121" t="s">
        <v>2981</v>
      </c>
    </row>
    <row r="359" spans="1:2" x14ac:dyDescent="0.25">
      <c r="A359" s="119" t="s">
        <v>2982</v>
      </c>
      <c r="B359" s="120" t="s">
        <v>2983</v>
      </c>
    </row>
    <row r="360" spans="1:2" x14ac:dyDescent="0.25">
      <c r="A360" s="119" t="s">
        <v>2984</v>
      </c>
      <c r="B360" s="121" t="s">
        <v>2985</v>
      </c>
    </row>
    <row r="361" spans="1:2" x14ac:dyDescent="0.25">
      <c r="A361" s="119" t="s">
        <v>2986</v>
      </c>
      <c r="B361" s="120" t="s">
        <v>2987</v>
      </c>
    </row>
    <row r="362" spans="1:2" x14ac:dyDescent="0.25">
      <c r="A362" s="119" t="s">
        <v>2988</v>
      </c>
      <c r="B362" s="121" t="s">
        <v>2989</v>
      </c>
    </row>
    <row r="363" spans="1:2" x14ac:dyDescent="0.25">
      <c r="A363" s="119" t="s">
        <v>2990</v>
      </c>
      <c r="B363" s="120" t="s">
        <v>2991</v>
      </c>
    </row>
    <row r="364" spans="1:2" x14ac:dyDescent="0.25">
      <c r="A364" s="119" t="s">
        <v>2992</v>
      </c>
      <c r="B364" s="121" t="s">
        <v>2993</v>
      </c>
    </row>
    <row r="365" spans="1:2" x14ac:dyDescent="0.25">
      <c r="A365" s="119" t="s">
        <v>2994</v>
      </c>
      <c r="B365" s="120" t="s">
        <v>2995</v>
      </c>
    </row>
    <row r="366" spans="1:2" x14ac:dyDescent="0.25">
      <c r="A366" s="119" t="s">
        <v>2996</v>
      </c>
      <c r="B366" s="121" t="s">
        <v>2997</v>
      </c>
    </row>
    <row r="367" spans="1:2" x14ac:dyDescent="0.25">
      <c r="A367" s="119" t="s">
        <v>2998</v>
      </c>
      <c r="B367" s="120" t="s">
        <v>2999</v>
      </c>
    </row>
    <row r="368" spans="1:2" x14ac:dyDescent="0.25">
      <c r="A368" s="119" t="s">
        <v>3000</v>
      </c>
      <c r="B368" s="121" t="s">
        <v>3001</v>
      </c>
    </row>
    <row r="369" spans="1:2" x14ac:dyDescent="0.25">
      <c r="A369" s="119" t="s">
        <v>3002</v>
      </c>
      <c r="B369" s="120" t="s">
        <v>3003</v>
      </c>
    </row>
    <row r="370" spans="1:2" x14ac:dyDescent="0.25">
      <c r="A370" s="119" t="s">
        <v>3004</v>
      </c>
      <c r="B370" s="121" t="s">
        <v>3005</v>
      </c>
    </row>
    <row r="371" spans="1:2" x14ac:dyDescent="0.25">
      <c r="A371" s="119" t="s">
        <v>3006</v>
      </c>
      <c r="B371" s="120" t="s">
        <v>3007</v>
      </c>
    </row>
    <row r="372" spans="1:2" x14ac:dyDescent="0.25">
      <c r="A372" s="119" t="s">
        <v>3008</v>
      </c>
      <c r="B372" s="121" t="s">
        <v>3009</v>
      </c>
    </row>
    <row r="373" spans="1:2" x14ac:dyDescent="0.25">
      <c r="A373" s="119" t="s">
        <v>3010</v>
      </c>
      <c r="B373" s="120" t="s">
        <v>3011</v>
      </c>
    </row>
    <row r="374" spans="1:2" x14ac:dyDescent="0.25">
      <c r="A374" s="119" t="s">
        <v>3012</v>
      </c>
      <c r="B374" s="121" t="s">
        <v>3013</v>
      </c>
    </row>
    <row r="375" spans="1:2" x14ac:dyDescent="0.25">
      <c r="A375" s="119" t="s">
        <v>3014</v>
      </c>
      <c r="B375" s="120" t="s">
        <v>3015</v>
      </c>
    </row>
    <row r="376" spans="1:2" x14ac:dyDescent="0.25">
      <c r="A376" s="119" t="s">
        <v>3016</v>
      </c>
      <c r="B376" s="121" t="s">
        <v>3017</v>
      </c>
    </row>
    <row r="377" spans="1:2" x14ac:dyDescent="0.25">
      <c r="A377" s="119" t="s">
        <v>3018</v>
      </c>
      <c r="B377" s="120" t="s">
        <v>3019</v>
      </c>
    </row>
    <row r="378" spans="1:2" x14ac:dyDescent="0.25">
      <c r="A378" s="119" t="s">
        <v>3020</v>
      </c>
      <c r="B378" s="121" t="s">
        <v>3021</v>
      </c>
    </row>
    <row r="379" spans="1:2" x14ac:dyDescent="0.25">
      <c r="A379" s="119" t="s">
        <v>3022</v>
      </c>
      <c r="B379" s="120" t="s">
        <v>3023</v>
      </c>
    </row>
    <row r="380" spans="1:2" x14ac:dyDescent="0.25">
      <c r="A380" s="119" t="s">
        <v>3024</v>
      </c>
      <c r="B380" s="121" t="s">
        <v>3025</v>
      </c>
    </row>
    <row r="381" spans="1:2" x14ac:dyDescent="0.25">
      <c r="A381" s="119" t="s">
        <v>3026</v>
      </c>
      <c r="B381" s="120" t="s">
        <v>3027</v>
      </c>
    </row>
    <row r="382" spans="1:2" x14ac:dyDescent="0.25">
      <c r="A382" s="119" t="s">
        <v>3028</v>
      </c>
      <c r="B382" s="121" t="s">
        <v>3029</v>
      </c>
    </row>
    <row r="383" spans="1:2" x14ac:dyDescent="0.25">
      <c r="A383" s="119" t="s">
        <v>3030</v>
      </c>
      <c r="B383" s="120" t="s">
        <v>3031</v>
      </c>
    </row>
    <row r="384" spans="1:2" x14ac:dyDescent="0.25">
      <c r="A384" s="119" t="s">
        <v>3032</v>
      </c>
      <c r="B384" s="121" t="s">
        <v>3033</v>
      </c>
    </row>
    <row r="385" spans="1:2" x14ac:dyDescent="0.25">
      <c r="A385" s="119" t="s">
        <v>3034</v>
      </c>
      <c r="B385" s="120" t="s">
        <v>3035</v>
      </c>
    </row>
    <row r="386" spans="1:2" x14ac:dyDescent="0.25">
      <c r="A386" s="119" t="s">
        <v>3036</v>
      </c>
      <c r="B386" s="121" t="s">
        <v>3037</v>
      </c>
    </row>
    <row r="387" spans="1:2" x14ac:dyDescent="0.25">
      <c r="A387" s="119" t="s">
        <v>3038</v>
      </c>
      <c r="B387" s="120" t="s">
        <v>3039</v>
      </c>
    </row>
    <row r="388" spans="1:2" x14ac:dyDescent="0.25">
      <c r="A388" s="119" t="s">
        <v>3040</v>
      </c>
      <c r="B388" s="121" t="s">
        <v>3041</v>
      </c>
    </row>
    <row r="389" spans="1:2" x14ac:dyDescent="0.25">
      <c r="A389" s="119" t="s">
        <v>3042</v>
      </c>
      <c r="B389" s="120" t="s">
        <v>3043</v>
      </c>
    </row>
    <row r="390" spans="1:2" x14ac:dyDescent="0.25">
      <c r="A390" s="119" t="s">
        <v>3044</v>
      </c>
      <c r="B390" s="121" t="s">
        <v>3045</v>
      </c>
    </row>
    <row r="391" spans="1:2" x14ac:dyDescent="0.25">
      <c r="A391" s="119" t="s">
        <v>3046</v>
      </c>
      <c r="B391" s="120" t="s">
        <v>3047</v>
      </c>
    </row>
    <row r="392" spans="1:2" x14ac:dyDescent="0.25">
      <c r="A392" s="119" t="s">
        <v>3048</v>
      </c>
      <c r="B392" s="121" t="s">
        <v>3049</v>
      </c>
    </row>
    <row r="393" spans="1:2" x14ac:dyDescent="0.25">
      <c r="A393" s="119" t="s">
        <v>3050</v>
      </c>
      <c r="B393" s="120" t="s">
        <v>3051</v>
      </c>
    </row>
    <row r="394" spans="1:2" x14ac:dyDescent="0.25">
      <c r="A394" s="119" t="s">
        <v>3052</v>
      </c>
      <c r="B394" s="121" t="s">
        <v>3053</v>
      </c>
    </row>
    <row r="395" spans="1:2" x14ac:dyDescent="0.25">
      <c r="A395" s="119" t="s">
        <v>3054</v>
      </c>
      <c r="B395" s="120" t="s">
        <v>3055</v>
      </c>
    </row>
    <row r="396" spans="1:2" x14ac:dyDescent="0.25">
      <c r="A396" s="119" t="s">
        <v>3056</v>
      </c>
      <c r="B396" s="121" t="s">
        <v>3057</v>
      </c>
    </row>
    <row r="397" spans="1:2" x14ac:dyDescent="0.25">
      <c r="A397" s="119" t="s">
        <v>3058</v>
      </c>
      <c r="B397" s="120" t="s">
        <v>3059</v>
      </c>
    </row>
    <row r="398" spans="1:2" x14ac:dyDescent="0.25">
      <c r="A398" s="119" t="s">
        <v>3060</v>
      </c>
      <c r="B398" s="121" t="s">
        <v>3061</v>
      </c>
    </row>
    <row r="399" spans="1:2" x14ac:dyDescent="0.25">
      <c r="A399" s="119" t="s">
        <v>3062</v>
      </c>
      <c r="B399" s="120" t="s">
        <v>3063</v>
      </c>
    </row>
    <row r="400" spans="1:2" x14ac:dyDescent="0.25">
      <c r="A400" s="119" t="s">
        <v>3064</v>
      </c>
      <c r="B400" s="121" t="s">
        <v>3065</v>
      </c>
    </row>
    <row r="401" spans="1:2" x14ac:dyDescent="0.25">
      <c r="A401" s="119" t="s">
        <v>3066</v>
      </c>
      <c r="B401" s="120" t="s">
        <v>3067</v>
      </c>
    </row>
    <row r="402" spans="1:2" x14ac:dyDescent="0.25">
      <c r="A402" s="119" t="s">
        <v>3068</v>
      </c>
      <c r="B402" s="121" t="s">
        <v>3069</v>
      </c>
    </row>
    <row r="403" spans="1:2" x14ac:dyDescent="0.25">
      <c r="A403" s="119" t="s">
        <v>3070</v>
      </c>
      <c r="B403" s="120" t="s">
        <v>3071</v>
      </c>
    </row>
    <row r="404" spans="1:2" x14ac:dyDescent="0.25">
      <c r="A404" s="119" t="s">
        <v>3072</v>
      </c>
      <c r="B404" s="121" t="s">
        <v>3073</v>
      </c>
    </row>
    <row r="405" spans="1:2" x14ac:dyDescent="0.25">
      <c r="A405" s="119" t="s">
        <v>3074</v>
      </c>
      <c r="B405" s="120" t="s">
        <v>3075</v>
      </c>
    </row>
    <row r="406" spans="1:2" x14ac:dyDescent="0.25">
      <c r="A406" s="119" t="s">
        <v>3076</v>
      </c>
      <c r="B406" s="121" t="s">
        <v>3077</v>
      </c>
    </row>
    <row r="407" spans="1:2" x14ac:dyDescent="0.25">
      <c r="A407" s="119" t="s">
        <v>3078</v>
      </c>
      <c r="B407" s="120" t="s">
        <v>3079</v>
      </c>
    </row>
    <row r="408" spans="1:2" x14ac:dyDescent="0.25">
      <c r="A408" s="119" t="s">
        <v>3080</v>
      </c>
      <c r="B408" s="121" t="s">
        <v>3081</v>
      </c>
    </row>
    <row r="409" spans="1:2" x14ac:dyDescent="0.25">
      <c r="A409" s="119" t="s">
        <v>3082</v>
      </c>
      <c r="B409" s="120" t="s">
        <v>3083</v>
      </c>
    </row>
    <row r="410" spans="1:2" x14ac:dyDescent="0.25">
      <c r="A410" s="119" t="s">
        <v>3084</v>
      </c>
      <c r="B410" s="121" t="s">
        <v>3085</v>
      </c>
    </row>
    <row r="411" spans="1:2" x14ac:dyDescent="0.25">
      <c r="A411" s="119" t="s">
        <v>3086</v>
      </c>
      <c r="B411" s="120" t="s">
        <v>3087</v>
      </c>
    </row>
    <row r="412" spans="1:2" x14ac:dyDescent="0.25">
      <c r="A412" s="119" t="s">
        <v>3088</v>
      </c>
      <c r="B412" s="121" t="s">
        <v>3089</v>
      </c>
    </row>
    <row r="413" spans="1:2" x14ac:dyDescent="0.25">
      <c r="A413" s="119" t="s">
        <v>3090</v>
      </c>
      <c r="B413" s="120" t="s">
        <v>3091</v>
      </c>
    </row>
    <row r="414" spans="1:2" x14ac:dyDescent="0.25">
      <c r="A414" s="119" t="s">
        <v>3092</v>
      </c>
      <c r="B414" s="121" t="s">
        <v>3093</v>
      </c>
    </row>
    <row r="415" spans="1:2" x14ac:dyDescent="0.25">
      <c r="A415" s="119" t="s">
        <v>3094</v>
      </c>
      <c r="B415" s="120" t="s">
        <v>3095</v>
      </c>
    </row>
    <row r="416" spans="1:2" x14ac:dyDescent="0.25">
      <c r="A416" s="119" t="s">
        <v>3096</v>
      </c>
      <c r="B416" s="121" t="s">
        <v>3097</v>
      </c>
    </row>
    <row r="417" spans="1:2" x14ac:dyDescent="0.25">
      <c r="A417" s="119" t="s">
        <v>3098</v>
      </c>
      <c r="B417" s="120" t="s">
        <v>3099</v>
      </c>
    </row>
    <row r="418" spans="1:2" x14ac:dyDescent="0.25">
      <c r="A418" s="119" t="s">
        <v>3100</v>
      </c>
      <c r="B418" s="121" t="s">
        <v>3101</v>
      </c>
    </row>
    <row r="419" spans="1:2" x14ac:dyDescent="0.25">
      <c r="A419" s="119" t="s">
        <v>3102</v>
      </c>
      <c r="B419" s="120" t="s">
        <v>3103</v>
      </c>
    </row>
    <row r="420" spans="1:2" x14ac:dyDescent="0.25">
      <c r="A420" s="119" t="s">
        <v>3104</v>
      </c>
      <c r="B420" s="121" t="s">
        <v>3105</v>
      </c>
    </row>
    <row r="421" spans="1:2" x14ac:dyDescent="0.25">
      <c r="A421" s="119" t="s">
        <v>3106</v>
      </c>
      <c r="B421" s="120" t="s">
        <v>3107</v>
      </c>
    </row>
    <row r="422" spans="1:2" x14ac:dyDescent="0.25">
      <c r="A422" s="119" t="s">
        <v>3108</v>
      </c>
      <c r="B422" s="121" t="s">
        <v>3109</v>
      </c>
    </row>
    <row r="423" spans="1:2" x14ac:dyDescent="0.25">
      <c r="A423" s="119" t="s">
        <v>3110</v>
      </c>
      <c r="B423" s="120" t="s">
        <v>3111</v>
      </c>
    </row>
    <row r="424" spans="1:2" x14ac:dyDescent="0.25">
      <c r="A424" s="119" t="s">
        <v>3112</v>
      </c>
      <c r="B424" s="121" t="s">
        <v>3113</v>
      </c>
    </row>
    <row r="425" spans="1:2" x14ac:dyDescent="0.25">
      <c r="A425" s="119" t="s">
        <v>3114</v>
      </c>
      <c r="B425" s="120" t="s">
        <v>3115</v>
      </c>
    </row>
    <row r="426" spans="1:2" x14ac:dyDescent="0.25">
      <c r="A426" s="119" t="s">
        <v>3116</v>
      </c>
      <c r="B426" s="121" t="s">
        <v>3117</v>
      </c>
    </row>
    <row r="427" spans="1:2" x14ac:dyDescent="0.25">
      <c r="A427" s="119" t="s">
        <v>3118</v>
      </c>
      <c r="B427" s="120" t="s">
        <v>3119</v>
      </c>
    </row>
    <row r="428" spans="1:2" x14ac:dyDescent="0.25">
      <c r="A428" s="119" t="s">
        <v>3120</v>
      </c>
      <c r="B428" s="121" t="s">
        <v>3121</v>
      </c>
    </row>
    <row r="429" spans="1:2" x14ac:dyDescent="0.25">
      <c r="A429" s="119" t="s">
        <v>3122</v>
      </c>
      <c r="B429" s="120" t="s">
        <v>3123</v>
      </c>
    </row>
    <row r="430" spans="1:2" x14ac:dyDescent="0.25">
      <c r="A430" s="119" t="s">
        <v>3124</v>
      </c>
      <c r="B430" s="121" t="s">
        <v>3125</v>
      </c>
    </row>
    <row r="431" spans="1:2" x14ac:dyDescent="0.25">
      <c r="A431" s="119" t="s">
        <v>3126</v>
      </c>
      <c r="B431" s="120" t="s">
        <v>3127</v>
      </c>
    </row>
    <row r="432" spans="1:2" x14ac:dyDescent="0.25">
      <c r="A432" s="119" t="s">
        <v>3128</v>
      </c>
      <c r="B432" s="121" t="s">
        <v>3129</v>
      </c>
    </row>
    <row r="433" spans="1:2" x14ac:dyDescent="0.25">
      <c r="A433" s="119" t="s">
        <v>3130</v>
      </c>
      <c r="B433" s="120" t="s">
        <v>3131</v>
      </c>
    </row>
    <row r="434" spans="1:2" x14ac:dyDescent="0.25">
      <c r="A434" s="119" t="s">
        <v>3132</v>
      </c>
      <c r="B434" s="121" t="s">
        <v>3133</v>
      </c>
    </row>
    <row r="435" spans="1:2" x14ac:dyDescent="0.25">
      <c r="A435" s="119" t="s">
        <v>3134</v>
      </c>
      <c r="B435" s="120" t="s">
        <v>3135</v>
      </c>
    </row>
    <row r="436" spans="1:2" x14ac:dyDescent="0.25">
      <c r="A436" s="119" t="s">
        <v>3136</v>
      </c>
      <c r="B436" s="121" t="s">
        <v>3137</v>
      </c>
    </row>
    <row r="437" spans="1:2" x14ac:dyDescent="0.25">
      <c r="A437" s="119" t="s">
        <v>3138</v>
      </c>
      <c r="B437" s="120" t="s">
        <v>3139</v>
      </c>
    </row>
    <row r="438" spans="1:2" x14ac:dyDescent="0.25">
      <c r="A438" s="119" t="s">
        <v>3140</v>
      </c>
      <c r="B438" s="121" t="s">
        <v>3141</v>
      </c>
    </row>
    <row r="439" spans="1:2" x14ac:dyDescent="0.25">
      <c r="A439" s="119" t="s">
        <v>3142</v>
      </c>
      <c r="B439" s="120" t="s">
        <v>3143</v>
      </c>
    </row>
    <row r="440" spans="1:2" x14ac:dyDescent="0.25">
      <c r="A440" s="119" t="s">
        <v>3144</v>
      </c>
      <c r="B440" s="121" t="s">
        <v>3145</v>
      </c>
    </row>
    <row r="441" spans="1:2" x14ac:dyDescent="0.25">
      <c r="A441" s="119" t="s">
        <v>3146</v>
      </c>
      <c r="B441" s="120" t="s">
        <v>3147</v>
      </c>
    </row>
    <row r="442" spans="1:2" x14ac:dyDescent="0.25">
      <c r="A442" s="119" t="s">
        <v>3148</v>
      </c>
      <c r="B442" s="121" t="s">
        <v>3149</v>
      </c>
    </row>
    <row r="443" spans="1:2" x14ac:dyDescent="0.25">
      <c r="A443" s="119" t="s">
        <v>3150</v>
      </c>
      <c r="B443" s="120" t="s">
        <v>3151</v>
      </c>
    </row>
    <row r="444" spans="1:2" x14ac:dyDescent="0.25">
      <c r="A444" s="119" t="s">
        <v>3152</v>
      </c>
      <c r="B444" s="121" t="s">
        <v>3153</v>
      </c>
    </row>
    <row r="445" spans="1:2" x14ac:dyDescent="0.25">
      <c r="A445" s="119" t="s">
        <v>3154</v>
      </c>
      <c r="B445" s="120" t="s">
        <v>3155</v>
      </c>
    </row>
    <row r="446" spans="1:2" x14ac:dyDescent="0.25">
      <c r="A446" s="119" t="s">
        <v>3156</v>
      </c>
      <c r="B446" s="121" t="s">
        <v>3157</v>
      </c>
    </row>
    <row r="447" spans="1:2" x14ac:dyDescent="0.25">
      <c r="A447" s="119" t="s">
        <v>3158</v>
      </c>
      <c r="B447" s="120" t="s">
        <v>3159</v>
      </c>
    </row>
    <row r="448" spans="1:2" x14ac:dyDescent="0.25">
      <c r="A448" s="119" t="s">
        <v>3160</v>
      </c>
      <c r="B448" s="121" t="s">
        <v>3161</v>
      </c>
    </row>
    <row r="449" spans="1:2" x14ac:dyDescent="0.25">
      <c r="A449" s="119" t="s">
        <v>3162</v>
      </c>
      <c r="B449" s="120" t="s">
        <v>3163</v>
      </c>
    </row>
    <row r="450" spans="1:2" x14ac:dyDescent="0.25">
      <c r="A450" s="119" t="s">
        <v>3164</v>
      </c>
      <c r="B450" s="121" t="s">
        <v>3165</v>
      </c>
    </row>
    <row r="451" spans="1:2" x14ac:dyDescent="0.25">
      <c r="A451" s="119" t="s">
        <v>3166</v>
      </c>
      <c r="B451" s="120" t="s">
        <v>3167</v>
      </c>
    </row>
    <row r="452" spans="1:2" x14ac:dyDescent="0.25">
      <c r="A452" s="119" t="s">
        <v>3168</v>
      </c>
      <c r="B452" s="121" t="s">
        <v>3169</v>
      </c>
    </row>
    <row r="453" spans="1:2" x14ac:dyDescent="0.25">
      <c r="A453" s="119" t="s">
        <v>3170</v>
      </c>
      <c r="B453" s="120" t="s">
        <v>3171</v>
      </c>
    </row>
    <row r="454" spans="1:2" x14ac:dyDescent="0.25">
      <c r="A454" s="119" t="s">
        <v>3172</v>
      </c>
      <c r="B454" s="121" t="s">
        <v>3173</v>
      </c>
    </row>
    <row r="455" spans="1:2" x14ac:dyDescent="0.25">
      <c r="A455" s="119" t="s">
        <v>3174</v>
      </c>
      <c r="B455" s="120" t="s">
        <v>3175</v>
      </c>
    </row>
    <row r="456" spans="1:2" x14ac:dyDescent="0.25">
      <c r="A456" s="119" t="s">
        <v>3176</v>
      </c>
      <c r="B456" s="121" t="s">
        <v>3177</v>
      </c>
    </row>
    <row r="457" spans="1:2" x14ac:dyDescent="0.25">
      <c r="A457" s="119" t="s">
        <v>3178</v>
      </c>
      <c r="B457" s="120" t="s">
        <v>3179</v>
      </c>
    </row>
    <row r="458" spans="1:2" x14ac:dyDescent="0.25">
      <c r="A458" s="119" t="s">
        <v>3180</v>
      </c>
      <c r="B458" s="121" t="s">
        <v>3181</v>
      </c>
    </row>
    <row r="459" spans="1:2" x14ac:dyDescent="0.25">
      <c r="A459" s="119" t="s">
        <v>3182</v>
      </c>
      <c r="B459" s="120" t="s">
        <v>3183</v>
      </c>
    </row>
    <row r="460" spans="1:2" x14ac:dyDescent="0.25">
      <c r="A460" s="119" t="s">
        <v>3184</v>
      </c>
      <c r="B460" s="121" t="s">
        <v>3185</v>
      </c>
    </row>
    <row r="461" spans="1:2" x14ac:dyDescent="0.25">
      <c r="A461" s="119" t="s">
        <v>3186</v>
      </c>
      <c r="B461" s="120" t="s">
        <v>3187</v>
      </c>
    </row>
    <row r="462" spans="1:2" x14ac:dyDescent="0.25">
      <c r="A462" s="119" t="s">
        <v>3188</v>
      </c>
      <c r="B462" s="121" t="s">
        <v>3189</v>
      </c>
    </row>
    <row r="463" spans="1:2" x14ac:dyDescent="0.25">
      <c r="A463" s="119" t="s">
        <v>3190</v>
      </c>
      <c r="B463" s="120" t="s">
        <v>3191</v>
      </c>
    </row>
    <row r="464" spans="1:2" x14ac:dyDescent="0.25">
      <c r="A464" s="119" t="s">
        <v>3192</v>
      </c>
      <c r="B464" s="121" t="s">
        <v>3193</v>
      </c>
    </row>
    <row r="465" spans="1:2" x14ac:dyDescent="0.25">
      <c r="A465" s="119" t="s">
        <v>3194</v>
      </c>
      <c r="B465" s="120" t="s">
        <v>3195</v>
      </c>
    </row>
    <row r="466" spans="1:2" x14ac:dyDescent="0.25">
      <c r="A466" s="119" t="s">
        <v>3196</v>
      </c>
      <c r="B466" s="121" t="s">
        <v>3197</v>
      </c>
    </row>
    <row r="467" spans="1:2" x14ac:dyDescent="0.25">
      <c r="A467" s="119" t="s">
        <v>3198</v>
      </c>
      <c r="B467" s="120" t="s">
        <v>3199</v>
      </c>
    </row>
    <row r="468" spans="1:2" x14ac:dyDescent="0.25">
      <c r="A468" s="119" t="s">
        <v>3200</v>
      </c>
      <c r="B468" s="121" t="s">
        <v>3201</v>
      </c>
    </row>
    <row r="469" spans="1:2" x14ac:dyDescent="0.25">
      <c r="A469" s="119" t="s">
        <v>3202</v>
      </c>
      <c r="B469" s="120" t="s">
        <v>3203</v>
      </c>
    </row>
    <row r="470" spans="1:2" x14ac:dyDescent="0.25">
      <c r="A470" s="119" t="s">
        <v>3204</v>
      </c>
      <c r="B470" s="121" t="s">
        <v>3205</v>
      </c>
    </row>
    <row r="471" spans="1:2" x14ac:dyDescent="0.25">
      <c r="A471" s="119" t="s">
        <v>3206</v>
      </c>
      <c r="B471" s="120" t="s">
        <v>3207</v>
      </c>
    </row>
    <row r="472" spans="1:2" x14ac:dyDescent="0.25">
      <c r="A472" s="119" t="s">
        <v>3208</v>
      </c>
      <c r="B472" s="121" t="s">
        <v>3209</v>
      </c>
    </row>
    <row r="473" spans="1:2" x14ac:dyDescent="0.25">
      <c r="A473" s="119" t="s">
        <v>3210</v>
      </c>
      <c r="B473" s="120" t="s">
        <v>3211</v>
      </c>
    </row>
    <row r="474" spans="1:2" x14ac:dyDescent="0.25">
      <c r="A474" s="119" t="s">
        <v>3212</v>
      </c>
      <c r="B474" s="121" t="s">
        <v>3213</v>
      </c>
    </row>
    <row r="475" spans="1:2" x14ac:dyDescent="0.25">
      <c r="A475" s="119" t="s">
        <v>3214</v>
      </c>
      <c r="B475" s="120" t="s">
        <v>3215</v>
      </c>
    </row>
    <row r="476" spans="1:2" x14ac:dyDescent="0.25">
      <c r="A476" s="119" t="s">
        <v>3216</v>
      </c>
      <c r="B476" s="121" t="s">
        <v>3217</v>
      </c>
    </row>
    <row r="477" spans="1:2" x14ac:dyDescent="0.25">
      <c r="A477" s="119" t="s">
        <v>3218</v>
      </c>
      <c r="B477" s="120" t="s">
        <v>3219</v>
      </c>
    </row>
    <row r="478" spans="1:2" x14ac:dyDescent="0.25">
      <c r="A478" s="119" t="s">
        <v>3220</v>
      </c>
      <c r="B478" s="121" t="s">
        <v>3221</v>
      </c>
    </row>
    <row r="479" spans="1:2" x14ac:dyDescent="0.25">
      <c r="A479" s="119" t="s">
        <v>3222</v>
      </c>
      <c r="B479" s="120" t="s">
        <v>3223</v>
      </c>
    </row>
    <row r="480" spans="1:2" x14ac:dyDescent="0.25">
      <c r="A480" s="119" t="s">
        <v>3224</v>
      </c>
      <c r="B480" s="121" t="s">
        <v>3225</v>
      </c>
    </row>
    <row r="481" spans="1:2" x14ac:dyDescent="0.25">
      <c r="A481" s="119" t="s">
        <v>3226</v>
      </c>
      <c r="B481" s="120" t="s">
        <v>3227</v>
      </c>
    </row>
    <row r="482" spans="1:2" x14ac:dyDescent="0.25">
      <c r="A482" s="119" t="s">
        <v>3228</v>
      </c>
      <c r="B482" s="121" t="s">
        <v>3229</v>
      </c>
    </row>
    <row r="483" spans="1:2" x14ac:dyDescent="0.25">
      <c r="A483" s="119" t="s">
        <v>3230</v>
      </c>
      <c r="B483" s="120" t="s">
        <v>3231</v>
      </c>
    </row>
    <row r="484" spans="1:2" x14ac:dyDescent="0.25">
      <c r="A484" s="119" t="s">
        <v>3232</v>
      </c>
      <c r="B484" s="121" t="s">
        <v>3233</v>
      </c>
    </row>
    <row r="485" spans="1:2" x14ac:dyDescent="0.25">
      <c r="A485" s="119" t="s">
        <v>3234</v>
      </c>
      <c r="B485" s="120" t="s">
        <v>3235</v>
      </c>
    </row>
    <row r="486" spans="1:2" x14ac:dyDescent="0.25">
      <c r="A486" s="119" t="s">
        <v>3236</v>
      </c>
      <c r="B486" s="121" t="s">
        <v>3237</v>
      </c>
    </row>
    <row r="487" spans="1:2" x14ac:dyDescent="0.25">
      <c r="A487" s="119" t="s">
        <v>3238</v>
      </c>
      <c r="B487" s="120" t="s">
        <v>3239</v>
      </c>
    </row>
    <row r="488" spans="1:2" x14ac:dyDescent="0.25">
      <c r="A488" s="119" t="s">
        <v>3240</v>
      </c>
      <c r="B488" s="121" t="s">
        <v>3241</v>
      </c>
    </row>
    <row r="489" spans="1:2" x14ac:dyDescent="0.25">
      <c r="A489" s="119" t="s">
        <v>3242</v>
      </c>
      <c r="B489" s="120" t="s">
        <v>3243</v>
      </c>
    </row>
    <row r="490" spans="1:2" x14ac:dyDescent="0.25">
      <c r="A490" s="119" t="s">
        <v>3244</v>
      </c>
      <c r="B490" s="121" t="s">
        <v>3245</v>
      </c>
    </row>
    <row r="491" spans="1:2" x14ac:dyDescent="0.25">
      <c r="A491" s="119" t="s">
        <v>3246</v>
      </c>
      <c r="B491" s="120" t="s">
        <v>3247</v>
      </c>
    </row>
    <row r="492" spans="1:2" x14ac:dyDescent="0.25">
      <c r="A492" s="119" t="s">
        <v>3248</v>
      </c>
      <c r="B492" s="121" t="s">
        <v>3249</v>
      </c>
    </row>
    <row r="493" spans="1:2" x14ac:dyDescent="0.25">
      <c r="A493" s="119" t="s">
        <v>3250</v>
      </c>
      <c r="B493" s="120" t="s">
        <v>3251</v>
      </c>
    </row>
    <row r="494" spans="1:2" x14ac:dyDescent="0.25">
      <c r="A494" s="119" t="s">
        <v>3252</v>
      </c>
      <c r="B494" s="121" t="s">
        <v>3253</v>
      </c>
    </row>
    <row r="495" spans="1:2" x14ac:dyDescent="0.25">
      <c r="A495" s="119" t="s">
        <v>3254</v>
      </c>
      <c r="B495" s="120" t="s">
        <v>3255</v>
      </c>
    </row>
    <row r="496" spans="1:2" x14ac:dyDescent="0.25">
      <c r="A496" s="119" t="s">
        <v>3256</v>
      </c>
      <c r="B496" s="121" t="s">
        <v>3257</v>
      </c>
    </row>
    <row r="497" spans="1:2" x14ac:dyDescent="0.25">
      <c r="A497" s="119" t="s">
        <v>3258</v>
      </c>
      <c r="B497" s="120" t="s">
        <v>3259</v>
      </c>
    </row>
    <row r="498" spans="1:2" x14ac:dyDescent="0.25">
      <c r="A498" s="119" t="s">
        <v>3260</v>
      </c>
      <c r="B498" s="121" t="s">
        <v>3261</v>
      </c>
    </row>
    <row r="499" spans="1:2" x14ac:dyDescent="0.25">
      <c r="A499" s="119" t="s">
        <v>3262</v>
      </c>
      <c r="B499" s="120" t="s">
        <v>3263</v>
      </c>
    </row>
    <row r="500" spans="1:2" x14ac:dyDescent="0.25">
      <c r="A500" s="119" t="s">
        <v>3264</v>
      </c>
      <c r="B500" s="121" t="s">
        <v>3265</v>
      </c>
    </row>
    <row r="501" spans="1:2" x14ac:dyDescent="0.25">
      <c r="A501" s="119" t="s">
        <v>3266</v>
      </c>
      <c r="B501" s="120" t="s">
        <v>3267</v>
      </c>
    </row>
    <row r="502" spans="1:2" x14ac:dyDescent="0.25">
      <c r="A502" s="119" t="s">
        <v>3268</v>
      </c>
      <c r="B502" s="121" t="s">
        <v>3269</v>
      </c>
    </row>
    <row r="503" spans="1:2" x14ac:dyDescent="0.25">
      <c r="A503" s="119" t="s">
        <v>3270</v>
      </c>
      <c r="B503" s="120" t="s">
        <v>3271</v>
      </c>
    </row>
    <row r="504" spans="1:2" x14ac:dyDescent="0.25">
      <c r="A504" s="119" t="s">
        <v>3272</v>
      </c>
      <c r="B504" s="121" t="s">
        <v>3273</v>
      </c>
    </row>
    <row r="505" spans="1:2" x14ac:dyDescent="0.25">
      <c r="A505" s="119" t="s">
        <v>3274</v>
      </c>
      <c r="B505" s="120" t="s">
        <v>3275</v>
      </c>
    </row>
    <row r="506" spans="1:2" x14ac:dyDescent="0.25">
      <c r="A506" s="119" t="s">
        <v>3276</v>
      </c>
      <c r="B506" s="121" t="s">
        <v>3277</v>
      </c>
    </row>
    <row r="507" spans="1:2" x14ac:dyDescent="0.25">
      <c r="A507" s="119" t="s">
        <v>3278</v>
      </c>
      <c r="B507" s="120" t="s">
        <v>3279</v>
      </c>
    </row>
    <row r="508" spans="1:2" x14ac:dyDescent="0.25">
      <c r="A508" s="119" t="s">
        <v>3280</v>
      </c>
      <c r="B508" s="121" t="s">
        <v>3281</v>
      </c>
    </row>
    <row r="509" spans="1:2" x14ac:dyDescent="0.25">
      <c r="A509" s="119" t="s">
        <v>3282</v>
      </c>
      <c r="B509" s="120" t="s">
        <v>3283</v>
      </c>
    </row>
    <row r="510" spans="1:2" x14ac:dyDescent="0.25">
      <c r="A510" s="119" t="s">
        <v>3284</v>
      </c>
      <c r="B510" s="121" t="s">
        <v>3285</v>
      </c>
    </row>
    <row r="511" spans="1:2" x14ac:dyDescent="0.25">
      <c r="A511" s="119" t="s">
        <v>3286</v>
      </c>
      <c r="B511" s="120" t="s">
        <v>3287</v>
      </c>
    </row>
    <row r="512" spans="1:2" x14ac:dyDescent="0.25">
      <c r="A512" s="119" t="s">
        <v>3288</v>
      </c>
      <c r="B512" s="121" t="s">
        <v>3289</v>
      </c>
    </row>
    <row r="513" spans="1:2" x14ac:dyDescent="0.25">
      <c r="A513" s="119" t="s">
        <v>3290</v>
      </c>
      <c r="B513" s="120" t="s">
        <v>3291</v>
      </c>
    </row>
    <row r="514" spans="1:2" x14ac:dyDescent="0.25">
      <c r="A514" s="119" t="s">
        <v>3292</v>
      </c>
      <c r="B514" s="121" t="s">
        <v>3293</v>
      </c>
    </row>
    <row r="515" spans="1:2" x14ac:dyDescent="0.25">
      <c r="A515" s="119" t="s">
        <v>3294</v>
      </c>
      <c r="B515" s="120" t="s">
        <v>3295</v>
      </c>
    </row>
    <row r="516" spans="1:2" x14ac:dyDescent="0.25">
      <c r="A516" s="119" t="s">
        <v>3296</v>
      </c>
      <c r="B516" s="121" t="s">
        <v>3297</v>
      </c>
    </row>
    <row r="517" spans="1:2" x14ac:dyDescent="0.25">
      <c r="A517" s="119" t="s">
        <v>3298</v>
      </c>
      <c r="B517" s="120" t="s">
        <v>3299</v>
      </c>
    </row>
    <row r="518" spans="1:2" x14ac:dyDescent="0.25">
      <c r="A518" s="119" t="s">
        <v>3300</v>
      </c>
      <c r="B518" s="121" t="s">
        <v>3301</v>
      </c>
    </row>
    <row r="519" spans="1:2" x14ac:dyDescent="0.25">
      <c r="A519" s="119" t="s">
        <v>3302</v>
      </c>
      <c r="B519" s="120" t="s">
        <v>3303</v>
      </c>
    </row>
    <row r="520" spans="1:2" x14ac:dyDescent="0.25">
      <c r="A520" s="119" t="s">
        <v>3304</v>
      </c>
      <c r="B520" s="121" t="s">
        <v>3305</v>
      </c>
    </row>
    <row r="521" spans="1:2" x14ac:dyDescent="0.25">
      <c r="A521" s="119" t="s">
        <v>3306</v>
      </c>
      <c r="B521" s="120" t="s">
        <v>3307</v>
      </c>
    </row>
    <row r="522" spans="1:2" x14ac:dyDescent="0.25">
      <c r="A522" s="119" t="s">
        <v>3308</v>
      </c>
      <c r="B522" s="121" t="s">
        <v>3309</v>
      </c>
    </row>
    <row r="523" spans="1:2" x14ac:dyDescent="0.25">
      <c r="A523" s="119" t="s">
        <v>3310</v>
      </c>
      <c r="B523" s="120" t="s">
        <v>3311</v>
      </c>
    </row>
    <row r="524" spans="1:2" x14ac:dyDescent="0.25">
      <c r="A524" s="119" t="s">
        <v>3312</v>
      </c>
      <c r="B524" s="121" t="s">
        <v>3313</v>
      </c>
    </row>
    <row r="525" spans="1:2" x14ac:dyDescent="0.25">
      <c r="A525" s="119" t="s">
        <v>3314</v>
      </c>
      <c r="B525" s="120" t="s">
        <v>3315</v>
      </c>
    </row>
    <row r="526" spans="1:2" x14ac:dyDescent="0.25">
      <c r="A526" s="119" t="s">
        <v>3316</v>
      </c>
      <c r="B526" s="121" t="s">
        <v>3317</v>
      </c>
    </row>
    <row r="527" spans="1:2" x14ac:dyDescent="0.25">
      <c r="A527" s="119" t="s">
        <v>3318</v>
      </c>
      <c r="B527" s="120" t="s">
        <v>3319</v>
      </c>
    </row>
    <row r="528" spans="1:2" x14ac:dyDescent="0.25">
      <c r="A528" s="119" t="s">
        <v>3320</v>
      </c>
      <c r="B528" s="121" t="s">
        <v>3321</v>
      </c>
    </row>
    <row r="529" spans="1:2" x14ac:dyDescent="0.25">
      <c r="A529" s="119" t="s">
        <v>3322</v>
      </c>
      <c r="B529" s="120" t="s">
        <v>3323</v>
      </c>
    </row>
    <row r="530" spans="1:2" x14ac:dyDescent="0.25">
      <c r="A530" s="119" t="s">
        <v>3324</v>
      </c>
      <c r="B530" s="121" t="s">
        <v>3325</v>
      </c>
    </row>
    <row r="531" spans="1:2" x14ac:dyDescent="0.25">
      <c r="A531" s="119" t="s">
        <v>3326</v>
      </c>
      <c r="B531" s="120" t="s">
        <v>3327</v>
      </c>
    </row>
    <row r="532" spans="1:2" x14ac:dyDescent="0.25">
      <c r="A532" s="119" t="s">
        <v>3328</v>
      </c>
      <c r="B532" s="121" t="s">
        <v>3329</v>
      </c>
    </row>
    <row r="533" spans="1:2" x14ac:dyDescent="0.25">
      <c r="A533" s="119" t="s">
        <v>3330</v>
      </c>
      <c r="B533" s="120" t="s">
        <v>3331</v>
      </c>
    </row>
    <row r="534" spans="1:2" x14ac:dyDescent="0.25">
      <c r="A534" s="119" t="s">
        <v>3332</v>
      </c>
      <c r="B534" s="121" t="s">
        <v>3333</v>
      </c>
    </row>
    <row r="535" spans="1:2" x14ac:dyDescent="0.25">
      <c r="A535" s="119" t="s">
        <v>3334</v>
      </c>
      <c r="B535" s="120" t="s">
        <v>3335</v>
      </c>
    </row>
    <row r="536" spans="1:2" x14ac:dyDescent="0.25">
      <c r="A536" s="119" t="s">
        <v>3336</v>
      </c>
      <c r="B536" s="121" t="s">
        <v>3337</v>
      </c>
    </row>
    <row r="537" spans="1:2" x14ac:dyDescent="0.25">
      <c r="A537" s="119" t="s">
        <v>3338</v>
      </c>
      <c r="B537" s="120" t="s">
        <v>3339</v>
      </c>
    </row>
    <row r="538" spans="1:2" x14ac:dyDescent="0.25">
      <c r="A538" s="119" t="s">
        <v>3340</v>
      </c>
      <c r="B538" s="121" t="s">
        <v>3341</v>
      </c>
    </row>
    <row r="539" spans="1:2" x14ac:dyDescent="0.25">
      <c r="A539" s="119" t="s">
        <v>3342</v>
      </c>
      <c r="B539" s="120" t="s">
        <v>3343</v>
      </c>
    </row>
    <row r="540" spans="1:2" x14ac:dyDescent="0.25">
      <c r="A540" s="119" t="s">
        <v>3344</v>
      </c>
      <c r="B540" s="121" t="s">
        <v>3345</v>
      </c>
    </row>
    <row r="541" spans="1:2" x14ac:dyDescent="0.25">
      <c r="A541" s="119" t="s">
        <v>3346</v>
      </c>
      <c r="B541" s="120" t="s">
        <v>3347</v>
      </c>
    </row>
    <row r="542" spans="1:2" x14ac:dyDescent="0.25">
      <c r="A542" s="119" t="s">
        <v>3348</v>
      </c>
      <c r="B542" s="121" t="s">
        <v>3349</v>
      </c>
    </row>
    <row r="543" spans="1:2" x14ac:dyDescent="0.25">
      <c r="A543" s="119" t="s">
        <v>3350</v>
      </c>
      <c r="B543" s="120" t="s">
        <v>3351</v>
      </c>
    </row>
    <row r="544" spans="1:2" x14ac:dyDescent="0.25">
      <c r="A544" s="119" t="s">
        <v>3352</v>
      </c>
      <c r="B544" s="121" t="s">
        <v>3353</v>
      </c>
    </row>
    <row r="545" spans="1:2" x14ac:dyDescent="0.25">
      <c r="A545" s="119" t="s">
        <v>3354</v>
      </c>
      <c r="B545" s="120" t="s">
        <v>3355</v>
      </c>
    </row>
    <row r="546" spans="1:2" x14ac:dyDescent="0.25">
      <c r="A546" s="119" t="s">
        <v>3356</v>
      </c>
      <c r="B546" s="121" t="s">
        <v>3357</v>
      </c>
    </row>
    <row r="547" spans="1:2" x14ac:dyDescent="0.25">
      <c r="A547" s="119" t="s">
        <v>3358</v>
      </c>
      <c r="B547" s="120" t="s">
        <v>3359</v>
      </c>
    </row>
    <row r="548" spans="1:2" x14ac:dyDescent="0.25">
      <c r="A548" s="119" t="s">
        <v>3360</v>
      </c>
      <c r="B548" s="121" t="s">
        <v>3361</v>
      </c>
    </row>
    <row r="549" spans="1:2" x14ac:dyDescent="0.25">
      <c r="A549" s="119" t="s">
        <v>3362</v>
      </c>
      <c r="B549" s="120" t="s">
        <v>3363</v>
      </c>
    </row>
    <row r="550" spans="1:2" x14ac:dyDescent="0.25">
      <c r="A550" s="119" t="s">
        <v>3364</v>
      </c>
      <c r="B550" s="121" t="s">
        <v>3365</v>
      </c>
    </row>
    <row r="551" spans="1:2" x14ac:dyDescent="0.25">
      <c r="A551" s="119" t="s">
        <v>3366</v>
      </c>
      <c r="B551" s="120" t="s">
        <v>3367</v>
      </c>
    </row>
    <row r="552" spans="1:2" x14ac:dyDescent="0.25">
      <c r="A552" s="119" t="s">
        <v>3368</v>
      </c>
      <c r="B552" s="121" t="s">
        <v>3369</v>
      </c>
    </row>
    <row r="553" spans="1:2" x14ac:dyDescent="0.25">
      <c r="A553" s="119" t="s">
        <v>3370</v>
      </c>
      <c r="B553" s="120" t="s">
        <v>3371</v>
      </c>
    </row>
    <row r="554" spans="1:2" x14ac:dyDescent="0.25">
      <c r="A554" s="119" t="s">
        <v>3372</v>
      </c>
      <c r="B554" s="121" t="s">
        <v>3373</v>
      </c>
    </row>
    <row r="555" spans="1:2" x14ac:dyDescent="0.25">
      <c r="A555" s="119" t="s">
        <v>3374</v>
      </c>
      <c r="B555" s="120" t="s">
        <v>3375</v>
      </c>
    </row>
    <row r="556" spans="1:2" x14ac:dyDescent="0.25">
      <c r="A556" s="119" t="s">
        <v>3376</v>
      </c>
      <c r="B556" s="121" t="s">
        <v>3377</v>
      </c>
    </row>
    <row r="557" spans="1:2" x14ac:dyDescent="0.25">
      <c r="A557" s="119" t="s">
        <v>3378</v>
      </c>
      <c r="B557" s="120" t="s">
        <v>3379</v>
      </c>
    </row>
    <row r="558" spans="1:2" x14ac:dyDescent="0.25">
      <c r="A558" s="119" t="s">
        <v>3380</v>
      </c>
      <c r="B558" s="121" t="s">
        <v>3381</v>
      </c>
    </row>
    <row r="559" spans="1:2" x14ac:dyDescent="0.25">
      <c r="A559" s="119" t="s">
        <v>3382</v>
      </c>
      <c r="B559" s="120" t="s">
        <v>3383</v>
      </c>
    </row>
    <row r="560" spans="1:2" x14ac:dyDescent="0.25">
      <c r="A560" s="119" t="s">
        <v>3384</v>
      </c>
      <c r="B560" s="121" t="s">
        <v>3385</v>
      </c>
    </row>
    <row r="561" spans="1:2" x14ac:dyDescent="0.25">
      <c r="A561" s="119" t="s">
        <v>3386</v>
      </c>
      <c r="B561" s="120" t="s">
        <v>3387</v>
      </c>
    </row>
    <row r="562" spans="1:2" x14ac:dyDescent="0.25">
      <c r="A562" s="119" t="s">
        <v>3388</v>
      </c>
      <c r="B562" s="121" t="s">
        <v>3389</v>
      </c>
    </row>
    <row r="563" spans="1:2" x14ac:dyDescent="0.25">
      <c r="A563" s="119" t="s">
        <v>3390</v>
      </c>
      <c r="B563" s="120" t="s">
        <v>3391</v>
      </c>
    </row>
    <row r="564" spans="1:2" x14ac:dyDescent="0.25">
      <c r="A564" s="119" t="s">
        <v>3392</v>
      </c>
      <c r="B564" s="121" t="s">
        <v>3393</v>
      </c>
    </row>
    <row r="565" spans="1:2" x14ac:dyDescent="0.25">
      <c r="A565" s="119" t="s">
        <v>3394</v>
      </c>
      <c r="B565" s="120" t="s">
        <v>3395</v>
      </c>
    </row>
    <row r="566" spans="1:2" x14ac:dyDescent="0.25">
      <c r="A566" s="119" t="s">
        <v>3396</v>
      </c>
      <c r="B566" s="121" t="s">
        <v>3397</v>
      </c>
    </row>
    <row r="567" spans="1:2" x14ac:dyDescent="0.25">
      <c r="A567" s="119" t="s">
        <v>3398</v>
      </c>
      <c r="B567" s="120" t="s">
        <v>3399</v>
      </c>
    </row>
    <row r="568" spans="1:2" x14ac:dyDescent="0.25">
      <c r="A568" s="119" t="s">
        <v>3400</v>
      </c>
      <c r="B568" s="121" t="s">
        <v>3401</v>
      </c>
    </row>
    <row r="569" spans="1:2" x14ac:dyDescent="0.25">
      <c r="A569" s="119" t="s">
        <v>3402</v>
      </c>
      <c r="B569" s="120" t="s">
        <v>3403</v>
      </c>
    </row>
    <row r="570" spans="1:2" x14ac:dyDescent="0.25">
      <c r="A570" s="119" t="s">
        <v>3404</v>
      </c>
      <c r="B570" s="121" t="s">
        <v>3405</v>
      </c>
    </row>
    <row r="571" spans="1:2" x14ac:dyDescent="0.25">
      <c r="A571" s="119" t="s">
        <v>3406</v>
      </c>
      <c r="B571" s="120" t="s">
        <v>3407</v>
      </c>
    </row>
    <row r="572" spans="1:2" x14ac:dyDescent="0.25">
      <c r="A572" s="119" t="s">
        <v>3408</v>
      </c>
      <c r="B572" s="121" t="s">
        <v>3409</v>
      </c>
    </row>
    <row r="573" spans="1:2" x14ac:dyDescent="0.25">
      <c r="A573" s="119" t="s">
        <v>3410</v>
      </c>
      <c r="B573" s="120" t="s">
        <v>3411</v>
      </c>
    </row>
    <row r="574" spans="1:2" x14ac:dyDescent="0.25">
      <c r="A574" s="119" t="s">
        <v>3412</v>
      </c>
      <c r="B574" s="121" t="s">
        <v>3413</v>
      </c>
    </row>
    <row r="575" spans="1:2" x14ac:dyDescent="0.25">
      <c r="A575" s="119" t="s">
        <v>3414</v>
      </c>
      <c r="B575" s="120" t="s">
        <v>3415</v>
      </c>
    </row>
    <row r="576" spans="1:2" x14ac:dyDescent="0.25">
      <c r="A576" s="119" t="s">
        <v>3416</v>
      </c>
      <c r="B576" s="121" t="s">
        <v>3417</v>
      </c>
    </row>
    <row r="577" spans="1:2" x14ac:dyDescent="0.25">
      <c r="A577" s="119" t="s">
        <v>3418</v>
      </c>
      <c r="B577" s="120" t="s">
        <v>3419</v>
      </c>
    </row>
    <row r="578" spans="1:2" x14ac:dyDescent="0.25">
      <c r="A578" s="119" t="s">
        <v>3420</v>
      </c>
      <c r="B578" s="121" t="s">
        <v>3421</v>
      </c>
    </row>
    <row r="579" spans="1:2" x14ac:dyDescent="0.25">
      <c r="A579" s="119" t="s">
        <v>3422</v>
      </c>
      <c r="B579" s="120" t="s">
        <v>3423</v>
      </c>
    </row>
    <row r="580" spans="1:2" x14ac:dyDescent="0.25">
      <c r="A580" s="119" t="s">
        <v>3424</v>
      </c>
      <c r="B580" s="121" t="s">
        <v>3425</v>
      </c>
    </row>
    <row r="581" spans="1:2" x14ac:dyDescent="0.25">
      <c r="A581" s="119" t="s">
        <v>3426</v>
      </c>
      <c r="B581" s="120" t="s">
        <v>3427</v>
      </c>
    </row>
    <row r="582" spans="1:2" x14ac:dyDescent="0.25">
      <c r="A582" s="119" t="s">
        <v>3428</v>
      </c>
      <c r="B582" s="121" t="s">
        <v>3429</v>
      </c>
    </row>
    <row r="583" spans="1:2" x14ac:dyDescent="0.25">
      <c r="A583" s="119" t="s">
        <v>3430</v>
      </c>
      <c r="B583" s="120" t="s">
        <v>3431</v>
      </c>
    </row>
    <row r="584" spans="1:2" x14ac:dyDescent="0.25">
      <c r="A584" s="119" t="s">
        <v>3432</v>
      </c>
      <c r="B584" s="121" t="s">
        <v>3433</v>
      </c>
    </row>
    <row r="585" spans="1:2" x14ac:dyDescent="0.25">
      <c r="A585" s="119" t="s">
        <v>3434</v>
      </c>
      <c r="B585" s="120" t="s">
        <v>3435</v>
      </c>
    </row>
    <row r="586" spans="1:2" x14ac:dyDescent="0.25">
      <c r="A586" s="119" t="s">
        <v>3436</v>
      </c>
      <c r="B586" s="121" t="s">
        <v>3437</v>
      </c>
    </row>
    <row r="587" spans="1:2" x14ac:dyDescent="0.25">
      <c r="A587" s="119" t="s">
        <v>3438</v>
      </c>
      <c r="B587" s="120" t="s">
        <v>3439</v>
      </c>
    </row>
    <row r="588" spans="1:2" x14ac:dyDescent="0.25">
      <c r="A588" s="119" t="s">
        <v>3440</v>
      </c>
      <c r="B588" s="121" t="s">
        <v>3441</v>
      </c>
    </row>
    <row r="589" spans="1:2" x14ac:dyDescent="0.25">
      <c r="A589" s="119" t="s">
        <v>3442</v>
      </c>
      <c r="B589" s="120" t="s">
        <v>3443</v>
      </c>
    </row>
    <row r="590" spans="1:2" x14ac:dyDescent="0.25">
      <c r="A590" s="119" t="s">
        <v>3444</v>
      </c>
      <c r="B590" s="121" t="s">
        <v>3445</v>
      </c>
    </row>
    <row r="591" spans="1:2" x14ac:dyDescent="0.25">
      <c r="A591" s="119" t="s">
        <v>3446</v>
      </c>
      <c r="B591" s="120" t="s">
        <v>3447</v>
      </c>
    </row>
    <row r="592" spans="1:2" x14ac:dyDescent="0.25">
      <c r="A592" s="119" t="s">
        <v>3448</v>
      </c>
      <c r="B592" s="121" t="s">
        <v>3449</v>
      </c>
    </row>
    <row r="593" spans="1:2" x14ac:dyDescent="0.25">
      <c r="A593" s="119" t="s">
        <v>3450</v>
      </c>
      <c r="B593" s="120" t="s">
        <v>3451</v>
      </c>
    </row>
    <row r="594" spans="1:2" x14ac:dyDescent="0.25">
      <c r="A594" s="119" t="s">
        <v>3452</v>
      </c>
      <c r="B594" s="121" t="s">
        <v>3453</v>
      </c>
    </row>
    <row r="595" spans="1:2" x14ac:dyDescent="0.25">
      <c r="A595" s="119" t="s">
        <v>3454</v>
      </c>
      <c r="B595" s="120" t="s">
        <v>3455</v>
      </c>
    </row>
    <row r="596" spans="1:2" x14ac:dyDescent="0.25">
      <c r="A596" s="119" t="s">
        <v>3456</v>
      </c>
      <c r="B596" s="121" t="s">
        <v>3457</v>
      </c>
    </row>
    <row r="597" spans="1:2" x14ac:dyDescent="0.25">
      <c r="A597" s="119" t="s">
        <v>3458</v>
      </c>
      <c r="B597" s="120" t="s">
        <v>3459</v>
      </c>
    </row>
    <row r="598" spans="1:2" x14ac:dyDescent="0.25">
      <c r="A598" s="119" t="s">
        <v>3460</v>
      </c>
      <c r="B598" s="121" t="s">
        <v>3461</v>
      </c>
    </row>
    <row r="599" spans="1:2" x14ac:dyDescent="0.25">
      <c r="A599" s="119" t="s">
        <v>3462</v>
      </c>
      <c r="B599" s="120" t="s">
        <v>3463</v>
      </c>
    </row>
    <row r="600" spans="1:2" x14ac:dyDescent="0.25">
      <c r="A600" s="119" t="s">
        <v>3464</v>
      </c>
      <c r="B600" s="121" t="s">
        <v>3465</v>
      </c>
    </row>
    <row r="601" spans="1:2" x14ac:dyDescent="0.25">
      <c r="A601" s="119" t="s">
        <v>3466</v>
      </c>
      <c r="B601" s="120" t="s">
        <v>3467</v>
      </c>
    </row>
    <row r="602" spans="1:2" x14ac:dyDescent="0.25">
      <c r="A602" s="119" t="s">
        <v>3468</v>
      </c>
      <c r="B602" s="121" t="s">
        <v>3469</v>
      </c>
    </row>
    <row r="603" spans="1:2" x14ac:dyDescent="0.25">
      <c r="A603" s="119" t="s">
        <v>3470</v>
      </c>
      <c r="B603" s="120" t="s">
        <v>3471</v>
      </c>
    </row>
    <row r="604" spans="1:2" x14ac:dyDescent="0.25">
      <c r="A604" s="119" t="s">
        <v>3472</v>
      </c>
      <c r="B604" s="121" t="s">
        <v>3473</v>
      </c>
    </row>
    <row r="605" spans="1:2" x14ac:dyDescent="0.25">
      <c r="A605" s="119" t="s">
        <v>3474</v>
      </c>
      <c r="B605" s="120" t="s">
        <v>3475</v>
      </c>
    </row>
    <row r="606" spans="1:2" x14ac:dyDescent="0.25">
      <c r="A606" s="119" t="s">
        <v>3476</v>
      </c>
      <c r="B606" s="121" t="s">
        <v>3477</v>
      </c>
    </row>
    <row r="607" spans="1:2" x14ac:dyDescent="0.25">
      <c r="A607" s="119" t="s">
        <v>3478</v>
      </c>
      <c r="B607" s="120" t="s">
        <v>3479</v>
      </c>
    </row>
    <row r="608" spans="1:2" x14ac:dyDescent="0.25">
      <c r="A608" s="119" t="s">
        <v>3480</v>
      </c>
      <c r="B608" s="121" t="s">
        <v>3481</v>
      </c>
    </row>
    <row r="609" spans="1:2" x14ac:dyDescent="0.25">
      <c r="A609" s="119" t="s">
        <v>3482</v>
      </c>
      <c r="B609" s="120" t="s">
        <v>3483</v>
      </c>
    </row>
    <row r="610" spans="1:2" x14ac:dyDescent="0.25">
      <c r="A610" s="119" t="s">
        <v>3484</v>
      </c>
      <c r="B610" s="121" t="s">
        <v>3485</v>
      </c>
    </row>
    <row r="611" spans="1:2" x14ac:dyDescent="0.25">
      <c r="A611" s="119" t="s">
        <v>3486</v>
      </c>
      <c r="B611" s="120" t="s">
        <v>3487</v>
      </c>
    </row>
    <row r="612" spans="1:2" x14ac:dyDescent="0.25">
      <c r="A612" s="119" t="s">
        <v>3488</v>
      </c>
      <c r="B612" s="121" t="s">
        <v>3489</v>
      </c>
    </row>
    <row r="613" spans="1:2" x14ac:dyDescent="0.25">
      <c r="A613" s="119" t="s">
        <v>3490</v>
      </c>
      <c r="B613" s="120" t="s">
        <v>3491</v>
      </c>
    </row>
    <row r="614" spans="1:2" x14ac:dyDescent="0.25">
      <c r="A614" s="119" t="s">
        <v>3492</v>
      </c>
      <c r="B614" s="121" t="s">
        <v>3493</v>
      </c>
    </row>
    <row r="615" spans="1:2" x14ac:dyDescent="0.25">
      <c r="A615" s="119" t="s">
        <v>3494</v>
      </c>
      <c r="B615" s="120" t="s">
        <v>3495</v>
      </c>
    </row>
    <row r="616" spans="1:2" x14ac:dyDescent="0.25">
      <c r="A616" s="119" t="s">
        <v>3496</v>
      </c>
      <c r="B616" s="121" t="s">
        <v>3497</v>
      </c>
    </row>
    <row r="617" spans="1:2" x14ac:dyDescent="0.25">
      <c r="A617" s="119" t="s">
        <v>3498</v>
      </c>
      <c r="B617" s="120" t="s">
        <v>3499</v>
      </c>
    </row>
    <row r="618" spans="1:2" x14ac:dyDescent="0.25">
      <c r="A618" s="119" t="s">
        <v>3500</v>
      </c>
      <c r="B618" s="121" t="s">
        <v>3501</v>
      </c>
    </row>
    <row r="619" spans="1:2" x14ac:dyDescent="0.25">
      <c r="A619" s="119" t="s">
        <v>3502</v>
      </c>
      <c r="B619" s="120" t="s">
        <v>3503</v>
      </c>
    </row>
    <row r="620" spans="1:2" x14ac:dyDescent="0.25">
      <c r="A620" s="119" t="s">
        <v>3504</v>
      </c>
      <c r="B620" s="121" t="s">
        <v>3505</v>
      </c>
    </row>
    <row r="621" spans="1:2" x14ac:dyDescent="0.25">
      <c r="A621" s="119" t="s">
        <v>3506</v>
      </c>
      <c r="B621" s="120" t="s">
        <v>3507</v>
      </c>
    </row>
    <row r="622" spans="1:2" x14ac:dyDescent="0.25">
      <c r="A622" s="119" t="s">
        <v>3508</v>
      </c>
      <c r="B622" s="121" t="s">
        <v>3509</v>
      </c>
    </row>
    <row r="623" spans="1:2" x14ac:dyDescent="0.25">
      <c r="A623" s="119" t="s">
        <v>3510</v>
      </c>
      <c r="B623" s="120" t="s">
        <v>3511</v>
      </c>
    </row>
    <row r="624" spans="1:2" x14ac:dyDescent="0.25">
      <c r="A624" s="119" t="s">
        <v>3512</v>
      </c>
      <c r="B624" s="121" t="s">
        <v>3513</v>
      </c>
    </row>
    <row r="625" spans="1:2" x14ac:dyDescent="0.25">
      <c r="A625" s="119" t="s">
        <v>3514</v>
      </c>
      <c r="B625" s="120" t="s">
        <v>3515</v>
      </c>
    </row>
    <row r="626" spans="1:2" x14ac:dyDescent="0.25">
      <c r="A626" s="119" t="s">
        <v>3516</v>
      </c>
      <c r="B626" s="121" t="s">
        <v>3517</v>
      </c>
    </row>
    <row r="627" spans="1:2" x14ac:dyDescent="0.25">
      <c r="A627" s="119" t="s">
        <v>3518</v>
      </c>
      <c r="B627" s="120" t="s">
        <v>3519</v>
      </c>
    </row>
    <row r="628" spans="1:2" x14ac:dyDescent="0.25">
      <c r="A628" s="119" t="s">
        <v>3520</v>
      </c>
      <c r="B628" s="121" t="s">
        <v>3521</v>
      </c>
    </row>
    <row r="629" spans="1:2" x14ac:dyDescent="0.25">
      <c r="A629" s="119" t="s">
        <v>3522</v>
      </c>
      <c r="B629" s="120" t="s">
        <v>3523</v>
      </c>
    </row>
    <row r="630" spans="1:2" x14ac:dyDescent="0.25">
      <c r="A630" s="119" t="s">
        <v>3524</v>
      </c>
      <c r="B630" s="121" t="s">
        <v>3525</v>
      </c>
    </row>
    <row r="631" spans="1:2" x14ac:dyDescent="0.25">
      <c r="A631" s="119" t="s">
        <v>3526</v>
      </c>
      <c r="B631" s="120" t="s">
        <v>3527</v>
      </c>
    </row>
    <row r="632" spans="1:2" x14ac:dyDescent="0.25">
      <c r="A632" s="119" t="s">
        <v>3528</v>
      </c>
      <c r="B632" s="121" t="s">
        <v>3529</v>
      </c>
    </row>
    <row r="633" spans="1:2" x14ac:dyDescent="0.25">
      <c r="A633" s="119" t="s">
        <v>3530</v>
      </c>
      <c r="B633" s="120" t="s">
        <v>3531</v>
      </c>
    </row>
    <row r="634" spans="1:2" x14ac:dyDescent="0.25">
      <c r="A634" s="119" t="s">
        <v>3532</v>
      </c>
      <c r="B634" s="121" t="s">
        <v>3533</v>
      </c>
    </row>
    <row r="635" spans="1:2" x14ac:dyDescent="0.25">
      <c r="A635" s="119" t="s">
        <v>3534</v>
      </c>
      <c r="B635" s="120" t="s">
        <v>3535</v>
      </c>
    </row>
    <row r="636" spans="1:2" x14ac:dyDescent="0.25">
      <c r="A636" s="119" t="s">
        <v>3536</v>
      </c>
      <c r="B636" s="121" t="s">
        <v>3537</v>
      </c>
    </row>
    <row r="637" spans="1:2" x14ac:dyDescent="0.25">
      <c r="A637" s="119" t="s">
        <v>3538</v>
      </c>
      <c r="B637" s="120" t="s">
        <v>3539</v>
      </c>
    </row>
    <row r="638" spans="1:2" x14ac:dyDescent="0.25">
      <c r="A638" s="119" t="s">
        <v>3540</v>
      </c>
      <c r="B638" s="121" t="s">
        <v>3541</v>
      </c>
    </row>
    <row r="639" spans="1:2" x14ac:dyDescent="0.25">
      <c r="A639" s="119" t="s">
        <v>3542</v>
      </c>
      <c r="B639" s="120" t="s">
        <v>3543</v>
      </c>
    </row>
    <row r="640" spans="1:2" x14ac:dyDescent="0.25">
      <c r="A640" s="119" t="s">
        <v>3544</v>
      </c>
      <c r="B640" s="121" t="s">
        <v>3545</v>
      </c>
    </row>
    <row r="641" spans="1:2" x14ac:dyDescent="0.25">
      <c r="A641" s="119" t="s">
        <v>3546</v>
      </c>
      <c r="B641" s="120" t="s">
        <v>3547</v>
      </c>
    </row>
    <row r="642" spans="1:2" x14ac:dyDescent="0.25">
      <c r="A642" s="119" t="s">
        <v>3548</v>
      </c>
      <c r="B642" s="121" t="s">
        <v>3549</v>
      </c>
    </row>
    <row r="643" spans="1:2" x14ac:dyDescent="0.25">
      <c r="A643" s="119" t="s">
        <v>3550</v>
      </c>
      <c r="B643" s="120" t="s">
        <v>3551</v>
      </c>
    </row>
    <row r="644" spans="1:2" x14ac:dyDescent="0.25">
      <c r="A644" s="119" t="s">
        <v>3552</v>
      </c>
      <c r="B644" s="121" t="s">
        <v>3553</v>
      </c>
    </row>
    <row r="645" spans="1:2" x14ac:dyDescent="0.25">
      <c r="A645" s="119" t="s">
        <v>3554</v>
      </c>
      <c r="B645" s="120" t="s">
        <v>3555</v>
      </c>
    </row>
    <row r="646" spans="1:2" x14ac:dyDescent="0.25">
      <c r="A646" s="119" t="s">
        <v>3556</v>
      </c>
      <c r="B646" s="121" t="s">
        <v>3557</v>
      </c>
    </row>
    <row r="647" spans="1:2" x14ac:dyDescent="0.25">
      <c r="A647" s="119" t="s">
        <v>3558</v>
      </c>
      <c r="B647" s="120" t="s">
        <v>3559</v>
      </c>
    </row>
    <row r="648" spans="1:2" x14ac:dyDescent="0.25">
      <c r="A648" s="119" t="s">
        <v>3560</v>
      </c>
      <c r="B648" s="121" t="s">
        <v>3561</v>
      </c>
    </row>
    <row r="649" spans="1:2" x14ac:dyDescent="0.25">
      <c r="A649" s="119" t="s">
        <v>3562</v>
      </c>
      <c r="B649" s="120" t="s">
        <v>3563</v>
      </c>
    </row>
    <row r="650" spans="1:2" x14ac:dyDescent="0.25">
      <c r="A650" s="119" t="s">
        <v>3564</v>
      </c>
      <c r="B650" s="121" t="s">
        <v>3565</v>
      </c>
    </row>
    <row r="651" spans="1:2" x14ac:dyDescent="0.25">
      <c r="A651" s="119" t="s">
        <v>3566</v>
      </c>
      <c r="B651" s="120" t="s">
        <v>3567</v>
      </c>
    </row>
    <row r="652" spans="1:2" x14ac:dyDescent="0.25">
      <c r="A652" s="119" t="s">
        <v>3568</v>
      </c>
      <c r="B652" s="121" t="s">
        <v>3569</v>
      </c>
    </row>
    <row r="653" spans="1:2" x14ac:dyDescent="0.25">
      <c r="A653" s="119" t="s">
        <v>3570</v>
      </c>
      <c r="B653" s="120" t="s">
        <v>3571</v>
      </c>
    </row>
    <row r="654" spans="1:2" x14ac:dyDescent="0.25">
      <c r="A654" s="119" t="s">
        <v>3572</v>
      </c>
      <c r="B654" s="121" t="s">
        <v>3573</v>
      </c>
    </row>
    <row r="655" spans="1:2" x14ac:dyDescent="0.25">
      <c r="A655" s="119" t="s">
        <v>3574</v>
      </c>
      <c r="B655" s="120" t="s">
        <v>3575</v>
      </c>
    </row>
    <row r="656" spans="1:2" x14ac:dyDescent="0.25">
      <c r="A656" s="119" t="s">
        <v>3576</v>
      </c>
      <c r="B656" s="121" t="s">
        <v>3577</v>
      </c>
    </row>
    <row r="657" spans="1:2" x14ac:dyDescent="0.25">
      <c r="A657" s="119" t="s">
        <v>3578</v>
      </c>
      <c r="B657" s="120" t="s">
        <v>3579</v>
      </c>
    </row>
    <row r="658" spans="1:2" x14ac:dyDescent="0.25">
      <c r="A658" s="119" t="s">
        <v>3580</v>
      </c>
      <c r="B658" s="121" t="s">
        <v>3581</v>
      </c>
    </row>
    <row r="659" spans="1:2" x14ac:dyDescent="0.25">
      <c r="A659" s="119" t="s">
        <v>3582</v>
      </c>
      <c r="B659" s="120" t="s">
        <v>3583</v>
      </c>
    </row>
    <row r="660" spans="1:2" x14ac:dyDescent="0.25">
      <c r="A660" s="119" t="s">
        <v>3584</v>
      </c>
      <c r="B660" s="121" t="s">
        <v>3585</v>
      </c>
    </row>
    <row r="661" spans="1:2" x14ac:dyDescent="0.25">
      <c r="A661" s="119" t="s">
        <v>3586</v>
      </c>
      <c r="B661" s="120" t="s">
        <v>3587</v>
      </c>
    </row>
    <row r="662" spans="1:2" x14ac:dyDescent="0.25">
      <c r="A662" s="119" t="s">
        <v>3588</v>
      </c>
      <c r="B662" s="121" t="s">
        <v>3589</v>
      </c>
    </row>
    <row r="663" spans="1:2" x14ac:dyDescent="0.25">
      <c r="A663" s="119" t="s">
        <v>3590</v>
      </c>
      <c r="B663" s="120" t="s">
        <v>3591</v>
      </c>
    </row>
    <row r="664" spans="1:2" x14ac:dyDescent="0.25">
      <c r="A664" s="119" t="s">
        <v>3592</v>
      </c>
      <c r="B664" s="121" t="s">
        <v>3593</v>
      </c>
    </row>
    <row r="665" spans="1:2" x14ac:dyDescent="0.25">
      <c r="A665" s="119" t="s">
        <v>3594</v>
      </c>
      <c r="B665" s="120" t="s">
        <v>3595</v>
      </c>
    </row>
    <row r="666" spans="1:2" x14ac:dyDescent="0.25">
      <c r="A666" s="119" t="s">
        <v>3596</v>
      </c>
      <c r="B666" s="121" t="s">
        <v>3597</v>
      </c>
    </row>
    <row r="667" spans="1:2" x14ac:dyDescent="0.25">
      <c r="A667" s="119" t="s">
        <v>3598</v>
      </c>
      <c r="B667" s="120" t="s">
        <v>3599</v>
      </c>
    </row>
    <row r="668" spans="1:2" x14ac:dyDescent="0.25">
      <c r="A668" s="119" t="s">
        <v>3600</v>
      </c>
      <c r="B668" s="121" t="s">
        <v>3601</v>
      </c>
    </row>
    <row r="669" spans="1:2" x14ac:dyDescent="0.25">
      <c r="A669" s="119" t="s">
        <v>3602</v>
      </c>
      <c r="B669" s="120" t="s">
        <v>3603</v>
      </c>
    </row>
    <row r="670" spans="1:2" x14ac:dyDescent="0.25">
      <c r="A670" s="119" t="s">
        <v>3604</v>
      </c>
      <c r="B670" s="121" t="s">
        <v>3605</v>
      </c>
    </row>
    <row r="671" spans="1:2" x14ac:dyDescent="0.25">
      <c r="A671" s="119" t="s">
        <v>3606</v>
      </c>
      <c r="B671" s="120" t="s">
        <v>3607</v>
      </c>
    </row>
    <row r="672" spans="1:2" x14ac:dyDescent="0.25">
      <c r="A672" s="119" t="s">
        <v>3608</v>
      </c>
      <c r="B672" s="121" t="s">
        <v>3609</v>
      </c>
    </row>
    <row r="673" spans="1:2" x14ac:dyDescent="0.25">
      <c r="A673" s="119" t="s">
        <v>3610</v>
      </c>
      <c r="B673" s="120" t="s">
        <v>3611</v>
      </c>
    </row>
    <row r="674" spans="1:2" x14ac:dyDescent="0.25">
      <c r="A674" s="119" t="s">
        <v>3612</v>
      </c>
      <c r="B674" s="121" t="s">
        <v>3613</v>
      </c>
    </row>
    <row r="675" spans="1:2" x14ac:dyDescent="0.25">
      <c r="A675" s="119" t="s">
        <v>3614</v>
      </c>
      <c r="B675" s="120" t="s">
        <v>3615</v>
      </c>
    </row>
    <row r="676" spans="1:2" x14ac:dyDescent="0.25">
      <c r="A676" s="119" t="s">
        <v>3616</v>
      </c>
      <c r="B676" s="121" t="s">
        <v>3617</v>
      </c>
    </row>
    <row r="677" spans="1:2" x14ac:dyDescent="0.25">
      <c r="A677" s="119" t="s">
        <v>3618</v>
      </c>
      <c r="B677" s="120" t="s">
        <v>3619</v>
      </c>
    </row>
    <row r="678" spans="1:2" x14ac:dyDescent="0.25">
      <c r="A678" s="119" t="s">
        <v>3620</v>
      </c>
      <c r="B678" s="121" t="s">
        <v>3621</v>
      </c>
    </row>
    <row r="679" spans="1:2" x14ac:dyDescent="0.25">
      <c r="A679" s="119" t="s">
        <v>3622</v>
      </c>
      <c r="B679" s="120" t="s">
        <v>3623</v>
      </c>
    </row>
    <row r="680" spans="1:2" x14ac:dyDescent="0.25">
      <c r="A680" s="119" t="s">
        <v>3624</v>
      </c>
      <c r="B680" s="121" t="s">
        <v>3625</v>
      </c>
    </row>
    <row r="681" spans="1:2" x14ac:dyDescent="0.25">
      <c r="A681" s="119" t="s">
        <v>3626</v>
      </c>
      <c r="B681" s="120" t="s">
        <v>3627</v>
      </c>
    </row>
    <row r="682" spans="1:2" x14ac:dyDescent="0.25">
      <c r="A682" s="119" t="s">
        <v>3628</v>
      </c>
      <c r="B682" s="121" t="s">
        <v>3629</v>
      </c>
    </row>
    <row r="683" spans="1:2" x14ac:dyDescent="0.25">
      <c r="A683" s="119" t="s">
        <v>3630</v>
      </c>
      <c r="B683" s="120" t="s">
        <v>3631</v>
      </c>
    </row>
    <row r="684" spans="1:2" x14ac:dyDescent="0.25">
      <c r="A684" s="119" t="s">
        <v>3632</v>
      </c>
      <c r="B684" s="121" t="s">
        <v>3633</v>
      </c>
    </row>
    <row r="685" spans="1:2" x14ac:dyDescent="0.25">
      <c r="A685" s="119" t="s">
        <v>3634</v>
      </c>
      <c r="B685" s="120" t="s">
        <v>3635</v>
      </c>
    </row>
    <row r="686" spans="1:2" x14ac:dyDescent="0.25">
      <c r="A686" s="119" t="s">
        <v>3636</v>
      </c>
      <c r="B686" s="121" t="s">
        <v>3637</v>
      </c>
    </row>
    <row r="687" spans="1:2" x14ac:dyDescent="0.25">
      <c r="A687" s="119" t="s">
        <v>3638</v>
      </c>
      <c r="B687" s="120" t="s">
        <v>3639</v>
      </c>
    </row>
    <row r="688" spans="1:2" x14ac:dyDescent="0.25">
      <c r="A688" s="119" t="s">
        <v>3640</v>
      </c>
      <c r="B688" s="121" t="s">
        <v>3641</v>
      </c>
    </row>
    <row r="689" spans="1:2" x14ac:dyDescent="0.25">
      <c r="A689" s="119" t="s">
        <v>3642</v>
      </c>
      <c r="B689" s="120" t="s">
        <v>3643</v>
      </c>
    </row>
    <row r="690" spans="1:2" x14ac:dyDescent="0.25">
      <c r="A690" s="119" t="s">
        <v>3644</v>
      </c>
      <c r="B690" s="121" t="s">
        <v>3645</v>
      </c>
    </row>
    <row r="691" spans="1:2" x14ac:dyDescent="0.25">
      <c r="A691" s="119" t="s">
        <v>3646</v>
      </c>
      <c r="B691" s="120" t="s">
        <v>3647</v>
      </c>
    </row>
    <row r="692" spans="1:2" x14ac:dyDescent="0.25">
      <c r="A692" s="119" t="s">
        <v>3648</v>
      </c>
      <c r="B692" s="121" t="s">
        <v>3649</v>
      </c>
    </row>
    <row r="693" spans="1:2" x14ac:dyDescent="0.25">
      <c r="A693" s="119" t="s">
        <v>3650</v>
      </c>
      <c r="B693" s="120" t="s">
        <v>3651</v>
      </c>
    </row>
    <row r="694" spans="1:2" x14ac:dyDescent="0.25">
      <c r="A694" s="119" t="s">
        <v>3652</v>
      </c>
      <c r="B694" s="121" t="s">
        <v>3653</v>
      </c>
    </row>
    <row r="695" spans="1:2" x14ac:dyDescent="0.25">
      <c r="A695" s="119" t="s">
        <v>3654</v>
      </c>
      <c r="B695" s="120" t="s">
        <v>3655</v>
      </c>
    </row>
    <row r="696" spans="1:2" x14ac:dyDescent="0.25">
      <c r="A696" s="119" t="s">
        <v>3656</v>
      </c>
      <c r="B696" s="121" t="s">
        <v>3657</v>
      </c>
    </row>
    <row r="697" spans="1:2" x14ac:dyDescent="0.25">
      <c r="A697" s="119" t="s">
        <v>3658</v>
      </c>
      <c r="B697" s="120" t="s">
        <v>3659</v>
      </c>
    </row>
    <row r="698" spans="1:2" x14ac:dyDescent="0.25">
      <c r="A698" s="119" t="s">
        <v>3660</v>
      </c>
      <c r="B698" s="121" t="s">
        <v>3661</v>
      </c>
    </row>
    <row r="699" spans="1:2" x14ac:dyDescent="0.25">
      <c r="A699" s="119" t="s">
        <v>3662</v>
      </c>
      <c r="B699" s="120" t="s">
        <v>3663</v>
      </c>
    </row>
    <row r="700" spans="1:2" x14ac:dyDescent="0.25">
      <c r="A700" s="119" t="s">
        <v>3664</v>
      </c>
      <c r="B700" s="121" t="s">
        <v>3665</v>
      </c>
    </row>
    <row r="701" spans="1:2" x14ac:dyDescent="0.25">
      <c r="A701" s="119" t="s">
        <v>3666</v>
      </c>
      <c r="B701" s="120" t="s">
        <v>3667</v>
      </c>
    </row>
    <row r="702" spans="1:2" x14ac:dyDescent="0.25">
      <c r="A702" s="119" t="s">
        <v>3668</v>
      </c>
      <c r="B702" s="121" t="s">
        <v>3669</v>
      </c>
    </row>
    <row r="703" spans="1:2" x14ac:dyDescent="0.25">
      <c r="A703" s="119" t="s">
        <v>3670</v>
      </c>
      <c r="B703" s="120" t="s">
        <v>3671</v>
      </c>
    </row>
    <row r="704" spans="1:2" x14ac:dyDescent="0.25">
      <c r="A704" s="119" t="s">
        <v>3672</v>
      </c>
      <c r="B704" s="121" t="s">
        <v>3673</v>
      </c>
    </row>
    <row r="705" spans="1:2" x14ac:dyDescent="0.25">
      <c r="A705" s="119" t="s">
        <v>3674</v>
      </c>
      <c r="B705" s="120" t="s">
        <v>3675</v>
      </c>
    </row>
    <row r="706" spans="1:2" x14ac:dyDescent="0.25">
      <c r="A706" s="119" t="s">
        <v>3676</v>
      </c>
      <c r="B706" s="121" t="s">
        <v>3677</v>
      </c>
    </row>
    <row r="707" spans="1:2" x14ac:dyDescent="0.25">
      <c r="A707" s="119" t="s">
        <v>3678</v>
      </c>
      <c r="B707" s="120" t="s">
        <v>3679</v>
      </c>
    </row>
    <row r="708" spans="1:2" x14ac:dyDescent="0.25">
      <c r="A708" s="119" t="s">
        <v>3680</v>
      </c>
      <c r="B708" s="121" t="s">
        <v>3681</v>
      </c>
    </row>
    <row r="709" spans="1:2" x14ac:dyDescent="0.25">
      <c r="A709" s="119" t="s">
        <v>3682</v>
      </c>
      <c r="B709" s="120" t="s">
        <v>3683</v>
      </c>
    </row>
    <row r="710" spans="1:2" x14ac:dyDescent="0.25">
      <c r="A710" s="119" t="s">
        <v>3684</v>
      </c>
      <c r="B710" s="121" t="s">
        <v>3685</v>
      </c>
    </row>
    <row r="711" spans="1:2" x14ac:dyDescent="0.25">
      <c r="A711" s="119" t="s">
        <v>3686</v>
      </c>
      <c r="B711" s="120" t="s">
        <v>3687</v>
      </c>
    </row>
    <row r="712" spans="1:2" x14ac:dyDescent="0.25">
      <c r="A712" s="119" t="s">
        <v>3688</v>
      </c>
      <c r="B712" s="121" t="s">
        <v>3689</v>
      </c>
    </row>
    <row r="713" spans="1:2" x14ac:dyDescent="0.25">
      <c r="A713" s="119" t="s">
        <v>3690</v>
      </c>
      <c r="B713" s="120" t="s">
        <v>3691</v>
      </c>
    </row>
    <row r="714" spans="1:2" x14ac:dyDescent="0.25">
      <c r="A714" s="119" t="s">
        <v>3692</v>
      </c>
      <c r="B714" s="121" t="s">
        <v>3693</v>
      </c>
    </row>
    <row r="715" spans="1:2" x14ac:dyDescent="0.25">
      <c r="A715" s="119" t="s">
        <v>3694</v>
      </c>
      <c r="B715" s="120" t="s">
        <v>3695</v>
      </c>
    </row>
    <row r="716" spans="1:2" x14ac:dyDescent="0.25">
      <c r="A716" s="119" t="s">
        <v>3696</v>
      </c>
      <c r="B716" s="121" t="s">
        <v>3697</v>
      </c>
    </row>
    <row r="717" spans="1:2" x14ac:dyDescent="0.25">
      <c r="A717" s="119" t="s">
        <v>3698</v>
      </c>
      <c r="B717" s="120" t="s">
        <v>3699</v>
      </c>
    </row>
    <row r="718" spans="1:2" x14ac:dyDescent="0.25">
      <c r="A718" s="119" t="s">
        <v>3700</v>
      </c>
      <c r="B718" s="121" t="s">
        <v>3701</v>
      </c>
    </row>
    <row r="719" spans="1:2" x14ac:dyDescent="0.25">
      <c r="A719" s="119" t="s">
        <v>3702</v>
      </c>
      <c r="B719" s="120" t="s">
        <v>3703</v>
      </c>
    </row>
    <row r="720" spans="1:2" x14ac:dyDescent="0.25">
      <c r="A720" s="119" t="s">
        <v>3704</v>
      </c>
      <c r="B720" s="121" t="s">
        <v>3705</v>
      </c>
    </row>
    <row r="721" spans="1:2" x14ac:dyDescent="0.25">
      <c r="A721" s="119" t="s">
        <v>3706</v>
      </c>
      <c r="B721" s="120" t="s">
        <v>3707</v>
      </c>
    </row>
    <row r="722" spans="1:2" x14ac:dyDescent="0.25">
      <c r="A722" s="119" t="s">
        <v>3708</v>
      </c>
      <c r="B722" s="121" t="s">
        <v>3709</v>
      </c>
    </row>
    <row r="723" spans="1:2" x14ac:dyDescent="0.25">
      <c r="A723" s="119" t="s">
        <v>3710</v>
      </c>
      <c r="B723" s="120" t="s">
        <v>3711</v>
      </c>
    </row>
    <row r="724" spans="1:2" x14ac:dyDescent="0.25">
      <c r="A724" s="119" t="s">
        <v>3712</v>
      </c>
      <c r="B724" s="121" t="s">
        <v>3713</v>
      </c>
    </row>
    <row r="725" spans="1:2" x14ac:dyDescent="0.25">
      <c r="A725" s="119" t="s">
        <v>3714</v>
      </c>
      <c r="B725" s="120" t="s">
        <v>3715</v>
      </c>
    </row>
    <row r="726" spans="1:2" x14ac:dyDescent="0.25">
      <c r="A726" s="119" t="s">
        <v>3716</v>
      </c>
      <c r="B726" s="121" t="s">
        <v>3717</v>
      </c>
    </row>
    <row r="727" spans="1:2" x14ac:dyDescent="0.25">
      <c r="A727" s="119" t="s">
        <v>3718</v>
      </c>
      <c r="B727" s="120" t="s">
        <v>3719</v>
      </c>
    </row>
    <row r="728" spans="1:2" x14ac:dyDescent="0.25">
      <c r="A728" s="119" t="s">
        <v>3720</v>
      </c>
      <c r="B728" s="121" t="s">
        <v>3721</v>
      </c>
    </row>
    <row r="729" spans="1:2" x14ac:dyDescent="0.25">
      <c r="A729" s="119" t="s">
        <v>3722</v>
      </c>
      <c r="B729" s="120" t="s">
        <v>3723</v>
      </c>
    </row>
    <row r="730" spans="1:2" x14ac:dyDescent="0.25">
      <c r="A730" s="119" t="s">
        <v>3724</v>
      </c>
      <c r="B730" s="121" t="s">
        <v>3725</v>
      </c>
    </row>
    <row r="731" spans="1:2" x14ac:dyDescent="0.25">
      <c r="A731" s="119" t="s">
        <v>3726</v>
      </c>
      <c r="B731" s="120" t="s">
        <v>3727</v>
      </c>
    </row>
    <row r="732" spans="1:2" x14ac:dyDescent="0.25">
      <c r="A732" s="119" t="s">
        <v>3728</v>
      </c>
      <c r="B732" s="121" t="s">
        <v>3729</v>
      </c>
    </row>
    <row r="733" spans="1:2" x14ac:dyDescent="0.25">
      <c r="A733" s="119" t="s">
        <v>3730</v>
      </c>
      <c r="B733" s="120" t="s">
        <v>3731</v>
      </c>
    </row>
    <row r="734" spans="1:2" x14ac:dyDescent="0.25">
      <c r="A734" s="119" t="s">
        <v>3732</v>
      </c>
      <c r="B734" s="121" t="s">
        <v>3733</v>
      </c>
    </row>
    <row r="735" spans="1:2" x14ac:dyDescent="0.25">
      <c r="A735" s="119" t="s">
        <v>3734</v>
      </c>
      <c r="B735" s="120" t="s">
        <v>3735</v>
      </c>
    </row>
    <row r="736" spans="1:2" x14ac:dyDescent="0.25">
      <c r="A736" s="119" t="s">
        <v>3736</v>
      </c>
      <c r="B736" s="121" t="s">
        <v>3737</v>
      </c>
    </row>
    <row r="737" spans="1:2" x14ac:dyDescent="0.25">
      <c r="A737" s="119" t="s">
        <v>3738</v>
      </c>
      <c r="B737" s="120" t="s">
        <v>3739</v>
      </c>
    </row>
    <row r="738" spans="1:2" x14ac:dyDescent="0.25">
      <c r="A738" s="119" t="s">
        <v>3740</v>
      </c>
      <c r="B738" s="121" t="s">
        <v>3741</v>
      </c>
    </row>
    <row r="739" spans="1:2" x14ac:dyDescent="0.25">
      <c r="A739" s="119" t="s">
        <v>3742</v>
      </c>
      <c r="B739" s="120" t="s">
        <v>3743</v>
      </c>
    </row>
    <row r="740" spans="1:2" x14ac:dyDescent="0.25">
      <c r="A740" s="119" t="s">
        <v>3744</v>
      </c>
      <c r="B740" s="121" t="s">
        <v>3745</v>
      </c>
    </row>
    <row r="741" spans="1:2" x14ac:dyDescent="0.25">
      <c r="A741" s="119" t="s">
        <v>3746</v>
      </c>
      <c r="B741" s="120" t="s">
        <v>3747</v>
      </c>
    </row>
    <row r="742" spans="1:2" x14ac:dyDescent="0.25">
      <c r="A742" s="119" t="s">
        <v>3748</v>
      </c>
      <c r="B742" s="121" t="s">
        <v>3749</v>
      </c>
    </row>
    <row r="743" spans="1:2" x14ac:dyDescent="0.25">
      <c r="A743" s="119" t="s">
        <v>3750</v>
      </c>
      <c r="B743" s="120" t="s">
        <v>3751</v>
      </c>
    </row>
    <row r="744" spans="1:2" x14ac:dyDescent="0.25">
      <c r="A744" s="119" t="s">
        <v>3752</v>
      </c>
      <c r="B744" s="121" t="s">
        <v>3753</v>
      </c>
    </row>
    <row r="745" spans="1:2" x14ac:dyDescent="0.25">
      <c r="A745" s="119" t="s">
        <v>3754</v>
      </c>
      <c r="B745" s="120" t="s">
        <v>3755</v>
      </c>
    </row>
    <row r="746" spans="1:2" x14ac:dyDescent="0.25">
      <c r="A746" s="119" t="s">
        <v>3756</v>
      </c>
      <c r="B746" s="121" t="s">
        <v>3757</v>
      </c>
    </row>
    <row r="747" spans="1:2" x14ac:dyDescent="0.25">
      <c r="A747" s="119" t="s">
        <v>3758</v>
      </c>
      <c r="B747" s="120" t="s">
        <v>3759</v>
      </c>
    </row>
    <row r="748" spans="1:2" x14ac:dyDescent="0.25">
      <c r="A748" s="119" t="s">
        <v>3760</v>
      </c>
      <c r="B748" s="121" t="s">
        <v>3761</v>
      </c>
    </row>
    <row r="749" spans="1:2" x14ac:dyDescent="0.25">
      <c r="A749" s="119" t="s">
        <v>3762</v>
      </c>
      <c r="B749" s="120" t="s">
        <v>3763</v>
      </c>
    </row>
    <row r="750" spans="1:2" x14ac:dyDescent="0.25">
      <c r="A750" s="119" t="s">
        <v>3764</v>
      </c>
      <c r="B750" s="121" t="s">
        <v>3765</v>
      </c>
    </row>
    <row r="751" spans="1:2" x14ac:dyDescent="0.25">
      <c r="A751" s="119" t="s">
        <v>3766</v>
      </c>
      <c r="B751" s="120" t="s">
        <v>3767</v>
      </c>
    </row>
    <row r="752" spans="1:2" x14ac:dyDescent="0.25">
      <c r="A752" s="119" t="s">
        <v>3768</v>
      </c>
      <c r="B752" s="121" t="s">
        <v>3769</v>
      </c>
    </row>
    <row r="753" spans="1:2" x14ac:dyDescent="0.25">
      <c r="A753" s="119" t="s">
        <v>3770</v>
      </c>
      <c r="B753" s="120" t="s">
        <v>3771</v>
      </c>
    </row>
    <row r="754" spans="1:2" x14ac:dyDescent="0.25">
      <c r="A754" s="119" t="s">
        <v>3772</v>
      </c>
      <c r="B754" s="121" t="s">
        <v>3773</v>
      </c>
    </row>
    <row r="755" spans="1:2" x14ac:dyDescent="0.25">
      <c r="A755" s="119" t="s">
        <v>3774</v>
      </c>
      <c r="B755" s="120" t="s">
        <v>3775</v>
      </c>
    </row>
    <row r="756" spans="1:2" x14ac:dyDescent="0.25">
      <c r="A756" s="119" t="s">
        <v>3776</v>
      </c>
      <c r="B756" s="121" t="s">
        <v>3777</v>
      </c>
    </row>
    <row r="757" spans="1:2" x14ac:dyDescent="0.25">
      <c r="A757" s="119" t="s">
        <v>3778</v>
      </c>
      <c r="B757" s="120" t="s">
        <v>3779</v>
      </c>
    </row>
    <row r="758" spans="1:2" x14ac:dyDescent="0.25">
      <c r="A758" s="119" t="s">
        <v>3780</v>
      </c>
      <c r="B758" s="121" t="s">
        <v>3781</v>
      </c>
    </row>
    <row r="759" spans="1:2" x14ac:dyDescent="0.25">
      <c r="A759" s="119" t="s">
        <v>3782</v>
      </c>
      <c r="B759" s="120" t="s">
        <v>3783</v>
      </c>
    </row>
    <row r="760" spans="1:2" x14ac:dyDescent="0.25">
      <c r="A760" s="119" t="s">
        <v>3784</v>
      </c>
      <c r="B760" s="121" t="s">
        <v>3785</v>
      </c>
    </row>
    <row r="761" spans="1:2" x14ac:dyDescent="0.25">
      <c r="A761" s="119" t="s">
        <v>3786</v>
      </c>
      <c r="B761" s="120" t="s">
        <v>3787</v>
      </c>
    </row>
    <row r="762" spans="1:2" x14ac:dyDescent="0.25">
      <c r="A762" s="119" t="s">
        <v>3788</v>
      </c>
      <c r="B762" s="121" t="s">
        <v>3789</v>
      </c>
    </row>
    <row r="763" spans="1:2" x14ac:dyDescent="0.25">
      <c r="A763" s="119" t="s">
        <v>3790</v>
      </c>
      <c r="B763" s="120" t="s">
        <v>3791</v>
      </c>
    </row>
    <row r="764" spans="1:2" x14ac:dyDescent="0.25">
      <c r="A764" s="119" t="s">
        <v>3792</v>
      </c>
      <c r="B764" s="121" t="s">
        <v>3793</v>
      </c>
    </row>
    <row r="765" spans="1:2" x14ac:dyDescent="0.25">
      <c r="A765" s="119" t="s">
        <v>3794</v>
      </c>
      <c r="B765" s="120" t="s">
        <v>3795</v>
      </c>
    </row>
    <row r="766" spans="1:2" x14ac:dyDescent="0.25">
      <c r="A766" s="119" t="s">
        <v>3796</v>
      </c>
      <c r="B766" s="122" t="s">
        <v>3797</v>
      </c>
    </row>
    <row r="767" spans="1:2" x14ac:dyDescent="0.25">
      <c r="A767" s="119" t="s">
        <v>3798</v>
      </c>
      <c r="B767" s="120" t="s">
        <v>3799</v>
      </c>
    </row>
    <row r="768" spans="1:2" x14ac:dyDescent="0.25">
      <c r="A768" s="119" t="s">
        <v>3800</v>
      </c>
      <c r="B768" s="121" t="s">
        <v>3801</v>
      </c>
    </row>
    <row r="769" spans="1:2" x14ac:dyDescent="0.25">
      <c r="A769" s="119" t="s">
        <v>3802</v>
      </c>
      <c r="B769" s="120" t="s">
        <v>3803</v>
      </c>
    </row>
    <row r="770" spans="1:2" x14ac:dyDescent="0.25">
      <c r="A770" s="119" t="s">
        <v>3804</v>
      </c>
      <c r="B770" s="121" t="s">
        <v>3805</v>
      </c>
    </row>
    <row r="771" spans="1:2" x14ac:dyDescent="0.25">
      <c r="A771" s="119" t="s">
        <v>3806</v>
      </c>
      <c r="B771" s="120" t="s">
        <v>3807</v>
      </c>
    </row>
    <row r="772" spans="1:2" x14ac:dyDescent="0.25">
      <c r="A772" s="119" t="s">
        <v>3808</v>
      </c>
      <c r="B772" s="121" t="s">
        <v>3809</v>
      </c>
    </row>
    <row r="773" spans="1:2" x14ac:dyDescent="0.25">
      <c r="A773" s="119" t="s">
        <v>3810</v>
      </c>
      <c r="B773" s="120" t="s">
        <v>3811</v>
      </c>
    </row>
    <row r="774" spans="1:2" x14ac:dyDescent="0.25">
      <c r="A774" s="119" t="s">
        <v>3812</v>
      </c>
      <c r="B774" s="121" t="s">
        <v>3813</v>
      </c>
    </row>
    <row r="775" spans="1:2" x14ac:dyDescent="0.25">
      <c r="A775" s="119" t="s">
        <v>3814</v>
      </c>
      <c r="B775" s="120" t="s">
        <v>3815</v>
      </c>
    </row>
    <row r="776" spans="1:2" x14ac:dyDescent="0.25">
      <c r="A776" s="119" t="s">
        <v>3816</v>
      </c>
      <c r="B776" s="121" t="s">
        <v>3817</v>
      </c>
    </row>
    <row r="777" spans="1:2" x14ac:dyDescent="0.25">
      <c r="A777" s="119" t="s">
        <v>3818</v>
      </c>
      <c r="B777" s="120" t="s">
        <v>3819</v>
      </c>
    </row>
    <row r="778" spans="1:2" x14ac:dyDescent="0.25">
      <c r="A778" s="119" t="s">
        <v>3820</v>
      </c>
      <c r="B778" s="121" t="s">
        <v>3821</v>
      </c>
    </row>
    <row r="779" spans="1:2" x14ac:dyDescent="0.25">
      <c r="A779" s="119" t="s">
        <v>3822</v>
      </c>
      <c r="B779" s="120" t="s">
        <v>3823</v>
      </c>
    </row>
    <row r="780" spans="1:2" x14ac:dyDescent="0.25">
      <c r="A780" s="119" t="s">
        <v>3824</v>
      </c>
      <c r="B780" s="121" t="s">
        <v>3825</v>
      </c>
    </row>
    <row r="781" spans="1:2" x14ac:dyDescent="0.25">
      <c r="A781" s="119" t="s">
        <v>3826</v>
      </c>
      <c r="B781" s="120" t="s">
        <v>3827</v>
      </c>
    </row>
    <row r="782" spans="1:2" x14ac:dyDescent="0.25">
      <c r="A782" s="119" t="s">
        <v>3828</v>
      </c>
      <c r="B782" s="121" t="s">
        <v>3829</v>
      </c>
    </row>
    <row r="783" spans="1:2" x14ac:dyDescent="0.25">
      <c r="A783" s="119" t="s">
        <v>3830</v>
      </c>
      <c r="B783" s="120" t="s">
        <v>3831</v>
      </c>
    </row>
    <row r="784" spans="1:2" x14ac:dyDescent="0.25">
      <c r="A784" s="119" t="s">
        <v>3832</v>
      </c>
      <c r="B784" s="121" t="s">
        <v>3833</v>
      </c>
    </row>
    <row r="785" spans="1:2" x14ac:dyDescent="0.25">
      <c r="A785" s="119" t="s">
        <v>3834</v>
      </c>
      <c r="B785" s="120" t="s">
        <v>3835</v>
      </c>
    </row>
    <row r="786" spans="1:2" x14ac:dyDescent="0.25">
      <c r="A786" s="119" t="s">
        <v>3836</v>
      </c>
      <c r="B786" s="121" t="s">
        <v>3837</v>
      </c>
    </row>
    <row r="787" spans="1:2" x14ac:dyDescent="0.25">
      <c r="A787" s="119" t="s">
        <v>3838</v>
      </c>
      <c r="B787" s="120" t="s">
        <v>3839</v>
      </c>
    </row>
    <row r="788" spans="1:2" x14ac:dyDescent="0.25">
      <c r="A788" s="119" t="s">
        <v>3840</v>
      </c>
      <c r="B788" s="121" t="s">
        <v>3841</v>
      </c>
    </row>
    <row r="789" spans="1:2" x14ac:dyDescent="0.25">
      <c r="A789" s="119" t="s">
        <v>3842</v>
      </c>
      <c r="B789" s="120" t="s">
        <v>3843</v>
      </c>
    </row>
    <row r="790" spans="1:2" x14ac:dyDescent="0.25">
      <c r="A790" s="119" t="s">
        <v>3844</v>
      </c>
      <c r="B790" s="121" t="s">
        <v>3845</v>
      </c>
    </row>
    <row r="791" spans="1:2" x14ac:dyDescent="0.25">
      <c r="A791" s="119" t="s">
        <v>3846</v>
      </c>
      <c r="B791" s="120" t="s">
        <v>3847</v>
      </c>
    </row>
    <row r="792" spans="1:2" x14ac:dyDescent="0.25">
      <c r="A792" s="119" t="s">
        <v>3848</v>
      </c>
      <c r="B792" s="121" t="s">
        <v>3849</v>
      </c>
    </row>
    <row r="793" spans="1:2" x14ac:dyDescent="0.25">
      <c r="A793" s="119" t="s">
        <v>3850</v>
      </c>
      <c r="B793" s="120" t="s">
        <v>3851</v>
      </c>
    </row>
    <row r="794" spans="1:2" x14ac:dyDescent="0.25">
      <c r="A794" s="119" t="s">
        <v>3852</v>
      </c>
      <c r="B794" s="121" t="s">
        <v>3853</v>
      </c>
    </row>
    <row r="795" spans="1:2" x14ac:dyDescent="0.25">
      <c r="A795" s="119" t="s">
        <v>3854</v>
      </c>
      <c r="B795" s="120" t="s">
        <v>3855</v>
      </c>
    </row>
    <row r="796" spans="1:2" x14ac:dyDescent="0.25">
      <c r="A796" s="119" t="s">
        <v>3856</v>
      </c>
      <c r="B796" s="121" t="s">
        <v>3857</v>
      </c>
    </row>
    <row r="797" spans="1:2" x14ac:dyDescent="0.25">
      <c r="A797" s="119" t="s">
        <v>3858</v>
      </c>
      <c r="B797" s="120" t="s">
        <v>3859</v>
      </c>
    </row>
    <row r="798" spans="1:2" x14ac:dyDescent="0.25">
      <c r="A798" s="119" t="s">
        <v>3860</v>
      </c>
      <c r="B798" s="121" t="s">
        <v>3861</v>
      </c>
    </row>
    <row r="799" spans="1:2" x14ac:dyDescent="0.25">
      <c r="A799" s="119" t="s">
        <v>3862</v>
      </c>
      <c r="B799" s="120" t="s">
        <v>3863</v>
      </c>
    </row>
    <row r="800" spans="1:2" x14ac:dyDescent="0.25">
      <c r="A800" s="119" t="s">
        <v>3864</v>
      </c>
      <c r="B800" s="121" t="s">
        <v>3865</v>
      </c>
    </row>
    <row r="801" spans="1:2" x14ac:dyDescent="0.25">
      <c r="A801" s="119" t="s">
        <v>3866</v>
      </c>
      <c r="B801" s="120" t="s">
        <v>3867</v>
      </c>
    </row>
    <row r="802" spans="1:2" x14ac:dyDescent="0.25">
      <c r="A802" s="119" t="s">
        <v>3868</v>
      </c>
      <c r="B802" s="121" t="s">
        <v>3869</v>
      </c>
    </row>
    <row r="803" spans="1:2" x14ac:dyDescent="0.25">
      <c r="A803" s="119" t="s">
        <v>3870</v>
      </c>
      <c r="B803" s="120" t="s">
        <v>3871</v>
      </c>
    </row>
    <row r="804" spans="1:2" x14ac:dyDescent="0.25">
      <c r="A804" s="119" t="s">
        <v>3872</v>
      </c>
      <c r="B804" s="121" t="s">
        <v>3873</v>
      </c>
    </row>
    <row r="805" spans="1:2" x14ac:dyDescent="0.25">
      <c r="A805" s="119" t="s">
        <v>3874</v>
      </c>
      <c r="B805" s="120" t="s">
        <v>3875</v>
      </c>
    </row>
    <row r="806" spans="1:2" x14ac:dyDescent="0.25">
      <c r="A806" s="119" t="s">
        <v>3876</v>
      </c>
      <c r="B806" s="121" t="s">
        <v>3877</v>
      </c>
    </row>
    <row r="807" spans="1:2" x14ac:dyDescent="0.25">
      <c r="A807" s="119" t="s">
        <v>3878</v>
      </c>
      <c r="B807" s="120" t="s">
        <v>3879</v>
      </c>
    </row>
    <row r="808" spans="1:2" x14ac:dyDescent="0.25">
      <c r="A808" s="119" t="s">
        <v>3880</v>
      </c>
      <c r="B808" s="121" t="s">
        <v>3881</v>
      </c>
    </row>
    <row r="809" spans="1:2" x14ac:dyDescent="0.25">
      <c r="A809" s="119" t="s">
        <v>3882</v>
      </c>
      <c r="B809" s="120" t="s">
        <v>3883</v>
      </c>
    </row>
    <row r="810" spans="1:2" x14ac:dyDescent="0.25">
      <c r="A810" s="119" t="s">
        <v>3884</v>
      </c>
      <c r="B810" s="121" t="s">
        <v>3885</v>
      </c>
    </row>
    <row r="811" spans="1:2" x14ac:dyDescent="0.25">
      <c r="A811" s="119" t="s">
        <v>3886</v>
      </c>
      <c r="B811" s="120" t="s">
        <v>3887</v>
      </c>
    </row>
    <row r="812" spans="1:2" x14ac:dyDescent="0.25">
      <c r="A812" s="119" t="s">
        <v>3888</v>
      </c>
      <c r="B812" s="121" t="s">
        <v>3889</v>
      </c>
    </row>
    <row r="813" spans="1:2" x14ac:dyDescent="0.25">
      <c r="A813" s="119" t="s">
        <v>3890</v>
      </c>
      <c r="B813" s="120" t="s">
        <v>3891</v>
      </c>
    </row>
    <row r="814" spans="1:2" x14ac:dyDescent="0.25">
      <c r="A814" s="119" t="s">
        <v>3892</v>
      </c>
      <c r="B814" s="121" t="s">
        <v>3893</v>
      </c>
    </row>
    <row r="815" spans="1:2" x14ac:dyDescent="0.25">
      <c r="A815" s="119" t="s">
        <v>3894</v>
      </c>
      <c r="B815" s="120" t="s">
        <v>3895</v>
      </c>
    </row>
    <row r="816" spans="1:2" x14ac:dyDescent="0.25">
      <c r="A816" s="119" t="s">
        <v>3896</v>
      </c>
      <c r="B816" s="121" t="s">
        <v>3897</v>
      </c>
    </row>
    <row r="817" spans="1:2" x14ac:dyDescent="0.25">
      <c r="A817" s="119" t="s">
        <v>3898</v>
      </c>
      <c r="B817" s="120" t="s">
        <v>3899</v>
      </c>
    </row>
    <row r="818" spans="1:2" x14ac:dyDescent="0.25">
      <c r="A818" s="119" t="s">
        <v>3900</v>
      </c>
      <c r="B818" s="121" t="s">
        <v>3901</v>
      </c>
    </row>
    <row r="819" spans="1:2" x14ac:dyDescent="0.25">
      <c r="A819" s="119" t="s">
        <v>3902</v>
      </c>
      <c r="B819" s="120" t="s">
        <v>3903</v>
      </c>
    </row>
    <row r="820" spans="1:2" x14ac:dyDescent="0.25">
      <c r="A820" s="119" t="s">
        <v>3904</v>
      </c>
      <c r="B820" s="121" t="s">
        <v>3905</v>
      </c>
    </row>
    <row r="821" spans="1:2" x14ac:dyDescent="0.25">
      <c r="A821" s="119" t="s">
        <v>3906</v>
      </c>
      <c r="B821" s="120" t="s">
        <v>3907</v>
      </c>
    </row>
    <row r="822" spans="1:2" x14ac:dyDescent="0.25">
      <c r="A822" s="119" t="s">
        <v>3908</v>
      </c>
      <c r="B822" s="121" t="s">
        <v>3909</v>
      </c>
    </row>
    <row r="823" spans="1:2" x14ac:dyDescent="0.25">
      <c r="A823" s="119" t="s">
        <v>3910</v>
      </c>
      <c r="B823" s="120" t="s">
        <v>3911</v>
      </c>
    </row>
    <row r="824" spans="1:2" x14ac:dyDescent="0.25">
      <c r="A824" s="119" t="s">
        <v>3912</v>
      </c>
      <c r="B824" s="121" t="s">
        <v>3913</v>
      </c>
    </row>
    <row r="825" spans="1:2" x14ac:dyDescent="0.25">
      <c r="A825" s="119" t="s">
        <v>3914</v>
      </c>
      <c r="B825" s="120" t="s">
        <v>3915</v>
      </c>
    </row>
    <row r="826" spans="1:2" x14ac:dyDescent="0.25">
      <c r="A826" s="119" t="s">
        <v>3916</v>
      </c>
      <c r="B826" s="121" t="s">
        <v>3917</v>
      </c>
    </row>
    <row r="827" spans="1:2" x14ac:dyDescent="0.25">
      <c r="A827" s="119" t="s">
        <v>3918</v>
      </c>
      <c r="B827" s="120" t="s">
        <v>3919</v>
      </c>
    </row>
    <row r="828" spans="1:2" x14ac:dyDescent="0.25">
      <c r="A828" s="119" t="s">
        <v>3920</v>
      </c>
      <c r="B828" s="121" t="s">
        <v>3921</v>
      </c>
    </row>
    <row r="829" spans="1:2" x14ac:dyDescent="0.25">
      <c r="A829" s="119" t="s">
        <v>3922</v>
      </c>
      <c r="B829" s="120" t="s">
        <v>3923</v>
      </c>
    </row>
    <row r="830" spans="1:2" x14ac:dyDescent="0.25">
      <c r="A830" s="119" t="s">
        <v>3924</v>
      </c>
      <c r="B830" s="121" t="s">
        <v>3925</v>
      </c>
    </row>
    <row r="831" spans="1:2" x14ac:dyDescent="0.25">
      <c r="A831" s="119" t="s">
        <v>3926</v>
      </c>
      <c r="B831" s="120" t="s">
        <v>3927</v>
      </c>
    </row>
    <row r="832" spans="1:2" x14ac:dyDescent="0.25">
      <c r="A832" s="119" t="s">
        <v>3928</v>
      </c>
      <c r="B832" s="121" t="s">
        <v>3929</v>
      </c>
    </row>
    <row r="833" spans="1:2" x14ac:dyDescent="0.25">
      <c r="A833" s="119" t="s">
        <v>3930</v>
      </c>
      <c r="B833" s="120" t="s">
        <v>3931</v>
      </c>
    </row>
    <row r="834" spans="1:2" x14ac:dyDescent="0.25">
      <c r="A834" s="119" t="s">
        <v>3932</v>
      </c>
      <c r="B834" s="121" t="s">
        <v>3933</v>
      </c>
    </row>
    <row r="835" spans="1:2" x14ac:dyDescent="0.25">
      <c r="A835" s="119" t="s">
        <v>3934</v>
      </c>
      <c r="B835" s="120" t="s">
        <v>3935</v>
      </c>
    </row>
    <row r="836" spans="1:2" x14ac:dyDescent="0.25">
      <c r="A836" s="119" t="s">
        <v>3936</v>
      </c>
      <c r="B836" s="121" t="s">
        <v>3937</v>
      </c>
    </row>
    <row r="837" spans="1:2" x14ac:dyDescent="0.25">
      <c r="A837" s="119" t="s">
        <v>3938</v>
      </c>
      <c r="B837" s="120" t="s">
        <v>3939</v>
      </c>
    </row>
    <row r="838" spans="1:2" x14ac:dyDescent="0.25">
      <c r="A838" s="119" t="s">
        <v>3940</v>
      </c>
      <c r="B838" s="121" t="s">
        <v>3941</v>
      </c>
    </row>
    <row r="839" spans="1:2" x14ac:dyDescent="0.25">
      <c r="A839" s="119" t="s">
        <v>3942</v>
      </c>
      <c r="B839" s="120" t="s">
        <v>3943</v>
      </c>
    </row>
    <row r="840" spans="1:2" x14ac:dyDescent="0.25">
      <c r="A840" s="119" t="s">
        <v>3944</v>
      </c>
      <c r="B840" s="121" t="s">
        <v>3945</v>
      </c>
    </row>
    <row r="841" spans="1:2" x14ac:dyDescent="0.25">
      <c r="A841" s="119" t="s">
        <v>3946</v>
      </c>
      <c r="B841" s="120" t="s">
        <v>3947</v>
      </c>
    </row>
    <row r="842" spans="1:2" x14ac:dyDescent="0.25">
      <c r="A842" s="119" t="s">
        <v>3948</v>
      </c>
      <c r="B842" s="121" t="s">
        <v>3949</v>
      </c>
    </row>
    <row r="843" spans="1:2" x14ac:dyDescent="0.25">
      <c r="A843" s="119" t="s">
        <v>3950</v>
      </c>
      <c r="B843" s="120" t="s">
        <v>3951</v>
      </c>
    </row>
    <row r="844" spans="1:2" x14ac:dyDescent="0.25">
      <c r="A844" s="119" t="s">
        <v>3952</v>
      </c>
      <c r="B844" s="121" t="s">
        <v>3953</v>
      </c>
    </row>
    <row r="845" spans="1:2" x14ac:dyDescent="0.25">
      <c r="A845" s="119" t="s">
        <v>3954</v>
      </c>
      <c r="B845" s="120" t="s">
        <v>3955</v>
      </c>
    </row>
    <row r="846" spans="1:2" x14ac:dyDescent="0.25">
      <c r="A846" s="119" t="s">
        <v>3956</v>
      </c>
      <c r="B846" s="121" t="s">
        <v>3957</v>
      </c>
    </row>
    <row r="847" spans="1:2" x14ac:dyDescent="0.25">
      <c r="A847" s="119" t="s">
        <v>3958</v>
      </c>
      <c r="B847" s="120" t="s">
        <v>3959</v>
      </c>
    </row>
    <row r="848" spans="1:2" x14ac:dyDescent="0.25">
      <c r="A848" s="119" t="s">
        <v>3960</v>
      </c>
      <c r="B848" s="121" t="s">
        <v>3961</v>
      </c>
    </row>
    <row r="849" spans="1:2" x14ac:dyDescent="0.25">
      <c r="A849" s="119" t="s">
        <v>3962</v>
      </c>
      <c r="B849" s="120" t="s">
        <v>3963</v>
      </c>
    </row>
    <row r="850" spans="1:2" x14ac:dyDescent="0.25">
      <c r="A850" s="119" t="s">
        <v>3964</v>
      </c>
      <c r="B850" s="121" t="s">
        <v>3965</v>
      </c>
    </row>
    <row r="851" spans="1:2" x14ac:dyDescent="0.25">
      <c r="A851" s="119" t="s">
        <v>3966</v>
      </c>
      <c r="B851" s="120" t="s">
        <v>3967</v>
      </c>
    </row>
    <row r="852" spans="1:2" x14ac:dyDescent="0.25">
      <c r="A852" s="119" t="s">
        <v>3968</v>
      </c>
      <c r="B852" s="121" t="s">
        <v>3969</v>
      </c>
    </row>
    <row r="853" spans="1:2" x14ac:dyDescent="0.25">
      <c r="A853" s="119" t="s">
        <v>3970</v>
      </c>
      <c r="B853" s="120" t="s">
        <v>3971</v>
      </c>
    </row>
    <row r="854" spans="1:2" x14ac:dyDescent="0.25">
      <c r="A854" s="119" t="s">
        <v>3972</v>
      </c>
      <c r="B854" s="121" t="s">
        <v>3973</v>
      </c>
    </row>
    <row r="855" spans="1:2" x14ac:dyDescent="0.25">
      <c r="A855" s="119" t="s">
        <v>3974</v>
      </c>
      <c r="B855" s="120" t="s">
        <v>3975</v>
      </c>
    </row>
    <row r="856" spans="1:2" x14ac:dyDescent="0.25">
      <c r="A856" s="119" t="s">
        <v>3976</v>
      </c>
      <c r="B856" s="121" t="s">
        <v>3977</v>
      </c>
    </row>
    <row r="857" spans="1:2" x14ac:dyDescent="0.25">
      <c r="A857" s="119" t="s">
        <v>3978</v>
      </c>
      <c r="B857" s="120" t="s">
        <v>3979</v>
      </c>
    </row>
    <row r="858" spans="1:2" x14ac:dyDescent="0.25">
      <c r="A858" s="119" t="s">
        <v>3980</v>
      </c>
      <c r="B858" s="121" t="s">
        <v>3981</v>
      </c>
    </row>
    <row r="859" spans="1:2" x14ac:dyDescent="0.25">
      <c r="A859" s="119" t="s">
        <v>3982</v>
      </c>
      <c r="B859" s="120" t="s">
        <v>3983</v>
      </c>
    </row>
    <row r="860" spans="1:2" x14ac:dyDescent="0.25">
      <c r="A860" s="119" t="s">
        <v>3984</v>
      </c>
      <c r="B860" s="121" t="s">
        <v>3985</v>
      </c>
    </row>
    <row r="861" spans="1:2" x14ac:dyDescent="0.25">
      <c r="A861" s="119" t="s">
        <v>3986</v>
      </c>
      <c r="B861" s="120" t="s">
        <v>3987</v>
      </c>
    </row>
    <row r="862" spans="1:2" x14ac:dyDescent="0.25">
      <c r="A862" s="119" t="s">
        <v>3988</v>
      </c>
      <c r="B862" s="121" t="s">
        <v>3989</v>
      </c>
    </row>
    <row r="863" spans="1:2" x14ac:dyDescent="0.25">
      <c r="A863" s="119" t="s">
        <v>3990</v>
      </c>
      <c r="B863" s="120" t="s">
        <v>3991</v>
      </c>
    </row>
    <row r="864" spans="1:2" x14ac:dyDescent="0.25">
      <c r="A864" s="119" t="s">
        <v>3992</v>
      </c>
      <c r="B864" s="121" t="s">
        <v>3993</v>
      </c>
    </row>
    <row r="865" spans="1:3" x14ac:dyDescent="0.25">
      <c r="A865" s="119" t="s">
        <v>3994</v>
      </c>
      <c r="B865" s="120" t="s">
        <v>3995</v>
      </c>
    </row>
    <row r="866" spans="1:3" x14ac:dyDescent="0.25">
      <c r="A866" s="119" t="s">
        <v>3996</v>
      </c>
      <c r="B866" s="121" t="s">
        <v>3997</v>
      </c>
    </row>
    <row r="867" spans="1:3" x14ac:dyDescent="0.25">
      <c r="A867" s="119" t="s">
        <v>3998</v>
      </c>
      <c r="B867" s="120" t="s">
        <v>3999</v>
      </c>
    </row>
    <row r="868" spans="1:3" x14ac:dyDescent="0.25">
      <c r="A868" s="119" t="s">
        <v>4000</v>
      </c>
      <c r="B868" s="121" t="s">
        <v>4001</v>
      </c>
    </row>
    <row r="869" spans="1:3" x14ac:dyDescent="0.25">
      <c r="A869" s="119" t="s">
        <v>4002</v>
      </c>
      <c r="B869" s="120" t="s">
        <v>4003</v>
      </c>
    </row>
    <row r="870" spans="1:3" x14ac:dyDescent="0.25">
      <c r="A870" s="119" t="s">
        <v>4004</v>
      </c>
      <c r="B870" s="121" t="s">
        <v>4005</v>
      </c>
    </row>
    <row r="871" spans="1:3" x14ac:dyDescent="0.25">
      <c r="A871" s="119" t="s">
        <v>4006</v>
      </c>
      <c r="B871" s="120" t="s">
        <v>4007</v>
      </c>
    </row>
    <row r="872" spans="1:3" x14ac:dyDescent="0.25">
      <c r="A872" s="119" t="s">
        <v>4008</v>
      </c>
      <c r="B872" s="121" t="s">
        <v>4009</v>
      </c>
    </row>
    <row r="873" spans="1:3" x14ac:dyDescent="0.25">
      <c r="A873" s="119" t="s">
        <v>4010</v>
      </c>
      <c r="B873" s="123" t="s">
        <v>4011</v>
      </c>
    </row>
    <row r="874" spans="1:3" x14ac:dyDescent="0.25">
      <c r="A874" s="119" t="s">
        <v>4012</v>
      </c>
      <c r="B874" s="121" t="s">
        <v>4013</v>
      </c>
    </row>
    <row r="875" spans="1:3" x14ac:dyDescent="0.25">
      <c r="A875" s="119" t="s">
        <v>4014</v>
      </c>
      <c r="B875" s="319" t="s">
        <v>4015</v>
      </c>
      <c r="C875">
        <v>1035</v>
      </c>
    </row>
    <row r="876" spans="1:3" x14ac:dyDescent="0.25">
      <c r="A876" s="119" t="s">
        <v>4016</v>
      </c>
      <c r="B876" s="121" t="s">
        <v>4017</v>
      </c>
      <c r="C876">
        <v>1036</v>
      </c>
    </row>
    <row r="877" spans="1:3" x14ac:dyDescent="0.25">
      <c r="A877" s="119" t="s">
        <v>4018</v>
      </c>
      <c r="B877" s="319" t="s">
        <v>4019</v>
      </c>
      <c r="C877">
        <v>1037</v>
      </c>
    </row>
    <row r="878" spans="1:3" x14ac:dyDescent="0.25">
      <c r="A878" s="119" t="s">
        <v>4020</v>
      </c>
      <c r="B878" s="121" t="s">
        <v>4021</v>
      </c>
      <c r="C878">
        <v>1038</v>
      </c>
    </row>
    <row r="879" spans="1:3" x14ac:dyDescent="0.25">
      <c r="A879" s="119" t="s">
        <v>4022</v>
      </c>
      <c r="B879" s="319" t="s">
        <v>4023</v>
      </c>
      <c r="C879">
        <v>1039</v>
      </c>
    </row>
    <row r="880" spans="1:3" x14ac:dyDescent="0.25">
      <c r="A880" s="119" t="s">
        <v>4024</v>
      </c>
      <c r="B880" s="121" t="s">
        <v>4025</v>
      </c>
      <c r="C880">
        <v>1040</v>
      </c>
    </row>
    <row r="881" spans="1:3" x14ac:dyDescent="0.25">
      <c r="A881" s="119" t="s">
        <v>4026</v>
      </c>
      <c r="B881" s="319" t="s">
        <v>4027</v>
      </c>
      <c r="C881">
        <v>1041</v>
      </c>
    </row>
    <row r="882" spans="1:3" x14ac:dyDescent="0.25">
      <c r="A882" s="119" t="s">
        <v>4028</v>
      </c>
      <c r="B882" s="121" t="s">
        <v>4029</v>
      </c>
      <c r="C882">
        <v>1042</v>
      </c>
    </row>
    <row r="883" spans="1:3" x14ac:dyDescent="0.25">
      <c r="A883" s="119" t="s">
        <v>4030</v>
      </c>
      <c r="B883" s="319" t="s">
        <v>4031</v>
      </c>
      <c r="C883">
        <v>1043</v>
      </c>
    </row>
    <row r="884" spans="1:3" x14ac:dyDescent="0.25">
      <c r="A884" s="119" t="s">
        <v>4032</v>
      </c>
      <c r="B884" s="121" t="s">
        <v>4033</v>
      </c>
      <c r="C884">
        <v>1044</v>
      </c>
    </row>
    <row r="885" spans="1:3" x14ac:dyDescent="0.25">
      <c r="A885" s="119" t="s">
        <v>4034</v>
      </c>
      <c r="B885" s="319" t="s">
        <v>4035</v>
      </c>
      <c r="C885">
        <v>1045</v>
      </c>
    </row>
    <row r="886" spans="1:3" x14ac:dyDescent="0.25">
      <c r="A886" s="119" t="s">
        <v>4036</v>
      </c>
      <c r="B886" s="121" t="s">
        <v>4037</v>
      </c>
      <c r="C886">
        <v>1046</v>
      </c>
    </row>
    <row r="887" spans="1:3" x14ac:dyDescent="0.25">
      <c r="A887" s="119" t="s">
        <v>4038</v>
      </c>
      <c r="B887" s="319" t="s">
        <v>4039</v>
      </c>
      <c r="C887">
        <v>1047</v>
      </c>
    </row>
    <row r="888" spans="1:3" x14ac:dyDescent="0.25">
      <c r="A888" s="119" t="s">
        <v>4040</v>
      </c>
      <c r="B888" s="121" t="s">
        <v>4041</v>
      </c>
      <c r="C888">
        <v>1048</v>
      </c>
    </row>
    <row r="889" spans="1:3" x14ac:dyDescent="0.25">
      <c r="A889" s="119" t="s">
        <v>4042</v>
      </c>
      <c r="B889" s="319" t="s">
        <v>4043</v>
      </c>
      <c r="C889">
        <v>1049</v>
      </c>
    </row>
    <row r="890" spans="1:3" x14ac:dyDescent="0.25">
      <c r="A890" s="119" t="s">
        <v>4044</v>
      </c>
      <c r="B890" s="121" t="s">
        <v>4045</v>
      </c>
      <c r="C890">
        <v>1050</v>
      </c>
    </row>
    <row r="891" spans="1:3" x14ac:dyDescent="0.25">
      <c r="A891" s="119" t="s">
        <v>4046</v>
      </c>
      <c r="B891" s="319" t="s">
        <v>4047</v>
      </c>
      <c r="C891">
        <v>1051</v>
      </c>
    </row>
    <row r="892" spans="1:3" x14ac:dyDescent="0.25">
      <c r="A892" s="119" t="s">
        <v>4048</v>
      </c>
      <c r="B892" s="121" t="s">
        <v>4049</v>
      </c>
      <c r="C892">
        <v>1052</v>
      </c>
    </row>
    <row r="893" spans="1:3" x14ac:dyDescent="0.25">
      <c r="A893" s="119" t="s">
        <v>4050</v>
      </c>
      <c r="B893" s="319" t="s">
        <v>4051</v>
      </c>
      <c r="C893">
        <v>1053</v>
      </c>
    </row>
    <row r="894" spans="1:3" x14ac:dyDescent="0.25">
      <c r="A894" s="119" t="s">
        <v>4052</v>
      </c>
      <c r="B894" s="121" t="s">
        <v>4053</v>
      </c>
      <c r="C894">
        <v>1054</v>
      </c>
    </row>
    <row r="895" spans="1:3" x14ac:dyDescent="0.25">
      <c r="A895" s="119" t="s">
        <v>4054</v>
      </c>
      <c r="B895" s="319" t="s">
        <v>4055</v>
      </c>
      <c r="C895">
        <v>1055</v>
      </c>
    </row>
    <row r="896" spans="1:3" x14ac:dyDescent="0.25">
      <c r="A896" s="119" t="s">
        <v>4056</v>
      </c>
      <c r="B896" s="121" t="s">
        <v>4057</v>
      </c>
      <c r="C896">
        <v>1056</v>
      </c>
    </row>
    <row r="897" spans="1:3" x14ac:dyDescent="0.25">
      <c r="A897" s="119" t="s">
        <v>4058</v>
      </c>
      <c r="B897" s="319" t="s">
        <v>4059</v>
      </c>
      <c r="C897">
        <v>1057</v>
      </c>
    </row>
    <row r="898" spans="1:3" x14ac:dyDescent="0.25">
      <c r="A898" s="119" t="s">
        <v>4060</v>
      </c>
      <c r="B898" s="121" t="s">
        <v>4061</v>
      </c>
      <c r="C898">
        <v>1058</v>
      </c>
    </row>
    <row r="899" spans="1:3" x14ac:dyDescent="0.25">
      <c r="A899" s="119" t="s">
        <v>4062</v>
      </c>
      <c r="B899" s="319" t="s">
        <v>4063</v>
      </c>
      <c r="C899">
        <v>1059</v>
      </c>
    </row>
    <row r="900" spans="1:3" x14ac:dyDescent="0.25">
      <c r="A900" s="119" t="s">
        <v>4064</v>
      </c>
      <c r="B900" s="121" t="s">
        <v>4065</v>
      </c>
      <c r="C900">
        <v>1060</v>
      </c>
    </row>
    <row r="901" spans="1:3" x14ac:dyDescent="0.25">
      <c r="A901" s="119" t="s">
        <v>4066</v>
      </c>
      <c r="B901" s="319" t="s">
        <v>4067</v>
      </c>
      <c r="C901">
        <v>1061</v>
      </c>
    </row>
    <row r="902" spans="1:3" x14ac:dyDescent="0.25">
      <c r="A902" s="119" t="s">
        <v>4068</v>
      </c>
      <c r="B902" s="121" t="s">
        <v>4069</v>
      </c>
      <c r="C902">
        <v>1062</v>
      </c>
    </row>
    <row r="903" spans="1:3" x14ac:dyDescent="0.25">
      <c r="A903" s="119" t="s">
        <v>4070</v>
      </c>
      <c r="B903" s="319" t="s">
        <v>4071</v>
      </c>
      <c r="C903">
        <v>1063</v>
      </c>
    </row>
    <row r="904" spans="1:3" x14ac:dyDescent="0.25">
      <c r="A904" s="119" t="s">
        <v>4072</v>
      </c>
      <c r="B904" s="121" t="s">
        <v>4073</v>
      </c>
      <c r="C904">
        <v>1064</v>
      </c>
    </row>
    <row r="905" spans="1:3" x14ac:dyDescent="0.25">
      <c r="A905" s="119" t="s">
        <v>4074</v>
      </c>
      <c r="B905" s="319" t="s">
        <v>4075</v>
      </c>
      <c r="C905">
        <v>1065</v>
      </c>
    </row>
  </sheetData>
  <conditionalFormatting sqref="A1:A905">
    <cfRule type="duplicateValues" dxfId="24" priority="1"/>
    <cfRule type="duplicateValues" dxfId="23"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716A-65A4-482E-AD71-41C67050B27D}">
  <dimension ref="B1:X194"/>
  <sheetViews>
    <sheetView zoomScaleNormal="100" workbookViewId="0">
      <selection activeCell="C3" sqref="C3:E3"/>
    </sheetView>
  </sheetViews>
  <sheetFormatPr baseColWidth="10" defaultColWidth="11.42578125" defaultRowHeight="16.5" customHeight="1" zeroHeight="1" x14ac:dyDescent="0.3"/>
  <cols>
    <col min="1" max="1" width="5.7109375" style="128" customWidth="1"/>
    <col min="2" max="2" width="43" style="128" customWidth="1"/>
    <col min="3" max="3" width="11.5703125" style="128" bestFit="1" customWidth="1"/>
    <col min="4" max="4" width="25.42578125" style="128" bestFit="1" customWidth="1"/>
    <col min="5" max="5" width="17" style="128" customWidth="1"/>
    <col min="6" max="6" width="14.7109375" style="128" customWidth="1"/>
    <col min="7" max="7" width="13.28515625" style="128" customWidth="1"/>
    <col min="8" max="8" width="16.85546875" style="128" customWidth="1"/>
    <col min="9" max="9" width="20.42578125" style="128" customWidth="1"/>
    <col min="10" max="10" width="17.140625" style="128" bestFit="1" customWidth="1"/>
    <col min="11" max="11" width="17" style="128" customWidth="1"/>
    <col min="12" max="12" width="14.140625" style="128" bestFit="1" customWidth="1"/>
    <col min="13" max="13" width="14.85546875" style="128" customWidth="1"/>
    <col min="14" max="14" width="11.140625" style="128" bestFit="1" customWidth="1"/>
    <col min="15" max="15" width="13.140625" style="128" bestFit="1" customWidth="1"/>
    <col min="16" max="16" width="13.140625" style="128" customWidth="1"/>
    <col min="17" max="17" width="15.85546875" style="128" customWidth="1"/>
    <col min="18" max="18" width="15.7109375" style="128" bestFit="1" customWidth="1"/>
    <col min="19" max="19" width="11.42578125" style="128"/>
    <col min="20" max="20" width="20.7109375" style="128" customWidth="1"/>
    <col min="21" max="21" width="11.42578125" style="128"/>
    <col min="22" max="22" width="20" style="128" customWidth="1"/>
    <col min="23" max="16384" width="11.42578125" style="128"/>
  </cols>
  <sheetData>
    <row r="1" spans="2:8" x14ac:dyDescent="0.3"/>
    <row r="2" spans="2:8" ht="24.75" customHeight="1" x14ac:dyDescent="0.35">
      <c r="B2" s="129" t="s">
        <v>4182</v>
      </c>
      <c r="C2" s="827">
        <f>+'FORMATO MATERIAL APOYO'!E17</f>
        <v>0</v>
      </c>
      <c r="D2" s="828"/>
      <c r="E2" s="829"/>
    </row>
    <row r="3" spans="2:8" ht="24.75" customHeight="1" x14ac:dyDescent="0.35">
      <c r="B3" s="130" t="s">
        <v>4183</v>
      </c>
      <c r="C3" s="830">
        <f>+'FORMATO MATERIAL APOYO'!F20</f>
        <v>0</v>
      </c>
      <c r="D3" s="831"/>
      <c r="E3" s="832"/>
    </row>
    <row r="4" spans="2:8" ht="24.75" customHeight="1" x14ac:dyDescent="0.3"/>
    <row r="5" spans="2:8" ht="24.75" customHeight="1" x14ac:dyDescent="0.3"/>
    <row r="6" spans="2:8" ht="24.75" customHeight="1" x14ac:dyDescent="0.3">
      <c r="B6" s="833" t="s">
        <v>4076</v>
      </c>
      <c r="C6" s="834"/>
      <c r="D6" s="834"/>
      <c r="E6" s="834"/>
      <c r="F6" s="834"/>
      <c r="G6" s="834"/>
      <c r="H6" s="835"/>
    </row>
    <row r="7" spans="2:8" ht="17.25" customHeight="1" x14ac:dyDescent="0.3">
      <c r="B7" s="298" t="s">
        <v>4184</v>
      </c>
      <c r="C7" s="298" t="s">
        <v>4185</v>
      </c>
      <c r="D7" s="425" t="s">
        <v>4186</v>
      </c>
      <c r="E7" s="298" t="s">
        <v>4187</v>
      </c>
      <c r="F7" s="298" t="s">
        <v>4188</v>
      </c>
      <c r="G7" s="425" t="s">
        <v>4189</v>
      </c>
      <c r="H7" s="425" t="s">
        <v>4190</v>
      </c>
    </row>
    <row r="8" spans="2:8" x14ac:dyDescent="0.3">
      <c r="B8" s="135" t="str">
        <f>IFERROR(+VLOOKUP('FORMATO MATERIAL APOYO'!B55,'CIUDAD GRANDE'!$B$4:$B$71,1,0),"")</f>
        <v/>
      </c>
      <c r="C8" s="229" t="str">
        <f>IFERROR(+VLOOKUP(B8,'FORMATO MATERIAL APOYO'!$B$55:$F$64,5,0),"")</f>
        <v/>
      </c>
      <c r="D8" s="156" t="str">
        <f>IFERROR(+VLOOKUP(B8,'CIUDAD GRANDE'!$B$4:$D$71,3,0),"")</f>
        <v/>
      </c>
      <c r="E8" s="155">
        <v>0.19</v>
      </c>
      <c r="F8" s="156" t="str">
        <f t="shared" ref="F8:F15" si="0">IFERROR((C8*D8),"")</f>
        <v/>
      </c>
      <c r="G8" s="156" t="str">
        <f t="shared" ref="G8:G15" si="1">IFERROR((F8*E8),"")</f>
        <v/>
      </c>
      <c r="H8" s="157" t="str">
        <f t="shared" ref="H8:H15" si="2">IFERROR((F8+G8),"")</f>
        <v/>
      </c>
    </row>
    <row r="9" spans="2:8" x14ac:dyDescent="0.3">
      <c r="B9" s="135" t="str">
        <f>IFERROR(+VLOOKUP('FORMATO MATERIAL APOYO'!B56,'CIUDAD GRANDE'!$B$4:$B$71,1,0),"")</f>
        <v/>
      </c>
      <c r="C9" s="229" t="str">
        <f>IFERROR(+VLOOKUP(B9,'FORMATO MATERIAL APOYO'!$B$55:$F$64,5,0),"")</f>
        <v/>
      </c>
      <c r="D9" s="156" t="str">
        <f>IFERROR(+VLOOKUP(B9,'CIUDAD GRANDE'!$B$4:$D$71,3,0),"")</f>
        <v/>
      </c>
      <c r="E9" s="155">
        <v>0.19</v>
      </c>
      <c r="F9" s="137" t="str">
        <f t="shared" si="0"/>
        <v/>
      </c>
      <c r="G9" s="137" t="str">
        <f t="shared" si="1"/>
        <v/>
      </c>
      <c r="H9" s="139" t="str">
        <f t="shared" si="2"/>
        <v/>
      </c>
    </row>
    <row r="10" spans="2:8" x14ac:dyDescent="0.3">
      <c r="B10" s="135" t="str">
        <f>IFERROR(+VLOOKUP('FORMATO MATERIAL APOYO'!B57,'CIUDAD GRANDE'!$B$4:$B$71,1,0),"")</f>
        <v/>
      </c>
      <c r="C10" s="229" t="str">
        <f>IFERROR(+VLOOKUP(B10,'FORMATO MATERIAL APOYO'!$B$55:$F$64,5,0),"")</f>
        <v/>
      </c>
      <c r="D10" s="156" t="str">
        <f>IFERROR(+VLOOKUP(B10,'CIUDAD GRANDE'!$B$4:$D$71,3,0),"")</f>
        <v/>
      </c>
      <c r="E10" s="155">
        <v>0.19</v>
      </c>
      <c r="F10" s="137" t="str">
        <f t="shared" si="0"/>
        <v/>
      </c>
      <c r="G10" s="137" t="str">
        <f t="shared" si="1"/>
        <v/>
      </c>
      <c r="H10" s="139" t="str">
        <f t="shared" si="2"/>
        <v/>
      </c>
    </row>
    <row r="11" spans="2:8" x14ac:dyDescent="0.3">
      <c r="B11" s="135" t="str">
        <f>IFERROR(+VLOOKUP('FORMATO MATERIAL APOYO'!B58,'CIUDAD GRANDE'!$B$4:$B$71,1,0),"")</f>
        <v/>
      </c>
      <c r="C11" s="229" t="str">
        <f>IFERROR(+VLOOKUP(B11,'FORMATO MATERIAL APOYO'!$B$55:$F$64,5,0),"")</f>
        <v/>
      </c>
      <c r="D11" s="156" t="str">
        <f>IFERROR(+VLOOKUP(B11,'CIUDAD GRANDE'!$B$4:$D$71,3,0),"")</f>
        <v/>
      </c>
      <c r="E11" s="155">
        <v>0.19</v>
      </c>
      <c r="F11" s="137" t="str">
        <f t="shared" si="0"/>
        <v/>
      </c>
      <c r="G11" s="137" t="str">
        <f t="shared" si="1"/>
        <v/>
      </c>
      <c r="H11" s="139" t="str">
        <f t="shared" si="2"/>
        <v/>
      </c>
    </row>
    <row r="12" spans="2:8" x14ac:dyDescent="0.3">
      <c r="B12" s="135" t="str">
        <f>IFERROR(+VLOOKUP('FORMATO MATERIAL APOYO'!B59,'CIUDAD GRANDE'!$B$4:$B$71,1,0),"")</f>
        <v/>
      </c>
      <c r="C12" s="229" t="str">
        <f>IFERROR(+VLOOKUP(B12,'FORMATO MATERIAL APOYO'!$B$55:$F$64,5,0),"")</f>
        <v/>
      </c>
      <c r="D12" s="156" t="str">
        <f>IFERROR(+VLOOKUP(B12,'CIUDAD GRANDE'!$B$4:$D$71,3,0),"")</f>
        <v/>
      </c>
      <c r="E12" s="155">
        <v>0.19</v>
      </c>
      <c r="F12" s="137" t="str">
        <f t="shared" si="0"/>
        <v/>
      </c>
      <c r="G12" s="137" t="str">
        <f t="shared" si="1"/>
        <v/>
      </c>
      <c r="H12" s="139" t="str">
        <f t="shared" si="2"/>
        <v/>
      </c>
    </row>
    <row r="13" spans="2:8" x14ac:dyDescent="0.3">
      <c r="B13" s="135" t="str">
        <f>IFERROR(+VLOOKUP('FORMATO MATERIAL APOYO'!B60,'CIUDAD GRANDE'!$B$4:$B$71,1,0),"")</f>
        <v/>
      </c>
      <c r="C13" s="229" t="str">
        <f>IFERROR(+VLOOKUP(B13,'FORMATO MATERIAL APOYO'!$B$55:$F$64,5,0),"")</f>
        <v/>
      </c>
      <c r="D13" s="156" t="str">
        <f>IFERROR(+VLOOKUP(B13,'CIUDAD GRANDE'!$B$4:$D$71,3,0),"")</f>
        <v/>
      </c>
      <c r="E13" s="155">
        <v>0.19</v>
      </c>
      <c r="F13" s="137" t="str">
        <f t="shared" si="0"/>
        <v/>
      </c>
      <c r="G13" s="137" t="str">
        <f t="shared" si="1"/>
        <v/>
      </c>
      <c r="H13" s="139" t="str">
        <f t="shared" si="2"/>
        <v/>
      </c>
    </row>
    <row r="14" spans="2:8" x14ac:dyDescent="0.3">
      <c r="B14" s="135" t="str">
        <f>IFERROR(+VLOOKUP('FORMATO MATERIAL APOYO'!B61,'CIUDAD GRANDE'!$B$4:$B$71,1,0),"")</f>
        <v/>
      </c>
      <c r="C14" s="229" t="str">
        <f>IFERROR(+VLOOKUP(B14,'FORMATO MATERIAL APOYO'!$B$55:$F$64,5,0),"")</f>
        <v/>
      </c>
      <c r="D14" s="156" t="str">
        <f>IFERROR(+VLOOKUP(B14,'CIUDAD GRANDE'!$B$4:$D$71,3,0),"")</f>
        <v/>
      </c>
      <c r="E14" s="155">
        <v>0.19</v>
      </c>
      <c r="F14" s="137" t="str">
        <f t="shared" si="0"/>
        <v/>
      </c>
      <c r="G14" s="137" t="str">
        <f t="shared" si="1"/>
        <v/>
      </c>
      <c r="H14" s="139" t="str">
        <f t="shared" si="2"/>
        <v/>
      </c>
    </row>
    <row r="15" spans="2:8" x14ac:dyDescent="0.3">
      <c r="B15" s="135" t="str">
        <f>IFERROR(+VLOOKUP('FORMATO MATERIAL APOYO'!B62,'CIUDAD GRANDE'!$B$4:$B$71,1,0),"")</f>
        <v/>
      </c>
      <c r="C15" s="229" t="str">
        <f>IFERROR(+VLOOKUP(B15,'FORMATO MATERIAL APOYO'!$B$55:$F$64,5,0),"")</f>
        <v/>
      </c>
      <c r="D15" s="156" t="str">
        <f>IFERROR(+VLOOKUP(B15,'CIUDAD GRANDE'!$B$4:$D$71,3,0),"")</f>
        <v/>
      </c>
      <c r="E15" s="155">
        <v>0.19</v>
      </c>
      <c r="F15" s="140" t="str">
        <f t="shared" si="0"/>
        <v/>
      </c>
      <c r="G15" s="140" t="str">
        <f t="shared" si="1"/>
        <v/>
      </c>
      <c r="H15" s="141" t="str">
        <f t="shared" si="2"/>
        <v/>
      </c>
    </row>
    <row r="16" spans="2:8" ht="18" x14ac:dyDescent="0.3">
      <c r="B16" s="836" t="s">
        <v>4191</v>
      </c>
      <c r="C16" s="836"/>
      <c r="D16" s="836"/>
      <c r="E16" s="836"/>
      <c r="F16" s="142">
        <f>SUM(F8:F15)</f>
        <v>0</v>
      </c>
      <c r="G16" s="142">
        <f>SUM(G8:G15)</f>
        <v>0</v>
      </c>
      <c r="H16" s="143">
        <f>SUM(H8:H15)</f>
        <v>0</v>
      </c>
    </row>
    <row r="17" spans="2:8" ht="24.75" x14ac:dyDescent="0.3">
      <c r="B17" s="837" t="s">
        <v>1443</v>
      </c>
      <c r="C17" s="838"/>
      <c r="D17" s="838"/>
      <c r="E17" s="838"/>
      <c r="F17" s="838"/>
      <c r="G17" s="838"/>
      <c r="H17" s="839"/>
    </row>
    <row r="18" spans="2:8" ht="18" x14ac:dyDescent="0.3">
      <c r="B18" s="298" t="s">
        <v>4184</v>
      </c>
      <c r="C18" s="298" t="s">
        <v>4185</v>
      </c>
      <c r="D18" s="425" t="s">
        <v>4186</v>
      </c>
      <c r="E18" s="298" t="s">
        <v>4187</v>
      </c>
      <c r="F18" s="298" t="s">
        <v>4188</v>
      </c>
      <c r="G18" s="298" t="s">
        <v>4189</v>
      </c>
      <c r="H18" s="425" t="s">
        <v>4190</v>
      </c>
    </row>
    <row r="19" spans="2:8" x14ac:dyDescent="0.3">
      <c r="B19" s="135" t="str">
        <f>IFERROR(+VLOOKUP('FORMATO MATERIAL APOYO'!B79,'CIUDAD GRANDE'!$H$4:$H$222,1,0),"")</f>
        <v/>
      </c>
      <c r="C19" s="136" t="str">
        <f>IFERROR(+VLOOKUP(B19,'FORMATO MATERIAL APOYO'!$B$79:$F$102,5,0),"")</f>
        <v/>
      </c>
      <c r="D19" s="137" t="str">
        <f>IFERROR(+VLOOKUP(B19,'CIUDAD GRANDE'!$H$4:$J$222,3,0),"")</f>
        <v/>
      </c>
      <c r="E19" s="138">
        <v>0.19</v>
      </c>
      <c r="F19" s="137" t="str">
        <f t="shared" ref="F19:F42" si="3">IFERROR((C19*D19),"")</f>
        <v/>
      </c>
      <c r="G19" s="137" t="str">
        <f t="shared" ref="G19:G42" si="4">IFERROR((F19*E19),"")</f>
        <v/>
      </c>
      <c r="H19" s="139" t="str">
        <f t="shared" ref="H19:H42" si="5">IFERROR((F19+G19),"")</f>
        <v/>
      </c>
    </row>
    <row r="20" spans="2:8" x14ac:dyDescent="0.3">
      <c r="B20" s="153" t="str">
        <f>IFERROR(+VLOOKUP('FORMATO MATERIAL APOYO'!B80,'CIUDAD GRANDE'!$H$4:$H$222,1,0),"")</f>
        <v/>
      </c>
      <c r="C20" s="136" t="str">
        <f>IFERROR(+VLOOKUP(B20,'FORMATO MATERIAL APOYO'!$B$79:$F$102,5,0),"")</f>
        <v/>
      </c>
      <c r="D20" s="156" t="str">
        <f>IFERROR(+VLOOKUP(B20,'CIUDAD GRANDE'!$H$4:$J$313,3,0),"")</f>
        <v/>
      </c>
      <c r="E20" s="155">
        <v>0.19</v>
      </c>
      <c r="F20" s="137" t="str">
        <f t="shared" si="3"/>
        <v/>
      </c>
      <c r="G20" s="137" t="str">
        <f t="shared" si="4"/>
        <v/>
      </c>
      <c r="H20" s="139" t="str">
        <f t="shared" si="5"/>
        <v/>
      </c>
    </row>
    <row r="21" spans="2:8" x14ac:dyDescent="0.3">
      <c r="B21" s="153" t="str">
        <f>IFERROR(+VLOOKUP('FORMATO MATERIAL APOYO'!B81,'CIUDAD GRANDE'!$H$4:$H$222,1,0),"")</f>
        <v/>
      </c>
      <c r="C21" s="136" t="str">
        <f>IFERROR(+VLOOKUP(B21,'FORMATO MATERIAL APOYO'!$B$79:$F$102,5,0),"")</f>
        <v/>
      </c>
      <c r="D21" s="156" t="str">
        <f>IFERROR(+VLOOKUP(B21,'CIUDAD GRANDE'!$H$4:$J$313,3,0),"")</f>
        <v/>
      </c>
      <c r="E21" s="155">
        <v>0.19</v>
      </c>
      <c r="F21" s="137" t="str">
        <f t="shared" si="3"/>
        <v/>
      </c>
      <c r="G21" s="137" t="str">
        <f t="shared" si="4"/>
        <v/>
      </c>
      <c r="H21" s="139" t="str">
        <f t="shared" si="5"/>
        <v/>
      </c>
    </row>
    <row r="22" spans="2:8" x14ac:dyDescent="0.3">
      <c r="B22" s="153" t="str">
        <f>IFERROR(+VLOOKUP('FORMATO MATERIAL APOYO'!B82,'CIUDAD GRANDE'!$H$4:$H$222,1,0),"")</f>
        <v/>
      </c>
      <c r="C22" s="136" t="str">
        <f>IFERROR(+VLOOKUP(B22,'FORMATO MATERIAL APOYO'!$B$79:$F$102,5,0),"")</f>
        <v/>
      </c>
      <c r="D22" s="156" t="str">
        <f>IFERROR(+VLOOKUP(B22,'CIUDAD GRANDE'!$H$4:$J$313,3,0),"")</f>
        <v/>
      </c>
      <c r="E22" s="155">
        <v>0.19</v>
      </c>
      <c r="F22" s="137" t="str">
        <f t="shared" si="3"/>
        <v/>
      </c>
      <c r="G22" s="137" t="str">
        <f t="shared" si="4"/>
        <v/>
      </c>
      <c r="H22" s="139" t="str">
        <f t="shared" si="5"/>
        <v/>
      </c>
    </row>
    <row r="23" spans="2:8" x14ac:dyDescent="0.3">
      <c r="B23" s="153" t="str">
        <f>IFERROR(+VLOOKUP('FORMATO MATERIAL APOYO'!B83,'CIUDAD GRANDE'!$H$4:$H$222,1,0),"")</f>
        <v/>
      </c>
      <c r="C23" s="136" t="str">
        <f>IFERROR(+VLOOKUP(B23,'FORMATO MATERIAL APOYO'!$B$79:$F$102,5,0),"")</f>
        <v/>
      </c>
      <c r="D23" s="156" t="str">
        <f>IFERROR(+VLOOKUP(B23,'CIUDAD GRANDE'!$H$4:$J$313,3,0),"")</f>
        <v/>
      </c>
      <c r="E23" s="155">
        <v>0.19</v>
      </c>
      <c r="F23" s="137" t="str">
        <f t="shared" si="3"/>
        <v/>
      </c>
      <c r="G23" s="137" t="str">
        <f t="shared" si="4"/>
        <v/>
      </c>
      <c r="H23" s="139" t="str">
        <f t="shared" si="5"/>
        <v/>
      </c>
    </row>
    <row r="24" spans="2:8" x14ac:dyDescent="0.3">
      <c r="B24" s="153" t="str">
        <f>IFERROR(+VLOOKUP('FORMATO MATERIAL APOYO'!B84,'CIUDAD GRANDE'!$H$4:$H$222,1,0),"")</f>
        <v/>
      </c>
      <c r="C24" s="136" t="str">
        <f>IFERROR(+VLOOKUP(B24,'FORMATO MATERIAL APOYO'!$B$79:$F$102,5,0),"")</f>
        <v/>
      </c>
      <c r="D24" s="156" t="str">
        <f>IFERROR(+VLOOKUP(B24,'CIUDAD GRANDE'!$H$4:$J$313,3,0),"")</f>
        <v/>
      </c>
      <c r="E24" s="155">
        <v>0.19</v>
      </c>
      <c r="F24" s="137" t="str">
        <f t="shared" si="3"/>
        <v/>
      </c>
      <c r="G24" s="137" t="str">
        <f t="shared" si="4"/>
        <v/>
      </c>
      <c r="H24" s="139" t="str">
        <f t="shared" si="5"/>
        <v/>
      </c>
    </row>
    <row r="25" spans="2:8" x14ac:dyDescent="0.3">
      <c r="B25" s="153" t="str">
        <f>IFERROR(+VLOOKUP('FORMATO MATERIAL APOYO'!B85,'CIUDAD GRANDE'!$H$4:$H$222,1,0),"")</f>
        <v/>
      </c>
      <c r="C25" s="136" t="str">
        <f>IFERROR(+VLOOKUP(B25,'FORMATO MATERIAL APOYO'!$B$79:$F$102,5,0),"")</f>
        <v/>
      </c>
      <c r="D25" s="156" t="str">
        <f>IFERROR(+VLOOKUP(B25,'CIUDAD GRANDE'!$H$4:$J$313,3,0),"")</f>
        <v/>
      </c>
      <c r="E25" s="155">
        <v>0.19</v>
      </c>
      <c r="F25" s="137" t="str">
        <f t="shared" si="3"/>
        <v/>
      </c>
      <c r="G25" s="137" t="str">
        <f t="shared" si="4"/>
        <v/>
      </c>
      <c r="H25" s="139" t="str">
        <f t="shared" si="5"/>
        <v/>
      </c>
    </row>
    <row r="26" spans="2:8" x14ac:dyDescent="0.3">
      <c r="B26" s="153" t="str">
        <f>IFERROR(+VLOOKUP('FORMATO MATERIAL APOYO'!B86,'CIUDAD GRANDE'!$H$4:$H$222,1,0),"")</f>
        <v/>
      </c>
      <c r="C26" s="136" t="str">
        <f>IFERROR(+VLOOKUP(B26,'FORMATO MATERIAL APOYO'!$B$79:$F$102,5,0),"")</f>
        <v/>
      </c>
      <c r="D26" s="156" t="str">
        <f>IFERROR(+VLOOKUP(B26,'CIUDAD GRANDE'!$H$4:$J$313,3,0),"")</f>
        <v/>
      </c>
      <c r="E26" s="155">
        <v>0.19</v>
      </c>
      <c r="F26" s="137" t="str">
        <f t="shared" si="3"/>
        <v/>
      </c>
      <c r="G26" s="137" t="str">
        <f t="shared" si="4"/>
        <v/>
      </c>
      <c r="H26" s="139" t="str">
        <f t="shared" si="5"/>
        <v/>
      </c>
    </row>
    <row r="27" spans="2:8" x14ac:dyDescent="0.3">
      <c r="B27" s="153" t="str">
        <f>IFERROR(+VLOOKUP('FORMATO MATERIAL APOYO'!B87,'CIUDAD GRANDE'!$H$4:$H$222,1,0),"")</f>
        <v/>
      </c>
      <c r="C27" s="136" t="str">
        <f>IFERROR(+VLOOKUP(B27,'FORMATO MATERIAL APOYO'!$B$79:$F$102,5,0),"")</f>
        <v/>
      </c>
      <c r="D27" s="156" t="str">
        <f>IFERROR(+VLOOKUP(B27,'CIUDAD GRANDE'!$H$4:$J$313,3,0),"")</f>
        <v/>
      </c>
      <c r="E27" s="155">
        <v>0.19</v>
      </c>
      <c r="F27" s="137" t="str">
        <f t="shared" si="3"/>
        <v/>
      </c>
      <c r="G27" s="137" t="str">
        <f t="shared" si="4"/>
        <v/>
      </c>
      <c r="H27" s="139" t="str">
        <f t="shared" si="5"/>
        <v/>
      </c>
    </row>
    <row r="28" spans="2:8" x14ac:dyDescent="0.3">
      <c r="B28" s="153" t="str">
        <f>IFERROR(+VLOOKUP('FORMATO MATERIAL APOYO'!B88,'CIUDAD GRANDE'!$H$4:$H$222,1,0),"")</f>
        <v/>
      </c>
      <c r="C28" s="136" t="str">
        <f>IFERROR(+VLOOKUP(B28,'FORMATO MATERIAL APOYO'!$B$79:$F$102,5,0),"")</f>
        <v/>
      </c>
      <c r="D28" s="156" t="str">
        <f>IFERROR(+VLOOKUP(B28,'CIUDAD GRANDE'!$H$4:$J$313,3,0),"")</f>
        <v/>
      </c>
      <c r="E28" s="155">
        <v>0.19</v>
      </c>
      <c r="F28" s="137" t="str">
        <f t="shared" si="3"/>
        <v/>
      </c>
      <c r="G28" s="137" t="str">
        <f t="shared" si="4"/>
        <v/>
      </c>
      <c r="H28" s="139" t="str">
        <f t="shared" si="5"/>
        <v/>
      </c>
    </row>
    <row r="29" spans="2:8" x14ac:dyDescent="0.3">
      <c r="B29" s="153" t="str">
        <f>IFERROR(+VLOOKUP('FORMATO MATERIAL APOYO'!B89,'CIUDAD GRANDE'!$H$4:$H$222,1,0),"")</f>
        <v/>
      </c>
      <c r="C29" s="136" t="str">
        <f>IFERROR(+VLOOKUP(B29,'FORMATO MATERIAL APOYO'!$B$79:$F$102,5,0),"")</f>
        <v/>
      </c>
      <c r="D29" s="156" t="str">
        <f>IFERROR(+VLOOKUP(B29,'CIUDAD GRANDE'!$H$4:$J$313,3,0),"")</f>
        <v/>
      </c>
      <c r="E29" s="155">
        <v>0.19</v>
      </c>
      <c r="F29" s="137" t="str">
        <f t="shared" si="3"/>
        <v/>
      </c>
      <c r="G29" s="137" t="str">
        <f t="shared" si="4"/>
        <v/>
      </c>
      <c r="H29" s="139" t="str">
        <f t="shared" si="5"/>
        <v/>
      </c>
    </row>
    <row r="30" spans="2:8" x14ac:dyDescent="0.3">
      <c r="B30" s="153" t="str">
        <f>IFERROR(+VLOOKUP('FORMATO MATERIAL APOYO'!B90,'CIUDAD GRANDE'!$H$4:$H$222,1,0),"")</f>
        <v/>
      </c>
      <c r="C30" s="136" t="str">
        <f>IFERROR(+VLOOKUP(B30,'FORMATO MATERIAL APOYO'!$B$79:$F$102,5,0),"")</f>
        <v/>
      </c>
      <c r="D30" s="156" t="str">
        <f>IFERROR(+VLOOKUP(B30,'CIUDAD GRANDE'!$H$4:$J$313,3,0),"")</f>
        <v/>
      </c>
      <c r="E30" s="155">
        <v>0.19</v>
      </c>
      <c r="F30" s="137" t="str">
        <f t="shared" si="3"/>
        <v/>
      </c>
      <c r="G30" s="137" t="str">
        <f t="shared" si="4"/>
        <v/>
      </c>
      <c r="H30" s="139" t="str">
        <f t="shared" si="5"/>
        <v/>
      </c>
    </row>
    <row r="31" spans="2:8" x14ac:dyDescent="0.3">
      <c r="B31" s="153" t="str">
        <f>IFERROR(+VLOOKUP('FORMATO MATERIAL APOYO'!B91,'CIUDAD GRANDE'!$H$4:$H$222,1,0),"")</f>
        <v/>
      </c>
      <c r="C31" s="136" t="str">
        <f>IFERROR(+VLOOKUP(B31,'FORMATO MATERIAL APOYO'!$B$79:$F$102,5,0),"")</f>
        <v/>
      </c>
      <c r="D31" s="156" t="str">
        <f>IFERROR(+VLOOKUP(B31,'CIUDAD GRANDE'!$H$4:$J$313,3,0),"")</f>
        <v/>
      </c>
      <c r="E31" s="155">
        <v>0.19</v>
      </c>
      <c r="F31" s="137" t="str">
        <f t="shared" si="3"/>
        <v/>
      </c>
      <c r="G31" s="137" t="str">
        <f t="shared" si="4"/>
        <v/>
      </c>
      <c r="H31" s="139" t="str">
        <f t="shared" si="5"/>
        <v/>
      </c>
    </row>
    <row r="32" spans="2:8" x14ac:dyDescent="0.3">
      <c r="B32" s="153" t="str">
        <f>IFERROR(+VLOOKUP('FORMATO MATERIAL APOYO'!B92,'CIUDAD GRANDE'!$H$4:$H$222,1,0),"")</f>
        <v/>
      </c>
      <c r="C32" s="136" t="str">
        <f>IFERROR(+VLOOKUP(B32,'FORMATO MATERIAL APOYO'!$B$79:$F$102,5,0),"")</f>
        <v/>
      </c>
      <c r="D32" s="156" t="str">
        <f>IFERROR(+VLOOKUP(B32,'CIUDAD GRANDE'!$H$4:$J$313,3,0),"")</f>
        <v/>
      </c>
      <c r="E32" s="155">
        <v>0.19</v>
      </c>
      <c r="F32" s="137" t="str">
        <f t="shared" si="3"/>
        <v/>
      </c>
      <c r="G32" s="137" t="str">
        <f t="shared" si="4"/>
        <v/>
      </c>
      <c r="H32" s="139" t="str">
        <f t="shared" si="5"/>
        <v/>
      </c>
    </row>
    <row r="33" spans="2:10" x14ac:dyDescent="0.3">
      <c r="B33" s="153" t="str">
        <f>IFERROR(+VLOOKUP('FORMATO MATERIAL APOYO'!B93,'CIUDAD GRANDE'!$H$4:$H$222,1,0),"")</f>
        <v/>
      </c>
      <c r="C33" s="136" t="str">
        <f>IFERROR(+VLOOKUP(B33,'FORMATO MATERIAL APOYO'!$B$79:$F$102,5,0),"")</f>
        <v/>
      </c>
      <c r="D33" s="156" t="str">
        <f>IFERROR(+VLOOKUP(B33,'CIUDAD GRANDE'!$H$4:$J$313,3,0),"")</f>
        <v/>
      </c>
      <c r="E33" s="155">
        <v>0.19</v>
      </c>
      <c r="F33" s="137" t="str">
        <f t="shared" si="3"/>
        <v/>
      </c>
      <c r="G33" s="137" t="str">
        <f t="shared" si="4"/>
        <v/>
      </c>
      <c r="H33" s="139" t="str">
        <f t="shared" si="5"/>
        <v/>
      </c>
    </row>
    <row r="34" spans="2:10" x14ac:dyDescent="0.3">
      <c r="B34" s="153" t="str">
        <f>IFERROR(+VLOOKUP('FORMATO MATERIAL APOYO'!B94,'CIUDAD GRANDE'!$H$4:$H$222,1,0),"")</f>
        <v/>
      </c>
      <c r="C34" s="136" t="str">
        <f>IFERROR(+VLOOKUP(B34,'FORMATO MATERIAL APOYO'!$B$79:$F$102,5,0),"")</f>
        <v/>
      </c>
      <c r="D34" s="156" t="str">
        <f>IFERROR(+VLOOKUP(B34,'CIUDAD GRANDE'!$H$4:$J$313,3,0),"")</f>
        <v/>
      </c>
      <c r="E34" s="155">
        <v>0.19</v>
      </c>
      <c r="F34" s="137" t="str">
        <f t="shared" si="3"/>
        <v/>
      </c>
      <c r="G34" s="137" t="str">
        <f t="shared" si="4"/>
        <v/>
      </c>
      <c r="H34" s="139" t="str">
        <f t="shared" si="5"/>
        <v/>
      </c>
    </row>
    <row r="35" spans="2:10" x14ac:dyDescent="0.3">
      <c r="B35" s="153" t="str">
        <f>IFERROR(+VLOOKUP('FORMATO MATERIAL APOYO'!B95,'CIUDAD GRANDE'!$H$4:$H$222,1,0),"")</f>
        <v/>
      </c>
      <c r="C35" s="136" t="str">
        <f>IFERROR(+VLOOKUP(B35,'FORMATO MATERIAL APOYO'!$B$79:$F$102,5,0),"")</f>
        <v/>
      </c>
      <c r="D35" s="156" t="str">
        <f>IFERROR(+VLOOKUP(B35,'CIUDAD GRANDE'!$H$4:$J$313,3,0),"")</f>
        <v/>
      </c>
      <c r="E35" s="155">
        <v>0.19</v>
      </c>
      <c r="F35" s="137" t="str">
        <f t="shared" si="3"/>
        <v/>
      </c>
      <c r="G35" s="137" t="str">
        <f t="shared" si="4"/>
        <v/>
      </c>
      <c r="H35" s="139" t="str">
        <f t="shared" si="5"/>
        <v/>
      </c>
    </row>
    <row r="36" spans="2:10" x14ac:dyDescent="0.3">
      <c r="B36" s="153" t="str">
        <f>IFERROR(+VLOOKUP('FORMATO MATERIAL APOYO'!B96,'CIUDAD GRANDE'!$H$4:$H$222,1,0),"")</f>
        <v/>
      </c>
      <c r="C36" s="136" t="str">
        <f>IFERROR(+VLOOKUP(B36,'FORMATO MATERIAL APOYO'!$B$79:$F$102,5,0),"")</f>
        <v/>
      </c>
      <c r="D36" s="156" t="str">
        <f>IFERROR(+VLOOKUP(B36,'CIUDAD GRANDE'!$H$4:$J$313,3,0),"")</f>
        <v/>
      </c>
      <c r="E36" s="155">
        <v>0.19</v>
      </c>
      <c r="F36" s="137" t="str">
        <f t="shared" si="3"/>
        <v/>
      </c>
      <c r="G36" s="137" t="str">
        <f t="shared" si="4"/>
        <v/>
      </c>
      <c r="H36" s="139" t="str">
        <f t="shared" si="5"/>
        <v/>
      </c>
    </row>
    <row r="37" spans="2:10" x14ac:dyDescent="0.3">
      <c r="B37" s="153" t="str">
        <f>IFERROR(+VLOOKUP('FORMATO MATERIAL APOYO'!B97,'CIUDAD GRANDE'!$H$4:$H$222,1,0),"")</f>
        <v/>
      </c>
      <c r="C37" s="136" t="str">
        <f>IFERROR(+VLOOKUP(B37,'FORMATO MATERIAL APOYO'!$B$79:$F$102,5,0),"")</f>
        <v/>
      </c>
      <c r="D37" s="156" t="str">
        <f>IFERROR(+VLOOKUP(B37,'CIUDAD GRANDE'!$H$4:$J$313,3,0),"")</f>
        <v/>
      </c>
      <c r="E37" s="155">
        <v>0.19</v>
      </c>
      <c r="F37" s="137" t="str">
        <f t="shared" si="3"/>
        <v/>
      </c>
      <c r="G37" s="137" t="str">
        <f t="shared" si="4"/>
        <v/>
      </c>
      <c r="H37" s="139" t="str">
        <f t="shared" si="5"/>
        <v/>
      </c>
    </row>
    <row r="38" spans="2:10" x14ac:dyDescent="0.3">
      <c r="B38" s="153" t="str">
        <f>IFERROR(+VLOOKUP('FORMATO MATERIAL APOYO'!B98,'CIUDAD GRANDE'!$H$4:$H$222,1,0),"")</f>
        <v/>
      </c>
      <c r="C38" s="136" t="str">
        <f>IFERROR(+VLOOKUP(B38,'FORMATO MATERIAL APOYO'!$B$79:$F$102,5,0),"")</f>
        <v/>
      </c>
      <c r="D38" s="156" t="str">
        <f>IFERROR(+VLOOKUP(B38,'CIUDAD GRANDE'!$H$4:$J$313,3,0),"")</f>
        <v/>
      </c>
      <c r="E38" s="155">
        <v>0.19</v>
      </c>
      <c r="F38" s="137" t="str">
        <f t="shared" si="3"/>
        <v/>
      </c>
      <c r="G38" s="137" t="str">
        <f t="shared" si="4"/>
        <v/>
      </c>
      <c r="H38" s="139" t="str">
        <f t="shared" si="5"/>
        <v/>
      </c>
    </row>
    <row r="39" spans="2:10" x14ac:dyDescent="0.3">
      <c r="B39" s="153" t="str">
        <f>IFERROR(+VLOOKUP('FORMATO MATERIAL APOYO'!B99,'CIUDAD GRANDE'!$H$4:$H$222,1,0),"")</f>
        <v/>
      </c>
      <c r="C39" s="136" t="str">
        <f>IFERROR(+VLOOKUP(B39,'FORMATO MATERIAL APOYO'!$B$79:$F$102,5,0),"")</f>
        <v/>
      </c>
      <c r="D39" s="156" t="str">
        <f>IFERROR(+VLOOKUP(B39,'CIUDAD GRANDE'!$H$4:$J$313,3,0),"")</f>
        <v/>
      </c>
      <c r="E39" s="155">
        <v>0.19</v>
      </c>
      <c r="F39" s="137" t="str">
        <f t="shared" si="3"/>
        <v/>
      </c>
      <c r="G39" s="137" t="str">
        <f t="shared" si="4"/>
        <v/>
      </c>
      <c r="H39" s="139" t="str">
        <f t="shared" si="5"/>
        <v/>
      </c>
    </row>
    <row r="40" spans="2:10" x14ac:dyDescent="0.3">
      <c r="B40" s="153" t="str">
        <f>IFERROR(+VLOOKUP('FORMATO MATERIAL APOYO'!B100,'CIUDAD GRANDE'!$H$4:$H$222,1,0),"")</f>
        <v/>
      </c>
      <c r="C40" s="136" t="str">
        <f>IFERROR(+VLOOKUP(B40,'FORMATO MATERIAL APOYO'!$B$79:$F$102,5,0),"")</f>
        <v/>
      </c>
      <c r="D40" s="156" t="str">
        <f>IFERROR(+VLOOKUP(B40,'CIUDAD GRANDE'!$H$4:$J$313,3,0),"")</f>
        <v/>
      </c>
      <c r="E40" s="155">
        <v>0.19</v>
      </c>
      <c r="F40" s="137" t="str">
        <f t="shared" si="3"/>
        <v/>
      </c>
      <c r="G40" s="137" t="str">
        <f t="shared" si="4"/>
        <v/>
      </c>
      <c r="H40" s="139" t="str">
        <f t="shared" si="5"/>
        <v/>
      </c>
    </row>
    <row r="41" spans="2:10" x14ac:dyDescent="0.3">
      <c r="B41" s="153" t="str">
        <f>IFERROR(+VLOOKUP('FORMATO MATERIAL APOYO'!B101,'CIUDAD GRANDE'!$H$4:$H$222,1,0),"")</f>
        <v/>
      </c>
      <c r="C41" s="136" t="str">
        <f>IFERROR(+VLOOKUP(B41,'FORMATO MATERIAL APOYO'!$B$79:$F$102,5,0),"")</f>
        <v/>
      </c>
      <c r="D41" s="156" t="str">
        <f>IFERROR(+VLOOKUP(B41,'CIUDAD GRANDE'!$H$4:$J$313,3,0),"")</f>
        <v/>
      </c>
      <c r="E41" s="155">
        <v>0.19</v>
      </c>
      <c r="F41" s="137" t="str">
        <f t="shared" si="3"/>
        <v/>
      </c>
      <c r="G41" s="137" t="str">
        <f t="shared" si="4"/>
        <v/>
      </c>
      <c r="H41" s="139" t="str">
        <f t="shared" si="5"/>
        <v/>
      </c>
    </row>
    <row r="42" spans="2:10" x14ac:dyDescent="0.3">
      <c r="B42" s="153" t="str">
        <f>IFERROR(+VLOOKUP('FORMATO MATERIAL APOYO'!B102,'CIUDAD GRANDE'!$H$4:$H$222,1,0),"")</f>
        <v/>
      </c>
      <c r="C42" s="136" t="str">
        <f>IFERROR(+VLOOKUP(B42,'FORMATO MATERIAL APOYO'!$B$79:$F$102,5,0),"")</f>
        <v/>
      </c>
      <c r="D42" s="156" t="str">
        <f>IFERROR(+VLOOKUP(B42,'CIUDAD GRANDE'!$H$4:$J$313,3,0),"")</f>
        <v/>
      </c>
      <c r="E42" s="155">
        <v>0.19</v>
      </c>
      <c r="F42" s="137" t="str">
        <f t="shared" si="3"/>
        <v/>
      </c>
      <c r="G42" s="137" t="str">
        <f t="shared" si="4"/>
        <v/>
      </c>
      <c r="H42" s="139" t="str">
        <f t="shared" si="5"/>
        <v/>
      </c>
    </row>
    <row r="43" spans="2:10" x14ac:dyDescent="0.3">
      <c r="B43" s="153" t="str">
        <f>IFERROR(+VLOOKUP('FORMATO MATERIAL APOYO'!B103,'CIUDAD GRANDE'!$H$4:$H$222,1,0),"")</f>
        <v/>
      </c>
      <c r="C43" s="136" t="str">
        <f>IFERROR(+VLOOKUP(B43,'FORMATO MATERIAL APOYO'!$B$79:$F$102,5,0),"")</f>
        <v/>
      </c>
      <c r="D43" s="156" t="str">
        <f>IFERROR(+VLOOKUP(B43,'CIUDAD GRANDE'!$H$4:$J$313,3,0),"")</f>
        <v/>
      </c>
      <c r="E43" s="155">
        <v>0.19</v>
      </c>
      <c r="F43" s="140" t="str">
        <f>IFERROR((C43*D43),"")</f>
        <v/>
      </c>
      <c r="G43" s="140" t="str">
        <f>IFERROR((F43*E43),"")</f>
        <v/>
      </c>
      <c r="H43" s="141" t="str">
        <f>IFERROR((F43+G43),"")</f>
        <v/>
      </c>
    </row>
    <row r="44" spans="2:10" ht="18" x14ac:dyDescent="0.3">
      <c r="B44" s="836" t="s">
        <v>4192</v>
      </c>
      <c r="C44" s="836"/>
      <c r="D44" s="836"/>
      <c r="E44" s="836"/>
      <c r="F44" s="223">
        <f>SUM(F19:F43)</f>
        <v>0</v>
      </c>
      <c r="G44" s="223">
        <f>SUM(G19:G43)</f>
        <v>0</v>
      </c>
      <c r="H44" s="223">
        <f>SUM(H19:H43)</f>
        <v>0</v>
      </c>
    </row>
    <row r="45" spans="2:10" ht="24.75" x14ac:dyDescent="0.3">
      <c r="B45" s="837" t="s">
        <v>4193</v>
      </c>
      <c r="C45" s="838"/>
      <c r="D45" s="838"/>
      <c r="E45" s="838"/>
      <c r="F45" s="838"/>
      <c r="G45" s="838"/>
      <c r="H45" s="839"/>
    </row>
    <row r="46" spans="2:10" ht="18" x14ac:dyDescent="0.3">
      <c r="B46" s="298" t="s">
        <v>4184</v>
      </c>
      <c r="C46" s="298" t="s">
        <v>4185</v>
      </c>
      <c r="D46" s="425" t="s">
        <v>4186</v>
      </c>
      <c r="E46" s="298" t="s">
        <v>4187</v>
      </c>
      <c r="F46" s="298" t="s">
        <v>4188</v>
      </c>
      <c r="G46" s="425" t="s">
        <v>4189</v>
      </c>
      <c r="H46" s="425" t="s">
        <v>4190</v>
      </c>
    </row>
    <row r="47" spans="2:10" x14ac:dyDescent="0.3">
      <c r="B47" s="135" t="str">
        <f>IFERROR(+VLOOKUP('FORMATO MATERIAL APOYO'!B67,'CIUDAD GRANDE'!$N$4:$N$9,1,0),"")</f>
        <v/>
      </c>
      <c r="C47" s="136" t="str">
        <f>IFERROR(+VLOOKUP(B47,'FORMATO MATERIAL APOYO'!$B$67:$F$76,5,0),"")</f>
        <v/>
      </c>
      <c r="D47" s="137" t="str">
        <f>IFERROR(+VLOOKUP(B47,'CIUDAD GRANDE'!$N$4:$P$9,3,0),"")</f>
        <v/>
      </c>
      <c r="E47" s="138">
        <v>0.19</v>
      </c>
      <c r="F47" s="137" t="str">
        <f>IFERROR((C47*D47),"")</f>
        <v/>
      </c>
      <c r="G47" s="137" t="str">
        <f>IFERROR((F47*E47),"")</f>
        <v/>
      </c>
      <c r="H47" s="139" t="str">
        <f>IFERROR((F47+G47),"")</f>
        <v/>
      </c>
      <c r="J47" s="238"/>
    </row>
    <row r="48" spans="2:10" x14ac:dyDescent="0.3">
      <c r="B48" s="135" t="str">
        <f>IFERROR(+VLOOKUP('FORMATO MATERIAL APOYO'!B68,'CIUDAD GRANDE'!$N$4:$N$9,1,0),"")</f>
        <v/>
      </c>
      <c r="C48" s="136" t="str">
        <f>IFERROR(+VLOOKUP(B48,'FORMATO MATERIAL APOYO'!$B$67:$F$76,5,0),"")</f>
        <v/>
      </c>
      <c r="D48" s="137" t="str">
        <f>IFERROR(+VLOOKUP(B48,'CIUDAD GRANDE'!$N$4:$P$9,3,0),"")</f>
        <v/>
      </c>
      <c r="E48" s="138">
        <v>0.19</v>
      </c>
      <c r="F48" s="137" t="str">
        <f>IFERROR((C48*D48),"")</f>
        <v/>
      </c>
      <c r="G48" s="137" t="str">
        <f>IFERROR((F48*E48),"")</f>
        <v/>
      </c>
      <c r="H48" s="139" t="str">
        <f>IFERROR((F48+G48),"")</f>
        <v/>
      </c>
      <c r="J48" s="238"/>
    </row>
    <row r="49" spans="2:10" x14ac:dyDescent="0.3">
      <c r="B49" s="135" t="str">
        <f>IFERROR(+VLOOKUP('FORMATO MATERIAL APOYO'!B69,'CIUDAD GRANDE'!$N$4:$N$9,1,0),"")</f>
        <v/>
      </c>
      <c r="C49" s="136" t="str">
        <f>IFERROR(+VLOOKUP(B49,'FORMATO MATERIAL APOYO'!$B$67:$F$76,5,0),"")</f>
        <v/>
      </c>
      <c r="D49" s="137" t="str">
        <f>IFERROR(+VLOOKUP(B49,'CIUDAD GRANDE'!$N$4:$P$9,3,0),"")</f>
        <v/>
      </c>
      <c r="E49" s="138">
        <v>0.19</v>
      </c>
      <c r="F49" s="137" t="str">
        <f t="shared" ref="F49:F56" si="6">IFERROR((C49*D49),"")</f>
        <v/>
      </c>
      <c r="G49" s="137" t="str">
        <f t="shared" ref="G49:G56" si="7">IFERROR((F49*E49),"")</f>
        <v/>
      </c>
      <c r="H49" s="139" t="str">
        <f t="shared" ref="H49:H56" si="8">IFERROR((F49+G49),"")</f>
        <v/>
      </c>
      <c r="J49" s="238"/>
    </row>
    <row r="50" spans="2:10" x14ac:dyDescent="0.3">
      <c r="B50" s="135" t="str">
        <f>IFERROR(+VLOOKUP('FORMATO MATERIAL APOYO'!B70,'CIUDAD GRANDE'!$N$4:$N$9,1,0),"")</f>
        <v/>
      </c>
      <c r="C50" s="136" t="str">
        <f>IFERROR(+VLOOKUP(B50,'FORMATO MATERIAL APOYO'!$B$67:$F$76,5,0),"")</f>
        <v/>
      </c>
      <c r="D50" s="137" t="str">
        <f>IFERROR(+VLOOKUP(B50,'CIUDAD GRANDE'!$N$4:$P$9,3,0),"")</f>
        <v/>
      </c>
      <c r="E50" s="138">
        <v>0.19</v>
      </c>
      <c r="F50" s="137" t="str">
        <f t="shared" si="6"/>
        <v/>
      </c>
      <c r="G50" s="137" t="str">
        <f t="shared" si="7"/>
        <v/>
      </c>
      <c r="H50" s="139" t="str">
        <f t="shared" si="8"/>
        <v/>
      </c>
      <c r="J50" s="238"/>
    </row>
    <row r="51" spans="2:10" x14ac:dyDescent="0.3">
      <c r="B51" s="135" t="str">
        <f>IFERROR(+VLOOKUP('FORMATO MATERIAL APOYO'!B71,'CIUDAD GRANDE'!$N$4:$N$9,1,0),"")</f>
        <v/>
      </c>
      <c r="C51" s="136" t="str">
        <f>IFERROR(+VLOOKUP(B51,'FORMATO MATERIAL APOYO'!$B$67:$F$76,5,0),"")</f>
        <v/>
      </c>
      <c r="D51" s="137" t="str">
        <f>IFERROR(+VLOOKUP(B51,'CIUDAD GRANDE'!$N$4:$P$9,3,0),"")</f>
        <v/>
      </c>
      <c r="E51" s="138">
        <v>0.19</v>
      </c>
      <c r="F51" s="137" t="str">
        <f t="shared" si="6"/>
        <v/>
      </c>
      <c r="G51" s="137" t="str">
        <f t="shared" si="7"/>
        <v/>
      </c>
      <c r="H51" s="139" t="str">
        <f t="shared" si="8"/>
        <v/>
      </c>
      <c r="J51" s="238"/>
    </row>
    <row r="52" spans="2:10" x14ac:dyDescent="0.3">
      <c r="B52" s="135" t="str">
        <f>IFERROR(+VLOOKUP('FORMATO MATERIAL APOYO'!B72,'CIUDAD GRANDE'!$N$4:$N$9,1,0),"")</f>
        <v/>
      </c>
      <c r="C52" s="136" t="str">
        <f>IFERROR(+VLOOKUP(B52,'FORMATO MATERIAL APOYO'!$B$67:$F$76,5,0),"")</f>
        <v/>
      </c>
      <c r="D52" s="137" t="str">
        <f>IFERROR(+VLOOKUP(B52,'CIUDAD GRANDE'!$N$4:$P$9,3,0),"")</f>
        <v/>
      </c>
      <c r="E52" s="138">
        <v>0.19</v>
      </c>
      <c r="F52" s="137" t="str">
        <f t="shared" si="6"/>
        <v/>
      </c>
      <c r="G52" s="137" t="str">
        <f t="shared" si="7"/>
        <v/>
      </c>
      <c r="H52" s="139" t="str">
        <f t="shared" si="8"/>
        <v/>
      </c>
      <c r="J52" s="238"/>
    </row>
    <row r="53" spans="2:10" x14ac:dyDescent="0.3">
      <c r="B53" s="135" t="str">
        <f>IFERROR(+VLOOKUP('FORMATO MATERIAL APOYO'!B73,'CIUDAD GRANDE'!$N$4:$N$9,1,0),"")</f>
        <v/>
      </c>
      <c r="C53" s="136" t="str">
        <f>IFERROR(+VLOOKUP(B53,'FORMATO MATERIAL APOYO'!$B$67:$F$76,5,0),"")</f>
        <v/>
      </c>
      <c r="D53" s="137" t="str">
        <f>IFERROR(+VLOOKUP(B53,'CIUDAD GRANDE'!$N$4:$P$9,3,0),"")</f>
        <v/>
      </c>
      <c r="E53" s="138">
        <v>0.19</v>
      </c>
      <c r="F53" s="137" t="str">
        <f t="shared" si="6"/>
        <v/>
      </c>
      <c r="G53" s="137" t="str">
        <f t="shared" si="7"/>
        <v/>
      </c>
      <c r="H53" s="139" t="str">
        <f t="shared" si="8"/>
        <v/>
      </c>
      <c r="J53" s="238"/>
    </row>
    <row r="54" spans="2:10" x14ac:dyDescent="0.3">
      <c r="B54" s="135" t="str">
        <f>IFERROR(+VLOOKUP('FORMATO MATERIAL APOYO'!B74,'CIUDAD GRANDE'!$N$4:$N$9,1,0),"")</f>
        <v/>
      </c>
      <c r="C54" s="136" t="str">
        <f>IFERROR(+VLOOKUP(B54,'FORMATO MATERIAL APOYO'!$B$67:$F$76,5,0),"")</f>
        <v/>
      </c>
      <c r="D54" s="137" t="str">
        <f>IFERROR(+VLOOKUP(B54,'CIUDAD GRANDE'!$N$4:$P$9,3,0),"")</f>
        <v/>
      </c>
      <c r="E54" s="138">
        <v>0.19</v>
      </c>
      <c r="F54" s="137" t="str">
        <f t="shared" si="6"/>
        <v/>
      </c>
      <c r="G54" s="137" t="str">
        <f t="shared" si="7"/>
        <v/>
      </c>
      <c r="H54" s="139" t="str">
        <f t="shared" si="8"/>
        <v/>
      </c>
      <c r="J54" s="238"/>
    </row>
    <row r="55" spans="2:10" x14ac:dyDescent="0.3">
      <c r="B55" s="135" t="str">
        <f>IFERROR(+VLOOKUP('FORMATO MATERIAL APOYO'!B75,'CIUDAD GRANDE'!$N$4:$N$9,1,0),"")</f>
        <v/>
      </c>
      <c r="C55" s="136" t="str">
        <f>IFERROR(+VLOOKUP(B55,'FORMATO MATERIAL APOYO'!$B$67:$F$76,5,0),"")</f>
        <v/>
      </c>
      <c r="D55" s="137" t="str">
        <f>IFERROR(+VLOOKUP(B55,'CIUDAD GRANDE'!$N$4:$P$9,3,0),"")</f>
        <v/>
      </c>
      <c r="E55" s="138">
        <v>0.19</v>
      </c>
      <c r="F55" s="137" t="str">
        <f t="shared" si="6"/>
        <v/>
      </c>
      <c r="G55" s="137" t="str">
        <f t="shared" si="7"/>
        <v/>
      </c>
      <c r="H55" s="139" t="str">
        <f t="shared" si="8"/>
        <v/>
      </c>
      <c r="J55" s="238"/>
    </row>
    <row r="56" spans="2:10" x14ac:dyDescent="0.3">
      <c r="B56" s="135" t="str">
        <f>IFERROR(+VLOOKUP('FORMATO MATERIAL APOYO'!B76,'CIUDAD GRANDE'!$N$4:$N$9,1,0),"")</f>
        <v/>
      </c>
      <c r="C56" s="136" t="str">
        <f>IFERROR(+VLOOKUP(B56,'FORMATO MATERIAL APOYO'!$B$67:$F$76,5,0),"")</f>
        <v/>
      </c>
      <c r="D56" s="137" t="str">
        <f>IFERROR(+VLOOKUP(B56,'CIUDAD GRANDE'!$N$4:$P$9,3,0),"")</f>
        <v/>
      </c>
      <c r="E56" s="138">
        <v>0.19</v>
      </c>
      <c r="F56" s="137" t="str">
        <f t="shared" si="6"/>
        <v/>
      </c>
      <c r="G56" s="137" t="str">
        <f t="shared" si="7"/>
        <v/>
      </c>
      <c r="H56" s="139" t="str">
        <f t="shared" si="8"/>
        <v/>
      </c>
      <c r="J56" s="238"/>
    </row>
    <row r="57" spans="2:10" ht="18" x14ac:dyDescent="0.3">
      <c r="B57" s="825" t="s">
        <v>4194</v>
      </c>
      <c r="C57" s="826"/>
      <c r="D57" s="826"/>
      <c r="E57" s="826"/>
      <c r="F57" s="144">
        <f>SUM(F47:F56)</f>
        <v>0</v>
      </c>
      <c r="G57" s="144">
        <f>SUM(G47:G56)</f>
        <v>0</v>
      </c>
      <c r="H57" s="144">
        <f>SUM(H47:H56)</f>
        <v>0</v>
      </c>
    </row>
    <row r="58" spans="2:10" ht="24.75" x14ac:dyDescent="0.3">
      <c r="B58" s="837" t="s">
        <v>4078</v>
      </c>
      <c r="C58" s="838"/>
      <c r="D58" s="838"/>
      <c r="E58" s="838"/>
      <c r="F58" s="838"/>
      <c r="G58" s="838"/>
      <c r="H58" s="839"/>
    </row>
    <row r="59" spans="2:10" ht="18" x14ac:dyDescent="0.3">
      <c r="B59" s="298" t="s">
        <v>4184</v>
      </c>
      <c r="C59" s="298" t="s">
        <v>4185</v>
      </c>
      <c r="D59" s="425" t="s">
        <v>4186</v>
      </c>
      <c r="E59" s="298" t="s">
        <v>4187</v>
      </c>
      <c r="F59" s="298" t="s">
        <v>4188</v>
      </c>
      <c r="G59" s="425" t="s">
        <v>4189</v>
      </c>
      <c r="H59" s="425" t="s">
        <v>4190</v>
      </c>
    </row>
    <row r="60" spans="2:10" x14ac:dyDescent="0.3">
      <c r="B60" s="135" t="str">
        <f>IFERROR(+VLOOKUP('FORMATO MATERIAL APOYO'!B122,'CIUDAD GRANDE'!$T$4:$T$10,1,0),"")</f>
        <v/>
      </c>
      <c r="C60" s="136">
        <f>'FORMATO MATERIAL APOYO'!E122</f>
        <v>0</v>
      </c>
      <c r="D60" s="137">
        <v>0</v>
      </c>
      <c r="E60" s="138">
        <v>0.19</v>
      </c>
      <c r="F60" s="137">
        <f>IFERROR((C60*D60),"")</f>
        <v>0</v>
      </c>
      <c r="G60" s="137">
        <f>IFERROR((F60*E60),"")</f>
        <v>0</v>
      </c>
      <c r="H60" s="139">
        <f>IFERROR((F60+G60),"")</f>
        <v>0</v>
      </c>
    </row>
    <row r="61" spans="2:10" x14ac:dyDescent="0.3">
      <c r="B61" s="135" t="str">
        <f>IFERROR(+VLOOKUP('FORMATO MATERIAL APOYO'!B123,'CIUDAD GRANDE'!$T$4:$T$10,1,0),"")</f>
        <v/>
      </c>
      <c r="C61" s="136">
        <f>'FORMATO MATERIAL APOYO'!E123</f>
        <v>0</v>
      </c>
      <c r="D61" s="137">
        <v>0</v>
      </c>
      <c r="E61" s="138">
        <v>0.19</v>
      </c>
      <c r="F61" s="137">
        <f>IFERROR((C61*D61),"")</f>
        <v>0</v>
      </c>
      <c r="G61" s="137">
        <f>IFERROR((F61*E61),"")</f>
        <v>0</v>
      </c>
      <c r="H61" s="139">
        <f>IFERROR((F61+G61),"")</f>
        <v>0</v>
      </c>
    </row>
    <row r="62" spans="2:10" x14ac:dyDescent="0.3">
      <c r="B62" s="135" t="str">
        <f>IFERROR(+VLOOKUP('FORMATO MATERIAL APOYO'!B124,'CIUDAD GRANDE'!$T$4:$T$10,1,0),"")</f>
        <v/>
      </c>
      <c r="C62" s="136" t="str">
        <f>'FORMATO MATERIAL APOYO'!E124</f>
        <v/>
      </c>
      <c r="D62" s="137">
        <v>0</v>
      </c>
      <c r="E62" s="138">
        <v>0.19</v>
      </c>
      <c r="F62" s="137" t="str">
        <f>IFERROR((C62*D62),"")</f>
        <v/>
      </c>
      <c r="G62" s="137" t="str">
        <f>IFERROR((F62*E62),"")</f>
        <v/>
      </c>
      <c r="H62" s="139" t="str">
        <f>IFERROR((F62+G62),"")</f>
        <v/>
      </c>
    </row>
    <row r="63" spans="2:10" x14ac:dyDescent="0.3">
      <c r="B63" s="135" t="str">
        <f>IFERROR(+VLOOKUP('FORMATO MATERIAL APOYO'!#REF!,'CIUDAD GRANDE'!$T$4:$T$10,1,0),"")</f>
        <v/>
      </c>
      <c r="C63" s="136">
        <f>'FORMATO MATERIAL APOYO'!E125</f>
        <v>0</v>
      </c>
      <c r="D63" s="137">
        <v>0</v>
      </c>
      <c r="E63" s="138">
        <v>0.19</v>
      </c>
      <c r="F63" s="137">
        <f>IFERROR((C63*D63),"")</f>
        <v>0</v>
      </c>
      <c r="G63" s="137">
        <f>IFERROR((F63*E63),"")</f>
        <v>0</v>
      </c>
      <c r="H63" s="139">
        <f>IFERROR((F63+G63),"")</f>
        <v>0</v>
      </c>
    </row>
    <row r="64" spans="2:10" ht="18" x14ac:dyDescent="0.3">
      <c r="B64" s="825" t="s">
        <v>4195</v>
      </c>
      <c r="C64" s="826"/>
      <c r="D64" s="826"/>
      <c r="E64" s="826"/>
      <c r="F64" s="147">
        <f>SUM(F60:F63)</f>
        <v>0</v>
      </c>
      <c r="G64" s="147">
        <f>SUM(G60:G63)</f>
        <v>0</v>
      </c>
      <c r="H64" s="147">
        <f>SUM(H60:H63)</f>
        <v>0</v>
      </c>
    </row>
    <row r="65" spans="2:8" ht="24.75" x14ac:dyDescent="0.3">
      <c r="B65" s="833" t="s">
        <v>4079</v>
      </c>
      <c r="C65" s="834"/>
      <c r="D65" s="834"/>
      <c r="E65" s="834"/>
      <c r="F65" s="834"/>
      <c r="G65" s="834"/>
      <c r="H65" s="835"/>
    </row>
    <row r="66" spans="2:8" ht="18" x14ac:dyDescent="0.3">
      <c r="B66" s="298" t="s">
        <v>4184</v>
      </c>
      <c r="C66" s="298" t="s">
        <v>4185</v>
      </c>
      <c r="D66" s="425" t="s">
        <v>4186</v>
      </c>
      <c r="E66" s="298" t="s">
        <v>4187</v>
      </c>
      <c r="F66" s="298" t="s">
        <v>4188</v>
      </c>
      <c r="G66" s="425" t="s">
        <v>4189</v>
      </c>
      <c r="H66" s="425" t="s">
        <v>4190</v>
      </c>
    </row>
    <row r="67" spans="2:8" x14ac:dyDescent="0.3">
      <c r="B67" s="135" t="str">
        <f>IFERROR(+VLOOKUP('FORMATO MATERIAL APOYO'!B79,'CIUDAD GRANDE'!$Z$4:$Z$24,1,0),"")</f>
        <v/>
      </c>
      <c r="C67" s="136" t="str">
        <f>IFERROR(+VLOOKUP(B67,'FORMATO MATERIAL APOYO'!$B$79:$F$102,5,0),"")</f>
        <v/>
      </c>
      <c r="D67" s="137" t="str">
        <f>IFERROR(+VLOOKUP(B67,'CIUDAD GRANDE'!$Z$4:$AB$17,3,0),"")</f>
        <v/>
      </c>
      <c r="E67" s="138">
        <v>0.19</v>
      </c>
      <c r="F67" s="137" t="str">
        <f>IFERROR((C67*D67),"")</f>
        <v/>
      </c>
      <c r="G67" s="137" t="str">
        <f>IFERROR((F67*E67),"")</f>
        <v/>
      </c>
      <c r="H67" s="139" t="str">
        <f>IFERROR((F67+G67),"")</f>
        <v/>
      </c>
    </row>
    <row r="68" spans="2:8" x14ac:dyDescent="0.3">
      <c r="B68" s="135" t="str">
        <f>IFERROR(+VLOOKUP('FORMATO MATERIAL APOYO'!B80,'CIUDAD GRANDE'!$Z$4:$Z$24,1,0),"")</f>
        <v/>
      </c>
      <c r="C68" s="136" t="str">
        <f>IFERROR(+VLOOKUP(B68,'FORMATO MATERIAL APOYO'!$B$79:$F$102,5,0),"")</f>
        <v/>
      </c>
      <c r="D68" s="137" t="str">
        <f>IFERROR(+VLOOKUP(B68,'CIUDAD GRANDE'!$Z$4:$AB$24,3,0),"")</f>
        <v/>
      </c>
      <c r="E68" s="138">
        <v>0.19</v>
      </c>
      <c r="F68" s="137" t="str">
        <f t="shared" ref="F68:F90" si="9">IFERROR((C68*D68),"")</f>
        <v/>
      </c>
      <c r="G68" s="137" t="str">
        <f t="shared" ref="G68:G90" si="10">IFERROR((F68*E68),"")</f>
        <v/>
      </c>
      <c r="H68" s="139" t="str">
        <f t="shared" ref="H68:H90" si="11">IFERROR((F68+G68),"")</f>
        <v/>
      </c>
    </row>
    <row r="69" spans="2:8" x14ac:dyDescent="0.3">
      <c r="B69" s="135" t="str">
        <f>IFERROR(+VLOOKUP('FORMATO MATERIAL APOYO'!B81,'CIUDAD GRANDE'!$Z$4:$Z$24,1,0),"")</f>
        <v/>
      </c>
      <c r="C69" s="136" t="str">
        <f>IFERROR(+VLOOKUP(B69,'FORMATO MATERIAL APOYO'!$B$79:$F$102,5,0),"")</f>
        <v/>
      </c>
      <c r="D69" s="137" t="str">
        <f>IFERROR(+VLOOKUP(B69,'CIUDAD GRANDE'!$Z$4:$AB$24,3,0),"")</f>
        <v/>
      </c>
      <c r="E69" s="138">
        <v>0.19</v>
      </c>
      <c r="F69" s="137" t="str">
        <f t="shared" si="9"/>
        <v/>
      </c>
      <c r="G69" s="137" t="str">
        <f t="shared" si="10"/>
        <v/>
      </c>
      <c r="H69" s="139" t="str">
        <f t="shared" si="11"/>
        <v/>
      </c>
    </row>
    <row r="70" spans="2:8" x14ac:dyDescent="0.3">
      <c r="B70" s="135" t="str">
        <f>IFERROR(+VLOOKUP('FORMATO MATERIAL APOYO'!B82,'CIUDAD GRANDE'!$Z$4:$Z$24,1,0),"")</f>
        <v/>
      </c>
      <c r="C70" s="136" t="str">
        <f>IFERROR(+VLOOKUP(B70,'FORMATO MATERIAL APOYO'!$B$79:$F$102,5,0),"")</f>
        <v/>
      </c>
      <c r="D70" s="137" t="str">
        <f>IFERROR(+VLOOKUP(B70,'CIUDAD GRANDE'!$Z$4:$AB$24,3,0),"")</f>
        <v/>
      </c>
      <c r="E70" s="138">
        <v>0.19</v>
      </c>
      <c r="F70" s="137" t="str">
        <f t="shared" si="9"/>
        <v/>
      </c>
      <c r="G70" s="137" t="str">
        <f t="shared" si="10"/>
        <v/>
      </c>
      <c r="H70" s="139" t="str">
        <f t="shared" si="11"/>
        <v/>
      </c>
    </row>
    <row r="71" spans="2:8" x14ac:dyDescent="0.3">
      <c r="B71" s="135" t="str">
        <f>IFERROR(+VLOOKUP('FORMATO MATERIAL APOYO'!B83,'CIUDAD GRANDE'!$Z$4:$Z$24,1,0),"")</f>
        <v/>
      </c>
      <c r="C71" s="136" t="str">
        <f>IFERROR(+VLOOKUP(B71,'FORMATO MATERIAL APOYO'!$B$79:$F$102,5,0),"")</f>
        <v/>
      </c>
      <c r="D71" s="137" t="str">
        <f>IFERROR(+VLOOKUP(B71,'CIUDAD GRANDE'!$Z$4:$AB$24,3,0),"")</f>
        <v/>
      </c>
      <c r="E71" s="138">
        <v>0.19</v>
      </c>
      <c r="F71" s="137" t="str">
        <f t="shared" si="9"/>
        <v/>
      </c>
      <c r="G71" s="137" t="str">
        <f t="shared" si="10"/>
        <v/>
      </c>
      <c r="H71" s="139" t="str">
        <f t="shared" si="11"/>
        <v/>
      </c>
    </row>
    <row r="72" spans="2:8" x14ac:dyDescent="0.3">
      <c r="B72" s="135" t="str">
        <f>IFERROR(+VLOOKUP('FORMATO MATERIAL APOYO'!B84,'CIUDAD GRANDE'!$Z$4:$Z$24,1,0),"")</f>
        <v/>
      </c>
      <c r="C72" s="136" t="str">
        <f>IFERROR(+VLOOKUP(B72,'FORMATO MATERIAL APOYO'!$B$79:$F$102,5,0),"")</f>
        <v/>
      </c>
      <c r="D72" s="137" t="str">
        <f>IFERROR(+VLOOKUP(B72,'CIUDAD GRANDE'!$Z$4:$AB$24,3,0),"")</f>
        <v/>
      </c>
      <c r="E72" s="138">
        <v>0.19</v>
      </c>
      <c r="F72" s="137" t="str">
        <f t="shared" si="9"/>
        <v/>
      </c>
      <c r="G72" s="137" t="str">
        <f t="shared" si="10"/>
        <v/>
      </c>
      <c r="H72" s="139" t="str">
        <f t="shared" si="11"/>
        <v/>
      </c>
    </row>
    <row r="73" spans="2:8" x14ac:dyDescent="0.3">
      <c r="B73" s="135" t="str">
        <f>IFERROR(+VLOOKUP('FORMATO MATERIAL APOYO'!B85,'CIUDAD GRANDE'!$Z$4:$Z$24,1,0),"")</f>
        <v/>
      </c>
      <c r="C73" s="136" t="str">
        <f>IFERROR(+VLOOKUP(B73,'FORMATO MATERIAL APOYO'!$B$79:$F$102,5,0),"")</f>
        <v/>
      </c>
      <c r="D73" s="137" t="str">
        <f>IFERROR(+VLOOKUP(B73,'CIUDAD GRANDE'!$Z$4:$AB$24,3,0),"")</f>
        <v/>
      </c>
      <c r="E73" s="138">
        <v>0.19</v>
      </c>
      <c r="F73" s="137" t="str">
        <f t="shared" si="9"/>
        <v/>
      </c>
      <c r="G73" s="137" t="str">
        <f t="shared" si="10"/>
        <v/>
      </c>
      <c r="H73" s="139" t="str">
        <f t="shared" si="11"/>
        <v/>
      </c>
    </row>
    <row r="74" spans="2:8" x14ac:dyDescent="0.3">
      <c r="B74" s="135" t="str">
        <f>IFERROR(+VLOOKUP('FORMATO MATERIAL APOYO'!B86,'CIUDAD GRANDE'!$Z$4:$Z$24,1,0),"")</f>
        <v/>
      </c>
      <c r="C74" s="136" t="str">
        <f>IFERROR(+VLOOKUP(B74,'FORMATO MATERIAL APOYO'!$B$79:$F$102,5,0),"")</f>
        <v/>
      </c>
      <c r="D74" s="137" t="str">
        <f>IFERROR(+VLOOKUP(B74,'CIUDAD GRANDE'!$Z$4:$AB$24,3,0),"")</f>
        <v/>
      </c>
      <c r="E74" s="138">
        <v>0.19</v>
      </c>
      <c r="F74" s="137" t="str">
        <f t="shared" si="9"/>
        <v/>
      </c>
      <c r="G74" s="137" t="str">
        <f t="shared" si="10"/>
        <v/>
      </c>
      <c r="H74" s="139" t="str">
        <f t="shared" si="11"/>
        <v/>
      </c>
    </row>
    <row r="75" spans="2:8" x14ac:dyDescent="0.3">
      <c r="B75" s="135" t="str">
        <f>IFERROR(+VLOOKUP('FORMATO MATERIAL APOYO'!B87,'CIUDAD GRANDE'!$Z$4:$Z$24,1,0),"")</f>
        <v/>
      </c>
      <c r="C75" s="136" t="str">
        <f>IFERROR(+VLOOKUP(B75,'FORMATO MATERIAL APOYO'!$B$79:$F$102,5,0),"")</f>
        <v/>
      </c>
      <c r="D75" s="137" t="str">
        <f>IFERROR(+VLOOKUP(B75,'CIUDAD GRANDE'!$Z$4:$AB$24,3,0),"")</f>
        <v/>
      </c>
      <c r="E75" s="138">
        <v>0.19</v>
      </c>
      <c r="F75" s="137" t="str">
        <f t="shared" si="9"/>
        <v/>
      </c>
      <c r="G75" s="137" t="str">
        <f t="shared" si="10"/>
        <v/>
      </c>
      <c r="H75" s="139" t="str">
        <f t="shared" si="11"/>
        <v/>
      </c>
    </row>
    <row r="76" spans="2:8" x14ac:dyDescent="0.3">
      <c r="B76" s="135" t="str">
        <f>IFERROR(+VLOOKUP('FORMATO MATERIAL APOYO'!B88,'CIUDAD GRANDE'!$Z$4:$Z$24,1,0),"")</f>
        <v/>
      </c>
      <c r="C76" s="136" t="str">
        <f>IFERROR(+VLOOKUP(B76,'FORMATO MATERIAL APOYO'!$B$79:$F$102,5,0),"")</f>
        <v/>
      </c>
      <c r="D76" s="137" t="str">
        <f>IFERROR(+VLOOKUP(B76,'CIUDAD GRANDE'!$Z$4:$AB$24,3,0),"")</f>
        <v/>
      </c>
      <c r="E76" s="138">
        <v>0.19</v>
      </c>
      <c r="F76" s="137" t="str">
        <f t="shared" si="9"/>
        <v/>
      </c>
      <c r="G76" s="137" t="str">
        <f t="shared" si="10"/>
        <v/>
      </c>
      <c r="H76" s="139" t="str">
        <f t="shared" si="11"/>
        <v/>
      </c>
    </row>
    <row r="77" spans="2:8" x14ac:dyDescent="0.3">
      <c r="B77" s="135" t="str">
        <f>IFERROR(+VLOOKUP('FORMATO MATERIAL APOYO'!B89,'CIUDAD GRANDE'!$Z$4:$Z$24,1,0),"")</f>
        <v/>
      </c>
      <c r="C77" s="136" t="str">
        <f>IFERROR(+VLOOKUP(B77,'FORMATO MATERIAL APOYO'!$B$79:$F$102,5,0),"")</f>
        <v/>
      </c>
      <c r="D77" s="137" t="str">
        <f>IFERROR(+VLOOKUP(B77,'CIUDAD GRANDE'!$Z$4:$AB$24,3,0),"")</f>
        <v/>
      </c>
      <c r="E77" s="138">
        <v>0.19</v>
      </c>
      <c r="F77" s="137" t="str">
        <f t="shared" si="9"/>
        <v/>
      </c>
      <c r="G77" s="137" t="str">
        <f t="shared" si="10"/>
        <v/>
      </c>
      <c r="H77" s="139" t="str">
        <f t="shared" si="11"/>
        <v/>
      </c>
    </row>
    <row r="78" spans="2:8" x14ac:dyDescent="0.3">
      <c r="B78" s="135" t="str">
        <f>IFERROR(+VLOOKUP('FORMATO MATERIAL APOYO'!B90,'CIUDAD GRANDE'!$Z$4:$Z$24,1,0),"")</f>
        <v/>
      </c>
      <c r="C78" s="136" t="str">
        <f>IFERROR(+VLOOKUP(B78,'FORMATO MATERIAL APOYO'!$B$79:$F$102,5,0),"")</f>
        <v/>
      </c>
      <c r="D78" s="137" t="str">
        <f>IFERROR(+VLOOKUP(B78,'CIUDAD GRANDE'!$Z$4:$AB$24,3,0),"")</f>
        <v/>
      </c>
      <c r="E78" s="138">
        <v>0.19</v>
      </c>
      <c r="F78" s="137" t="str">
        <f t="shared" si="9"/>
        <v/>
      </c>
      <c r="G78" s="137" t="str">
        <f t="shared" si="10"/>
        <v/>
      </c>
      <c r="H78" s="139" t="str">
        <f t="shared" si="11"/>
        <v/>
      </c>
    </row>
    <row r="79" spans="2:8" x14ac:dyDescent="0.3">
      <c r="B79" s="135" t="str">
        <f>IFERROR(+VLOOKUP('FORMATO MATERIAL APOYO'!B91,'CIUDAD GRANDE'!$Z$4:$Z$24,1,0),"")</f>
        <v/>
      </c>
      <c r="C79" s="136" t="str">
        <f>IFERROR(+VLOOKUP(B79,'FORMATO MATERIAL APOYO'!$B$79:$F$102,5,0),"")</f>
        <v/>
      </c>
      <c r="D79" s="137" t="str">
        <f>IFERROR(+VLOOKUP(B79,'CIUDAD GRANDE'!$Z$4:$AB$24,3,0),"")</f>
        <v/>
      </c>
      <c r="E79" s="138">
        <v>0.19</v>
      </c>
      <c r="F79" s="137" t="str">
        <f t="shared" si="9"/>
        <v/>
      </c>
      <c r="G79" s="137" t="str">
        <f t="shared" si="10"/>
        <v/>
      </c>
      <c r="H79" s="139" t="str">
        <f t="shared" si="11"/>
        <v/>
      </c>
    </row>
    <row r="80" spans="2:8" x14ac:dyDescent="0.3">
      <c r="B80" s="135" t="str">
        <f>IFERROR(+VLOOKUP('FORMATO MATERIAL APOYO'!B92,'CIUDAD GRANDE'!$Z$4:$Z$24,1,0),"")</f>
        <v/>
      </c>
      <c r="C80" s="136" t="str">
        <f>IFERROR(+VLOOKUP(B80,'FORMATO MATERIAL APOYO'!$B$79:$F$102,5,0),"")</f>
        <v/>
      </c>
      <c r="D80" s="137" t="str">
        <f>IFERROR(+VLOOKUP(B80,'CIUDAD GRANDE'!$Z$4:$AB$24,3,0),"")</f>
        <v/>
      </c>
      <c r="E80" s="138">
        <v>0.19</v>
      </c>
      <c r="F80" s="137" t="str">
        <f t="shared" si="9"/>
        <v/>
      </c>
      <c r="G80" s="137" t="str">
        <f t="shared" si="10"/>
        <v/>
      </c>
      <c r="H80" s="139" t="str">
        <f t="shared" si="11"/>
        <v/>
      </c>
    </row>
    <row r="81" spans="2:8" x14ac:dyDescent="0.3">
      <c r="B81" s="135" t="str">
        <f>IFERROR(+VLOOKUP('FORMATO MATERIAL APOYO'!B93,'CIUDAD GRANDE'!$Z$4:$Z$24,1,0),"")</f>
        <v/>
      </c>
      <c r="C81" s="136" t="str">
        <f>IFERROR(+VLOOKUP(B81,'FORMATO MATERIAL APOYO'!$B$79:$F$102,5,0),"")</f>
        <v/>
      </c>
      <c r="D81" s="137" t="str">
        <f>IFERROR(+VLOOKUP(B81,'CIUDAD GRANDE'!$Z$4:$AB$24,3,0),"")</f>
        <v/>
      </c>
      <c r="E81" s="138">
        <v>0.19</v>
      </c>
      <c r="F81" s="137" t="str">
        <f t="shared" si="9"/>
        <v/>
      </c>
      <c r="G81" s="137" t="str">
        <f t="shared" si="10"/>
        <v/>
      </c>
      <c r="H81" s="139" t="str">
        <f t="shared" si="11"/>
        <v/>
      </c>
    </row>
    <row r="82" spans="2:8" x14ac:dyDescent="0.3">
      <c r="B82" s="135" t="str">
        <f>IFERROR(+VLOOKUP('FORMATO MATERIAL APOYO'!B94,'CIUDAD GRANDE'!$Z$4:$Z$24,1,0),"")</f>
        <v/>
      </c>
      <c r="C82" s="136" t="str">
        <f>IFERROR(+VLOOKUP(B82,'FORMATO MATERIAL APOYO'!$B$79:$F$102,5,0),"")</f>
        <v/>
      </c>
      <c r="D82" s="137" t="str">
        <f>IFERROR(+VLOOKUP(B82,'CIUDAD GRANDE'!$Z$4:$AB$24,3,0),"")</f>
        <v/>
      </c>
      <c r="E82" s="138">
        <v>0.19</v>
      </c>
      <c r="F82" s="137" t="str">
        <f t="shared" si="9"/>
        <v/>
      </c>
      <c r="G82" s="137" t="str">
        <f t="shared" si="10"/>
        <v/>
      </c>
      <c r="H82" s="139" t="str">
        <f t="shared" si="11"/>
        <v/>
      </c>
    </row>
    <row r="83" spans="2:8" x14ac:dyDescent="0.3">
      <c r="B83" s="135" t="str">
        <f>IFERROR(+VLOOKUP('FORMATO MATERIAL APOYO'!B95,'CIUDAD GRANDE'!$Z$4:$Z$24,1,0),"")</f>
        <v/>
      </c>
      <c r="C83" s="136" t="str">
        <f>IFERROR(+VLOOKUP(B83,'FORMATO MATERIAL APOYO'!$B$79:$F$102,5,0),"")</f>
        <v/>
      </c>
      <c r="D83" s="137" t="str">
        <f>IFERROR(+VLOOKUP(B83,'CIUDAD GRANDE'!$Z$4:$AB$24,3,0),"")</f>
        <v/>
      </c>
      <c r="E83" s="138">
        <v>0.19</v>
      </c>
      <c r="F83" s="137" t="str">
        <f t="shared" si="9"/>
        <v/>
      </c>
      <c r="G83" s="137" t="str">
        <f t="shared" si="10"/>
        <v/>
      </c>
      <c r="H83" s="139" t="str">
        <f t="shared" si="11"/>
        <v/>
      </c>
    </row>
    <row r="84" spans="2:8" x14ac:dyDescent="0.3">
      <c r="B84" s="135" t="str">
        <f>IFERROR(+VLOOKUP('FORMATO MATERIAL APOYO'!B96,'CIUDAD GRANDE'!$Z$4:$Z$24,1,0),"")</f>
        <v/>
      </c>
      <c r="C84" s="136" t="str">
        <f>IFERROR(+VLOOKUP(B84,'FORMATO MATERIAL APOYO'!$B$79:$F$102,5,0),"")</f>
        <v/>
      </c>
      <c r="D84" s="137" t="str">
        <f>IFERROR(+VLOOKUP(B84,'CIUDAD GRANDE'!$Z$4:$AB$24,3,0),"")</f>
        <v/>
      </c>
      <c r="E84" s="138">
        <v>0.19</v>
      </c>
      <c r="F84" s="137" t="str">
        <f t="shared" si="9"/>
        <v/>
      </c>
      <c r="G84" s="137" t="str">
        <f t="shared" si="10"/>
        <v/>
      </c>
      <c r="H84" s="139" t="str">
        <f t="shared" si="11"/>
        <v/>
      </c>
    </row>
    <row r="85" spans="2:8" x14ac:dyDescent="0.3">
      <c r="B85" s="135" t="str">
        <f>IFERROR(+VLOOKUP('FORMATO MATERIAL APOYO'!B97,'CIUDAD GRANDE'!$Z$4:$Z$24,1,0),"")</f>
        <v/>
      </c>
      <c r="C85" s="136" t="str">
        <f>IFERROR(+VLOOKUP(B85,'FORMATO MATERIAL APOYO'!$B$79:$F$102,5,0),"")</f>
        <v/>
      </c>
      <c r="D85" s="137" t="str">
        <f>IFERROR(+VLOOKUP(B85,'CIUDAD GRANDE'!$Z$4:$AB$24,3,0),"")</f>
        <v/>
      </c>
      <c r="E85" s="138">
        <v>0.19</v>
      </c>
      <c r="F85" s="137" t="str">
        <f t="shared" si="9"/>
        <v/>
      </c>
      <c r="G85" s="137" t="str">
        <f t="shared" si="10"/>
        <v/>
      </c>
      <c r="H85" s="139" t="str">
        <f t="shared" si="11"/>
        <v/>
      </c>
    </row>
    <row r="86" spans="2:8" x14ac:dyDescent="0.3">
      <c r="B86" s="135" t="str">
        <f>IFERROR(+VLOOKUP('FORMATO MATERIAL APOYO'!B98,'CIUDAD GRANDE'!$Z$4:$Z$24,1,0),"")</f>
        <v/>
      </c>
      <c r="C86" s="136" t="str">
        <f>IFERROR(+VLOOKUP(B86,'FORMATO MATERIAL APOYO'!$B$79:$F$102,5,0),"")</f>
        <v/>
      </c>
      <c r="D86" s="137" t="str">
        <f>IFERROR(+VLOOKUP(B86,'CIUDAD GRANDE'!$Z$4:$AB$24,3,0),"")</f>
        <v/>
      </c>
      <c r="E86" s="138">
        <v>0.19</v>
      </c>
      <c r="F86" s="137" t="str">
        <f t="shared" si="9"/>
        <v/>
      </c>
      <c r="G86" s="137" t="str">
        <f t="shared" si="10"/>
        <v/>
      </c>
      <c r="H86" s="139" t="str">
        <f t="shared" si="11"/>
        <v/>
      </c>
    </row>
    <row r="87" spans="2:8" x14ac:dyDescent="0.3">
      <c r="B87" s="135" t="str">
        <f>IFERROR(+VLOOKUP('FORMATO MATERIAL APOYO'!B99,'CIUDAD GRANDE'!$Z$4:$Z$24,1,0),"")</f>
        <v/>
      </c>
      <c r="C87" s="136" t="str">
        <f>IFERROR(+VLOOKUP(B87,'FORMATO MATERIAL APOYO'!$B$79:$F$102,5,0),"")</f>
        <v/>
      </c>
      <c r="D87" s="137" t="str">
        <f>IFERROR(+VLOOKUP(B87,'CIUDAD GRANDE'!$Z$4:$AB$24,3,0),"")</f>
        <v/>
      </c>
      <c r="E87" s="138">
        <v>0.19</v>
      </c>
      <c r="F87" s="137" t="str">
        <f t="shared" si="9"/>
        <v/>
      </c>
      <c r="G87" s="137" t="str">
        <f t="shared" si="10"/>
        <v/>
      </c>
      <c r="H87" s="139" t="str">
        <f t="shared" si="11"/>
        <v/>
      </c>
    </row>
    <row r="88" spans="2:8" x14ac:dyDescent="0.3">
      <c r="B88" s="135" t="str">
        <f>IFERROR(+VLOOKUP('FORMATO MATERIAL APOYO'!B100,'CIUDAD GRANDE'!$Z$4:$Z$24,1,0),"")</f>
        <v/>
      </c>
      <c r="C88" s="136" t="str">
        <f>IFERROR(+VLOOKUP(B88,'FORMATO MATERIAL APOYO'!$B$79:$F$102,5,0),"")</f>
        <v/>
      </c>
      <c r="D88" s="137" t="str">
        <f>IFERROR(+VLOOKUP(B88,'CIUDAD GRANDE'!$Z$4:$AB$24,3,0),"")</f>
        <v/>
      </c>
      <c r="E88" s="138">
        <v>0.19</v>
      </c>
      <c r="F88" s="137" t="str">
        <f t="shared" si="9"/>
        <v/>
      </c>
      <c r="G88" s="137" t="str">
        <f t="shared" si="10"/>
        <v/>
      </c>
      <c r="H88" s="139" t="str">
        <f t="shared" si="11"/>
        <v/>
      </c>
    </row>
    <row r="89" spans="2:8" x14ac:dyDescent="0.3">
      <c r="B89" s="135" t="str">
        <f>IFERROR(+VLOOKUP('FORMATO MATERIAL APOYO'!B101,'CIUDAD GRANDE'!$Z$4:$Z$24,1,0),"")</f>
        <v/>
      </c>
      <c r="C89" s="136" t="str">
        <f>IFERROR(+VLOOKUP(B89,'FORMATO MATERIAL APOYO'!$B$79:$F$102,5,0),"")</f>
        <v/>
      </c>
      <c r="D89" s="137" t="str">
        <f>IFERROR(+VLOOKUP(B89,'CIUDAD GRANDE'!$Z$4:$AB$24,3,0),"")</f>
        <v/>
      </c>
      <c r="E89" s="138">
        <v>0.19</v>
      </c>
      <c r="F89" s="137" t="str">
        <f t="shared" si="9"/>
        <v/>
      </c>
      <c r="G89" s="137" t="str">
        <f t="shared" si="10"/>
        <v/>
      </c>
      <c r="H89" s="139" t="str">
        <f t="shared" si="11"/>
        <v/>
      </c>
    </row>
    <row r="90" spans="2:8" x14ac:dyDescent="0.3">
      <c r="B90" s="135" t="str">
        <f>IFERROR(+VLOOKUP('FORMATO MATERIAL APOYO'!B102,'CIUDAD GRANDE'!$Z$4:$Z$24,1,0),"")</f>
        <v/>
      </c>
      <c r="C90" s="136" t="str">
        <f>IFERROR(+VLOOKUP(B90,'FORMATO MATERIAL APOYO'!$B$79:$F$102,5,0),"")</f>
        <v/>
      </c>
      <c r="D90" s="137" t="str">
        <f>IFERROR(+VLOOKUP(B90,'CIUDAD GRANDE'!$Z$4:$AB$24,3,0),"")</f>
        <v/>
      </c>
      <c r="E90" s="138">
        <v>0.19</v>
      </c>
      <c r="F90" s="137" t="str">
        <f t="shared" si="9"/>
        <v/>
      </c>
      <c r="G90" s="137" t="str">
        <f t="shared" si="10"/>
        <v/>
      </c>
      <c r="H90" s="139" t="str">
        <f t="shared" si="11"/>
        <v/>
      </c>
    </row>
    <row r="91" spans="2:8" ht="18" x14ac:dyDescent="0.3">
      <c r="B91" s="825" t="s">
        <v>4196</v>
      </c>
      <c r="C91" s="826"/>
      <c r="D91" s="826"/>
      <c r="E91" s="826"/>
      <c r="F91" s="147">
        <f>SUM(F67:F90)</f>
        <v>0</v>
      </c>
      <c r="G91" s="147">
        <f>SUM(G67:G90)</f>
        <v>0</v>
      </c>
      <c r="H91" s="147">
        <f>SUM(H67:H90)</f>
        <v>0</v>
      </c>
    </row>
    <row r="92" spans="2:8" ht="24.75" x14ac:dyDescent="0.3">
      <c r="B92" s="833" t="s">
        <v>4080</v>
      </c>
      <c r="C92" s="834"/>
      <c r="D92" s="834"/>
      <c r="E92" s="834"/>
      <c r="F92" s="834"/>
      <c r="G92" s="834"/>
      <c r="H92" s="835"/>
    </row>
    <row r="93" spans="2:8" ht="18" x14ac:dyDescent="0.3">
      <c r="B93" s="298" t="s">
        <v>4184</v>
      </c>
      <c r="C93" s="298" t="s">
        <v>4185</v>
      </c>
      <c r="D93" s="425" t="s">
        <v>4186</v>
      </c>
      <c r="E93" s="298" t="s">
        <v>4187</v>
      </c>
      <c r="F93" s="298" t="s">
        <v>4188</v>
      </c>
      <c r="G93" s="425" t="s">
        <v>4189</v>
      </c>
      <c r="H93" s="425" t="s">
        <v>4190</v>
      </c>
    </row>
    <row r="94" spans="2:8" x14ac:dyDescent="0.3">
      <c r="B94" s="135" t="str">
        <f>IFERROR(+VLOOKUP('FORMATO MATERIAL APOYO'!B67,'CIUDAD GRANDE'!$AF$4:$AF$8,1,0),"")</f>
        <v/>
      </c>
      <c r="C94" s="136" t="str">
        <f>IFERROR(+VLOOKUP(B94,'FORMATO MATERIAL APOYO'!$B$67:$F$76,5,0),"")</f>
        <v/>
      </c>
      <c r="D94" s="137" t="str">
        <f>IFERROR(+VLOOKUP(#REF!,'CIUDAD GRANDE'!$AF$4:$AH$14,3,0),"")</f>
        <v/>
      </c>
      <c r="E94" s="138">
        <v>0.19</v>
      </c>
      <c r="F94" s="137" t="str">
        <f>IFERROR((C94*D94),"")</f>
        <v/>
      </c>
      <c r="G94" s="137" t="str">
        <f>IFERROR((F94*E94),"")</f>
        <v/>
      </c>
      <c r="H94" s="139" t="str">
        <f>IFERROR((F94+G94),"")</f>
        <v/>
      </c>
    </row>
    <row r="95" spans="2:8" x14ac:dyDescent="0.3">
      <c r="B95" s="135" t="str">
        <f>IFERROR(+VLOOKUP('FORMATO MATERIAL APOYO'!B68,'CIUDAD GRANDE'!$AF$4:$AF$8,1,0),"")</f>
        <v/>
      </c>
      <c r="C95" s="136" t="str">
        <f>IFERROR(+VLOOKUP(B95,'FORMATO MATERIAL APOYO'!$B$67:$F$76,5,0),"")</f>
        <v/>
      </c>
      <c r="D95" s="137" t="str">
        <f>IFERROR(+VLOOKUP(#REF!,'CIUDAD GRANDE'!$AF$4:$AH$14,3,0),"")</f>
        <v/>
      </c>
      <c r="E95" s="138">
        <v>0.19</v>
      </c>
      <c r="F95" s="137" t="str">
        <f>IFERROR((C95*D95),"")</f>
        <v/>
      </c>
      <c r="G95" s="137" t="str">
        <f>IFERROR((F95*E95),"")</f>
        <v/>
      </c>
      <c r="H95" s="139" t="str">
        <f>IFERROR((F95+G95),"")</f>
        <v/>
      </c>
    </row>
    <row r="96" spans="2:8" x14ac:dyDescent="0.3">
      <c r="B96" s="135" t="str">
        <f>IFERROR(+VLOOKUP('FORMATO MATERIAL APOYO'!B69,'CIUDAD GRANDE'!$AF$4:$AF$8,1,0),"")</f>
        <v/>
      </c>
      <c r="C96" s="136" t="str">
        <f>IFERROR(+VLOOKUP(B96,'FORMATO MATERIAL APOYO'!$B$67:$F$76,5,0),"")</f>
        <v/>
      </c>
      <c r="D96" s="137" t="str">
        <f>IFERROR(+VLOOKUP(#REF!,'CIUDAD GRANDE'!$AF$4:$AH$14,3,0),"")</f>
        <v/>
      </c>
      <c r="E96" s="138">
        <v>0.19</v>
      </c>
      <c r="F96" s="137" t="str">
        <f t="shared" ref="F96:F103" si="12">IFERROR((C96*D96),"")</f>
        <v/>
      </c>
      <c r="G96" s="137" t="str">
        <f t="shared" ref="G96:G103" si="13">IFERROR((F96*E96),"")</f>
        <v/>
      </c>
      <c r="H96" s="139" t="str">
        <f t="shared" ref="H96:H103" si="14">IFERROR((F96+G96),"")</f>
        <v/>
      </c>
    </row>
    <row r="97" spans="2:8" x14ac:dyDescent="0.3">
      <c r="B97" s="135" t="str">
        <f>IFERROR(+VLOOKUP('FORMATO MATERIAL APOYO'!B70,'CIUDAD GRANDE'!$AF$4:$AF$8,1,0),"")</f>
        <v/>
      </c>
      <c r="C97" s="136" t="str">
        <f>IFERROR(+VLOOKUP(B97,'FORMATO MATERIAL APOYO'!$B$67:$F$76,5,0),"")</f>
        <v/>
      </c>
      <c r="D97" s="137" t="str">
        <f>IFERROR(+VLOOKUP(#REF!,'CIUDAD GRANDE'!$AF$4:$AH$14,3,0),"")</f>
        <v/>
      </c>
      <c r="E97" s="138">
        <v>0.19</v>
      </c>
      <c r="F97" s="137" t="str">
        <f t="shared" si="12"/>
        <v/>
      </c>
      <c r="G97" s="137" t="str">
        <f t="shared" si="13"/>
        <v/>
      </c>
      <c r="H97" s="139" t="str">
        <f t="shared" si="14"/>
        <v/>
      </c>
    </row>
    <row r="98" spans="2:8" x14ac:dyDescent="0.3">
      <c r="B98" s="135" t="str">
        <f>IFERROR(+VLOOKUP('FORMATO MATERIAL APOYO'!B71,'CIUDAD GRANDE'!$AF$4:$AF$8,1,0),"")</f>
        <v/>
      </c>
      <c r="C98" s="136" t="str">
        <f>IFERROR(+VLOOKUP(B98,'FORMATO MATERIAL APOYO'!$B$67:$F$76,5,0),"")</f>
        <v/>
      </c>
      <c r="D98" s="137" t="str">
        <f>IFERROR(+VLOOKUP(#REF!,'CIUDAD GRANDE'!$AF$4:$AH$14,3,0),"")</f>
        <v/>
      </c>
      <c r="E98" s="138">
        <v>0.19</v>
      </c>
      <c r="F98" s="137" t="str">
        <f t="shared" si="12"/>
        <v/>
      </c>
      <c r="G98" s="137" t="str">
        <f t="shared" si="13"/>
        <v/>
      </c>
      <c r="H98" s="139" t="str">
        <f t="shared" si="14"/>
        <v/>
      </c>
    </row>
    <row r="99" spans="2:8" x14ac:dyDescent="0.3">
      <c r="B99" s="135" t="str">
        <f>IFERROR(+VLOOKUP('FORMATO MATERIAL APOYO'!B72,'CIUDAD GRANDE'!$AF$4:$AF$8,1,0),"")</f>
        <v/>
      </c>
      <c r="C99" s="136" t="str">
        <f>IFERROR(+VLOOKUP(B99,'FORMATO MATERIAL APOYO'!$B$67:$F$76,5,0),"")</f>
        <v/>
      </c>
      <c r="D99" s="137" t="str">
        <f>IFERROR(+VLOOKUP(#REF!,'CIUDAD GRANDE'!$AF$4:$AH$14,3,0),"")</f>
        <v/>
      </c>
      <c r="E99" s="138">
        <v>0.19</v>
      </c>
      <c r="F99" s="137" t="str">
        <f t="shared" si="12"/>
        <v/>
      </c>
      <c r="G99" s="137" t="str">
        <f t="shared" si="13"/>
        <v/>
      </c>
      <c r="H99" s="139" t="str">
        <f t="shared" si="14"/>
        <v/>
      </c>
    </row>
    <row r="100" spans="2:8" x14ac:dyDescent="0.3">
      <c r="B100" s="135" t="str">
        <f>IFERROR(+VLOOKUP('FORMATO MATERIAL APOYO'!B73,'CIUDAD GRANDE'!$AF$4:$AF$8,1,0),"")</f>
        <v/>
      </c>
      <c r="C100" s="136" t="str">
        <f>IFERROR(+VLOOKUP(B100,'FORMATO MATERIAL APOYO'!$B$67:$F$76,5,0),"")</f>
        <v/>
      </c>
      <c r="D100" s="137" t="str">
        <f>IFERROR(+VLOOKUP(#REF!,'CIUDAD GRANDE'!$AF$4:$AH$14,3,0),"")</f>
        <v/>
      </c>
      <c r="E100" s="138">
        <v>0.19</v>
      </c>
      <c r="F100" s="137" t="str">
        <f t="shared" si="12"/>
        <v/>
      </c>
      <c r="G100" s="137" t="str">
        <f t="shared" si="13"/>
        <v/>
      </c>
      <c r="H100" s="139" t="str">
        <f t="shared" si="14"/>
        <v/>
      </c>
    </row>
    <row r="101" spans="2:8" x14ac:dyDescent="0.3">
      <c r="B101" s="135" t="str">
        <f>IFERROR(+VLOOKUP('FORMATO MATERIAL APOYO'!B74,'CIUDAD GRANDE'!$AF$4:$AF$8,1,0),"")</f>
        <v/>
      </c>
      <c r="C101" s="136" t="str">
        <f>IFERROR(+VLOOKUP(B101,'FORMATO MATERIAL APOYO'!$B$67:$F$76,5,0),"")</f>
        <v/>
      </c>
      <c r="D101" s="137" t="str">
        <f>IFERROR(+VLOOKUP(#REF!,'CIUDAD GRANDE'!$AF$4:$AH$14,3,0),"")</f>
        <v/>
      </c>
      <c r="E101" s="138">
        <v>0.19</v>
      </c>
      <c r="F101" s="137" t="str">
        <f t="shared" si="12"/>
        <v/>
      </c>
      <c r="G101" s="137" t="str">
        <f t="shared" si="13"/>
        <v/>
      </c>
      <c r="H101" s="139" t="str">
        <f t="shared" si="14"/>
        <v/>
      </c>
    </row>
    <row r="102" spans="2:8" x14ac:dyDescent="0.3">
      <c r="B102" s="135" t="str">
        <f>IFERROR(+VLOOKUP('FORMATO MATERIAL APOYO'!B75,'CIUDAD GRANDE'!$AF$4:$AF$8,1,0),"")</f>
        <v/>
      </c>
      <c r="C102" s="136" t="str">
        <f>IFERROR(+VLOOKUP(B102,'FORMATO MATERIAL APOYO'!$B$67:$F$76,5,0),"")</f>
        <v/>
      </c>
      <c r="D102" s="137" t="str">
        <f>IFERROR(+VLOOKUP(#REF!,'CIUDAD GRANDE'!$AF$4:$AH$14,3,0),"")</f>
        <v/>
      </c>
      <c r="E102" s="138">
        <v>0.19</v>
      </c>
      <c r="F102" s="137" t="str">
        <f t="shared" si="12"/>
        <v/>
      </c>
      <c r="G102" s="137" t="str">
        <f t="shared" si="13"/>
        <v/>
      </c>
      <c r="H102" s="139" t="str">
        <f t="shared" si="14"/>
        <v/>
      </c>
    </row>
    <row r="103" spans="2:8" x14ac:dyDescent="0.3">
      <c r="B103" s="135" t="str">
        <f>IFERROR(+VLOOKUP('FORMATO MATERIAL APOYO'!B76,'CIUDAD GRANDE'!$AF$4:$AF$8,1,0),"")</f>
        <v/>
      </c>
      <c r="C103" s="136" t="str">
        <f>IFERROR(+VLOOKUP(B103,'FORMATO MATERIAL APOYO'!$B$67:$F$76,5,0),"")</f>
        <v/>
      </c>
      <c r="D103" s="137" t="str">
        <f>IFERROR(+VLOOKUP(#REF!,'CIUDAD GRANDE'!$AF$4:$AH$14,3,0),"")</f>
        <v/>
      </c>
      <c r="E103" s="138">
        <v>0.19</v>
      </c>
      <c r="F103" s="137" t="str">
        <f t="shared" si="12"/>
        <v/>
      </c>
      <c r="G103" s="137" t="str">
        <f t="shared" si="13"/>
        <v/>
      </c>
      <c r="H103" s="139" t="str">
        <f t="shared" si="14"/>
        <v/>
      </c>
    </row>
    <row r="104" spans="2:8" ht="18" x14ac:dyDescent="0.3">
      <c r="B104" s="825" t="s">
        <v>4197</v>
      </c>
      <c r="C104" s="826"/>
      <c r="D104" s="826"/>
      <c r="E104" s="840"/>
      <c r="F104" s="147">
        <f>SUM(F94:F103)</f>
        <v>0</v>
      </c>
      <c r="G104" s="148">
        <f>SUM(G94:G103)</f>
        <v>0</v>
      </c>
      <c r="H104" s="149">
        <f>SUM(H94:H103)</f>
        <v>0</v>
      </c>
    </row>
    <row r="105" spans="2:8" ht="24.75" x14ac:dyDescent="0.3">
      <c r="B105" s="833" t="s">
        <v>4081</v>
      </c>
      <c r="C105" s="834"/>
      <c r="D105" s="834"/>
      <c r="E105" s="834"/>
      <c r="F105" s="834"/>
      <c r="G105" s="834"/>
      <c r="H105" s="835"/>
    </row>
    <row r="106" spans="2:8" ht="18" x14ac:dyDescent="0.3">
      <c r="B106" s="298" t="s">
        <v>4184</v>
      </c>
      <c r="C106" s="298" t="s">
        <v>4185</v>
      </c>
      <c r="D106" s="425" t="s">
        <v>4186</v>
      </c>
      <c r="E106" s="298" t="s">
        <v>4187</v>
      </c>
      <c r="F106" s="298" t="s">
        <v>4188</v>
      </c>
      <c r="G106" s="425" t="s">
        <v>4189</v>
      </c>
      <c r="H106" s="425" t="s">
        <v>4190</v>
      </c>
    </row>
    <row r="107" spans="2:8" x14ac:dyDescent="0.3">
      <c r="B107" s="125" t="s">
        <v>4198</v>
      </c>
      <c r="D107" s="150">
        <v>183959</v>
      </c>
      <c r="E107" s="151">
        <v>0.19</v>
      </c>
      <c r="F107" s="150">
        <f>+C107*D107</f>
        <v>0</v>
      </c>
      <c r="G107" s="150">
        <f>+C107*E107*D107</f>
        <v>0</v>
      </c>
      <c r="H107" s="152">
        <f>+F107+G107</f>
        <v>0</v>
      </c>
    </row>
    <row r="108" spans="2:8" ht="18" x14ac:dyDescent="0.3">
      <c r="B108" s="825" t="s">
        <v>4199</v>
      </c>
      <c r="C108" s="826"/>
      <c r="D108" s="826"/>
      <c r="E108" s="826"/>
      <c r="F108" s="147">
        <f>SUM(F107)</f>
        <v>0</v>
      </c>
      <c r="G108" s="148">
        <f>SUM(G107)</f>
        <v>0</v>
      </c>
      <c r="H108" s="149">
        <f>SUM(H107)</f>
        <v>0</v>
      </c>
    </row>
    <row r="109" spans="2:8" ht="24.75" x14ac:dyDescent="0.3">
      <c r="B109" s="833" t="s">
        <v>4082</v>
      </c>
      <c r="C109" s="834"/>
      <c r="D109" s="834"/>
      <c r="E109" s="834"/>
      <c r="F109" s="834"/>
      <c r="G109" s="834"/>
      <c r="H109" s="835"/>
    </row>
    <row r="110" spans="2:8" ht="18" x14ac:dyDescent="0.3">
      <c r="B110" s="298" t="s">
        <v>4184</v>
      </c>
      <c r="C110" s="298" t="s">
        <v>4185</v>
      </c>
      <c r="D110" s="425" t="s">
        <v>4186</v>
      </c>
      <c r="E110" s="298" t="s">
        <v>4187</v>
      </c>
      <c r="F110" s="298" t="s">
        <v>4188</v>
      </c>
      <c r="G110" s="425" t="s">
        <v>4189</v>
      </c>
      <c r="H110" s="425" t="s">
        <v>4190</v>
      </c>
    </row>
    <row r="111" spans="2:8" x14ac:dyDescent="0.3">
      <c r="B111" s="135" t="str">
        <f>IFERROR(+VLOOKUP('FORMATO MATERIAL APOYO'!B79,'CIUDAD GRANDE'!$AR$4:$AR$14,1,0),"")</f>
        <v/>
      </c>
      <c r="C111" s="136" t="str">
        <f>IFERROR(+VLOOKUP(B111,'FORMATO MATERIAL APOYO'!$B$79:$F$102,5,0),"")</f>
        <v/>
      </c>
      <c r="D111" s="137">
        <f>+IFERROR(VLOOKUP(B111,'CIUDAD GRANDE'!$AR$4:$AT$14,3,0),0)</f>
        <v>0</v>
      </c>
      <c r="E111" s="138">
        <v>0.19</v>
      </c>
      <c r="F111" s="137" t="str">
        <f t="shared" ref="F111:F120" si="15">IFERROR((C111*D111),"")</f>
        <v/>
      </c>
      <c r="G111" s="137" t="str">
        <f t="shared" ref="G111:G120" si="16">IFERROR((F111*E111),"")</f>
        <v/>
      </c>
      <c r="H111" s="139" t="str">
        <f t="shared" ref="H111:H120" si="17">IFERROR((F111+G111),"")</f>
        <v/>
      </c>
    </row>
    <row r="112" spans="2:8" x14ac:dyDescent="0.3">
      <c r="B112" s="135" t="str">
        <f>IFERROR(+VLOOKUP('FORMATO MATERIAL APOYO'!B80,'CIUDAD GRANDE'!$AR$4:$AR$14,1,0),"")</f>
        <v/>
      </c>
      <c r="C112" s="136" t="str">
        <f>IFERROR(+VLOOKUP(B112,'FORMATO MATERIAL APOYO'!$B$79:$F$102,5,0),"")</f>
        <v/>
      </c>
      <c r="D112" s="137">
        <f>+IFERROR(VLOOKUP(B112,'CIUDAD GRANDE'!$AR$4:$AT$14,3,0),0)</f>
        <v>0</v>
      </c>
      <c r="E112" s="138">
        <v>0.19</v>
      </c>
      <c r="F112" s="137" t="str">
        <f t="shared" si="15"/>
        <v/>
      </c>
      <c r="G112" s="137" t="str">
        <f t="shared" si="16"/>
        <v/>
      </c>
      <c r="H112" s="139" t="str">
        <f t="shared" si="17"/>
        <v/>
      </c>
    </row>
    <row r="113" spans="2:8" x14ac:dyDescent="0.3">
      <c r="B113" s="135" t="str">
        <f>IFERROR(+VLOOKUP('FORMATO MATERIAL APOYO'!B81,'CIUDAD GRANDE'!$AR$4:$AR$14,1,0),"")</f>
        <v/>
      </c>
      <c r="C113" s="136" t="str">
        <f>IFERROR(+VLOOKUP(B113,'FORMATO MATERIAL APOYO'!$B$79:$F$102,5,0),"")</f>
        <v/>
      </c>
      <c r="D113" s="137">
        <f>+IFERROR(VLOOKUP(B113,'CIUDAD GRANDE'!$AR$4:$AT$14,3,0),0)</f>
        <v>0</v>
      </c>
      <c r="E113" s="138">
        <v>0.19</v>
      </c>
      <c r="F113" s="137" t="str">
        <f t="shared" si="15"/>
        <v/>
      </c>
      <c r="G113" s="137" t="str">
        <f t="shared" si="16"/>
        <v/>
      </c>
      <c r="H113" s="139" t="str">
        <f t="shared" si="17"/>
        <v/>
      </c>
    </row>
    <row r="114" spans="2:8" x14ac:dyDescent="0.3">
      <c r="B114" s="135" t="str">
        <f>IFERROR(+VLOOKUP('FORMATO MATERIAL APOYO'!B82,'CIUDAD GRANDE'!$AR$4:$AR$14,1,0),"")</f>
        <v/>
      </c>
      <c r="C114" s="136" t="str">
        <f>IFERROR(+VLOOKUP(B114,'FORMATO MATERIAL APOYO'!$B$79:$F$102,5,0),"")</f>
        <v/>
      </c>
      <c r="D114" s="137">
        <f>+IFERROR(VLOOKUP(B114,'CIUDAD GRANDE'!$AR$4:$AT$14,3,0),0)</f>
        <v>0</v>
      </c>
      <c r="E114" s="138">
        <v>0.19</v>
      </c>
      <c r="F114" s="137" t="str">
        <f t="shared" si="15"/>
        <v/>
      </c>
      <c r="G114" s="137" t="str">
        <f t="shared" si="16"/>
        <v/>
      </c>
      <c r="H114" s="139" t="str">
        <f t="shared" si="17"/>
        <v/>
      </c>
    </row>
    <row r="115" spans="2:8" x14ac:dyDescent="0.3">
      <c r="B115" s="135" t="str">
        <f>IFERROR(+VLOOKUP('FORMATO MATERIAL APOYO'!B83,'CIUDAD GRANDE'!$AR$4:$AR$14,1,0),"")</f>
        <v/>
      </c>
      <c r="C115" s="136" t="str">
        <f>IFERROR(+VLOOKUP(B115,'FORMATO MATERIAL APOYO'!$B$79:$F$102,5,0),"")</f>
        <v/>
      </c>
      <c r="D115" s="137">
        <f>+IFERROR(VLOOKUP(B115,'CIUDAD GRANDE'!$AR$4:$AT$14,3,0),0)</f>
        <v>0</v>
      </c>
      <c r="E115" s="138">
        <v>0.19</v>
      </c>
      <c r="F115" s="137" t="str">
        <f t="shared" si="15"/>
        <v/>
      </c>
      <c r="G115" s="137" t="str">
        <f t="shared" si="16"/>
        <v/>
      </c>
      <c r="H115" s="139" t="str">
        <f t="shared" si="17"/>
        <v/>
      </c>
    </row>
    <row r="116" spans="2:8" x14ac:dyDescent="0.3">
      <c r="B116" s="135" t="str">
        <f>IFERROR(+VLOOKUP('FORMATO MATERIAL APOYO'!B84,'CIUDAD GRANDE'!$AR$4:$AR$14,1,0),"")</f>
        <v/>
      </c>
      <c r="C116" s="136" t="str">
        <f>IFERROR(+VLOOKUP(B116,'FORMATO MATERIAL APOYO'!$B$79:$F$102,5,0),"")</f>
        <v/>
      </c>
      <c r="D116" s="137">
        <f>+IFERROR(VLOOKUP(B116,'CIUDAD GRANDE'!$AR$4:$AT$14,3,0),0)</f>
        <v>0</v>
      </c>
      <c r="E116" s="138">
        <v>0.19</v>
      </c>
      <c r="F116" s="137" t="str">
        <f t="shared" si="15"/>
        <v/>
      </c>
      <c r="G116" s="137" t="str">
        <f t="shared" si="16"/>
        <v/>
      </c>
      <c r="H116" s="139" t="str">
        <f t="shared" si="17"/>
        <v/>
      </c>
    </row>
    <row r="117" spans="2:8" x14ac:dyDescent="0.3">
      <c r="B117" s="135" t="str">
        <f>IFERROR(+VLOOKUP('FORMATO MATERIAL APOYO'!B85,'CIUDAD GRANDE'!$AR$4:$AR$14,1,0),"")</f>
        <v/>
      </c>
      <c r="C117" s="136" t="str">
        <f>IFERROR(+VLOOKUP(B117,'FORMATO MATERIAL APOYO'!$B$79:$F$102,5,0),"")</f>
        <v/>
      </c>
      <c r="D117" s="137">
        <f>+IFERROR(VLOOKUP(B117,'CIUDAD GRANDE'!$AR$4:$AT$14,3,0),0)</f>
        <v>0</v>
      </c>
      <c r="E117" s="138">
        <v>0.19</v>
      </c>
      <c r="F117" s="137" t="str">
        <f t="shared" si="15"/>
        <v/>
      </c>
      <c r="G117" s="137" t="str">
        <f t="shared" si="16"/>
        <v/>
      </c>
      <c r="H117" s="139" t="str">
        <f t="shared" si="17"/>
        <v/>
      </c>
    </row>
    <row r="118" spans="2:8" x14ac:dyDescent="0.3">
      <c r="B118" s="135" t="str">
        <f>IFERROR(+VLOOKUP('FORMATO MATERIAL APOYO'!B86,'CIUDAD GRANDE'!$AR$4:$AR$14,1,0),"")</f>
        <v/>
      </c>
      <c r="C118" s="136" t="str">
        <f>IFERROR(+VLOOKUP(B118,'FORMATO MATERIAL APOYO'!$B$79:$F$102,5,0),"")</f>
        <v/>
      </c>
      <c r="D118" s="137">
        <f>+IFERROR(VLOOKUP(B118,'CIUDAD GRANDE'!$AR$4:$AT$14,3,0),0)</f>
        <v>0</v>
      </c>
      <c r="E118" s="138">
        <v>0.19</v>
      </c>
      <c r="F118" s="137" t="str">
        <f t="shared" si="15"/>
        <v/>
      </c>
      <c r="G118" s="137" t="str">
        <f t="shared" si="16"/>
        <v/>
      </c>
      <c r="H118" s="139" t="str">
        <f t="shared" si="17"/>
        <v/>
      </c>
    </row>
    <row r="119" spans="2:8" x14ac:dyDescent="0.3">
      <c r="B119" s="135" t="str">
        <f>IFERROR(+VLOOKUP('FORMATO MATERIAL APOYO'!B87,'CIUDAD GRANDE'!$AR$4:$AR$14,1,0),"")</f>
        <v/>
      </c>
      <c r="C119" s="136" t="str">
        <f>IFERROR(+VLOOKUP(B119,'FORMATO MATERIAL APOYO'!$B$79:$F$102,5,0),"")</f>
        <v/>
      </c>
      <c r="D119" s="137">
        <f>+IFERROR(VLOOKUP(B119,'CIUDAD GRANDE'!$AR$4:$AT$14,3,0),0)</f>
        <v>0</v>
      </c>
      <c r="E119" s="138">
        <v>0.19</v>
      </c>
      <c r="F119" s="137" t="str">
        <f t="shared" si="15"/>
        <v/>
      </c>
      <c r="G119" s="137" t="str">
        <f t="shared" si="16"/>
        <v/>
      </c>
      <c r="H119" s="139" t="str">
        <f t="shared" si="17"/>
        <v/>
      </c>
    </row>
    <row r="120" spans="2:8" x14ac:dyDescent="0.3">
      <c r="B120" s="135" t="str">
        <f>IFERROR(+VLOOKUP('FORMATO MATERIAL APOYO'!B88,'CIUDAD GRANDE'!$AR$4:$AR$14,1,0),"")</f>
        <v/>
      </c>
      <c r="C120" s="136" t="str">
        <f>IFERROR(+VLOOKUP(B120,'FORMATO MATERIAL APOYO'!$B$79:$F$102,5,0),"")</f>
        <v/>
      </c>
      <c r="D120" s="137">
        <f>+IFERROR(VLOOKUP(B120,'CIUDAD GRANDE'!$AR$4:$AT$14,3,0),0)</f>
        <v>0</v>
      </c>
      <c r="E120" s="138">
        <v>0.19</v>
      </c>
      <c r="F120" s="137" t="str">
        <f t="shared" si="15"/>
        <v/>
      </c>
      <c r="G120" s="137" t="str">
        <f t="shared" si="16"/>
        <v/>
      </c>
      <c r="H120" s="139" t="str">
        <f t="shared" si="17"/>
        <v/>
      </c>
    </row>
    <row r="121" spans="2:8" x14ac:dyDescent="0.3">
      <c r="B121" s="135" t="str">
        <f>IFERROR(+VLOOKUP('FORMATO MATERIAL APOYO'!B89,'CIUDAD GRANDE'!$AR$4:$AR$14,1,0),"")</f>
        <v/>
      </c>
      <c r="C121" s="136" t="str">
        <f>IFERROR(+VLOOKUP(B121,'FORMATO MATERIAL APOYO'!$B$79:$F$102,5,0),"")</f>
        <v/>
      </c>
      <c r="D121" s="137">
        <f>+IFERROR(VLOOKUP(B121,'CIUDAD GRANDE'!$AR$4:$AT$14,3,0),0)</f>
        <v>0</v>
      </c>
      <c r="E121" s="138">
        <v>0.19</v>
      </c>
      <c r="F121" s="137"/>
      <c r="G121" s="137"/>
      <c r="H121" s="139"/>
    </row>
    <row r="122" spans="2:8" x14ac:dyDescent="0.3">
      <c r="B122" s="135" t="str">
        <f>IFERROR(+VLOOKUP('FORMATO MATERIAL APOYO'!B90,'CIUDAD GRANDE'!$AR$4:$AR$14,1,0),"")</f>
        <v/>
      </c>
      <c r="C122" s="136" t="str">
        <f>IFERROR(+VLOOKUP(B122,'FORMATO MATERIAL APOYO'!$B$79:$F$102,5,0),"")</f>
        <v/>
      </c>
      <c r="D122" s="137">
        <f>+IFERROR(VLOOKUP(B122,'CIUDAD GRANDE'!$AR$4:$AT$14,3,0),0)</f>
        <v>0</v>
      </c>
      <c r="E122" s="138">
        <v>0.19</v>
      </c>
      <c r="F122" s="137"/>
      <c r="G122" s="137"/>
      <c r="H122" s="139"/>
    </row>
    <row r="123" spans="2:8" x14ac:dyDescent="0.3">
      <c r="B123" s="135" t="str">
        <f>IFERROR(+VLOOKUP('FORMATO MATERIAL APOYO'!B91,'CIUDAD GRANDE'!$AR$4:$AR$14,1,0),"")</f>
        <v/>
      </c>
      <c r="C123" s="136" t="str">
        <f>IFERROR(+VLOOKUP(B123,'FORMATO MATERIAL APOYO'!$B$79:$F$102,5,0),"")</f>
        <v/>
      </c>
      <c r="D123" s="137">
        <f>+IFERROR(VLOOKUP(B123,'CIUDAD GRANDE'!$AR$4:$AT$14,3,0),0)</f>
        <v>0</v>
      </c>
      <c r="E123" s="138">
        <v>0.19</v>
      </c>
      <c r="F123" s="137"/>
      <c r="G123" s="137"/>
      <c r="H123" s="139"/>
    </row>
    <row r="124" spans="2:8" x14ac:dyDescent="0.3">
      <c r="B124" s="135" t="str">
        <f>IFERROR(+VLOOKUP('FORMATO MATERIAL APOYO'!B92,'CIUDAD GRANDE'!$AR$4:$AR$14,1,0),"")</f>
        <v/>
      </c>
      <c r="C124" s="136" t="str">
        <f>IFERROR(+VLOOKUP(B124,'FORMATO MATERIAL APOYO'!$B$79:$F$102,5,0),"")</f>
        <v/>
      </c>
      <c r="D124" s="137">
        <f>+IFERROR(VLOOKUP(B124,'CIUDAD GRANDE'!$AR$4:$AT$14,3,0),0)</f>
        <v>0</v>
      </c>
      <c r="E124" s="138">
        <v>0.19</v>
      </c>
      <c r="F124" s="137"/>
      <c r="G124" s="137"/>
      <c r="H124" s="139"/>
    </row>
    <row r="125" spans="2:8" x14ac:dyDescent="0.3">
      <c r="B125" s="135" t="str">
        <f>IFERROR(+VLOOKUP('FORMATO MATERIAL APOYO'!B93,'CIUDAD GRANDE'!$AR$4:$AR$14,1,0),"")</f>
        <v/>
      </c>
      <c r="C125" s="136" t="str">
        <f>IFERROR(+VLOOKUP(B125,'FORMATO MATERIAL APOYO'!$B$79:$F$102,5,0),"")</f>
        <v/>
      </c>
      <c r="D125" s="137">
        <f>+IFERROR(VLOOKUP(B125,'CIUDAD GRANDE'!$AR$4:$AT$14,3,0),0)</f>
        <v>0</v>
      </c>
      <c r="E125" s="138">
        <v>0.19</v>
      </c>
      <c r="F125" s="137"/>
      <c r="G125" s="137"/>
      <c r="H125" s="139"/>
    </row>
    <row r="126" spans="2:8" x14ac:dyDescent="0.3">
      <c r="B126" s="135" t="str">
        <f>IFERROR(+VLOOKUP('FORMATO MATERIAL APOYO'!B94,'CIUDAD GRANDE'!$AR$4:$AR$14,1,0),"")</f>
        <v/>
      </c>
      <c r="C126" s="136" t="str">
        <f>IFERROR(+VLOOKUP(B126,'FORMATO MATERIAL APOYO'!$B$79:$F$102,5,0),"")</f>
        <v/>
      </c>
      <c r="D126" s="137">
        <f>+IFERROR(VLOOKUP(B126,'CIUDAD GRANDE'!$AR$4:$AT$14,3,0),0)</f>
        <v>0</v>
      </c>
      <c r="E126" s="138">
        <v>0.19</v>
      </c>
      <c r="F126" s="137"/>
      <c r="G126" s="137"/>
      <c r="H126" s="139"/>
    </row>
    <row r="127" spans="2:8" x14ac:dyDescent="0.3">
      <c r="B127" s="135" t="str">
        <f>IFERROR(+VLOOKUP('FORMATO MATERIAL APOYO'!B95,'CIUDAD GRANDE'!$AR$4:$AR$14,1,0),"")</f>
        <v/>
      </c>
      <c r="C127" s="136" t="str">
        <f>IFERROR(+VLOOKUP(B127,'FORMATO MATERIAL APOYO'!$B$79:$F$102,5,0),"")</f>
        <v/>
      </c>
      <c r="D127" s="137">
        <f>+IFERROR(VLOOKUP(B127,'CIUDAD GRANDE'!$AR$4:$AT$14,3,0),0)</f>
        <v>0</v>
      </c>
      <c r="E127" s="138">
        <v>0.19</v>
      </c>
      <c r="F127" s="137"/>
      <c r="G127" s="137"/>
      <c r="H127" s="139"/>
    </row>
    <row r="128" spans="2:8" x14ac:dyDescent="0.3">
      <c r="B128" s="135" t="str">
        <f>IFERROR(+VLOOKUP('FORMATO MATERIAL APOYO'!B96,'CIUDAD GRANDE'!$AR$4:$AR$14,1,0),"")</f>
        <v/>
      </c>
      <c r="C128" s="136" t="str">
        <f>IFERROR(+VLOOKUP(B128,'FORMATO MATERIAL APOYO'!$B$79:$F$102,5,0),"")</f>
        <v/>
      </c>
      <c r="D128" s="137">
        <f>+IFERROR(VLOOKUP(B128,'CIUDAD GRANDE'!$AR$4:$AT$14,3,0),0)</f>
        <v>0</v>
      </c>
      <c r="E128" s="138">
        <v>0.19</v>
      </c>
      <c r="F128" s="137"/>
      <c r="G128" s="137"/>
      <c r="H128" s="139"/>
    </row>
    <row r="129" spans="2:8" x14ac:dyDescent="0.3">
      <c r="B129" s="135" t="str">
        <f>IFERROR(+VLOOKUP('FORMATO MATERIAL APOYO'!B97,'CIUDAD GRANDE'!$AR$4:$AR$14,1,0),"")</f>
        <v/>
      </c>
      <c r="C129" s="136" t="str">
        <f>IFERROR(+VLOOKUP(B129,'FORMATO MATERIAL APOYO'!$B$79:$F$102,5,0),"")</f>
        <v/>
      </c>
      <c r="D129" s="137">
        <f>+IFERROR(VLOOKUP(B129,'CIUDAD GRANDE'!$AR$4:$AT$14,3,0),0)</f>
        <v>0</v>
      </c>
      <c r="E129" s="138">
        <v>0.19</v>
      </c>
      <c r="F129" s="137"/>
      <c r="G129" s="137"/>
      <c r="H129" s="139"/>
    </row>
    <row r="130" spans="2:8" x14ac:dyDescent="0.3">
      <c r="B130" s="135" t="str">
        <f>IFERROR(+VLOOKUP('FORMATO MATERIAL APOYO'!B98,'CIUDAD GRANDE'!$AR$4:$AR$14,1,0),"")</f>
        <v/>
      </c>
      <c r="C130" s="136" t="str">
        <f>IFERROR(+VLOOKUP(B130,'FORMATO MATERIAL APOYO'!$B$79:$F$102,5,0),"")</f>
        <v/>
      </c>
      <c r="D130" s="137">
        <f>+IFERROR(VLOOKUP(B130,'CIUDAD GRANDE'!$AR$4:$AT$14,3,0),0)</f>
        <v>0</v>
      </c>
      <c r="E130" s="138">
        <v>0.19</v>
      </c>
      <c r="F130" s="137"/>
      <c r="G130" s="137"/>
      <c r="H130" s="139"/>
    </row>
    <row r="131" spans="2:8" x14ac:dyDescent="0.3">
      <c r="B131" s="135" t="str">
        <f>IFERROR(+VLOOKUP('FORMATO MATERIAL APOYO'!B99,'CIUDAD GRANDE'!$AR$4:$AR$14,1,0),"")</f>
        <v/>
      </c>
      <c r="C131" s="136" t="str">
        <f>IFERROR(+VLOOKUP(B131,'FORMATO MATERIAL APOYO'!$B$79:$F$102,5,0),"")</f>
        <v/>
      </c>
      <c r="D131" s="137">
        <f>+IFERROR(VLOOKUP(B131,'CIUDAD GRANDE'!$AR$4:$AT$14,3,0),0)</f>
        <v>0</v>
      </c>
      <c r="E131" s="138">
        <v>0.19</v>
      </c>
      <c r="F131" s="137"/>
      <c r="G131" s="137"/>
      <c r="H131" s="139"/>
    </row>
    <row r="132" spans="2:8" x14ac:dyDescent="0.3">
      <c r="B132" s="135" t="str">
        <f>IFERROR(+VLOOKUP('FORMATO MATERIAL APOYO'!B100,'CIUDAD GRANDE'!$AR$4:$AR$14,1,0),"")</f>
        <v/>
      </c>
      <c r="C132" s="136" t="str">
        <f>IFERROR(+VLOOKUP(B132,'FORMATO MATERIAL APOYO'!$B$79:$F$102,5,0),"")</f>
        <v/>
      </c>
      <c r="D132" s="137">
        <f>+IFERROR(VLOOKUP(B132,'CIUDAD GRANDE'!$AR$4:$AT$14,3,0),0)</f>
        <v>0</v>
      </c>
      <c r="E132" s="138">
        <v>0.19</v>
      </c>
      <c r="F132" s="137"/>
      <c r="G132" s="137"/>
      <c r="H132" s="139"/>
    </row>
    <row r="133" spans="2:8" x14ac:dyDescent="0.3">
      <c r="B133" s="135" t="str">
        <f>IFERROR(+VLOOKUP('FORMATO MATERIAL APOYO'!B101,'CIUDAD GRANDE'!$AR$4:$AR$14,1,0),"")</f>
        <v/>
      </c>
      <c r="C133" s="136" t="str">
        <f>IFERROR(+VLOOKUP(B133,'FORMATO MATERIAL APOYO'!$B$79:$F$102,5,0),"")</f>
        <v/>
      </c>
      <c r="D133" s="137">
        <f>+IFERROR(VLOOKUP(B133,'CIUDAD GRANDE'!$AR$4:$AT$14,3,0),0)</f>
        <v>0</v>
      </c>
      <c r="E133" s="138">
        <v>0.19</v>
      </c>
      <c r="F133" s="137"/>
      <c r="G133" s="137"/>
      <c r="H133" s="139"/>
    </row>
    <row r="134" spans="2:8" x14ac:dyDescent="0.3">
      <c r="B134" s="135" t="str">
        <f>IFERROR(+VLOOKUP('FORMATO MATERIAL APOYO'!B102,'CIUDAD GRANDE'!$AR$4:$AR$14,1,0),"")</f>
        <v/>
      </c>
      <c r="C134" s="136" t="str">
        <f>IFERROR(+VLOOKUP(B134,'FORMATO MATERIAL APOYO'!$B$79:$F$102,5,0),"")</f>
        <v/>
      </c>
      <c r="D134" s="137">
        <f>+IFERROR(VLOOKUP(B134,'CIUDAD GRANDE'!$AR$4:$AT$14,3,0),0)</f>
        <v>0</v>
      </c>
      <c r="E134" s="138">
        <v>0.19</v>
      </c>
      <c r="F134" s="137" t="str">
        <f>IFERROR((C134*D134),"")</f>
        <v/>
      </c>
      <c r="G134" s="137" t="str">
        <f>IFERROR((F134*E134),"")</f>
        <v/>
      </c>
      <c r="H134" s="139" t="str">
        <f>IFERROR((F134+G134),"")</f>
        <v/>
      </c>
    </row>
    <row r="135" spans="2:8" ht="18" customHeight="1" x14ac:dyDescent="0.3">
      <c r="B135" s="841" t="s">
        <v>4200</v>
      </c>
      <c r="C135" s="842"/>
      <c r="D135" s="842"/>
      <c r="E135" s="843"/>
      <c r="F135" s="147">
        <f>SUM(F111:F134)</f>
        <v>0</v>
      </c>
      <c r="G135" s="148">
        <f>SUM(G111:G134)</f>
        <v>0</v>
      </c>
      <c r="H135" s="149">
        <f>SUM(H111:H134)</f>
        <v>0</v>
      </c>
    </row>
    <row r="136" spans="2:8" ht="24.75" x14ac:dyDescent="0.3">
      <c r="B136" s="833" t="s">
        <v>4201</v>
      </c>
      <c r="C136" s="834"/>
      <c r="D136" s="834"/>
      <c r="E136" s="834"/>
      <c r="F136" s="834"/>
      <c r="G136" s="834"/>
      <c r="H136" s="835"/>
    </row>
    <row r="137" spans="2:8" ht="18" x14ac:dyDescent="0.3">
      <c r="B137" s="298" t="s">
        <v>4184</v>
      </c>
      <c r="C137" s="298" t="s">
        <v>4185</v>
      </c>
      <c r="D137" s="425" t="s">
        <v>4186</v>
      </c>
      <c r="E137" s="298" t="s">
        <v>4187</v>
      </c>
      <c r="F137" s="298" t="s">
        <v>4188</v>
      </c>
      <c r="G137" s="425" t="s">
        <v>4189</v>
      </c>
      <c r="H137" s="425" t="s">
        <v>4190</v>
      </c>
    </row>
    <row r="138" spans="2:8" x14ac:dyDescent="0.3">
      <c r="B138" s="135" t="s">
        <v>81</v>
      </c>
      <c r="C138" s="128">
        <v>1</v>
      </c>
      <c r="D138" s="150">
        <v>0</v>
      </c>
      <c r="E138" s="138">
        <v>0</v>
      </c>
      <c r="F138" s="137">
        <f>C138*D138</f>
        <v>0</v>
      </c>
      <c r="G138" s="137">
        <f>+F138*E138</f>
        <v>0</v>
      </c>
      <c r="H138" s="139">
        <f>F138+G138</f>
        <v>0</v>
      </c>
    </row>
    <row r="139" spans="2:8" x14ac:dyDescent="0.3">
      <c r="B139" s="135" t="s">
        <v>4202</v>
      </c>
      <c r="C139" s="128">
        <v>1</v>
      </c>
      <c r="D139" s="150">
        <f>+'ALOJAMIENTO Y,O TRANSPORTE'!Q53</f>
        <v>0</v>
      </c>
      <c r="E139" s="138">
        <v>0</v>
      </c>
      <c r="F139" s="137">
        <f>C139*D139</f>
        <v>0</v>
      </c>
      <c r="G139" s="137">
        <f>+F139*E139</f>
        <v>0</v>
      </c>
      <c r="H139" s="139">
        <f>F139+G139</f>
        <v>0</v>
      </c>
    </row>
    <row r="140" spans="2:8" x14ac:dyDescent="0.3">
      <c r="B140" s="135" t="s">
        <v>4203</v>
      </c>
      <c r="C140" s="128">
        <v>1</v>
      </c>
      <c r="D140" s="150">
        <v>0</v>
      </c>
      <c r="E140" s="138">
        <v>0</v>
      </c>
      <c r="F140" s="137">
        <f t="shared" ref="F140:F147" si="18">IFERROR((C140*D140),"")</f>
        <v>0</v>
      </c>
      <c r="G140" s="137">
        <f t="shared" ref="G140:G147" si="19">IFERROR((F140*E140),"")</f>
        <v>0</v>
      </c>
      <c r="H140" s="139">
        <f t="shared" ref="H140:H147" si="20">IFERROR((F140+G140),"")</f>
        <v>0</v>
      </c>
    </row>
    <row r="141" spans="2:8" x14ac:dyDescent="0.3">
      <c r="B141" s="135" t="s">
        <v>1145</v>
      </c>
      <c r="C141" s="128">
        <v>1</v>
      </c>
      <c r="D141" s="150">
        <v>0</v>
      </c>
      <c r="E141" s="138">
        <v>0</v>
      </c>
      <c r="F141" s="137">
        <f t="shared" si="18"/>
        <v>0</v>
      </c>
      <c r="G141" s="137">
        <f t="shared" si="19"/>
        <v>0</v>
      </c>
      <c r="H141" s="139">
        <f t="shared" si="20"/>
        <v>0</v>
      </c>
    </row>
    <row r="142" spans="2:8" x14ac:dyDescent="0.3">
      <c r="B142" s="135" t="s">
        <v>1065</v>
      </c>
      <c r="C142" s="128">
        <v>1</v>
      </c>
      <c r="D142" s="150">
        <v>0</v>
      </c>
      <c r="E142" s="138">
        <v>0</v>
      </c>
      <c r="F142" s="137">
        <f t="shared" si="18"/>
        <v>0</v>
      </c>
      <c r="G142" s="137">
        <f t="shared" si="19"/>
        <v>0</v>
      </c>
      <c r="H142" s="139">
        <f t="shared" si="20"/>
        <v>0</v>
      </c>
    </row>
    <row r="143" spans="2:8" x14ac:dyDescent="0.3">
      <c r="B143" s="135" t="s">
        <v>1137</v>
      </c>
      <c r="C143" s="128">
        <v>1</v>
      </c>
      <c r="D143" s="150">
        <v>0</v>
      </c>
      <c r="E143" s="138">
        <v>0</v>
      </c>
      <c r="F143" s="137">
        <f t="shared" si="18"/>
        <v>0</v>
      </c>
      <c r="G143" s="137">
        <f t="shared" si="19"/>
        <v>0</v>
      </c>
      <c r="H143" s="139">
        <f t="shared" si="20"/>
        <v>0</v>
      </c>
    </row>
    <row r="144" spans="2:8" x14ac:dyDescent="0.3">
      <c r="B144" s="135" t="s">
        <v>1099</v>
      </c>
      <c r="C144" s="128">
        <v>1</v>
      </c>
      <c r="D144" s="150">
        <v>0</v>
      </c>
      <c r="E144" s="138">
        <v>0</v>
      </c>
      <c r="F144" s="137">
        <f t="shared" si="18"/>
        <v>0</v>
      </c>
      <c r="G144" s="137">
        <f t="shared" si="19"/>
        <v>0</v>
      </c>
      <c r="H144" s="139">
        <f t="shared" si="20"/>
        <v>0</v>
      </c>
    </row>
    <row r="145" spans="2:8" x14ac:dyDescent="0.3">
      <c r="B145" s="135" t="s">
        <v>1087</v>
      </c>
      <c r="C145" s="128">
        <v>1</v>
      </c>
      <c r="D145" s="150">
        <v>0</v>
      </c>
      <c r="E145" s="138">
        <v>0</v>
      </c>
      <c r="F145" s="137">
        <f t="shared" si="18"/>
        <v>0</v>
      </c>
      <c r="G145" s="137">
        <f t="shared" si="19"/>
        <v>0</v>
      </c>
      <c r="H145" s="139">
        <f t="shared" si="20"/>
        <v>0</v>
      </c>
    </row>
    <row r="146" spans="2:8" x14ac:dyDescent="0.3">
      <c r="B146" s="135" t="s">
        <v>1110</v>
      </c>
      <c r="C146" s="128">
        <v>1</v>
      </c>
      <c r="D146" s="150">
        <v>0</v>
      </c>
      <c r="E146" s="138">
        <v>0</v>
      </c>
      <c r="F146" s="137">
        <f t="shared" si="18"/>
        <v>0</v>
      </c>
      <c r="G146" s="137">
        <f t="shared" si="19"/>
        <v>0</v>
      </c>
      <c r="H146" s="139">
        <f t="shared" si="20"/>
        <v>0</v>
      </c>
    </row>
    <row r="147" spans="2:8" x14ac:dyDescent="0.3">
      <c r="B147" s="135" t="s">
        <v>1075</v>
      </c>
      <c r="C147" s="128">
        <v>1</v>
      </c>
      <c r="D147" s="150">
        <v>0</v>
      </c>
      <c r="E147" s="138">
        <v>0</v>
      </c>
      <c r="F147" s="137">
        <f t="shared" si="18"/>
        <v>0</v>
      </c>
      <c r="G147" s="137">
        <f t="shared" si="19"/>
        <v>0</v>
      </c>
      <c r="H147" s="139">
        <f t="shared" si="20"/>
        <v>0</v>
      </c>
    </row>
    <row r="148" spans="2:8" ht="18" x14ac:dyDescent="0.3">
      <c r="B148" s="836" t="s">
        <v>4204</v>
      </c>
      <c r="C148" s="836"/>
      <c r="D148" s="836"/>
      <c r="E148" s="836"/>
      <c r="F148" s="426">
        <f>SUM(F138:F147)</f>
        <v>0</v>
      </c>
      <c r="G148" s="426">
        <f>SUM(G138:G147)</f>
        <v>0</v>
      </c>
      <c r="H148" s="426">
        <f>SUM(H138:H147)</f>
        <v>0</v>
      </c>
    </row>
    <row r="149" spans="2:8" ht="24.75" x14ac:dyDescent="0.3">
      <c r="B149" s="833" t="s">
        <v>4205</v>
      </c>
      <c r="C149" s="834"/>
      <c r="D149" s="834"/>
      <c r="E149" s="834"/>
      <c r="F149" s="834"/>
      <c r="G149" s="834"/>
      <c r="H149" s="835"/>
    </row>
    <row r="150" spans="2:8" ht="18" x14ac:dyDescent="0.3">
      <c r="B150" s="298" t="s">
        <v>4184</v>
      </c>
      <c r="C150" s="298" t="s">
        <v>4185</v>
      </c>
      <c r="D150" s="425" t="s">
        <v>4186</v>
      </c>
      <c r="E150" s="298" t="s">
        <v>4187</v>
      </c>
      <c r="F150" s="298" t="s">
        <v>4188</v>
      </c>
      <c r="G150" s="425" t="s">
        <v>4189</v>
      </c>
      <c r="H150" s="425" t="s">
        <v>4190</v>
      </c>
    </row>
    <row r="151" spans="2:8" ht="18" x14ac:dyDescent="0.3">
      <c r="B151" s="158"/>
      <c r="C151" s="159"/>
      <c r="D151" s="159"/>
      <c r="E151" s="138">
        <v>0.19</v>
      </c>
      <c r="F151" s="137">
        <f t="shared" ref="F151:F158" si="21">C151*D151</f>
        <v>0</v>
      </c>
      <c r="G151" s="137">
        <f t="shared" ref="G151:G158" si="22">+F151*E151</f>
        <v>0</v>
      </c>
      <c r="H151" s="139">
        <f t="shared" ref="H151:H158" si="23">F151+G151</f>
        <v>0</v>
      </c>
    </row>
    <row r="152" spans="2:8" ht="18" x14ac:dyDescent="0.3">
      <c r="B152" s="158"/>
      <c r="C152" s="159"/>
      <c r="D152" s="159"/>
      <c r="E152" s="138">
        <v>0.19</v>
      </c>
      <c r="F152" s="137">
        <f t="shared" si="21"/>
        <v>0</v>
      </c>
      <c r="G152" s="137">
        <f t="shared" si="22"/>
        <v>0</v>
      </c>
      <c r="H152" s="139">
        <f t="shared" si="23"/>
        <v>0</v>
      </c>
    </row>
    <row r="153" spans="2:8" ht="18" x14ac:dyDescent="0.3">
      <c r="B153" s="158"/>
      <c r="C153" s="159"/>
      <c r="D153" s="159"/>
      <c r="E153" s="138">
        <v>0.19</v>
      </c>
      <c r="F153" s="137">
        <f t="shared" si="21"/>
        <v>0</v>
      </c>
      <c r="G153" s="137">
        <f t="shared" si="22"/>
        <v>0</v>
      </c>
      <c r="H153" s="139">
        <f t="shared" si="23"/>
        <v>0</v>
      </c>
    </row>
    <row r="154" spans="2:8" ht="18" x14ac:dyDescent="0.3">
      <c r="B154" s="158"/>
      <c r="C154" s="159"/>
      <c r="D154" s="159"/>
      <c r="E154" s="138">
        <v>0.19</v>
      </c>
      <c r="F154" s="137">
        <f t="shared" si="21"/>
        <v>0</v>
      </c>
      <c r="G154" s="137">
        <f t="shared" si="22"/>
        <v>0</v>
      </c>
      <c r="H154" s="139">
        <f t="shared" si="23"/>
        <v>0</v>
      </c>
    </row>
    <row r="155" spans="2:8" ht="18" x14ac:dyDescent="0.3">
      <c r="B155" s="158"/>
      <c r="C155" s="159"/>
      <c r="D155" s="159"/>
      <c r="E155" s="138">
        <v>0.19</v>
      </c>
      <c r="F155" s="137">
        <f t="shared" si="21"/>
        <v>0</v>
      </c>
      <c r="G155" s="137">
        <f t="shared" si="22"/>
        <v>0</v>
      </c>
      <c r="H155" s="139">
        <f t="shared" si="23"/>
        <v>0</v>
      </c>
    </row>
    <row r="156" spans="2:8" ht="18" x14ac:dyDescent="0.3">
      <c r="B156" s="158"/>
      <c r="C156" s="159"/>
      <c r="D156" s="159"/>
      <c r="E156" s="138">
        <v>0.19</v>
      </c>
      <c r="F156" s="137">
        <f t="shared" si="21"/>
        <v>0</v>
      </c>
      <c r="G156" s="137">
        <f t="shared" si="22"/>
        <v>0</v>
      </c>
      <c r="H156" s="139">
        <f t="shared" si="23"/>
        <v>0</v>
      </c>
    </row>
    <row r="157" spans="2:8" ht="18" x14ac:dyDescent="0.3">
      <c r="B157" s="158"/>
      <c r="C157" s="159"/>
      <c r="D157" s="159"/>
      <c r="E157" s="138">
        <v>0.19</v>
      </c>
      <c r="F157" s="137">
        <f t="shared" si="21"/>
        <v>0</v>
      </c>
      <c r="G157" s="137">
        <f t="shared" si="22"/>
        <v>0</v>
      </c>
      <c r="H157" s="139">
        <f t="shared" si="23"/>
        <v>0</v>
      </c>
    </row>
    <row r="158" spans="2:8" ht="18" x14ac:dyDescent="0.3">
      <c r="B158" s="158"/>
      <c r="C158" s="159"/>
      <c r="D158" s="159"/>
      <c r="E158" s="138">
        <v>0.19</v>
      </c>
      <c r="F158" s="137">
        <f t="shared" si="21"/>
        <v>0</v>
      </c>
      <c r="G158" s="137">
        <f t="shared" si="22"/>
        <v>0</v>
      </c>
      <c r="H158" s="139">
        <f t="shared" si="23"/>
        <v>0</v>
      </c>
    </row>
    <row r="159" spans="2:8" ht="18" x14ac:dyDescent="0.3">
      <c r="B159" s="825" t="s">
        <v>4206</v>
      </c>
      <c r="C159" s="826"/>
      <c r="D159" s="826"/>
      <c r="E159" s="840"/>
      <c r="F159" s="144">
        <f>SUM(F151:F158)</f>
        <v>0</v>
      </c>
      <c r="G159" s="145">
        <f>SUM(G151:G158)</f>
        <v>0</v>
      </c>
      <c r="H159" s="146">
        <f>SUM(H151:H158)</f>
        <v>0</v>
      </c>
    </row>
    <row r="160" spans="2:8" ht="24.75" x14ac:dyDescent="0.3">
      <c r="B160" s="833" t="s">
        <v>4207</v>
      </c>
      <c r="C160" s="834"/>
      <c r="D160" s="834"/>
      <c r="E160" s="834"/>
      <c r="F160" s="834"/>
      <c r="G160" s="834"/>
      <c r="H160" s="835"/>
    </row>
    <row r="161" spans="2:8" ht="18" x14ac:dyDescent="0.3">
      <c r="B161" s="298" t="s">
        <v>4184</v>
      </c>
      <c r="C161" s="298" t="s">
        <v>4185</v>
      </c>
      <c r="D161" s="425" t="s">
        <v>4186</v>
      </c>
      <c r="E161" s="298" t="s">
        <v>4187</v>
      </c>
      <c r="F161" s="298" t="s">
        <v>4188</v>
      </c>
      <c r="G161" s="425" t="s">
        <v>4189</v>
      </c>
      <c r="H161" s="425" t="s">
        <v>4190</v>
      </c>
    </row>
    <row r="162" spans="2:8" x14ac:dyDescent="0.3">
      <c r="B162" s="135" t="s">
        <v>4208</v>
      </c>
      <c r="E162" s="138">
        <v>0.19</v>
      </c>
      <c r="F162" s="137">
        <f>(C162*D162)+I162</f>
        <v>0</v>
      </c>
      <c r="G162" s="137">
        <f>+F162*E162</f>
        <v>0</v>
      </c>
      <c r="H162" s="139">
        <f>F162+G162</f>
        <v>0</v>
      </c>
    </row>
    <row r="163" spans="2:8" x14ac:dyDescent="0.3">
      <c r="B163" s="135"/>
      <c r="C163" s="136"/>
      <c r="D163" s="136"/>
      <c r="E163" s="138">
        <v>0.19</v>
      </c>
      <c r="F163" s="137">
        <f t="shared" ref="F163:F168" si="24">C163*D163</f>
        <v>0</v>
      </c>
      <c r="G163" s="137">
        <f t="shared" ref="G163:G168" si="25">+F163*E163</f>
        <v>0</v>
      </c>
      <c r="H163" s="139">
        <f t="shared" ref="H163:H168" si="26">F163+G163</f>
        <v>0</v>
      </c>
    </row>
    <row r="164" spans="2:8" x14ac:dyDescent="0.3">
      <c r="B164" s="135"/>
      <c r="C164" s="136"/>
      <c r="D164" s="136"/>
      <c r="E164" s="138">
        <v>0.19</v>
      </c>
      <c r="F164" s="137">
        <f t="shared" si="24"/>
        <v>0</v>
      </c>
      <c r="G164" s="137">
        <f t="shared" si="25"/>
        <v>0</v>
      </c>
      <c r="H164" s="139">
        <f t="shared" si="26"/>
        <v>0</v>
      </c>
    </row>
    <row r="165" spans="2:8" x14ac:dyDescent="0.3">
      <c r="B165" s="135"/>
      <c r="C165" s="136"/>
      <c r="D165" s="136"/>
      <c r="E165" s="138">
        <v>0.19</v>
      </c>
      <c r="F165" s="137">
        <f t="shared" si="24"/>
        <v>0</v>
      </c>
      <c r="G165" s="137">
        <f t="shared" si="25"/>
        <v>0</v>
      </c>
      <c r="H165" s="139">
        <f t="shared" si="26"/>
        <v>0</v>
      </c>
    </row>
    <row r="166" spans="2:8" x14ac:dyDescent="0.3">
      <c r="B166" s="135"/>
      <c r="C166" s="136"/>
      <c r="D166" s="136"/>
      <c r="E166" s="138">
        <v>0.19</v>
      </c>
      <c r="F166" s="137">
        <f t="shared" si="24"/>
        <v>0</v>
      </c>
      <c r="G166" s="137">
        <f t="shared" si="25"/>
        <v>0</v>
      </c>
      <c r="H166" s="139">
        <f t="shared" si="26"/>
        <v>0</v>
      </c>
    </row>
    <row r="167" spans="2:8" x14ac:dyDescent="0.3">
      <c r="B167" s="135"/>
      <c r="C167" s="136"/>
      <c r="D167" s="136"/>
      <c r="E167" s="138">
        <v>0.19</v>
      </c>
      <c r="F167" s="137">
        <f t="shared" si="24"/>
        <v>0</v>
      </c>
      <c r="G167" s="137">
        <f t="shared" si="25"/>
        <v>0</v>
      </c>
      <c r="H167" s="139">
        <f t="shared" si="26"/>
        <v>0</v>
      </c>
    </row>
    <row r="168" spans="2:8" x14ac:dyDescent="0.3">
      <c r="B168" s="135"/>
      <c r="C168" s="136"/>
      <c r="D168" s="136"/>
      <c r="E168" s="138">
        <v>0.19</v>
      </c>
      <c r="F168" s="137">
        <f t="shared" si="24"/>
        <v>0</v>
      </c>
      <c r="G168" s="137">
        <f t="shared" si="25"/>
        <v>0</v>
      </c>
      <c r="H168" s="139">
        <f t="shared" si="26"/>
        <v>0</v>
      </c>
    </row>
    <row r="169" spans="2:8" ht="18" x14ac:dyDescent="0.3">
      <c r="B169" s="825" t="s">
        <v>4209</v>
      </c>
      <c r="C169" s="826"/>
      <c r="D169" s="826"/>
      <c r="E169" s="840"/>
      <c r="F169" s="144">
        <f>SUM(F162:F168)</f>
        <v>0</v>
      </c>
      <c r="G169" s="145">
        <f>SUM(G162:G168)</f>
        <v>0</v>
      </c>
      <c r="H169" s="146">
        <f>SUM(H162:H168)</f>
        <v>0</v>
      </c>
    </row>
    <row r="170" spans="2:8" ht="24.75" x14ac:dyDescent="0.3">
      <c r="B170" s="837" t="s">
        <v>4210</v>
      </c>
      <c r="C170" s="838"/>
      <c r="D170" s="838"/>
      <c r="E170" s="838"/>
      <c r="F170" s="838"/>
      <c r="G170" s="838"/>
      <c r="H170" s="839"/>
    </row>
    <row r="171" spans="2:8" ht="18" x14ac:dyDescent="0.3">
      <c r="B171" s="298" t="s">
        <v>874</v>
      </c>
      <c r="C171" s="298" t="s">
        <v>4185</v>
      </c>
      <c r="D171" s="425" t="s">
        <v>4186</v>
      </c>
      <c r="E171" s="298" t="s">
        <v>4187</v>
      </c>
      <c r="F171" s="298" t="s">
        <v>4188</v>
      </c>
      <c r="G171" s="425" t="s">
        <v>4189</v>
      </c>
      <c r="H171" s="425" t="s">
        <v>4190</v>
      </c>
    </row>
    <row r="172" spans="2:8" x14ac:dyDescent="0.3">
      <c r="B172" s="164" t="s">
        <v>4210</v>
      </c>
      <c r="C172" s="230">
        <v>1</v>
      </c>
      <c r="D172" s="150"/>
      <c r="E172" s="151">
        <v>0.19</v>
      </c>
      <c r="F172" s="150">
        <f>+C172*D172-(D172*0.07)</f>
        <v>0</v>
      </c>
      <c r="G172" s="150">
        <f>+E172*F172</f>
        <v>0</v>
      </c>
      <c r="H172" s="152">
        <f>+F172+G172</f>
        <v>0</v>
      </c>
    </row>
    <row r="173" spans="2:8" x14ac:dyDescent="0.3">
      <c r="B173" s="164" t="s">
        <v>4211</v>
      </c>
      <c r="C173" s="230">
        <v>1</v>
      </c>
      <c r="D173" s="150"/>
      <c r="E173" s="151">
        <v>0</v>
      </c>
      <c r="F173" s="150">
        <f>+C173*D173-(D173*0.07)</f>
        <v>0</v>
      </c>
      <c r="G173" s="150">
        <f>+E173*F173</f>
        <v>0</v>
      </c>
      <c r="H173" s="152">
        <f>+F173+G173</f>
        <v>0</v>
      </c>
    </row>
    <row r="174" spans="2:8" x14ac:dyDescent="0.3">
      <c r="B174" s="165" t="s">
        <v>4212</v>
      </c>
      <c r="C174" s="230">
        <v>1</v>
      </c>
      <c r="D174" s="150"/>
      <c r="E174" s="151">
        <v>0.19</v>
      </c>
      <c r="F174" s="150">
        <f>+C174*D174</f>
        <v>0</v>
      </c>
      <c r="G174" s="150">
        <f>+C174*E174*D174</f>
        <v>0</v>
      </c>
      <c r="H174" s="152">
        <f>+F174+G174</f>
        <v>0</v>
      </c>
    </row>
    <row r="175" spans="2:8" x14ac:dyDescent="0.3">
      <c r="B175" s="166" t="s">
        <v>4213</v>
      </c>
      <c r="C175" s="231">
        <v>1</v>
      </c>
      <c r="D175" s="167"/>
      <c r="E175" s="168">
        <v>0</v>
      </c>
      <c r="F175" s="167">
        <f>+C175*D175</f>
        <v>0</v>
      </c>
      <c r="G175" s="167">
        <f>+C175*E175*D175</f>
        <v>0</v>
      </c>
      <c r="H175" s="169">
        <f>+F175+G175</f>
        <v>0</v>
      </c>
    </row>
    <row r="176" spans="2:8" ht="18" x14ac:dyDescent="0.3">
      <c r="B176" s="825" t="s">
        <v>4214</v>
      </c>
      <c r="C176" s="826"/>
      <c r="D176" s="826"/>
      <c r="E176" s="840"/>
      <c r="F176" s="147">
        <f>SUM(F172:F175)</f>
        <v>0</v>
      </c>
      <c r="G176" s="148">
        <f>SUM(G172:G175)</f>
        <v>0</v>
      </c>
      <c r="H176" s="149">
        <f>SUM(H172:H175)</f>
        <v>0</v>
      </c>
    </row>
    <row r="177" spans="2:24" x14ac:dyDescent="0.3"/>
    <row r="178" spans="2:24" ht="18" x14ac:dyDescent="0.35">
      <c r="B178" s="846" t="s">
        <v>4215</v>
      </c>
      <c r="C178" s="847"/>
      <c r="D178" s="847"/>
      <c r="E178" s="170">
        <f>+F169+F148</f>
        <v>0</v>
      </c>
    </row>
    <row r="179" spans="2:24" ht="18" x14ac:dyDescent="0.35">
      <c r="B179" s="848" t="s">
        <v>4216</v>
      </c>
      <c r="C179" s="849"/>
      <c r="D179" s="849"/>
      <c r="E179" s="171">
        <f>+E178*10.01%</f>
        <v>0</v>
      </c>
    </row>
    <row r="180" spans="2:24" ht="18" x14ac:dyDescent="0.35">
      <c r="B180" s="844" t="s">
        <v>4217</v>
      </c>
      <c r="C180" s="845"/>
      <c r="D180" s="845"/>
      <c r="E180" s="172">
        <f>+E179*0.19</f>
        <v>0</v>
      </c>
    </row>
    <row r="181" spans="2:24" x14ac:dyDescent="0.3"/>
    <row r="182" spans="2:24" ht="44.25" customHeight="1" x14ac:dyDescent="0.35">
      <c r="B182" s="846" t="s">
        <v>4218</v>
      </c>
      <c r="C182" s="847"/>
      <c r="D182" s="847"/>
      <c r="E182" s="173">
        <f>(D172-F172)+(D173-F173)</f>
        <v>0</v>
      </c>
      <c r="I182" s="225" t="s">
        <v>4076</v>
      </c>
      <c r="J182" s="225" t="s">
        <v>4080</v>
      </c>
      <c r="K182" s="225" t="s">
        <v>4219</v>
      </c>
      <c r="L182" s="225" t="s">
        <v>4220</v>
      </c>
      <c r="M182" s="225" t="s">
        <v>4078</v>
      </c>
      <c r="N182" s="225" t="s">
        <v>4210</v>
      </c>
      <c r="O182" s="225" t="s">
        <v>1443</v>
      </c>
      <c r="P182" s="225" t="s">
        <v>4221</v>
      </c>
      <c r="Q182" s="226" t="s">
        <v>4222</v>
      </c>
      <c r="R182" s="225" t="s">
        <v>4223</v>
      </c>
      <c r="S182" s="226" t="s">
        <v>4224</v>
      </c>
      <c r="T182" s="226" t="s">
        <v>4225</v>
      </c>
      <c r="U182" s="226" t="s">
        <v>4226</v>
      </c>
      <c r="V182" s="226" t="s">
        <v>1075</v>
      </c>
      <c r="W182" s="226" t="s">
        <v>4115</v>
      </c>
      <c r="X182" s="226" t="s">
        <v>4227</v>
      </c>
    </row>
    <row r="183" spans="2:24" ht="18" x14ac:dyDescent="0.35">
      <c r="B183" s="848" t="s">
        <v>4228</v>
      </c>
      <c r="C183" s="849"/>
      <c r="D183" s="849"/>
      <c r="E183" s="174">
        <f>+F176+F169+F159+F148+F135+F108+F104+F91+F64+F57+F44+F16+G169</f>
        <v>0</v>
      </c>
      <c r="I183" s="224">
        <f>+F16+F108</f>
        <v>0</v>
      </c>
      <c r="J183" s="224">
        <f>+F57+F104</f>
        <v>0</v>
      </c>
      <c r="K183" s="224">
        <f>+F138</f>
        <v>0</v>
      </c>
      <c r="L183" s="224">
        <f>+SUM(F139)</f>
        <v>0</v>
      </c>
      <c r="M183" s="224">
        <f>+F64+F162</f>
        <v>0</v>
      </c>
      <c r="N183" s="224">
        <f>+F176</f>
        <v>0</v>
      </c>
      <c r="O183" s="224">
        <f>+F44+F91</f>
        <v>0</v>
      </c>
      <c r="P183" s="224">
        <f>+F135</f>
        <v>0</v>
      </c>
      <c r="Q183" s="224">
        <f>IFERROR((+F147+F144),"")</f>
        <v>0</v>
      </c>
      <c r="R183" s="224">
        <f>+F145</f>
        <v>0</v>
      </c>
      <c r="S183" s="224">
        <f>+F146</f>
        <v>0</v>
      </c>
      <c r="T183" s="224">
        <f>+F143</f>
        <v>0</v>
      </c>
      <c r="U183" s="224">
        <f>+F140</f>
        <v>0</v>
      </c>
      <c r="V183" s="224">
        <f>+IFERROR((F141+F142),"")</f>
        <v>0</v>
      </c>
      <c r="W183" s="224" t="str">
        <f>IFERROR(+VLOOKUP(W182,$B$60:$F$63,5,0),"")</f>
        <v/>
      </c>
      <c r="X183" s="240">
        <f>IF(SUM(F169,F159)=SUM(F169,F159),SUM(F169,F159),"VALOR NO COINCIDE")</f>
        <v>0</v>
      </c>
    </row>
    <row r="184" spans="2:24" ht="18" x14ac:dyDescent="0.35">
      <c r="B184" s="848" t="s">
        <v>4229</v>
      </c>
      <c r="C184" s="849"/>
      <c r="D184" s="849"/>
      <c r="E184" s="174">
        <f>SUM(F176,F169+G169,F148)</f>
        <v>0</v>
      </c>
      <c r="I184" s="175"/>
      <c r="J184" s="175"/>
      <c r="K184" s="175"/>
      <c r="L184" s="175"/>
      <c r="M184" s="175"/>
      <c r="N184" s="175"/>
      <c r="O184" s="175"/>
      <c r="P184" s="175"/>
      <c r="Q184" s="175"/>
      <c r="R184" s="175"/>
      <c r="X184" s="240">
        <f>IF(SUM(F169,F159,F141,F142)=SUM(F169,F159,F141,F142),SUM(F169,F159,F141,F142),"VALOR NO COINCIDE")</f>
        <v>0</v>
      </c>
    </row>
    <row r="185" spans="2:24" ht="18" x14ac:dyDescent="0.35">
      <c r="B185" s="848" t="s">
        <v>4230</v>
      </c>
      <c r="C185" s="849"/>
      <c r="D185" s="849"/>
      <c r="E185" s="174">
        <f>SUMIF((E8:E15),"&gt;0",(F8:F15))+SUMIF((E19:E43),"&gt;0",(F19:F43))+SUMIF((E47:E56),"&gt;0",(F47:F56))+SUMIF((E60:E63),"&gt;0",(F60:F63))+SUMIF((E67:E90),"&gt;0",(F67:F90))+SUMIF((E94:E103),"&gt;0",(F94:F103))+SUMIF((E107),"&gt;0",(F107))+SUMIF((E111:E134),"&gt;0",(F111:F134))+SUMIF((E151:E158),"&gt;0",(F151:F158))+E179</f>
        <v>0</v>
      </c>
      <c r="F185" s="176"/>
      <c r="I185" s="173" t="s">
        <v>224</v>
      </c>
    </row>
    <row r="186" spans="2:24" ht="18" x14ac:dyDescent="0.35">
      <c r="B186" s="848" t="s">
        <v>4231</v>
      </c>
      <c r="C186" s="849"/>
      <c r="D186" s="849"/>
      <c r="E186" s="174">
        <f>SUMIF((E8:E15),"=0",(F8:F15))+SUMIF((E19:E42),"=0",(F19:F42))+SUMIF((E47:E48),"=0",(F47:F48))+SUMIF((E60:E62),"=0",(F60:F62))+SUMIF((E67:E77),"=0",(F67:F77))+SUMIF((E94:E103),"=0",(F94:F103))+SUMIF((E107),"=0",(F107))+SUMIF((E111:E134),"=0",(F111:F134))+SUMIF((E151:E158),"=0",(F151:F158))</f>
        <v>0</v>
      </c>
      <c r="F186" s="176"/>
      <c r="I186" s="177">
        <f>+F148</f>
        <v>0</v>
      </c>
    </row>
    <row r="187" spans="2:24" ht="18.75" thickBot="1" x14ac:dyDescent="0.4">
      <c r="B187" s="848" t="s">
        <v>4130</v>
      </c>
      <c r="C187" s="849"/>
      <c r="D187" s="849"/>
      <c r="E187" s="174">
        <f>+G176+G159+G148+G135+G108+G104+G91+G64+G57+G44+G16+E180</f>
        <v>0</v>
      </c>
    </row>
    <row r="188" spans="2:24" ht="30" x14ac:dyDescent="0.35">
      <c r="B188" s="844" t="s">
        <v>4158</v>
      </c>
      <c r="C188" s="845"/>
      <c r="D188" s="845"/>
      <c r="E188" s="177">
        <f>+IF((SUM(E184:E187)=SUM(E183,E179,E187)),(SUM(E184:E187)),"NO COINCIDE")</f>
        <v>0</v>
      </c>
      <c r="I188" s="253" t="s">
        <v>4232</v>
      </c>
      <c r="J188" s="253" t="s">
        <v>4233</v>
      </c>
      <c r="K188" s="253" t="s">
        <v>4234</v>
      </c>
      <c r="L188" s="253" t="s">
        <v>4235</v>
      </c>
      <c r="M188" s="253" t="s">
        <v>4236</v>
      </c>
      <c r="N188" s="253" t="s">
        <v>4237</v>
      </c>
      <c r="O188" s="253" t="s">
        <v>4238</v>
      </c>
    </row>
    <row r="189" spans="2:24" x14ac:dyDescent="0.3">
      <c r="F189" s="178">
        <f>E189-E188</f>
        <v>0</v>
      </c>
      <c r="I189" s="178">
        <f>+E183</f>
        <v>0</v>
      </c>
      <c r="J189" s="178">
        <f>+E179</f>
        <v>0</v>
      </c>
      <c r="K189" s="178">
        <f>+E187</f>
        <v>0</v>
      </c>
      <c r="L189" s="178">
        <f>+E184</f>
        <v>0</v>
      </c>
      <c r="M189" s="178">
        <f>+E186</f>
        <v>0</v>
      </c>
      <c r="N189" s="178">
        <f>+E185</f>
        <v>0</v>
      </c>
    </row>
    <row r="190" spans="2:24" ht="16.5" customHeight="1" x14ac:dyDescent="0.3"/>
    <row r="191" spans="2:24" ht="16.5" customHeight="1" x14ac:dyDescent="0.3"/>
    <row r="192" spans="2:24" ht="16.5" customHeight="1" x14ac:dyDescent="0.3"/>
    <row r="193" ht="16.5" customHeight="1" x14ac:dyDescent="0.3"/>
    <row r="194" ht="16.5" customHeight="1" x14ac:dyDescent="0.3"/>
  </sheetData>
  <mergeCells count="36">
    <mergeCell ref="B188:D188"/>
    <mergeCell ref="B170:H170"/>
    <mergeCell ref="B176:E176"/>
    <mergeCell ref="B178:D178"/>
    <mergeCell ref="B179:D179"/>
    <mergeCell ref="B180:D180"/>
    <mergeCell ref="B182:D182"/>
    <mergeCell ref="B183:D183"/>
    <mergeCell ref="B184:D184"/>
    <mergeCell ref="B185:D185"/>
    <mergeCell ref="B186:D186"/>
    <mergeCell ref="B187:D187"/>
    <mergeCell ref="B169:E169"/>
    <mergeCell ref="B92:H92"/>
    <mergeCell ref="B104:E104"/>
    <mergeCell ref="B105:H105"/>
    <mergeCell ref="B108:E108"/>
    <mergeCell ref="B109:H109"/>
    <mergeCell ref="B135:E135"/>
    <mergeCell ref="B136:H136"/>
    <mergeCell ref="B148:E148"/>
    <mergeCell ref="B149:H149"/>
    <mergeCell ref="B159:E159"/>
    <mergeCell ref="B160:H160"/>
    <mergeCell ref="B91:E91"/>
    <mergeCell ref="C2:E2"/>
    <mergeCell ref="C3:E3"/>
    <mergeCell ref="B6:H6"/>
    <mergeCell ref="B16:E16"/>
    <mergeCell ref="B17:H17"/>
    <mergeCell ref="B44:E44"/>
    <mergeCell ref="B45:H45"/>
    <mergeCell ref="B57:E57"/>
    <mergeCell ref="B58:H58"/>
    <mergeCell ref="B64:E64"/>
    <mergeCell ref="B65:H65"/>
  </mergeCells>
  <pageMargins left="0.7" right="0.7" top="0.75" bottom="0.75" header="0.3" footer="0.3"/>
  <pageSetup orientation="portrait" r:id="rId1"/>
  <ignoredErrors>
    <ignoredError sqref="D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48</vt:i4>
      </vt:variant>
    </vt:vector>
  </HeadingPairs>
  <TitlesOfParts>
    <vt:vector size="65" baseType="lpstr">
      <vt:lpstr>FORMATO MATERIAL APOYO</vt:lpstr>
      <vt:lpstr>ALOJAMIENTO Y,O TRANSPORTE</vt:lpstr>
      <vt:lpstr>FORMATO INTERNO</vt:lpstr>
      <vt:lpstr>OLLA COMUNITARIA</vt:lpstr>
      <vt:lpstr>DESPLEGABLES</vt:lpstr>
      <vt:lpstr>CONTROL DE CAMBIOS (2)</vt:lpstr>
      <vt:lpstr>MATERIALES</vt:lpstr>
      <vt:lpstr>SRC</vt:lpstr>
      <vt:lpstr>TOPES 2024</vt:lpstr>
      <vt:lpstr>CIUDAD GRANDE</vt:lpstr>
      <vt:lpstr>TARIFARIO 2024</vt:lpstr>
      <vt:lpstr>TARIFARIO C PRINCIPALES L2 </vt:lpstr>
      <vt:lpstr>Formato Ciudad Pequeña</vt:lpstr>
      <vt:lpstr>Ciudad Pequeña</vt:lpstr>
      <vt:lpstr>TARIFARIO MUNICIPIOS L2</vt:lpstr>
      <vt:lpstr>Items Fuera Tarifario</vt:lpstr>
      <vt:lpstr>CONTROL DE CAMBIOS</vt:lpstr>
      <vt:lpstr>AMAZONAS</vt:lpstr>
      <vt:lpstr>ANTIOQUIA</vt:lpstr>
      <vt:lpstr>ARAUCA</vt:lpstr>
      <vt:lpstr>ARCHIPIÉLAGO_DE_SAN_ANDRÉS</vt:lpstr>
      <vt:lpstr>'ALOJAMIENTO Y,O TRANSPORTE'!Área_de_impresión</vt:lpstr>
      <vt:lpstr>'FORMATO INTERNO'!Área_de_impresión</vt:lpstr>
      <vt:lpstr>'FORMATO MATERIAL APOYO'!Área_de_impresión</vt:lpstr>
      <vt:lpstr>ATLÁNTICO</vt:lpstr>
      <vt:lpstr>BOGOTA</vt:lpstr>
      <vt:lpstr>BOLÍVAR</vt:lpstr>
      <vt:lpstr>BOYACÁ</vt:lpstr>
      <vt:lpstr>CALDAS</vt:lpstr>
      <vt:lpstr>CAQUETÁ</vt:lpstr>
      <vt:lpstr>CASANARE</vt:lpstr>
      <vt:lpstr>CAUCA</vt:lpstr>
      <vt:lpstr>CDAE</vt:lpstr>
      <vt:lpstr>CESAR</vt:lpstr>
      <vt:lpstr>CHOCÓ</vt:lpstr>
      <vt:lpstr>COLECTIVA_IMPLEMENTACION</vt:lpstr>
      <vt:lpstr>COLECTIVA_RUTA</vt:lpstr>
      <vt:lpstr>CONTRIBUCIONES</vt:lpstr>
      <vt:lpstr>CÓRDOBA</vt:lpstr>
      <vt:lpstr>CUNDINAMARCA</vt:lpstr>
      <vt:lpstr>Étnico</vt:lpstr>
      <vt:lpstr>GUAINÍA</vt:lpstr>
      <vt:lpstr>GUAVIARE</vt:lpstr>
      <vt:lpstr>HUILA</vt:lpstr>
      <vt:lpstr>INDIVIDUAL</vt:lpstr>
      <vt:lpstr>LA_GUAJIRA</vt:lpstr>
      <vt:lpstr>MAGDALENA</vt:lpstr>
      <vt:lpstr>META</vt:lpstr>
      <vt:lpstr>NARIÑO</vt:lpstr>
      <vt:lpstr>No_étnico</vt:lpstr>
      <vt:lpstr>NORTE_DE_SANTANDER</vt:lpstr>
      <vt:lpstr>Organizaciones</vt:lpstr>
      <vt:lpstr>PSICOSOCIAL</vt:lpstr>
      <vt:lpstr>PUTUMAYO</vt:lpstr>
      <vt:lpstr>QUINDÍO</vt:lpstr>
      <vt:lpstr>RETORNOS_REUBICACIONES</vt:lpstr>
      <vt:lpstr>RISARALDA</vt:lpstr>
      <vt:lpstr>DESPLEGABLES!RUBRO</vt:lpstr>
      <vt:lpstr>RUBRO</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Matilde Puentes Vergara</dc:creator>
  <cp:keywords/>
  <dc:description/>
  <cp:lastModifiedBy>Eudomenia Elina Cotes Curvelo</cp:lastModifiedBy>
  <cp:revision/>
  <cp:lastPrinted>2024-04-11T20:01:37Z</cp:lastPrinted>
  <dcterms:created xsi:type="dcterms:W3CDTF">2012-08-13T14:06:49Z</dcterms:created>
  <dcterms:modified xsi:type="dcterms:W3CDTF">2024-04-25T21:15:06Z</dcterms:modified>
  <cp:category/>
  <cp:contentStatus/>
</cp:coreProperties>
</file>