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 2023/6 JUNIO/INFORMES/"/>
    </mc:Choice>
  </mc:AlternateContent>
  <xr:revisionPtr revIDLastSave="1738" documentId="8_{2D623696-3308-433D-947C-1510A57EBAB8}" xr6:coauthVersionLast="47" xr6:coauthVersionMax="47" xr10:uidLastSave="{4B4F8AB3-11E9-43B3-944D-1FDB73512AE9}"/>
  <bookViews>
    <workbookView xWindow="-120" yWindow="-120" windowWidth="24240" windowHeight="13140" xr2:uid="{00000000-000D-0000-FFFF-FFFF00000000}"/>
  </bookViews>
  <sheets>
    <sheet name="PRESUPUESTO JUNIO 2023" sheetId="4" r:id="rId1"/>
    <sheet name="AGREGADA" sheetId="2" state="hidden" r:id="rId2"/>
  </sheets>
  <externalReferences>
    <externalReference r:id="rId3"/>
    <externalReference r:id="rId4"/>
  </externalReferences>
  <definedNames>
    <definedName name="_xlnm._FilterDatabase" localSheetId="0" hidden="1">'PRESUPUESTO JUNIO 2023'!$A$1:$Q$132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0" i="4" l="1"/>
  <c r="O131" i="4"/>
  <c r="O129" i="4"/>
  <c r="O127" i="4"/>
  <c r="O126" i="4"/>
  <c r="O115" i="4"/>
  <c r="O116" i="4"/>
  <c r="O117" i="4"/>
  <c r="O118" i="4"/>
  <c r="O119" i="4"/>
  <c r="O120" i="4"/>
  <c r="O121" i="4"/>
  <c r="O122" i="4"/>
  <c r="O123" i="4"/>
  <c r="O124" i="4"/>
  <c r="O114" i="4"/>
  <c r="O104" i="4"/>
  <c r="O105" i="4"/>
  <c r="O106" i="4"/>
  <c r="O107" i="4"/>
  <c r="O108" i="4"/>
  <c r="O109" i="4"/>
  <c r="O110" i="4"/>
  <c r="O111" i="4"/>
  <c r="O103" i="4"/>
  <c r="O98" i="4"/>
  <c r="O99" i="4"/>
  <c r="O100" i="4"/>
  <c r="O101" i="4"/>
  <c r="O97" i="4"/>
  <c r="O95" i="4"/>
  <c r="O94" i="4"/>
  <c r="O84" i="4"/>
  <c r="O85" i="4"/>
  <c r="O86" i="4"/>
  <c r="O87" i="4"/>
  <c r="O88" i="4"/>
  <c r="O89" i="4"/>
  <c r="O90" i="4"/>
  <c r="O91" i="4"/>
  <c r="O92" i="4"/>
  <c r="O83" i="4"/>
  <c r="O81" i="4"/>
  <c r="O80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43" i="4"/>
  <c r="O37" i="4"/>
  <c r="O38" i="4"/>
  <c r="O39" i="4"/>
  <c r="O40" i="4"/>
  <c r="O41" i="4"/>
  <c r="O36" i="4"/>
  <c r="O27" i="4"/>
  <c r="O28" i="4"/>
  <c r="O29" i="4"/>
  <c r="O30" i="4"/>
  <c r="O31" i="4"/>
  <c r="O32" i="4"/>
  <c r="O26" i="4"/>
  <c r="O19" i="4"/>
  <c r="O20" i="4"/>
  <c r="O21" i="4"/>
  <c r="O22" i="4"/>
  <c r="O23" i="4"/>
  <c r="O24" i="4"/>
  <c r="O18" i="4"/>
  <c r="O10" i="4"/>
  <c r="O11" i="4"/>
  <c r="O12" i="4"/>
  <c r="O13" i="4"/>
  <c r="O14" i="4"/>
  <c r="O15" i="4"/>
  <c r="O16" i="4"/>
  <c r="O9" i="4"/>
  <c r="N9" i="4"/>
  <c r="N130" i="4"/>
  <c r="N131" i="4"/>
  <c r="N129" i="4"/>
  <c r="N127" i="4"/>
  <c r="N126" i="4"/>
  <c r="N115" i="4"/>
  <c r="N116" i="4"/>
  <c r="N117" i="4"/>
  <c r="N118" i="4"/>
  <c r="N119" i="4"/>
  <c r="N120" i="4"/>
  <c r="N121" i="4"/>
  <c r="N122" i="4"/>
  <c r="N123" i="4"/>
  <c r="N124" i="4"/>
  <c r="N114" i="4"/>
  <c r="N104" i="4"/>
  <c r="N105" i="4"/>
  <c r="N106" i="4"/>
  <c r="N107" i="4"/>
  <c r="N108" i="4"/>
  <c r="N109" i="4"/>
  <c r="N110" i="4"/>
  <c r="N111" i="4"/>
  <c r="N103" i="4"/>
  <c r="N98" i="4"/>
  <c r="N99" i="4"/>
  <c r="N100" i="4"/>
  <c r="N101" i="4"/>
  <c r="N97" i="4"/>
  <c r="N95" i="4"/>
  <c r="N94" i="4"/>
  <c r="N84" i="4"/>
  <c r="N85" i="4"/>
  <c r="N86" i="4"/>
  <c r="N87" i="4"/>
  <c r="N88" i="4"/>
  <c r="N89" i="4"/>
  <c r="N90" i="4"/>
  <c r="N91" i="4"/>
  <c r="N92" i="4"/>
  <c r="N83" i="4"/>
  <c r="N81" i="4"/>
  <c r="N80" i="4"/>
  <c r="P70" i="4"/>
  <c r="O70" i="4"/>
  <c r="N70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43" i="4"/>
  <c r="N37" i="4"/>
  <c r="N38" i="4"/>
  <c r="N39" i="4"/>
  <c r="N40" i="4"/>
  <c r="N41" i="4"/>
  <c r="N36" i="4"/>
  <c r="N27" i="4"/>
  <c r="N28" i="4"/>
  <c r="N29" i="4"/>
  <c r="N30" i="4"/>
  <c r="N31" i="4"/>
  <c r="N32" i="4"/>
  <c r="N26" i="4"/>
  <c r="N19" i="4"/>
  <c r="N20" i="4"/>
  <c r="N21" i="4"/>
  <c r="N22" i="4"/>
  <c r="N23" i="4"/>
  <c r="N24" i="4"/>
  <c r="N18" i="4"/>
  <c r="N10" i="4"/>
  <c r="N11" i="4"/>
  <c r="N12" i="4"/>
  <c r="N13" i="4"/>
  <c r="N14" i="4"/>
  <c r="N15" i="4"/>
  <c r="N16" i="4"/>
  <c r="M130" i="4"/>
  <c r="M131" i="4"/>
  <c r="M129" i="4"/>
  <c r="M127" i="4"/>
  <c r="M126" i="4"/>
  <c r="M114" i="4"/>
  <c r="M115" i="4"/>
  <c r="M116" i="4"/>
  <c r="M117" i="4"/>
  <c r="M118" i="4"/>
  <c r="M119" i="4"/>
  <c r="M120" i="4"/>
  <c r="M121" i="4"/>
  <c r="M122" i="4"/>
  <c r="M123" i="4"/>
  <c r="M124" i="4"/>
  <c r="M104" i="4"/>
  <c r="M105" i="4"/>
  <c r="M106" i="4"/>
  <c r="M107" i="4"/>
  <c r="M108" i="4"/>
  <c r="M109" i="4"/>
  <c r="M110" i="4"/>
  <c r="M111" i="4"/>
  <c r="M103" i="4"/>
  <c r="M98" i="4"/>
  <c r="M99" i="4"/>
  <c r="M100" i="4"/>
  <c r="M101" i="4"/>
  <c r="M97" i="4"/>
  <c r="M95" i="4"/>
  <c r="M94" i="4"/>
  <c r="M84" i="4"/>
  <c r="M85" i="4"/>
  <c r="M86" i="4"/>
  <c r="M87" i="4"/>
  <c r="M88" i="4"/>
  <c r="M89" i="4"/>
  <c r="M90" i="4"/>
  <c r="M91" i="4"/>
  <c r="M92" i="4"/>
  <c r="M83" i="4"/>
  <c r="M80" i="4"/>
  <c r="M81" i="4"/>
  <c r="K80" i="4"/>
  <c r="L80" i="4" s="1"/>
  <c r="M64" i="4"/>
  <c r="M60" i="4" s="1"/>
  <c r="M70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43" i="4"/>
  <c r="M37" i="4"/>
  <c r="M38" i="4"/>
  <c r="M39" i="4"/>
  <c r="M40" i="4"/>
  <c r="M41" i="4"/>
  <c r="M36" i="4"/>
  <c r="M27" i="4"/>
  <c r="M28" i="4"/>
  <c r="M29" i="4"/>
  <c r="M30" i="4"/>
  <c r="M31" i="4"/>
  <c r="M32" i="4"/>
  <c r="M26" i="4"/>
  <c r="M19" i="4"/>
  <c r="M20" i="4"/>
  <c r="M21" i="4"/>
  <c r="M22" i="4"/>
  <c r="M23" i="4"/>
  <c r="M24" i="4"/>
  <c r="M18" i="4"/>
  <c r="M10" i="4"/>
  <c r="M11" i="4"/>
  <c r="M12" i="4"/>
  <c r="M13" i="4"/>
  <c r="M14" i="4"/>
  <c r="M15" i="4"/>
  <c r="M16" i="4"/>
  <c r="M9" i="4"/>
  <c r="I130" i="4"/>
  <c r="I131" i="4"/>
  <c r="I129" i="4"/>
  <c r="I127" i="4"/>
  <c r="I126" i="4"/>
  <c r="I115" i="4"/>
  <c r="I116" i="4"/>
  <c r="I117" i="4"/>
  <c r="I118" i="4"/>
  <c r="I119" i="4"/>
  <c r="I120" i="4"/>
  <c r="I121" i="4"/>
  <c r="I122" i="4"/>
  <c r="I123" i="4"/>
  <c r="I124" i="4"/>
  <c r="I114" i="4"/>
  <c r="L113" i="4"/>
  <c r="L62" i="4"/>
  <c r="L63" i="4"/>
  <c r="I81" i="4"/>
  <c r="I80" i="4"/>
  <c r="L76" i="4"/>
  <c r="L9" i="4"/>
  <c r="K130" i="4"/>
  <c r="K131" i="4"/>
  <c r="K129" i="4"/>
  <c r="K127" i="4"/>
  <c r="K126" i="4"/>
  <c r="K114" i="4"/>
  <c r="K115" i="4"/>
  <c r="K116" i="4"/>
  <c r="K117" i="4"/>
  <c r="K118" i="4"/>
  <c r="K119" i="4"/>
  <c r="K120" i="4"/>
  <c r="K121" i="4"/>
  <c r="K122" i="4"/>
  <c r="K123" i="4"/>
  <c r="K124" i="4"/>
  <c r="K104" i="4"/>
  <c r="K105" i="4"/>
  <c r="K106" i="4"/>
  <c r="K107" i="4"/>
  <c r="K108" i="4"/>
  <c r="K109" i="4"/>
  <c r="K110" i="4"/>
  <c r="K111" i="4"/>
  <c r="K103" i="4"/>
  <c r="K98" i="4"/>
  <c r="K99" i="4"/>
  <c r="K100" i="4"/>
  <c r="K101" i="4"/>
  <c r="K97" i="4"/>
  <c r="K95" i="4"/>
  <c r="K94" i="4"/>
  <c r="K84" i="4"/>
  <c r="K85" i="4"/>
  <c r="K86" i="4"/>
  <c r="K87" i="4"/>
  <c r="K88" i="4"/>
  <c r="K89" i="4"/>
  <c r="K90" i="4"/>
  <c r="K91" i="4"/>
  <c r="K92" i="4"/>
  <c r="K83" i="4"/>
  <c r="K81" i="4"/>
  <c r="K74" i="4"/>
  <c r="K72" i="4"/>
  <c r="K71" i="4"/>
  <c r="K70" i="4" s="1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43" i="4"/>
  <c r="I104" i="4"/>
  <c r="L104" i="4" s="1"/>
  <c r="I105" i="4"/>
  <c r="L105" i="4" s="1"/>
  <c r="I106" i="4"/>
  <c r="L106" i="4" s="1"/>
  <c r="I107" i="4"/>
  <c r="L107" i="4" s="1"/>
  <c r="I108" i="4"/>
  <c r="L108" i="4" s="1"/>
  <c r="I109" i="4"/>
  <c r="L109" i="4" s="1"/>
  <c r="I110" i="4"/>
  <c r="L110" i="4" s="1"/>
  <c r="I111" i="4"/>
  <c r="L111" i="4" s="1"/>
  <c r="I103" i="4"/>
  <c r="L103" i="4" s="1"/>
  <c r="I98" i="4"/>
  <c r="L98" i="4" s="1"/>
  <c r="I99" i="4"/>
  <c r="L99" i="4" s="1"/>
  <c r="I100" i="4"/>
  <c r="L100" i="4" s="1"/>
  <c r="I101" i="4"/>
  <c r="L101" i="4" s="1"/>
  <c r="I97" i="4"/>
  <c r="L97" i="4" s="1"/>
  <c r="I95" i="4"/>
  <c r="L95" i="4" s="1"/>
  <c r="I94" i="4"/>
  <c r="L94" i="4" s="1"/>
  <c r="I84" i="4"/>
  <c r="L84" i="4" s="1"/>
  <c r="I85" i="4"/>
  <c r="L85" i="4" s="1"/>
  <c r="I86" i="4"/>
  <c r="L86" i="4" s="1"/>
  <c r="I87" i="4"/>
  <c r="L87" i="4" s="1"/>
  <c r="I88" i="4"/>
  <c r="L88" i="4" s="1"/>
  <c r="I89" i="4"/>
  <c r="L89" i="4" s="1"/>
  <c r="I90" i="4"/>
  <c r="L90" i="4" s="1"/>
  <c r="I91" i="4"/>
  <c r="L91" i="4" s="1"/>
  <c r="I92" i="4"/>
  <c r="L92" i="4" s="1"/>
  <c r="I83" i="4"/>
  <c r="L83" i="4" s="1"/>
  <c r="L120" i="4" l="1"/>
  <c r="L129" i="4"/>
  <c r="L119" i="4"/>
  <c r="L131" i="4"/>
  <c r="L118" i="4"/>
  <c r="L130" i="4"/>
  <c r="L81" i="4"/>
  <c r="L114" i="4"/>
  <c r="L117" i="4"/>
  <c r="L124" i="4"/>
  <c r="L116" i="4"/>
  <c r="L123" i="4"/>
  <c r="L115" i="4"/>
  <c r="L122" i="4"/>
  <c r="L126" i="4"/>
  <c r="L121" i="4"/>
  <c r="L127" i="4"/>
  <c r="G70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43" i="4"/>
  <c r="G37" i="4"/>
  <c r="G38" i="4"/>
  <c r="G39" i="4"/>
  <c r="G40" i="4"/>
  <c r="G41" i="4"/>
  <c r="G36" i="4"/>
  <c r="G42" i="4" l="1"/>
  <c r="P74" i="4"/>
  <c r="O74" i="4"/>
  <c r="N74" i="4"/>
  <c r="M112" i="4" l="1"/>
  <c r="M125" i="4"/>
  <c r="M128" i="4"/>
  <c r="M74" i="4"/>
  <c r="M102" i="4" l="1"/>
  <c r="M96" i="4"/>
  <c r="I82" i="4" l="1"/>
  <c r="K36" i="4"/>
  <c r="L36" i="4" s="1"/>
  <c r="L44" i="4" l="1"/>
  <c r="L43" i="4"/>
  <c r="K41" i="4"/>
  <c r="L41" i="4" s="1"/>
  <c r="K37" i="4"/>
  <c r="L37" i="4" s="1"/>
  <c r="K38" i="4"/>
  <c r="L38" i="4" s="1"/>
  <c r="K39" i="4"/>
  <c r="L39" i="4" s="1"/>
  <c r="K40" i="4"/>
  <c r="L40" i="4" s="1"/>
  <c r="I70" i="4"/>
  <c r="K112" i="4" l="1"/>
  <c r="K82" i="4"/>
  <c r="L77" i="4" l="1"/>
  <c r="I112" i="4" l="1"/>
  <c r="F112" i="4"/>
  <c r="P84" i="4" l="1"/>
  <c r="P83" i="4"/>
  <c r="P130" i="4"/>
  <c r="P131" i="4"/>
  <c r="P129" i="4"/>
  <c r="P127" i="4"/>
  <c r="P126" i="4"/>
  <c r="P114" i="4"/>
  <c r="P115" i="4"/>
  <c r="P116" i="4"/>
  <c r="P117" i="4"/>
  <c r="P118" i="4"/>
  <c r="P119" i="4"/>
  <c r="P120" i="4"/>
  <c r="P121" i="4"/>
  <c r="P123" i="4"/>
  <c r="P124" i="4"/>
  <c r="P104" i="4"/>
  <c r="P105" i="4"/>
  <c r="P106" i="4"/>
  <c r="P107" i="4"/>
  <c r="P108" i="4"/>
  <c r="P109" i="4"/>
  <c r="P110" i="4"/>
  <c r="P111" i="4"/>
  <c r="P103" i="4"/>
  <c r="P98" i="4"/>
  <c r="P99" i="4"/>
  <c r="P100" i="4"/>
  <c r="P101" i="4"/>
  <c r="P97" i="4"/>
  <c r="P95" i="4"/>
  <c r="P94" i="4"/>
  <c r="P87" i="4"/>
  <c r="P88" i="4"/>
  <c r="P89" i="4"/>
  <c r="P90" i="4"/>
  <c r="P91" i="4"/>
  <c r="P92" i="4"/>
  <c r="P86" i="4"/>
  <c r="P81" i="4"/>
  <c r="P80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3" i="4"/>
  <c r="P37" i="4"/>
  <c r="P38" i="4"/>
  <c r="P39" i="4"/>
  <c r="P40" i="4"/>
  <c r="P41" i="4"/>
  <c r="P36" i="4"/>
  <c r="P27" i="4"/>
  <c r="P28" i="4"/>
  <c r="P29" i="4"/>
  <c r="P30" i="4"/>
  <c r="P31" i="4"/>
  <c r="P32" i="4"/>
  <c r="P26" i="4"/>
  <c r="P19" i="4"/>
  <c r="P20" i="4"/>
  <c r="P21" i="4"/>
  <c r="P22" i="4"/>
  <c r="P23" i="4"/>
  <c r="P24" i="4"/>
  <c r="P18" i="4"/>
  <c r="P10" i="4"/>
  <c r="P11" i="4"/>
  <c r="P12" i="4"/>
  <c r="P13" i="4"/>
  <c r="P14" i="4"/>
  <c r="P15" i="4"/>
  <c r="P16" i="4"/>
  <c r="P9" i="4"/>
  <c r="L112" i="4"/>
  <c r="L71" i="4"/>
  <c r="L70" i="4" s="1"/>
  <c r="L67" i="4"/>
  <c r="L68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19" i="4"/>
  <c r="L20" i="4"/>
  <c r="L21" i="4"/>
  <c r="L22" i="4"/>
  <c r="L23" i="4"/>
  <c r="L24" i="4"/>
  <c r="L18" i="4"/>
  <c r="L10" i="4"/>
  <c r="L11" i="4"/>
  <c r="L12" i="4"/>
  <c r="L13" i="4"/>
  <c r="L14" i="4"/>
  <c r="L15" i="4"/>
  <c r="L16" i="4"/>
  <c r="L17" i="4" l="1"/>
  <c r="K8" i="4" l="1"/>
  <c r="G112" i="4"/>
  <c r="H112" i="4"/>
  <c r="J112" i="4"/>
  <c r="N112" i="4"/>
  <c r="O112" i="4"/>
  <c r="P112" i="4"/>
  <c r="F82" i="4"/>
  <c r="F79" i="4"/>
  <c r="P128" i="4"/>
  <c r="O128" i="4"/>
  <c r="N128" i="4"/>
  <c r="L128" i="4"/>
  <c r="K128" i="4"/>
  <c r="J128" i="4"/>
  <c r="I128" i="4"/>
  <c r="H128" i="4"/>
  <c r="G128" i="4"/>
  <c r="F128" i="4"/>
  <c r="P125" i="4"/>
  <c r="O125" i="4"/>
  <c r="N125" i="4"/>
  <c r="L125" i="4"/>
  <c r="K125" i="4"/>
  <c r="J125" i="4"/>
  <c r="I125" i="4"/>
  <c r="H125" i="4"/>
  <c r="G125" i="4"/>
  <c r="F125" i="4"/>
  <c r="P102" i="4"/>
  <c r="O102" i="4"/>
  <c r="N102" i="4"/>
  <c r="L102" i="4"/>
  <c r="K102" i="4"/>
  <c r="J102" i="4"/>
  <c r="I102" i="4"/>
  <c r="H102" i="4"/>
  <c r="G102" i="4"/>
  <c r="F102" i="4"/>
  <c r="P96" i="4"/>
  <c r="O96" i="4"/>
  <c r="N96" i="4"/>
  <c r="L96" i="4"/>
  <c r="K96" i="4"/>
  <c r="J96" i="4"/>
  <c r="I96" i="4"/>
  <c r="H96" i="4"/>
  <c r="G96" i="4"/>
  <c r="F96" i="4"/>
  <c r="P93" i="4"/>
  <c r="O93" i="4"/>
  <c r="N93" i="4"/>
  <c r="M93" i="4"/>
  <c r="L93" i="4"/>
  <c r="K93" i="4"/>
  <c r="J93" i="4"/>
  <c r="I93" i="4"/>
  <c r="H93" i="4"/>
  <c r="G93" i="4"/>
  <c r="F93" i="4"/>
  <c r="P82" i="4"/>
  <c r="O82" i="4"/>
  <c r="N82" i="4"/>
  <c r="M82" i="4"/>
  <c r="L82" i="4"/>
  <c r="J82" i="4"/>
  <c r="H82" i="4"/>
  <c r="G82" i="4"/>
  <c r="P79" i="4"/>
  <c r="O79" i="4"/>
  <c r="N79" i="4"/>
  <c r="M79" i="4"/>
  <c r="L79" i="4"/>
  <c r="K79" i="4"/>
  <c r="J79" i="4"/>
  <c r="I79" i="4"/>
  <c r="H79" i="4"/>
  <c r="G79" i="4"/>
  <c r="P75" i="4"/>
  <c r="O75" i="4"/>
  <c r="N75" i="4"/>
  <c r="L75" i="4"/>
  <c r="L74" i="4" s="1"/>
  <c r="K75" i="4"/>
  <c r="J75" i="4"/>
  <c r="J74" i="4" s="1"/>
  <c r="I75" i="4"/>
  <c r="I74" i="4" s="1"/>
  <c r="H75" i="4"/>
  <c r="H74" i="4" s="1"/>
  <c r="G75" i="4"/>
  <c r="G74" i="4" s="1"/>
  <c r="F75" i="4"/>
  <c r="F74" i="4" s="1"/>
  <c r="J70" i="4"/>
  <c r="H70" i="4"/>
  <c r="F70" i="4"/>
  <c r="P64" i="4"/>
  <c r="O64" i="4"/>
  <c r="N64" i="4"/>
  <c r="L64" i="4"/>
  <c r="K64" i="4"/>
  <c r="J64" i="4"/>
  <c r="I64" i="4"/>
  <c r="H64" i="4"/>
  <c r="G64" i="4"/>
  <c r="F64" i="4"/>
  <c r="P61" i="4"/>
  <c r="O61" i="4"/>
  <c r="N61" i="4"/>
  <c r="M61" i="4"/>
  <c r="L61" i="4"/>
  <c r="K61" i="4"/>
  <c r="J61" i="4"/>
  <c r="I61" i="4"/>
  <c r="H61" i="4"/>
  <c r="G61" i="4"/>
  <c r="F61" i="4"/>
  <c r="P42" i="4"/>
  <c r="O42" i="4"/>
  <c r="N42" i="4"/>
  <c r="M42" i="4"/>
  <c r="L42" i="4"/>
  <c r="K42" i="4"/>
  <c r="J42" i="4"/>
  <c r="I42" i="4"/>
  <c r="H42" i="4"/>
  <c r="F42" i="4"/>
  <c r="P35" i="4"/>
  <c r="O35" i="4"/>
  <c r="N35" i="4"/>
  <c r="M35" i="4"/>
  <c r="L35" i="4"/>
  <c r="K35" i="4"/>
  <c r="J35" i="4"/>
  <c r="I35" i="4"/>
  <c r="H35" i="4"/>
  <c r="G35" i="4"/>
  <c r="F35" i="4"/>
  <c r="P25" i="4"/>
  <c r="O25" i="4"/>
  <c r="N25" i="4"/>
  <c r="M25" i="4"/>
  <c r="L25" i="4"/>
  <c r="K25" i="4"/>
  <c r="J25" i="4"/>
  <c r="I25" i="4"/>
  <c r="H25" i="4"/>
  <c r="G25" i="4"/>
  <c r="F25" i="4"/>
  <c r="P17" i="4"/>
  <c r="O17" i="4"/>
  <c r="N17" i="4"/>
  <c r="M17" i="4"/>
  <c r="K17" i="4"/>
  <c r="J17" i="4"/>
  <c r="I17" i="4"/>
  <c r="H17" i="4"/>
  <c r="G17" i="4"/>
  <c r="F17" i="4"/>
  <c r="P8" i="4"/>
  <c r="O8" i="4"/>
  <c r="O7" i="4" s="1"/>
  <c r="N8" i="4"/>
  <c r="N7" i="4" s="1"/>
  <c r="M8" i="4"/>
  <c r="M7" i="4" s="1"/>
  <c r="J8" i="4"/>
  <c r="I8" i="4"/>
  <c r="H8" i="4"/>
  <c r="H7" i="4" s="1"/>
  <c r="G8" i="4"/>
  <c r="G7" i="4" s="1"/>
  <c r="F8" i="4"/>
  <c r="F7" i="4" s="1"/>
  <c r="I60" i="4" l="1"/>
  <c r="G60" i="4"/>
  <c r="K34" i="4"/>
  <c r="K33" i="4" s="1"/>
  <c r="L60" i="4"/>
  <c r="N60" i="4"/>
  <c r="N34" i="4"/>
  <c r="N33" i="4" s="1"/>
  <c r="K78" i="4"/>
  <c r="M34" i="4"/>
  <c r="M33" i="4" s="1"/>
  <c r="I34" i="4"/>
  <c r="I33" i="4" s="1"/>
  <c r="G34" i="4"/>
  <c r="G33" i="4" s="1"/>
  <c r="I78" i="4"/>
  <c r="L8" i="4"/>
  <c r="L6" i="4" s="1"/>
  <c r="L5" i="4" s="1"/>
  <c r="L34" i="4"/>
  <c r="O60" i="4"/>
  <c r="K60" i="4"/>
  <c r="J34" i="4"/>
  <c r="J33" i="4" s="1"/>
  <c r="H34" i="4"/>
  <c r="H33" i="4" s="1"/>
  <c r="P34" i="4"/>
  <c r="P33" i="4" s="1"/>
  <c r="P6" i="4"/>
  <c r="P5" i="4" s="1"/>
  <c r="K6" i="4"/>
  <c r="K5" i="4" s="1"/>
  <c r="J6" i="4"/>
  <c r="J5" i="4" s="1"/>
  <c r="O6" i="4"/>
  <c r="O5" i="4" s="1"/>
  <c r="F6" i="4"/>
  <c r="F5" i="4" s="1"/>
  <c r="G6" i="4"/>
  <c r="G5" i="4" s="1"/>
  <c r="L78" i="4"/>
  <c r="O34" i="4"/>
  <c r="O33" i="4" s="1"/>
  <c r="M78" i="4"/>
  <c r="M6" i="4"/>
  <c r="M5" i="4" s="1"/>
  <c r="F34" i="4"/>
  <c r="F33" i="4" s="1"/>
  <c r="P60" i="4"/>
  <c r="O78" i="4"/>
  <c r="P7" i="4"/>
  <c r="N78" i="4"/>
  <c r="N6" i="4"/>
  <c r="N5" i="4" s="1"/>
  <c r="I6" i="4"/>
  <c r="I5" i="4" s="1"/>
  <c r="P78" i="4"/>
  <c r="F60" i="4"/>
  <c r="H78" i="4"/>
  <c r="H60" i="4"/>
  <c r="J60" i="4"/>
  <c r="G78" i="4"/>
  <c r="J78" i="4"/>
  <c r="F78" i="4"/>
  <c r="I7" i="4"/>
  <c r="J7" i="4"/>
  <c r="K7" i="4"/>
  <c r="H6" i="4"/>
  <c r="H5" i="4" s="1"/>
  <c r="G4" i="4" l="1"/>
  <c r="G132" i="4" s="1"/>
  <c r="G135" i="4" s="1"/>
  <c r="M4" i="4"/>
  <c r="M132" i="4" s="1"/>
  <c r="M135" i="4" s="1"/>
  <c r="K4" i="4"/>
  <c r="K132" i="4" s="1"/>
  <c r="K135" i="4" s="1"/>
  <c r="L7" i="4"/>
  <c r="L33" i="4"/>
  <c r="L4" i="4" s="1"/>
  <c r="L132" i="4" s="1"/>
  <c r="L135" i="4" s="1"/>
  <c r="N4" i="4"/>
  <c r="N132" i="4" s="1"/>
  <c r="N135" i="4" s="1"/>
  <c r="J4" i="4"/>
  <c r="J132" i="4" s="1"/>
  <c r="J135" i="4" s="1"/>
  <c r="I4" i="4"/>
  <c r="O4" i="4"/>
  <c r="O132" i="4" s="1"/>
  <c r="O135" i="4" s="1"/>
  <c r="P4" i="4"/>
  <c r="P132" i="4" s="1"/>
  <c r="P135" i="4" s="1"/>
  <c r="F4" i="4"/>
  <c r="F132" i="4" s="1"/>
  <c r="H4" i="4"/>
  <c r="H132" i="4" s="1"/>
  <c r="H135" i="4" s="1"/>
  <c r="I132" i="4" l="1"/>
  <c r="I135" i="4" s="1"/>
</calcChain>
</file>

<file path=xl/sharedStrings.xml><?xml version="1.0" encoding="utf-8"?>
<sst xmlns="http://schemas.openxmlformats.org/spreadsheetml/2006/main" count="783" uniqueCount="271">
  <si>
    <t>UNIDAD PARA LA ATENCIÓN Y REPARACIÓN INTEGRAL A LAS VICTIMAS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</si>
  <si>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</si>
  <si>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</si>
  <si>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</si>
  <si>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</si>
  <si>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</si>
  <si>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</si>
  <si>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</si>
  <si>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</si>
  <si>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</si>
  <si>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</si>
  <si>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</si>
  <si>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</si>
  <si>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</si>
  <si>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</si>
  <si>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</si>
  <si>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</si>
  <si>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FUNCIONAMIENTO</t>
  </si>
  <si>
    <t>GASTOS DE PERSONAL</t>
  </si>
  <si>
    <t>A-01-01</t>
  </si>
  <si>
    <t>Nación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</si>
  <si>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</si>
  <si>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</si>
  <si>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</si>
  <si>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</si>
  <si>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</si>
  <si>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</si>
  <si>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</si>
  <si>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</si>
  <si>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</si>
  <si>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</si>
  <si>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</si>
  <si>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</si>
  <si>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</si>
  <si>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</si>
  <si>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</si>
  <si>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</si>
  <si>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</si>
  <si>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</si>
  <si>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</si>
  <si>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</si>
  <si>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</si>
  <si>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</si>
  <si>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</si>
  <si>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</si>
  <si>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</si>
  <si>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</si>
  <si>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</si>
  <si>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</si>
  <si>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</si>
  <si>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</si>
  <si>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</si>
  <si>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</si>
  <si>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</si>
  <si>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</si>
  <si>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</si>
  <si>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</si>
  <si>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</si>
  <si>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</si>
  <si>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</si>
  <si>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</si>
  <si>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</si>
  <si>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</si>
  <si>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</si>
  <si>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</si>
  <si>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</si>
  <si>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</si>
  <si>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</si>
  <si>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</si>
  <si>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</si>
  <si>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</si>
  <si>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</si>
  <si>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</si>
  <si>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</si>
  <si>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</si>
  <si>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</si>
  <si>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</si>
  <si>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</si>
  <si>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</si>
  <si>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</si>
  <si>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</si>
  <si>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</si>
  <si>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</si>
  <si>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</si>
  <si>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</si>
  <si>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</si>
  <si>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</si>
  <si>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</si>
  <si>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</si>
  <si>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</si>
  <si>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</si>
  <si>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</si>
  <si>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</si>
  <si>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</si>
  <si>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</si>
  <si>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</si>
  <si>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</si>
  <si>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</si>
  <si>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</si>
  <si>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</si>
  <si>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</si>
  <si>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</si>
  <si>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</si>
  <si>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</si>
  <si>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</si>
  <si>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</si>
  <si>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</si>
  <si>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</si>
  <si>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</si>
  <si>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</si>
  <si>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</si>
  <si>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</si>
  <si>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</si>
  <si>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</si>
  <si>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</si>
  <si>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</si>
  <si>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</si>
  <si>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</si>
  <si>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</si>
  <si>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</si>
  <si>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</si>
  <si>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</si>
  <si>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</si>
  <si>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</si>
  <si>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</si>
  <si>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</si>
  <si>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</si>
  <si>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</si>
  <si>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</si>
  <si>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TRANSFERENCIAS CORRIENTES</t>
  </si>
  <si>
    <t>A-03-03-01</t>
  </si>
  <si>
    <t>A ÓRGANOS DEL PGN</t>
  </si>
  <si>
    <t>A-03-03-01-057</t>
  </si>
  <si>
    <t>FONDO PARA LA REPARACIÓN DE LAS VÍCTIMAS (ART.54 LEY 975 DE 2005)</t>
  </si>
  <si>
    <t>Propios</t>
  </si>
  <si>
    <t>26</t>
  </si>
  <si>
    <t>A-03-04-02</t>
  </si>
  <si>
    <t>PRESTACIONES SOCIALES RELACIONADAS CON EL EMPLEO</t>
  </si>
  <si>
    <t>A-03-04-02-012</t>
  </si>
  <si>
    <t>INCAPACIDADES Y LICENCIAS DE MATERNIDAD Y PATERNIDAD (NO DE PENSIONES)</t>
  </si>
  <si>
    <t>A-03-04-02-014</t>
  </si>
  <si>
    <t>AUXILIO FUNERARIO (OTRAS PRESTACIONES DE JUBILACIÓN)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</si>
  <si>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</si>
  <si>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</si>
  <si>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</si>
  <si>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</si>
  <si>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</si>
  <si>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</si>
  <si>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A-03-10-01-001</t>
  </si>
  <si>
    <t>SENTENCIAS</t>
  </si>
  <si>
    <t>A-03-10-01-002</t>
  </si>
  <si>
    <t>CONCILIACIONES</t>
  </si>
  <si>
    <t>GASTOS POR TRIBUTOS, MULTAS, SANCIONES E INTERESES DE MORA</t>
  </si>
  <si>
    <t>A-08-01</t>
  </si>
  <si>
    <t>IMPUESTOS</t>
  </si>
  <si>
    <t>A-08-04-01</t>
  </si>
  <si>
    <t>11</t>
  </si>
  <si>
    <t>SSF</t>
  </si>
  <si>
    <t>CUOTA DE FISCALIZACIÓN Y AUDITAJE</t>
  </si>
  <si>
    <t>A-08-05-01-003</t>
  </si>
  <si>
    <t>MULTAS, SANCIONES E INTERESES DE MORA</t>
  </si>
  <si>
    <t>INVERSIÓN</t>
  </si>
  <si>
    <t>C-4101-1500-23</t>
  </si>
  <si>
    <t>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</si>
  <si>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</si>
  <si>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</si>
  <si>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</si>
  <si>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</si>
  <si>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C-4101-1500-24</t>
  </si>
  <si>
    <t>IMPLEMENTACION DE LOS PROCESOS DE RETORNOS, REUBICACION E INTEGRACION LOCAL DE LOS HOGARES Y COMUNIDADES VICTIMAS DEL DESPLAZAMIENTO FORZADO EN COLOMBIA.   NACIONAL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</si>
  <si>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</si>
  <si>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</si>
  <si>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</si>
  <si>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</si>
  <si>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C-4101-1500-24-0-4101095-02</t>
  </si>
  <si>
    <t>ADQUISICIÓN DE BIENES Y SERVICIOS - SERVICIO DE APOYO A LOS ESQUEMAS ESPECIALES DE ACOMPAÑAMIENTO COMUNITARIO - IMPLEMENTACION DE LOS PROCESOS DE RETORNOS, REUBICACION E INTEGRACION LOCAL DE LOS HOGARES Y COMUNIDADES VICTIMAS DEL DESPLAZAMIENTO FORZ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</si>
  <si>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</si>
  <si>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</si>
  <si>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</si>
  <si>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</si>
  <si>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</si>
  <si>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</si>
  <si>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</si>
  <si>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</si>
  <si>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</si>
  <si>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</si>
  <si>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</si>
  <si>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</si>
  <si>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</si>
  <si>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</si>
  <si>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</t>
  </si>
  <si>
    <t>FORTALECIMIENTO DE LOS CANALES DE ATENCION Y ORIENTACION A LAS VICTIMAS DEL CONFLICTO ARMADO A NIVEL NACIONAL  NACIONAL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</si>
  <si>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</si>
  <si>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</si>
  <si>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</si>
  <si>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</si>
  <si>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</t>
  </si>
  <si>
    <t>FORTALECIMIENTO DE LA ARTICULACION DEL SISTEMA NACIONAL DE ATENCION Y REPARACION INTEGRAL DE LAS VICTIMAS- SNARIV DURANTE LA IMPLEMENTACION DE LA PPV  NACIONAL</t>
  </si>
  <si>
    <t>C-4101-1500-26-0-4101016-02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</si>
  <si>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</si>
  <si>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</si>
  <si>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</si>
  <si>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</si>
  <si>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</si>
  <si>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</si>
  <si>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</si>
  <si>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</si>
  <si>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</si>
  <si>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</t>
  </si>
  <si>
    <t>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</si>
  <si>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</si>
  <si>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</si>
  <si>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</si>
  <si>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</si>
  <si>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</si>
  <si>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</si>
  <si>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</si>
  <si>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</si>
  <si>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</si>
  <si>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</si>
  <si>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</si>
  <si>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</si>
  <si>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</si>
  <si>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</si>
  <si>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</si>
  <si>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</si>
  <si>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</si>
  <si>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</si>
  <si>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C-4101-1500-28</t>
  </si>
  <si>
    <t>IMPLEMENTACION DE LAS MEDIDAS DE REPARACION EN LAS VICTIMAS DEL CONFLICTO ARMADO A NIVEL  NACIONAL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</si>
  <si>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</si>
  <si>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</si>
  <si>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</si>
  <si>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</si>
  <si>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</si>
  <si>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</si>
  <si>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</si>
  <si>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</si>
  <si>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</si>
  <si>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</si>
  <si>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</si>
  <si>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</si>
  <si>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</si>
  <si>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</si>
  <si>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</si>
  <si>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</si>
  <si>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C-4101-1500-28-0-4101065-03</t>
  </si>
  <si>
    <t>TRANSFERENCIAS CORRIENTES - SERVICIOS DE APOYO FINANCIERO PARA LA RESTITUCIÓN DE CRÉDITOS Y PASIVOS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</si>
  <si>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</si>
  <si>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</si>
  <si>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</si>
  <si>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</si>
  <si>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</t>
  </si>
  <si>
    <t>AMPLIACION DE LA CAPACIDAD TECNOLOGICA, USO Y GESTION DE LA INFORMACION ORIENTADA A LA TRANSFORMACION DIGITAL PARA LA ATENCION Y REPARACION INTEGRAL A LAS VICTIMAS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</si>
  <si>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</si>
  <si>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</si>
  <si>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</si>
  <si>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</si>
  <si>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</t>
  </si>
  <si>
    <t>FORTALECIMIENTO  A LA PLANEACION, OPERACION Y SEGUIMIENTO DE LA GESTION INSTITUCIONAL EN LA UNIDAD PARA LA ATENCION Y REPARACION INTEGRAL A LAS VICTIMAS A NIVEL NACIONAL  NACIONAL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</si>
  <si>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</si>
  <si>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</si>
  <si>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</si>
  <si>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</si>
  <si>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</si>
  <si>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</si>
  <si>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TOTAL PRESUPUESTO</t>
  </si>
  <si>
    <t/>
  </si>
  <si>
    <t>A-02</t>
  </si>
  <si>
    <t>INFORME DE EJECUCIÓN PRESUPUESTAL (DECRETO y DESAGREGADA) A 30 DE JUNIO DE 2023</t>
  </si>
  <si>
    <t>AUXILIOS FUNERARIOS A CARGO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</si>
</sst>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&quot;$&quot;\ #,##0.00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40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44" fontId="4" fillId="0" borderId="0" xfId="1" applyFont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5" fontId="6" fillId="2" borderId="2" xfId="1" applyNumberFormat="1" applyFont="1" applyFill="1" applyBorder="1" applyAlignment="1">
      <alignment horizontal="right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165" fontId="4" fillId="0" borderId="0" xfId="1" applyNumberFormat="1" applyFont="1" applyBorder="1" applyAlignment="1">
      <alignment horizontal="right" vertical="center" wrapText="1" readingOrder="1"/>
    </xf>
    <xf numFmtId="165" fontId="10" fillId="0" borderId="0" xfId="1" applyNumberFormat="1" applyFont="1" applyBorder="1" applyAlignment="1">
      <alignment horizontal="right" vertical="center" wrapText="1" readingOrder="1"/>
    </xf>
    <xf numFmtId="165" fontId="8" fillId="0" borderId="0" xfId="0" applyNumberFormat="1" applyFont="1" applyAlignment="1">
      <alignment vertical="center"/>
    </xf>
    <xf numFmtId="165" fontId="10" fillId="0" borderId="2" xfId="1" applyNumberFormat="1" applyFont="1" applyFill="1" applyBorder="1" applyAlignment="1">
      <alignment horizontal="right" vertical="center" wrapText="1" readingOrder="1"/>
    </xf>
    <xf numFmtId="44" fontId="4" fillId="0" borderId="0" xfId="1" applyFont="1" applyFill="1" applyBorder="1" applyAlignment="1">
      <alignment horizontal="right" vertical="center" wrapText="1" readingOrder="1"/>
    </xf>
    <xf numFmtId="165" fontId="9" fillId="0" borderId="0" xfId="0" applyNumberFormat="1" applyFont="1" applyAlignment="1">
      <alignment vertical="center"/>
    </xf>
    <xf numFmtId="166" fontId="9" fillId="0" borderId="0" xfId="1" applyNumberFormat="1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2" xfId="2" xr:uid="{DB8E89CF-427C-4F60-AA37-CEFA6821C1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6%20JUNIO/INFORMES/DESAGREGADO%2030062023.xlsx" TargetMode="External"/><Relationship Id="rId1" Type="http://schemas.openxmlformats.org/officeDocument/2006/relationships/externalLinkPath" Target="DESAGREGADO%203006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4%20ABRIL/INFORMES/04%20EJECUCION%20PRESUPUESTAL%20ABRIL%202023.xlsx" TargetMode="External"/><Relationship Id="rId1" Type="http://schemas.openxmlformats.org/officeDocument/2006/relationships/externalLinkPath" Target="04%20EJECUCION%20PRESUPUESTAL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1">
          <cell r="C1" t="str">
            <v>RUBRO</v>
          </cell>
          <cell r="D1" t="str">
            <v>FUENTE</v>
          </cell>
          <cell r="E1" t="str">
            <v>REC</v>
          </cell>
          <cell r="F1" t="str">
            <v>SIT</v>
          </cell>
          <cell r="G1" t="str">
            <v>DESCRIPCION</v>
          </cell>
          <cell r="H1" t="str">
            <v>APR. INICIAL</v>
          </cell>
          <cell r="I1" t="str">
            <v>APR. ADICIONADA</v>
          </cell>
          <cell r="J1" t="str">
            <v>APR. REDUCIDA</v>
          </cell>
          <cell r="K1" t="str">
            <v>APR. VIGENTE</v>
          </cell>
          <cell r="L1" t="str">
            <v>APR BLOQUEADA</v>
          </cell>
          <cell r="M1" t="str">
            <v>CDP</v>
          </cell>
          <cell r="N1" t="str">
            <v>APR. DISPONIBLE</v>
          </cell>
          <cell r="O1" t="str">
            <v>COMPROMISO</v>
          </cell>
          <cell r="P1" t="str">
            <v>OBLIGACION</v>
          </cell>
          <cell r="Q1" t="str">
            <v>ORDEN PAGO</v>
          </cell>
        </row>
        <row r="2">
          <cell r="C2" t="str">
            <v>A-01-01-01-001-001</v>
          </cell>
          <cell r="D2" t="str">
            <v>Nación</v>
          </cell>
          <cell r="E2" t="str">
            <v>10</v>
          </cell>
          <cell r="F2" t="str">
            <v>CSF</v>
          </cell>
          <cell r="G2" t="str">
            <v>SUELDO BÁSICO</v>
          </cell>
          <cell r="H2">
            <v>42704000000</v>
          </cell>
          <cell r="I2">
            <v>0</v>
          </cell>
          <cell r="J2">
            <v>0</v>
          </cell>
          <cell r="K2">
            <v>42704000000</v>
          </cell>
          <cell r="L2">
            <v>0</v>
          </cell>
          <cell r="M2">
            <v>42704000000</v>
          </cell>
          <cell r="N2">
            <v>0</v>
          </cell>
          <cell r="O2">
            <v>23205956427</v>
          </cell>
          <cell r="P2">
            <v>23205956427</v>
          </cell>
          <cell r="Q2">
            <v>23205956427</v>
          </cell>
        </row>
        <row r="3">
          <cell r="C3" t="str">
            <v>A-01-01-01-001-003</v>
          </cell>
          <cell r="D3" t="str">
            <v>Nación</v>
          </cell>
          <cell r="E3" t="str">
            <v>10</v>
          </cell>
          <cell r="F3" t="str">
            <v>CSF</v>
          </cell>
          <cell r="G3" t="str">
            <v>PRIMA TÉCNICA SALARIAL</v>
          </cell>
          <cell r="H3">
            <v>210000000</v>
          </cell>
          <cell r="I3">
            <v>0</v>
          </cell>
          <cell r="J3">
            <v>0</v>
          </cell>
          <cell r="K3">
            <v>210000000</v>
          </cell>
          <cell r="L3">
            <v>0</v>
          </cell>
          <cell r="M3">
            <v>210000000</v>
          </cell>
          <cell r="N3">
            <v>0</v>
          </cell>
          <cell r="O3">
            <v>47215069</v>
          </cell>
          <cell r="P3">
            <v>47215069</v>
          </cell>
          <cell r="Q3">
            <v>47215069</v>
          </cell>
        </row>
        <row r="4">
          <cell r="C4" t="str">
            <v>A-01-01-01-001-004</v>
          </cell>
          <cell r="D4" t="str">
            <v>Nación</v>
          </cell>
          <cell r="E4" t="str">
            <v>10</v>
          </cell>
          <cell r="F4" t="str">
            <v>CSF</v>
          </cell>
          <cell r="G4" t="str">
            <v>SUBSIDIO DE ALIMENTACIÓN</v>
          </cell>
          <cell r="H4">
            <v>1050000</v>
          </cell>
          <cell r="I4">
            <v>0</v>
          </cell>
          <cell r="J4">
            <v>0</v>
          </cell>
          <cell r="K4">
            <v>1050000</v>
          </cell>
          <cell r="L4">
            <v>0</v>
          </cell>
          <cell r="M4">
            <v>1050000</v>
          </cell>
          <cell r="N4">
            <v>0</v>
          </cell>
          <cell r="O4">
            <v>500310</v>
          </cell>
          <cell r="P4">
            <v>500310</v>
          </cell>
          <cell r="Q4">
            <v>500310</v>
          </cell>
        </row>
        <row r="5">
          <cell r="C5" t="str">
            <v>A-01-01-01-001-005</v>
          </cell>
          <cell r="D5" t="str">
            <v>Nación</v>
          </cell>
          <cell r="E5" t="str">
            <v>10</v>
          </cell>
          <cell r="F5" t="str">
            <v>CSF</v>
          </cell>
          <cell r="G5" t="str">
            <v>AUXILIO DE TRANSPORTE</v>
          </cell>
          <cell r="H5">
            <v>2000000</v>
          </cell>
          <cell r="I5">
            <v>0</v>
          </cell>
          <cell r="J5">
            <v>0</v>
          </cell>
          <cell r="K5">
            <v>2000000</v>
          </cell>
          <cell r="L5">
            <v>0</v>
          </cell>
          <cell r="M5">
            <v>2000000</v>
          </cell>
          <cell r="N5">
            <v>0</v>
          </cell>
          <cell r="O5">
            <v>843636</v>
          </cell>
          <cell r="P5">
            <v>843636</v>
          </cell>
          <cell r="Q5">
            <v>843636</v>
          </cell>
        </row>
        <row r="6">
          <cell r="C6" t="str">
            <v>A-01-01-01-001-006</v>
          </cell>
          <cell r="D6" t="str">
            <v>Nación</v>
          </cell>
          <cell r="E6" t="str">
            <v>10</v>
          </cell>
          <cell r="F6" t="str">
            <v>CSF</v>
          </cell>
          <cell r="G6" t="str">
            <v>PRIMA DE SERVICIO</v>
          </cell>
          <cell r="H6">
            <v>2100000000</v>
          </cell>
          <cell r="I6">
            <v>0</v>
          </cell>
          <cell r="J6">
            <v>0</v>
          </cell>
          <cell r="K6">
            <v>2100000000</v>
          </cell>
          <cell r="L6">
            <v>0</v>
          </cell>
          <cell r="M6">
            <v>2100000000</v>
          </cell>
          <cell r="N6">
            <v>0</v>
          </cell>
          <cell r="O6">
            <v>40889896</v>
          </cell>
          <cell r="P6">
            <v>40889896</v>
          </cell>
          <cell r="Q6">
            <v>40889896</v>
          </cell>
        </row>
        <row r="7">
          <cell r="C7" t="str">
            <v>A-01-01-01-001-007</v>
          </cell>
          <cell r="D7" t="str">
            <v>Nación</v>
          </cell>
          <cell r="E7" t="str">
            <v>10</v>
          </cell>
          <cell r="F7" t="str">
            <v>CSF</v>
          </cell>
          <cell r="G7" t="str">
            <v>BONIFICACIÓN POR SERVICIOS PRESTADOS</v>
          </cell>
          <cell r="H7">
            <v>1100000000</v>
          </cell>
          <cell r="I7">
            <v>0</v>
          </cell>
          <cell r="J7">
            <v>0</v>
          </cell>
          <cell r="K7">
            <v>1100000000</v>
          </cell>
          <cell r="L7">
            <v>0</v>
          </cell>
          <cell r="M7">
            <v>1100000000</v>
          </cell>
          <cell r="N7">
            <v>0</v>
          </cell>
          <cell r="O7">
            <v>693920338</v>
          </cell>
          <cell r="P7">
            <v>693920338</v>
          </cell>
          <cell r="Q7">
            <v>693920338</v>
          </cell>
        </row>
        <row r="8">
          <cell r="C8" t="str">
            <v>A-01-01-01-001-009</v>
          </cell>
          <cell r="D8" t="str">
            <v>Nación</v>
          </cell>
          <cell r="E8" t="str">
            <v>10</v>
          </cell>
          <cell r="F8" t="str">
            <v>CSF</v>
          </cell>
          <cell r="G8" t="str">
            <v>PRIMA DE NAVIDAD</v>
          </cell>
          <cell r="H8">
            <v>4500000000</v>
          </cell>
          <cell r="I8">
            <v>0</v>
          </cell>
          <cell r="J8">
            <v>0</v>
          </cell>
          <cell r="K8">
            <v>4500000000</v>
          </cell>
          <cell r="L8">
            <v>0</v>
          </cell>
          <cell r="M8">
            <v>4500000000</v>
          </cell>
          <cell r="N8">
            <v>0</v>
          </cell>
          <cell r="O8">
            <v>19462979</v>
          </cell>
          <cell r="P8">
            <v>19462979</v>
          </cell>
          <cell r="Q8">
            <v>19462979</v>
          </cell>
        </row>
        <row r="9">
          <cell r="C9" t="str">
            <v>A-01-01-01-001-010</v>
          </cell>
          <cell r="D9" t="str">
            <v>Nación</v>
          </cell>
          <cell r="E9" t="str">
            <v>10</v>
          </cell>
          <cell r="F9" t="str">
            <v>CSF</v>
          </cell>
          <cell r="G9" t="str">
            <v>PRIMA DE VACACIONES</v>
          </cell>
          <cell r="H9">
            <v>1847950000</v>
          </cell>
          <cell r="I9">
            <v>0</v>
          </cell>
          <cell r="J9">
            <v>0</v>
          </cell>
          <cell r="K9">
            <v>1847950000</v>
          </cell>
          <cell r="L9">
            <v>0</v>
          </cell>
          <cell r="M9">
            <v>1847950000</v>
          </cell>
          <cell r="N9">
            <v>0</v>
          </cell>
          <cell r="O9">
            <v>913009903</v>
          </cell>
          <cell r="P9">
            <v>913009903</v>
          </cell>
          <cell r="Q9">
            <v>913009903</v>
          </cell>
        </row>
        <row r="10">
          <cell r="C10" t="str">
            <v>A-01-01-02-001</v>
          </cell>
          <cell r="D10" t="str">
            <v>Nación</v>
          </cell>
          <cell r="E10" t="str">
            <v>10</v>
          </cell>
          <cell r="F10" t="str">
            <v>CSF</v>
          </cell>
          <cell r="G10" t="str">
            <v>APORTES A LA SEGURIDAD SOCIAL EN PENSIONES</v>
          </cell>
          <cell r="H10">
            <v>5820000000</v>
          </cell>
          <cell r="I10">
            <v>0</v>
          </cell>
          <cell r="J10">
            <v>0</v>
          </cell>
          <cell r="K10">
            <v>5820000000</v>
          </cell>
          <cell r="L10">
            <v>0</v>
          </cell>
          <cell r="M10">
            <v>5820000000</v>
          </cell>
          <cell r="N10">
            <v>0</v>
          </cell>
          <cell r="O10">
            <v>2742235994</v>
          </cell>
          <cell r="P10">
            <v>2742235994</v>
          </cell>
          <cell r="Q10">
            <v>2742235994</v>
          </cell>
        </row>
        <row r="11">
          <cell r="C11" t="str">
            <v>A-01-01-02-002</v>
          </cell>
          <cell r="D11" t="str">
            <v>Nación</v>
          </cell>
          <cell r="E11" t="str">
            <v>10</v>
          </cell>
          <cell r="F11" t="str">
            <v>CSF</v>
          </cell>
          <cell r="G11" t="str">
            <v>APORTES A LA SEGURIDAD SOCIAL EN SALUD</v>
          </cell>
          <cell r="H11">
            <v>4123000000</v>
          </cell>
          <cell r="I11">
            <v>0</v>
          </cell>
          <cell r="J11">
            <v>0</v>
          </cell>
          <cell r="K11">
            <v>4123000000</v>
          </cell>
          <cell r="L11">
            <v>0</v>
          </cell>
          <cell r="M11">
            <v>4123000000</v>
          </cell>
          <cell r="N11">
            <v>0</v>
          </cell>
          <cell r="O11">
            <v>1593224307</v>
          </cell>
          <cell r="P11">
            <v>1593224307</v>
          </cell>
          <cell r="Q11">
            <v>1593224307</v>
          </cell>
        </row>
        <row r="12">
          <cell r="C12" t="str">
            <v>A-01-01-02-003</v>
          </cell>
          <cell r="D12" t="str">
            <v>Nación</v>
          </cell>
          <cell r="E12" t="str">
            <v>10</v>
          </cell>
          <cell r="F12" t="str">
            <v>CSF</v>
          </cell>
          <cell r="G12" t="str">
            <v xml:space="preserve">AUXILIO DE CESANTÍAS </v>
          </cell>
          <cell r="H12">
            <v>4500000000</v>
          </cell>
          <cell r="I12">
            <v>0</v>
          </cell>
          <cell r="J12">
            <v>0</v>
          </cell>
          <cell r="K12">
            <v>4500000000</v>
          </cell>
          <cell r="L12">
            <v>0</v>
          </cell>
          <cell r="M12">
            <v>4500000000</v>
          </cell>
          <cell r="N12">
            <v>0</v>
          </cell>
          <cell r="O12">
            <v>1549971205</v>
          </cell>
          <cell r="P12">
            <v>1549971205</v>
          </cell>
          <cell r="Q12">
            <v>1549971205</v>
          </cell>
        </row>
        <row r="13">
          <cell r="C13" t="str">
            <v>A-01-01-02-004</v>
          </cell>
          <cell r="D13" t="str">
            <v>Nación</v>
          </cell>
          <cell r="E13" t="str">
            <v>10</v>
          </cell>
          <cell r="F13" t="str">
            <v>CSF</v>
          </cell>
          <cell r="G13" t="str">
            <v>APORTES A CAJAS DE COMPENSACIÓN FAMILIAR</v>
          </cell>
          <cell r="H13">
            <v>1990000000</v>
          </cell>
          <cell r="I13">
            <v>0</v>
          </cell>
          <cell r="J13">
            <v>0</v>
          </cell>
          <cell r="K13">
            <v>1990000000</v>
          </cell>
          <cell r="L13">
            <v>0</v>
          </cell>
          <cell r="M13">
            <v>1990000000</v>
          </cell>
          <cell r="N13">
            <v>0</v>
          </cell>
          <cell r="O13">
            <v>950721000</v>
          </cell>
          <cell r="P13">
            <v>950721000</v>
          </cell>
          <cell r="Q13">
            <v>950721000</v>
          </cell>
        </row>
        <row r="14">
          <cell r="C14" t="str">
            <v>A-01-01-02-005</v>
          </cell>
          <cell r="D14" t="str">
            <v>Nación</v>
          </cell>
          <cell r="E14" t="str">
            <v>10</v>
          </cell>
          <cell r="F14" t="str">
            <v>CSF</v>
          </cell>
          <cell r="G14" t="str">
            <v>APORTES GENERALES AL SISTEMA DE RIESGOS LABORALES</v>
          </cell>
          <cell r="H14">
            <v>1680000000</v>
          </cell>
          <cell r="I14">
            <v>0</v>
          </cell>
          <cell r="J14">
            <v>0</v>
          </cell>
          <cell r="K14">
            <v>1680000000</v>
          </cell>
          <cell r="L14">
            <v>0</v>
          </cell>
          <cell r="M14">
            <v>1680000000</v>
          </cell>
          <cell r="N14">
            <v>0</v>
          </cell>
          <cell r="O14">
            <v>607500472</v>
          </cell>
          <cell r="P14">
            <v>607500472</v>
          </cell>
          <cell r="Q14">
            <v>607500472</v>
          </cell>
        </row>
        <row r="15">
          <cell r="C15" t="str">
            <v>A-01-01-02-006</v>
          </cell>
          <cell r="D15" t="str">
            <v>Nación</v>
          </cell>
          <cell r="E15" t="str">
            <v>10</v>
          </cell>
          <cell r="F15" t="str">
            <v>CSF</v>
          </cell>
          <cell r="G15" t="str">
            <v>APORTES AL ICBF</v>
          </cell>
          <cell r="H15">
            <v>1580000000</v>
          </cell>
          <cell r="I15">
            <v>0</v>
          </cell>
          <cell r="J15">
            <v>0</v>
          </cell>
          <cell r="K15">
            <v>1580000000</v>
          </cell>
          <cell r="L15">
            <v>0</v>
          </cell>
          <cell r="M15">
            <v>1580000000</v>
          </cell>
          <cell r="N15">
            <v>0</v>
          </cell>
          <cell r="O15">
            <v>713119600</v>
          </cell>
          <cell r="P15">
            <v>713119600</v>
          </cell>
          <cell r="Q15">
            <v>713119600</v>
          </cell>
        </row>
        <row r="16">
          <cell r="C16" t="str">
            <v>A-01-01-02-007</v>
          </cell>
          <cell r="D16" t="str">
            <v>Nación</v>
          </cell>
          <cell r="E16" t="str">
            <v>10</v>
          </cell>
          <cell r="F16" t="str">
            <v>CSF</v>
          </cell>
          <cell r="G16" t="str">
            <v>APORTES AL SENA</v>
          </cell>
          <cell r="H16">
            <v>1060000000</v>
          </cell>
          <cell r="I16">
            <v>0</v>
          </cell>
          <cell r="J16">
            <v>0</v>
          </cell>
          <cell r="K16">
            <v>1060000000</v>
          </cell>
          <cell r="L16">
            <v>0</v>
          </cell>
          <cell r="M16">
            <v>1060000000</v>
          </cell>
          <cell r="N16">
            <v>0</v>
          </cell>
          <cell r="O16">
            <v>475483400</v>
          </cell>
          <cell r="P16">
            <v>475483400</v>
          </cell>
          <cell r="Q16">
            <v>475483400</v>
          </cell>
        </row>
        <row r="17">
          <cell r="C17" t="str">
            <v>A-01-01-03-001-001</v>
          </cell>
          <cell r="D17" t="str">
            <v>Nación</v>
          </cell>
          <cell r="E17" t="str">
            <v>10</v>
          </cell>
          <cell r="F17" t="str">
            <v>CSF</v>
          </cell>
          <cell r="G17" t="str">
            <v>VACACIONES</v>
          </cell>
          <cell r="H17">
            <v>2893000000</v>
          </cell>
          <cell r="I17">
            <v>0</v>
          </cell>
          <cell r="J17">
            <v>0</v>
          </cell>
          <cell r="K17">
            <v>2893000000</v>
          </cell>
          <cell r="L17">
            <v>0</v>
          </cell>
          <cell r="M17">
            <v>2893000000</v>
          </cell>
          <cell r="N17">
            <v>0</v>
          </cell>
          <cell r="O17">
            <v>1277495148</v>
          </cell>
          <cell r="P17">
            <v>1272398062</v>
          </cell>
          <cell r="Q17">
            <v>1272398062</v>
          </cell>
        </row>
        <row r="18">
          <cell r="C18" t="str">
            <v>A-01-01-03-001-002</v>
          </cell>
          <cell r="D18" t="str">
            <v>Nación</v>
          </cell>
          <cell r="E18" t="str">
            <v>10</v>
          </cell>
          <cell r="F18" t="str">
            <v>CSF</v>
          </cell>
          <cell r="G18" t="str">
            <v>INDEMNIZACIÓN POR VACACIONES</v>
          </cell>
          <cell r="H18">
            <v>254000000</v>
          </cell>
          <cell r="I18">
            <v>0</v>
          </cell>
          <cell r="J18">
            <v>0</v>
          </cell>
          <cell r="K18">
            <v>254000000</v>
          </cell>
          <cell r="L18">
            <v>0</v>
          </cell>
          <cell r="M18">
            <v>254000000</v>
          </cell>
          <cell r="N18">
            <v>0</v>
          </cell>
          <cell r="O18">
            <v>92463023</v>
          </cell>
          <cell r="P18">
            <v>92463023</v>
          </cell>
          <cell r="Q18">
            <v>92463023</v>
          </cell>
        </row>
        <row r="19">
          <cell r="C19" t="str">
            <v>A-01-01-03-001-003</v>
          </cell>
          <cell r="D19" t="str">
            <v>Nación</v>
          </cell>
          <cell r="E19" t="str">
            <v>10</v>
          </cell>
          <cell r="F19" t="str">
            <v>CSF</v>
          </cell>
          <cell r="G19" t="str">
            <v>BONIFICACIÓN ESPECIAL DE RECREACIÓN</v>
          </cell>
          <cell r="H19">
            <v>274000000</v>
          </cell>
          <cell r="I19">
            <v>0</v>
          </cell>
          <cell r="J19">
            <v>0</v>
          </cell>
          <cell r="K19">
            <v>274000000</v>
          </cell>
          <cell r="L19">
            <v>0</v>
          </cell>
          <cell r="M19">
            <v>274000000</v>
          </cell>
          <cell r="N19">
            <v>0</v>
          </cell>
          <cell r="O19">
            <v>114661378</v>
          </cell>
          <cell r="P19">
            <v>114661378</v>
          </cell>
          <cell r="Q19">
            <v>114661378</v>
          </cell>
        </row>
        <row r="20">
          <cell r="C20" t="str">
            <v>A-01-01-03-002</v>
          </cell>
          <cell r="D20" t="str">
            <v>Nación</v>
          </cell>
          <cell r="E20" t="str">
            <v>10</v>
          </cell>
          <cell r="F20" t="str">
            <v>CSF</v>
          </cell>
          <cell r="G20" t="str">
            <v>PRIMA TÉCNICA NO SALARIAL</v>
          </cell>
          <cell r="H20">
            <v>2452000000</v>
          </cell>
          <cell r="I20">
            <v>0</v>
          </cell>
          <cell r="J20">
            <v>0</v>
          </cell>
          <cell r="K20">
            <v>2452000000</v>
          </cell>
          <cell r="L20">
            <v>0</v>
          </cell>
          <cell r="M20">
            <v>2452000000</v>
          </cell>
          <cell r="N20">
            <v>0</v>
          </cell>
          <cell r="O20">
            <v>901293581</v>
          </cell>
          <cell r="P20">
            <v>892783519</v>
          </cell>
          <cell r="Q20">
            <v>892783519</v>
          </cell>
        </row>
        <row r="21">
          <cell r="C21" t="str">
            <v>A-01-01-03-013</v>
          </cell>
          <cell r="D21" t="str">
            <v>Nación</v>
          </cell>
          <cell r="E21" t="str">
            <v>10</v>
          </cell>
          <cell r="F21" t="str">
            <v>CSF</v>
          </cell>
          <cell r="G21" t="str">
            <v>ESTÍMULOS A LOS EMPLEADOS DEL ESTADO</v>
          </cell>
          <cell r="H21">
            <v>50000000</v>
          </cell>
          <cell r="I21">
            <v>0</v>
          </cell>
          <cell r="J21">
            <v>0</v>
          </cell>
          <cell r="K21">
            <v>50000000</v>
          </cell>
          <cell r="L21">
            <v>0</v>
          </cell>
          <cell r="M21">
            <v>50000000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A-01-01-03-016</v>
          </cell>
          <cell r="D22" t="str">
            <v>Nación</v>
          </cell>
          <cell r="E22" t="str">
            <v>10</v>
          </cell>
          <cell r="F22" t="str">
            <v>CSF</v>
          </cell>
          <cell r="G22" t="str">
            <v>PRIMA DE COORDINACIÓN</v>
          </cell>
          <cell r="H22">
            <v>404000000</v>
          </cell>
          <cell r="I22">
            <v>0</v>
          </cell>
          <cell r="J22">
            <v>0</v>
          </cell>
          <cell r="K22">
            <v>404000000</v>
          </cell>
          <cell r="L22">
            <v>0</v>
          </cell>
          <cell r="M22">
            <v>404000000</v>
          </cell>
          <cell r="N22">
            <v>0</v>
          </cell>
          <cell r="O22">
            <v>172517755</v>
          </cell>
          <cell r="P22">
            <v>172517755</v>
          </cell>
          <cell r="Q22">
            <v>172517755</v>
          </cell>
        </row>
        <row r="23">
          <cell r="C23" t="str">
            <v>A-01-01-03-030</v>
          </cell>
          <cell r="D23" t="str">
            <v>Nación</v>
          </cell>
          <cell r="E23" t="str">
            <v>10</v>
          </cell>
          <cell r="F23" t="str">
            <v>CSF</v>
          </cell>
          <cell r="G23" t="str">
            <v>BONIFICACIÓN DE DIRECCIÓN</v>
          </cell>
          <cell r="H23">
            <v>122000000</v>
          </cell>
          <cell r="I23">
            <v>0</v>
          </cell>
          <cell r="J23">
            <v>0</v>
          </cell>
          <cell r="K23">
            <v>122000000</v>
          </cell>
          <cell r="L23">
            <v>0</v>
          </cell>
          <cell r="M23">
            <v>122000000</v>
          </cell>
          <cell r="N23">
            <v>0</v>
          </cell>
          <cell r="O23">
            <v>54678586</v>
          </cell>
          <cell r="P23">
            <v>54678586</v>
          </cell>
          <cell r="Q23">
            <v>54678586</v>
          </cell>
        </row>
        <row r="24">
          <cell r="C24" t="str">
            <v>A-02-02-01-002-003</v>
          </cell>
          <cell r="D24" t="str">
            <v>Nación</v>
          </cell>
          <cell r="E24" t="str">
            <v>10</v>
          </cell>
          <cell r="F24" t="str">
            <v>CSF</v>
          </cell>
          <cell r="G24" t="str">
            <v>PRODUCTOS DE MOLINERÍA, ALMIDONES Y PRODUCTOS DERIVADOS DEL ALMIDÓN; OTROS PRODUCTOS ALIMENTICIOS</v>
          </cell>
          <cell r="H24">
            <v>20000000</v>
          </cell>
          <cell r="I24">
            <v>0</v>
          </cell>
          <cell r="J24">
            <v>0</v>
          </cell>
          <cell r="K24">
            <v>20000000</v>
          </cell>
          <cell r="L24">
            <v>0</v>
          </cell>
          <cell r="M24">
            <v>500000</v>
          </cell>
          <cell r="N24">
            <v>19500000</v>
          </cell>
          <cell r="O24">
            <v>500000</v>
          </cell>
          <cell r="P24">
            <v>500000</v>
          </cell>
          <cell r="Q24">
            <v>500000</v>
          </cell>
        </row>
        <row r="25">
          <cell r="C25" t="str">
            <v>A-02-02-01-003-002</v>
          </cell>
          <cell r="D25" t="str">
            <v>Nación</v>
          </cell>
          <cell r="E25" t="str">
            <v>10</v>
          </cell>
          <cell r="F25" t="str">
            <v>CSF</v>
          </cell>
          <cell r="G25" t="str">
            <v>PASTA O PULPA, PAPEL Y PRODUCTOS DE PAPEL; IMPRESOS Y ARTÍCULOS RELACIONADOS</v>
          </cell>
          <cell r="H25">
            <v>137840000</v>
          </cell>
          <cell r="I25">
            <v>0</v>
          </cell>
          <cell r="J25">
            <v>40000000</v>
          </cell>
          <cell r="K25">
            <v>97840000</v>
          </cell>
          <cell r="L25">
            <v>0</v>
          </cell>
          <cell r="M25">
            <v>97840000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A-02-02-01-003-003</v>
          </cell>
          <cell r="D26" t="str">
            <v>Nación</v>
          </cell>
          <cell r="E26" t="str">
            <v>10</v>
          </cell>
          <cell r="F26" t="str">
            <v>CSF</v>
          </cell>
          <cell r="G26" t="str">
            <v>PRODUCTOS DE HORNOS DE COQUE; PRODUCTOS DE REFINACIÓN DE PETRÓLEO Y COMBUSTIBLE NUCLEAR</v>
          </cell>
          <cell r="H26">
            <v>6000000</v>
          </cell>
          <cell r="I26">
            <v>0</v>
          </cell>
          <cell r="J26">
            <v>0</v>
          </cell>
          <cell r="K26">
            <v>6000000</v>
          </cell>
          <cell r="L26">
            <v>0</v>
          </cell>
          <cell r="M26">
            <v>5800000</v>
          </cell>
          <cell r="N26">
            <v>200000</v>
          </cell>
          <cell r="O26">
            <v>5800000</v>
          </cell>
          <cell r="P26">
            <v>2602779.66</v>
          </cell>
          <cell r="Q26">
            <v>2602779.66</v>
          </cell>
        </row>
        <row r="27">
          <cell r="C27" t="str">
            <v>A-02-02-01-003-008</v>
          </cell>
          <cell r="D27" t="str">
            <v>Nación</v>
          </cell>
          <cell r="E27" t="str">
            <v>10</v>
          </cell>
          <cell r="F27" t="str">
            <v>CSF</v>
          </cell>
          <cell r="G27" t="str">
            <v>OTROS BIENES TRANSPORTABLES N.C.P.</v>
          </cell>
          <cell r="H27">
            <v>45000000</v>
          </cell>
          <cell r="I27">
            <v>0</v>
          </cell>
          <cell r="J27">
            <v>0</v>
          </cell>
          <cell r="K27">
            <v>45000000</v>
          </cell>
          <cell r="L27">
            <v>0</v>
          </cell>
          <cell r="M27">
            <v>847900</v>
          </cell>
          <cell r="N27">
            <v>44152100</v>
          </cell>
          <cell r="O27">
            <v>847900</v>
          </cell>
          <cell r="P27">
            <v>847900</v>
          </cell>
          <cell r="Q27">
            <v>847900</v>
          </cell>
        </row>
        <row r="28">
          <cell r="C28" t="str">
            <v>A-02-02-01-004-005</v>
          </cell>
          <cell r="D28" t="str">
            <v>Nación</v>
          </cell>
          <cell r="E28" t="str">
            <v>10</v>
          </cell>
          <cell r="F28" t="str">
            <v>CSF</v>
          </cell>
          <cell r="G28" t="str">
            <v>MAQUINARIA DE OFICINA, CONTABILIDAD E INFORMÁTICA</v>
          </cell>
          <cell r="H28">
            <v>5000000</v>
          </cell>
          <cell r="I28">
            <v>0</v>
          </cell>
          <cell r="J28">
            <v>0</v>
          </cell>
          <cell r="K28">
            <v>5000000</v>
          </cell>
          <cell r="L28">
            <v>0</v>
          </cell>
          <cell r="M28">
            <v>1000000</v>
          </cell>
          <cell r="N28">
            <v>4000000</v>
          </cell>
          <cell r="O28">
            <v>1000000</v>
          </cell>
          <cell r="P28">
            <v>1000000</v>
          </cell>
          <cell r="Q28">
            <v>1000000</v>
          </cell>
        </row>
        <row r="29">
          <cell r="C29" t="str">
            <v>A-02-02-01-004-007</v>
          </cell>
          <cell r="D29" t="str">
            <v>Nación</v>
          </cell>
          <cell r="E29" t="str">
            <v>10</v>
          </cell>
          <cell r="F29" t="str">
            <v>CSF</v>
          </cell>
          <cell r="G29" t="str">
            <v>EQUIPO Y APARATOS DE RADIO, TELEVISIÓN Y COMUNICACIONES</v>
          </cell>
          <cell r="H29">
            <v>5000000</v>
          </cell>
          <cell r="I29">
            <v>0</v>
          </cell>
          <cell r="J29">
            <v>0</v>
          </cell>
          <cell r="K29">
            <v>5000000</v>
          </cell>
          <cell r="L29">
            <v>0</v>
          </cell>
          <cell r="M29">
            <v>0</v>
          </cell>
          <cell r="N29">
            <v>5000000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A-02-02-02-006-003</v>
          </cell>
          <cell r="D30" t="str">
            <v>Nación</v>
          </cell>
          <cell r="E30" t="str">
            <v>10</v>
          </cell>
          <cell r="F30" t="str">
            <v>CSF</v>
          </cell>
          <cell r="G30" t="str">
            <v>ALOJAMIENTO; SERVICIOS DE SUMINISTROS DE COMIDAS Y BEBIDAS</v>
          </cell>
          <cell r="H30">
            <v>1027065940</v>
          </cell>
          <cell r="I30">
            <v>0</v>
          </cell>
          <cell r="J30">
            <v>65000000</v>
          </cell>
          <cell r="K30">
            <v>962065940</v>
          </cell>
          <cell r="L30">
            <v>0</v>
          </cell>
          <cell r="M30">
            <v>959140170.42999995</v>
          </cell>
          <cell r="N30">
            <v>2925769.57</v>
          </cell>
          <cell r="O30">
            <v>692735793.86000001</v>
          </cell>
          <cell r="P30">
            <v>112928153.12</v>
          </cell>
          <cell r="Q30">
            <v>112928153.12</v>
          </cell>
        </row>
        <row r="31">
          <cell r="C31" t="str">
            <v>A-02-02-02-006-004</v>
          </cell>
          <cell r="D31" t="str">
            <v>Nación</v>
          </cell>
          <cell r="E31" t="str">
            <v>10</v>
          </cell>
          <cell r="F31" t="str">
            <v>CSF</v>
          </cell>
          <cell r="G31" t="str">
            <v>SERVICIOS DE TRANSPORTE DE PASAJEROS</v>
          </cell>
          <cell r="H31">
            <v>15000000</v>
          </cell>
          <cell r="I31">
            <v>0</v>
          </cell>
          <cell r="J31">
            <v>0</v>
          </cell>
          <cell r="K31">
            <v>15000000</v>
          </cell>
          <cell r="L31">
            <v>0</v>
          </cell>
          <cell r="M31">
            <v>15000000</v>
          </cell>
          <cell r="N31">
            <v>0</v>
          </cell>
          <cell r="O31">
            <v>15000000</v>
          </cell>
          <cell r="P31">
            <v>15000000</v>
          </cell>
          <cell r="Q31">
            <v>15000000</v>
          </cell>
        </row>
        <row r="32">
          <cell r="C32" t="str">
            <v>A-02-02-02-006-005</v>
          </cell>
          <cell r="D32" t="str">
            <v>Nación</v>
          </cell>
          <cell r="E32" t="str">
            <v>10</v>
          </cell>
          <cell r="F32" t="str">
            <v>CSF</v>
          </cell>
          <cell r="G32" t="str">
            <v>SERVICIOS DE TRANSPORTE DE CARGA</v>
          </cell>
          <cell r="H32">
            <v>180997519</v>
          </cell>
          <cell r="I32">
            <v>0</v>
          </cell>
          <cell r="J32">
            <v>0</v>
          </cell>
          <cell r="K32">
            <v>180997519</v>
          </cell>
          <cell r="L32">
            <v>0</v>
          </cell>
          <cell r="M32">
            <v>180997519</v>
          </cell>
          <cell r="N32">
            <v>0</v>
          </cell>
          <cell r="O32">
            <v>70680928</v>
          </cell>
          <cell r="P32">
            <v>0</v>
          </cell>
          <cell r="Q32">
            <v>0</v>
          </cell>
        </row>
        <row r="33">
          <cell r="C33" t="str">
            <v>A-02-02-02-006-007</v>
          </cell>
          <cell r="D33" t="str">
            <v>Nación</v>
          </cell>
          <cell r="E33" t="str">
            <v>10</v>
          </cell>
          <cell r="F33" t="str">
            <v>CSF</v>
          </cell>
          <cell r="G33" t="str">
            <v>SERVICIOS DE APOYO AL TRANSPORTE</v>
          </cell>
          <cell r="H33">
            <v>12000000</v>
          </cell>
          <cell r="I33">
            <v>0</v>
          </cell>
          <cell r="J33">
            <v>0</v>
          </cell>
          <cell r="K33">
            <v>12000000</v>
          </cell>
          <cell r="L33">
            <v>0</v>
          </cell>
          <cell r="M33">
            <v>1000000</v>
          </cell>
          <cell r="N33">
            <v>11000000</v>
          </cell>
          <cell r="O33">
            <v>1000000</v>
          </cell>
          <cell r="P33">
            <v>1000000</v>
          </cell>
          <cell r="Q33">
            <v>1000000</v>
          </cell>
        </row>
        <row r="34">
          <cell r="C34" t="str">
            <v>A-02-02-02-006-009</v>
          </cell>
          <cell r="D34" t="str">
            <v>Nación</v>
          </cell>
          <cell r="E34" t="str">
            <v>10</v>
          </cell>
          <cell r="F34" t="str">
            <v>CSF</v>
          </cell>
          <cell r="G34" t="str">
            <v>SERVICIOS DE DISTRIBUCIÓN DE ELECTRICIDAD, GAS Y AGUA (POR CUENTA PROPIA)</v>
          </cell>
          <cell r="H34">
            <v>67664156</v>
          </cell>
          <cell r="I34">
            <v>520000000</v>
          </cell>
          <cell r="J34">
            <v>800000</v>
          </cell>
          <cell r="K34">
            <v>586864156</v>
          </cell>
          <cell r="L34">
            <v>0</v>
          </cell>
          <cell r="M34">
            <v>586864156</v>
          </cell>
          <cell r="N34">
            <v>0</v>
          </cell>
          <cell r="O34">
            <v>305779499</v>
          </cell>
          <cell r="P34">
            <v>305728962</v>
          </cell>
          <cell r="Q34">
            <v>305728962</v>
          </cell>
        </row>
        <row r="35">
          <cell r="C35" t="str">
            <v>A-02-02-02-007-001</v>
          </cell>
          <cell r="D35" t="str">
            <v>Nación</v>
          </cell>
          <cell r="E35" t="str">
            <v>10</v>
          </cell>
          <cell r="F35" t="str">
            <v>CSF</v>
          </cell>
          <cell r="G35" t="str">
            <v>SERVICIOS FINANCIEROS Y SERVICIOS CONEXOS</v>
          </cell>
          <cell r="H35">
            <v>577868000</v>
          </cell>
          <cell r="I35">
            <v>800000</v>
          </cell>
          <cell r="J35">
            <v>0</v>
          </cell>
          <cell r="K35">
            <v>578668000</v>
          </cell>
          <cell r="L35">
            <v>0</v>
          </cell>
          <cell r="M35">
            <v>9316000</v>
          </cell>
          <cell r="N35">
            <v>569352000</v>
          </cell>
          <cell r="O35">
            <v>3129500</v>
          </cell>
          <cell r="P35">
            <v>213500</v>
          </cell>
          <cell r="Q35">
            <v>213500</v>
          </cell>
        </row>
        <row r="36">
          <cell r="C36" t="str">
            <v>A-02-02-02-007-002</v>
          </cell>
          <cell r="D36" t="str">
            <v>Nación</v>
          </cell>
          <cell r="E36" t="str">
            <v>10</v>
          </cell>
          <cell r="F36" t="str">
            <v>CSF</v>
          </cell>
          <cell r="G36" t="str">
            <v>SERVICIOS INMOBILIARIOS</v>
          </cell>
          <cell r="H36">
            <v>5098678520</v>
          </cell>
          <cell r="I36">
            <v>0</v>
          </cell>
          <cell r="J36">
            <v>0</v>
          </cell>
          <cell r="K36">
            <v>5098678520</v>
          </cell>
          <cell r="L36">
            <v>0</v>
          </cell>
          <cell r="M36">
            <v>4631124482</v>
          </cell>
          <cell r="N36">
            <v>467554038</v>
          </cell>
          <cell r="O36">
            <v>3947194399</v>
          </cell>
          <cell r="P36">
            <v>1943751464.21</v>
          </cell>
          <cell r="Q36">
            <v>1943751464.21</v>
          </cell>
        </row>
        <row r="37">
          <cell r="C37" t="str">
            <v>A-02-02-02-008-002</v>
          </cell>
          <cell r="D37" t="str">
            <v>Nación</v>
          </cell>
          <cell r="E37" t="str">
            <v>10</v>
          </cell>
          <cell r="F37" t="str">
            <v>CSF</v>
          </cell>
          <cell r="G37" t="str">
            <v>SERVICIOS JURÍDICOS Y CONTABLES</v>
          </cell>
          <cell r="H37">
            <v>2651216951</v>
          </cell>
          <cell r="I37">
            <v>48000000</v>
          </cell>
          <cell r="J37">
            <v>117831226</v>
          </cell>
          <cell r="K37">
            <v>2581385725</v>
          </cell>
          <cell r="L37">
            <v>0</v>
          </cell>
          <cell r="M37">
            <v>1710289765</v>
          </cell>
          <cell r="N37">
            <v>871095960</v>
          </cell>
          <cell r="O37">
            <v>1687106985</v>
          </cell>
          <cell r="P37">
            <v>865171560</v>
          </cell>
          <cell r="Q37">
            <v>865171560</v>
          </cell>
        </row>
        <row r="38">
          <cell r="C38" t="str">
            <v>A-02-02-02-008-003</v>
          </cell>
          <cell r="D38" t="str">
            <v>Nación</v>
          </cell>
          <cell r="E38" t="str">
            <v>10</v>
          </cell>
          <cell r="F38" t="str">
            <v>CSF</v>
          </cell>
          <cell r="G38" t="str">
            <v>OTROS SERVICIOS PROFESIONALES, CIENTÍFICOS Y TÉCNICOS</v>
          </cell>
          <cell r="H38">
            <v>2292834781</v>
          </cell>
          <cell r="I38">
            <v>117831226</v>
          </cell>
          <cell r="J38">
            <v>48000000</v>
          </cell>
          <cell r="K38">
            <v>2362666007</v>
          </cell>
          <cell r="L38">
            <v>0</v>
          </cell>
          <cell r="M38">
            <v>1697782015</v>
          </cell>
          <cell r="N38">
            <v>664883992</v>
          </cell>
          <cell r="O38">
            <v>1584480783</v>
          </cell>
          <cell r="P38">
            <v>697991060</v>
          </cell>
          <cell r="Q38">
            <v>697991060</v>
          </cell>
        </row>
        <row r="39">
          <cell r="C39" t="str">
            <v>A-02-02-02-008-004</v>
          </cell>
          <cell r="D39" t="str">
            <v>Nación</v>
          </cell>
          <cell r="E39" t="str">
            <v>10</v>
          </cell>
          <cell r="F39" t="str">
            <v>CSF</v>
          </cell>
          <cell r="G39" t="str">
            <v>SERVICIOS DE TELECOMUNICACIONES, TRANSMISIÓN Y SUMINISTRO DE INFORMACIÓN</v>
          </cell>
          <cell r="H39">
            <v>0</v>
          </cell>
          <cell r="I39">
            <v>60000000</v>
          </cell>
          <cell r="J39">
            <v>0</v>
          </cell>
          <cell r="K39">
            <v>60000000</v>
          </cell>
          <cell r="L39">
            <v>0</v>
          </cell>
          <cell r="M39">
            <v>60000000</v>
          </cell>
          <cell r="N39">
            <v>0</v>
          </cell>
          <cell r="O39">
            <v>29870174</v>
          </cell>
          <cell r="P39">
            <v>29870174</v>
          </cell>
          <cell r="Q39">
            <v>29870174</v>
          </cell>
        </row>
        <row r="40">
          <cell r="C40" t="str">
            <v>A-02-02-02-008-005</v>
          </cell>
          <cell r="D40" t="str">
            <v>Nación</v>
          </cell>
          <cell r="E40" t="str">
            <v>10</v>
          </cell>
          <cell r="F40" t="str">
            <v>CSF</v>
          </cell>
          <cell r="G40" t="str">
            <v>SERVICIOS DE SOPORTE</v>
          </cell>
          <cell r="H40">
            <v>7040834133</v>
          </cell>
          <cell r="I40">
            <v>65000000</v>
          </cell>
          <cell r="J40">
            <v>0</v>
          </cell>
          <cell r="K40">
            <v>7105834133</v>
          </cell>
          <cell r="L40">
            <v>0</v>
          </cell>
          <cell r="M40">
            <v>7104960547.0600004</v>
          </cell>
          <cell r="N40">
            <v>873585.94</v>
          </cell>
          <cell r="O40">
            <v>6181296281.9399996</v>
          </cell>
          <cell r="P40">
            <v>3506206936.6999998</v>
          </cell>
          <cell r="Q40">
            <v>3506206936.6999998</v>
          </cell>
        </row>
        <row r="41">
          <cell r="C41" t="str">
            <v>A-02-02-02-008-007</v>
          </cell>
          <cell r="D41" t="str">
            <v>Nación</v>
          </cell>
          <cell r="E41" t="str">
            <v>10</v>
          </cell>
          <cell r="F41" t="str">
            <v>CSF</v>
          </cell>
          <cell r="G41" t="str">
            <v>SERVICIOS DE MANTENIMIENTO, REPARACIÓN E INSTALACIÓN (EXCEPTO SERVICIOS DE CONSTRUCCIÓN)</v>
          </cell>
          <cell r="H41">
            <v>10000000</v>
          </cell>
          <cell r="I41">
            <v>0</v>
          </cell>
          <cell r="J41">
            <v>0</v>
          </cell>
          <cell r="K41">
            <v>10000000</v>
          </cell>
          <cell r="L41">
            <v>0</v>
          </cell>
          <cell r="M41">
            <v>8883300</v>
          </cell>
          <cell r="N41">
            <v>1116700</v>
          </cell>
          <cell r="O41">
            <v>883300</v>
          </cell>
          <cell r="P41">
            <v>883300</v>
          </cell>
          <cell r="Q41">
            <v>883300</v>
          </cell>
        </row>
        <row r="42">
          <cell r="C42" t="str">
            <v>A-02-02-02-008-009</v>
          </cell>
          <cell r="D42" t="str">
            <v>Nación</v>
          </cell>
          <cell r="E42" t="str">
            <v>10</v>
          </cell>
          <cell r="F42" t="str">
            <v>CSF</v>
          </cell>
          <cell r="G42" t="str">
            <v>OTROS SERVICIOS DE FABRICACIÓN; SERVICIOS DE EDICIÓN, IMPRESIÓN Y REPRODUCCIÓN; SERVICIOS DE RECUPERACIÓN DE MATERIALES</v>
          </cell>
          <cell r="H42">
            <v>25000000</v>
          </cell>
          <cell r="I42">
            <v>40000000</v>
          </cell>
          <cell r="J42">
            <v>0</v>
          </cell>
          <cell r="K42">
            <v>65000000</v>
          </cell>
          <cell r="L42">
            <v>0</v>
          </cell>
          <cell r="M42">
            <v>61000000</v>
          </cell>
          <cell r="N42">
            <v>4000000</v>
          </cell>
          <cell r="O42">
            <v>61000000</v>
          </cell>
          <cell r="P42">
            <v>1000000</v>
          </cell>
          <cell r="Q42">
            <v>1000000</v>
          </cell>
        </row>
        <row r="43">
          <cell r="C43" t="str">
            <v>A-02-02-02-009-002</v>
          </cell>
          <cell r="D43" t="str">
            <v>Nación</v>
          </cell>
          <cell r="E43" t="str">
            <v>10</v>
          </cell>
          <cell r="F43" t="str">
            <v>CSF</v>
          </cell>
          <cell r="G43" t="str">
            <v>SERVICIOS DE EDUCACIÓN</v>
          </cell>
          <cell r="H43">
            <v>200000000</v>
          </cell>
          <cell r="I43">
            <v>0</v>
          </cell>
          <cell r="J43">
            <v>200000000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A-02-02-02-009-004</v>
          </cell>
          <cell r="D44" t="str">
            <v>Nación</v>
          </cell>
          <cell r="E44" t="str">
            <v>10</v>
          </cell>
          <cell r="F44" t="str">
            <v>CSF</v>
          </cell>
          <cell r="G44" t="str">
            <v>SERVICIOS DE ALCANTARILLADO, RECOLECCIÓN, TRATAMIENTO Y DISPOSICIÓN DE DESECHOS Y OTROS SERVICIOS DE SANEAMIENTO AMBIENTAL</v>
          </cell>
          <cell r="H44">
            <v>0</v>
          </cell>
          <cell r="I44">
            <v>100000000</v>
          </cell>
          <cell r="J44">
            <v>0</v>
          </cell>
          <cell r="K44">
            <v>100000000</v>
          </cell>
          <cell r="L44">
            <v>0</v>
          </cell>
          <cell r="M44">
            <v>100000000</v>
          </cell>
          <cell r="N44">
            <v>0</v>
          </cell>
          <cell r="O44">
            <v>8982356.5999999996</v>
          </cell>
          <cell r="P44">
            <v>8943803.5999999996</v>
          </cell>
          <cell r="Q44">
            <v>8943803.5999999996</v>
          </cell>
        </row>
        <row r="45">
          <cell r="C45" t="str">
            <v>A-02-02-02-009-006</v>
          </cell>
          <cell r="D45" t="str">
            <v>Nación</v>
          </cell>
          <cell r="E45" t="str">
            <v>10</v>
          </cell>
          <cell r="F45" t="str">
            <v>CSF</v>
          </cell>
          <cell r="G45" t="str">
            <v>SERVICIOS DE ESPARCIMIENTO, CULTURALES Y DEPORTIVOS</v>
          </cell>
          <cell r="H45">
            <v>480000000</v>
          </cell>
          <cell r="I45">
            <v>0</v>
          </cell>
          <cell r="J45">
            <v>480000000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A-02-02-02-010</v>
          </cell>
          <cell r="D46" t="str">
            <v>Nación</v>
          </cell>
          <cell r="E46" t="str">
            <v>10</v>
          </cell>
          <cell r="F46" t="str">
            <v>CSF</v>
          </cell>
          <cell r="G46" t="str">
            <v>VIÁTICOS DE LOS FUNCIONARIOS EN COMISIÓN</v>
          </cell>
          <cell r="H46">
            <v>100000000</v>
          </cell>
          <cell r="I46">
            <v>0</v>
          </cell>
          <cell r="J46">
            <v>0</v>
          </cell>
          <cell r="K46">
            <v>100000000</v>
          </cell>
          <cell r="L46">
            <v>0</v>
          </cell>
          <cell r="M46">
            <v>100000000</v>
          </cell>
          <cell r="N46">
            <v>0</v>
          </cell>
          <cell r="O46">
            <v>75716403.939999998</v>
          </cell>
          <cell r="P46">
            <v>46288600</v>
          </cell>
          <cell r="Q46">
            <v>46288600</v>
          </cell>
        </row>
        <row r="47">
          <cell r="C47" t="str">
            <v>A-03-04-02-012-001</v>
          </cell>
          <cell r="D47" t="str">
            <v>Nación</v>
          </cell>
          <cell r="E47" t="str">
            <v>10</v>
          </cell>
          <cell r="F47" t="str">
            <v>CSF</v>
          </cell>
          <cell r="G47" t="str">
            <v>INCAPACIDADES (NO DE PENSIONES)</v>
          </cell>
          <cell r="H47">
            <v>178000000</v>
          </cell>
          <cell r="I47">
            <v>40000000</v>
          </cell>
          <cell r="J47">
            <v>0</v>
          </cell>
          <cell r="K47">
            <v>218000000</v>
          </cell>
          <cell r="L47">
            <v>0</v>
          </cell>
          <cell r="M47">
            <v>218000000</v>
          </cell>
          <cell r="N47">
            <v>0</v>
          </cell>
          <cell r="O47">
            <v>213138225</v>
          </cell>
          <cell r="P47">
            <v>213138225</v>
          </cell>
          <cell r="Q47">
            <v>213138225</v>
          </cell>
        </row>
        <row r="48">
          <cell r="C48" t="str">
            <v>A-03-04-02-012-002</v>
          </cell>
          <cell r="D48" t="str">
            <v>Nación</v>
          </cell>
          <cell r="E48" t="str">
            <v>10</v>
          </cell>
          <cell r="F48" t="str">
            <v>CSF</v>
          </cell>
          <cell r="G48" t="str">
            <v>LICENCIAS DE MATERNIDAD Y PATERNIDAD (NO DE PENSIONES)</v>
          </cell>
          <cell r="H48">
            <v>178000000</v>
          </cell>
          <cell r="I48">
            <v>0</v>
          </cell>
          <cell r="J48">
            <v>40000000</v>
          </cell>
          <cell r="K48">
            <v>138000000</v>
          </cell>
          <cell r="L48">
            <v>0</v>
          </cell>
          <cell r="M48">
            <v>138000000</v>
          </cell>
          <cell r="N48">
            <v>0</v>
          </cell>
          <cell r="O48">
            <v>109197516</v>
          </cell>
          <cell r="P48">
            <v>109197516</v>
          </cell>
          <cell r="Q48">
            <v>109197516</v>
          </cell>
        </row>
        <row r="49">
          <cell r="C49" t="str">
            <v>A-03-04-02-014-002-01</v>
          </cell>
          <cell r="D49" t="str">
            <v>Nación</v>
          </cell>
          <cell r="E49" t="str">
            <v>10</v>
          </cell>
          <cell r="F49" t="str">
            <v>CSF</v>
          </cell>
          <cell r="G49" t="str">
            <v>AUXILIOS FUNERARIOS A CARGO DE LA ENTIDAD</v>
          </cell>
          <cell r="H49">
            <v>50000000</v>
          </cell>
          <cell r="I49">
            <v>0</v>
          </cell>
          <cell r="J49">
            <v>0</v>
          </cell>
          <cell r="K49">
            <v>50000000</v>
          </cell>
          <cell r="L49">
            <v>0</v>
          </cell>
          <cell r="M49">
            <v>50000000</v>
          </cell>
          <cell r="N49">
            <v>0</v>
          </cell>
          <cell r="O49">
            <v>3480000</v>
          </cell>
          <cell r="P49">
            <v>0</v>
          </cell>
          <cell r="Q49">
            <v>0</v>
          </cell>
        </row>
        <row r="50">
          <cell r="C50" t="str">
            <v>A-03-10-01-001</v>
          </cell>
          <cell r="D50" t="str">
            <v>Nación</v>
          </cell>
          <cell r="E50" t="str">
            <v>10</v>
          </cell>
          <cell r="F50" t="str">
            <v>CSF</v>
          </cell>
          <cell r="G50" t="str">
            <v>SENTENCIAS</v>
          </cell>
          <cell r="H50">
            <v>400000000</v>
          </cell>
          <cell r="I50">
            <v>0</v>
          </cell>
          <cell r="J50">
            <v>400000000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A-03-10-01-002</v>
          </cell>
          <cell r="D51" t="str">
            <v>Nación</v>
          </cell>
          <cell r="E51" t="str">
            <v>10</v>
          </cell>
          <cell r="F51" t="str">
            <v>CSF</v>
          </cell>
          <cell r="G51" t="str">
            <v>CONCILIACIONES</v>
          </cell>
          <cell r="H51">
            <v>502000000</v>
          </cell>
          <cell r="I51">
            <v>400000000</v>
          </cell>
          <cell r="J51">
            <v>0</v>
          </cell>
          <cell r="K51">
            <v>902000000</v>
          </cell>
          <cell r="L51">
            <v>0</v>
          </cell>
          <cell r="M51">
            <v>902000000</v>
          </cell>
          <cell r="N51">
            <v>0</v>
          </cell>
          <cell r="O51">
            <v>902000000</v>
          </cell>
          <cell r="P51">
            <v>902000000</v>
          </cell>
          <cell r="Q51">
            <v>902000000</v>
          </cell>
        </row>
        <row r="52">
          <cell r="C52" t="str">
            <v>A-03-10-01-002</v>
          </cell>
          <cell r="D52" t="str">
            <v>Nación</v>
          </cell>
          <cell r="E52" t="str">
            <v>11</v>
          </cell>
          <cell r="F52" t="str">
            <v>CSF</v>
          </cell>
          <cell r="G52" t="str">
            <v>CONCILIACIONES</v>
          </cell>
          <cell r="H52">
            <v>772269280</v>
          </cell>
          <cell r="I52">
            <v>0</v>
          </cell>
          <cell r="J52">
            <v>0</v>
          </cell>
          <cell r="K52">
            <v>772269280</v>
          </cell>
          <cell r="L52">
            <v>0</v>
          </cell>
          <cell r="M52">
            <v>772269280</v>
          </cell>
          <cell r="N52">
            <v>0</v>
          </cell>
          <cell r="O52">
            <v>772269280</v>
          </cell>
          <cell r="P52">
            <v>772269280</v>
          </cell>
          <cell r="Q52">
            <v>772269280</v>
          </cell>
        </row>
        <row r="53">
          <cell r="C53" t="str">
            <v>A-08-05-01-003</v>
          </cell>
          <cell r="D53" t="str">
            <v>Nación</v>
          </cell>
          <cell r="E53" t="str">
            <v>11</v>
          </cell>
          <cell r="F53" t="str">
            <v>CSF</v>
          </cell>
          <cell r="G53" t="str">
            <v>SANCIONES ADMINISTRATIVAS</v>
          </cell>
          <cell r="H53">
            <v>50000000</v>
          </cell>
          <cell r="I53">
            <v>0</v>
          </cell>
          <cell r="J53">
            <v>0</v>
          </cell>
          <cell r="K53">
            <v>50000000</v>
          </cell>
          <cell r="L53">
            <v>0</v>
          </cell>
          <cell r="M53">
            <v>50000000</v>
          </cell>
          <cell r="N53">
            <v>0</v>
          </cell>
          <cell r="O53">
            <v>48575000</v>
          </cell>
          <cell r="P53">
            <v>48575000</v>
          </cell>
          <cell r="Q53">
            <v>48575000</v>
          </cell>
        </row>
        <row r="54">
          <cell r="C54" t="str">
            <v>C-4101-1500-23-0-4101044-02</v>
          </cell>
          <cell r="D54" t="str">
            <v>Nación</v>
          </cell>
          <cell r="E54" t="str">
            <v>10</v>
          </cell>
          <cell r="F54" t="str">
            <v>CSF</v>
          </cell>
          <cell r="G54" t="str">
            <v>ADQUISICIÓN DE BIENES Y SERVICIOS - SERVICIO DE INFORMACIÓN PARA EL REGISTRO, ATENCIÓN, ASISTENCIA Y REPARACIÓN INTEGRAL A VÍCTIMAS - MEJORAMIENTO DE LA INFORMACION DEL REGISTRO UNICO DE VICTIMAS   NACIONAL</v>
          </cell>
          <cell r="H54">
            <v>24378004470</v>
          </cell>
          <cell r="I54">
            <v>500000000</v>
          </cell>
          <cell r="J54">
            <v>0</v>
          </cell>
          <cell r="K54">
            <v>24878004470</v>
          </cell>
          <cell r="L54">
            <v>0</v>
          </cell>
          <cell r="M54">
            <v>24528873980.5</v>
          </cell>
          <cell r="N54">
            <v>349130489.5</v>
          </cell>
          <cell r="O54">
            <v>20503416449.939999</v>
          </cell>
          <cell r="P54">
            <v>8712137197.3199997</v>
          </cell>
          <cell r="Q54">
            <v>8712137197.3199997</v>
          </cell>
        </row>
        <row r="55">
          <cell r="C55" t="str">
            <v>C-4101-1500-23-0-4101014-02</v>
          </cell>
          <cell r="D55" t="str">
            <v>Nación</v>
          </cell>
          <cell r="E55" t="str">
            <v>10</v>
          </cell>
          <cell r="F55" t="str">
            <v>CSF</v>
          </cell>
          <cell r="G55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H55">
            <v>8593095591</v>
          </cell>
          <cell r="I55">
            <v>0</v>
          </cell>
          <cell r="J55">
            <v>500000000</v>
          </cell>
          <cell r="K55">
            <v>8093095591</v>
          </cell>
          <cell r="L55">
            <v>0</v>
          </cell>
          <cell r="M55">
            <v>7487620074</v>
          </cell>
          <cell r="N55">
            <v>605475517</v>
          </cell>
          <cell r="O55">
            <v>1657642645.55</v>
          </cell>
          <cell r="P55">
            <v>619623962.54999995</v>
          </cell>
          <cell r="Q55">
            <v>619623962.54999995</v>
          </cell>
        </row>
        <row r="56">
          <cell r="C56" t="str">
            <v>C-4101-1500-24-0-4101079-02</v>
          </cell>
          <cell r="D56" t="str">
            <v>Nación</v>
          </cell>
          <cell r="E56" t="str">
            <v>10</v>
          </cell>
          <cell r="F56" t="str">
            <v>CSF</v>
          </cell>
          <cell r="G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H56">
            <v>2818530265</v>
          </cell>
          <cell r="I56">
            <v>0</v>
          </cell>
          <cell r="J56">
            <v>0</v>
          </cell>
          <cell r="K56">
            <v>2818530265</v>
          </cell>
          <cell r="L56">
            <v>0</v>
          </cell>
          <cell r="M56">
            <v>1821052585</v>
          </cell>
          <cell r="N56">
            <v>997477680</v>
          </cell>
          <cell r="O56">
            <v>1233482041</v>
          </cell>
          <cell r="P56">
            <v>554098275</v>
          </cell>
          <cell r="Q56">
            <v>554098275</v>
          </cell>
        </row>
        <row r="57">
          <cell r="C57" t="str">
            <v>C-4101-1500-24-0-4101096-02</v>
          </cell>
          <cell r="D57" t="str">
            <v>Nación</v>
          </cell>
          <cell r="E57" t="str">
            <v>10</v>
          </cell>
          <cell r="F57" t="str">
            <v>CSF</v>
          </cell>
          <cell r="G57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H57">
            <v>448296299</v>
          </cell>
          <cell r="I57">
            <v>0</v>
          </cell>
          <cell r="J57">
            <v>0</v>
          </cell>
          <cell r="K57">
            <v>448296299</v>
          </cell>
          <cell r="L57">
            <v>0</v>
          </cell>
          <cell r="M57">
            <v>448296299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C-4101-1500-24-0-4101043-02</v>
          </cell>
          <cell r="D58" t="str">
            <v>Nación</v>
          </cell>
          <cell r="E58" t="str">
            <v>10</v>
          </cell>
          <cell r="F58" t="str">
            <v>CSF</v>
          </cell>
          <cell r="G58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H58">
            <v>2872827000</v>
          </cell>
          <cell r="I58">
            <v>0</v>
          </cell>
          <cell r="J58">
            <v>2872827000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C-4101-1500-24-0-4101095-02</v>
          </cell>
          <cell r="D59" t="str">
            <v>Nación</v>
          </cell>
          <cell r="E59" t="str">
            <v>10</v>
          </cell>
          <cell r="F59" t="str">
            <v>CSF</v>
          </cell>
          <cell r="G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H59">
            <v>0</v>
          </cell>
          <cell r="I59">
            <v>2490000000</v>
          </cell>
          <cell r="J59">
            <v>828270000</v>
          </cell>
          <cell r="K59">
            <v>1661730000</v>
          </cell>
          <cell r="L59">
            <v>0</v>
          </cell>
          <cell r="M59">
            <v>105671121</v>
          </cell>
          <cell r="N59">
            <v>1556058879</v>
          </cell>
          <cell r="O59">
            <v>1106300.1200000001</v>
          </cell>
          <cell r="P59">
            <v>0</v>
          </cell>
          <cell r="Q59">
            <v>0</v>
          </cell>
        </row>
        <row r="60">
          <cell r="C60" t="str">
            <v>C-4101-1500-24-0-4101093-02</v>
          </cell>
          <cell r="D60" t="str">
            <v>Nación</v>
          </cell>
          <cell r="E60" t="str">
            <v>10</v>
          </cell>
          <cell r="F60" t="str">
            <v>CSF</v>
          </cell>
          <cell r="G60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H60">
            <v>6126892560</v>
          </cell>
          <cell r="I60">
            <v>284046032</v>
          </cell>
          <cell r="J60">
            <v>0</v>
          </cell>
          <cell r="K60">
            <v>6410938592</v>
          </cell>
          <cell r="L60">
            <v>0</v>
          </cell>
          <cell r="M60">
            <v>4747612472</v>
          </cell>
          <cell r="N60">
            <v>1663326120</v>
          </cell>
          <cell r="O60">
            <v>2948766741</v>
          </cell>
          <cell r="P60">
            <v>806633208</v>
          </cell>
          <cell r="Q60">
            <v>806633208</v>
          </cell>
        </row>
        <row r="61">
          <cell r="C61" t="str">
            <v>C-4101-1500-24-0-4101095-03</v>
          </cell>
          <cell r="D61" t="str">
            <v>Nación</v>
          </cell>
          <cell r="E61" t="str">
            <v>10</v>
          </cell>
          <cell r="F61" t="str">
            <v>CSF</v>
          </cell>
          <cell r="G61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H61">
            <v>19967626577</v>
          </cell>
          <cell r="I61">
            <v>2872827000</v>
          </cell>
          <cell r="J61">
            <v>5362827000</v>
          </cell>
          <cell r="K61">
            <v>17477626577</v>
          </cell>
          <cell r="L61">
            <v>0</v>
          </cell>
          <cell r="M61">
            <v>17477626577</v>
          </cell>
          <cell r="N61">
            <v>0</v>
          </cell>
          <cell r="O61">
            <v>197608898.97999999</v>
          </cell>
          <cell r="P61">
            <v>0</v>
          </cell>
          <cell r="Q61">
            <v>0</v>
          </cell>
        </row>
        <row r="62">
          <cell r="C62" t="str">
            <v>C-4101-1500-24-0-4101096-03</v>
          </cell>
          <cell r="D62" t="str">
            <v>Nación</v>
          </cell>
          <cell r="E62" t="str">
            <v>10</v>
          </cell>
          <cell r="F62" t="str">
            <v>CSF</v>
          </cell>
          <cell r="G62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H62">
            <v>14494913651</v>
          </cell>
          <cell r="I62">
            <v>2872827000</v>
          </cell>
          <cell r="J62">
            <v>0</v>
          </cell>
          <cell r="K62">
            <v>17367740651</v>
          </cell>
          <cell r="L62">
            <v>0</v>
          </cell>
          <cell r="M62">
            <v>17367740651</v>
          </cell>
          <cell r="N62">
            <v>0</v>
          </cell>
          <cell r="O62">
            <v>1334405000</v>
          </cell>
          <cell r="P62">
            <v>1334405000</v>
          </cell>
          <cell r="Q62">
            <v>1334405000</v>
          </cell>
        </row>
        <row r="63">
          <cell r="C63" t="str">
            <v>C-4101-1500-24-0-4101079-03</v>
          </cell>
          <cell r="D63" t="str">
            <v>Nación</v>
          </cell>
          <cell r="E63" t="str">
            <v>10</v>
          </cell>
          <cell r="F63" t="str">
            <v>CSF</v>
          </cell>
          <cell r="G63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H63">
            <v>1214035057</v>
          </cell>
          <cell r="I63">
            <v>0</v>
          </cell>
          <cell r="J63">
            <v>0</v>
          </cell>
          <cell r="K63">
            <v>1214035057</v>
          </cell>
          <cell r="L63">
            <v>0</v>
          </cell>
          <cell r="M63">
            <v>1214035057</v>
          </cell>
          <cell r="N63">
            <v>0</v>
          </cell>
          <cell r="O63">
            <v>822321360</v>
          </cell>
          <cell r="P63">
            <v>275900000</v>
          </cell>
          <cell r="Q63">
            <v>275900000</v>
          </cell>
        </row>
        <row r="64">
          <cell r="C64" t="str">
            <v>C-4101-1500-24-0-4101093-03</v>
          </cell>
          <cell r="D64" t="str">
            <v>Nación</v>
          </cell>
          <cell r="E64" t="str">
            <v>10</v>
          </cell>
          <cell r="F64" t="str">
            <v>CSF</v>
          </cell>
          <cell r="G64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H64">
            <v>585000000</v>
          </cell>
          <cell r="I64">
            <v>544223968</v>
          </cell>
          <cell r="J64">
            <v>0</v>
          </cell>
          <cell r="K64">
            <v>1129223968</v>
          </cell>
          <cell r="L64">
            <v>0</v>
          </cell>
          <cell r="M64">
            <v>1129223968</v>
          </cell>
          <cell r="N64">
            <v>0</v>
          </cell>
          <cell r="O64">
            <v>480000000</v>
          </cell>
          <cell r="P64">
            <v>39360000</v>
          </cell>
          <cell r="Q64">
            <v>39360000</v>
          </cell>
        </row>
        <row r="65">
          <cell r="C65" t="str">
            <v>C-4101-1500-24-0-4101043-03</v>
          </cell>
          <cell r="D65" t="str">
            <v>Nación</v>
          </cell>
          <cell r="E65" t="str">
            <v>10</v>
          </cell>
          <cell r="F65" t="str">
            <v>CSF</v>
          </cell>
          <cell r="G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H65">
            <v>2476575000</v>
          </cell>
          <cell r="I65">
            <v>0</v>
          </cell>
          <cell r="J65">
            <v>0</v>
          </cell>
          <cell r="K65">
            <v>2476575000</v>
          </cell>
          <cell r="L65">
            <v>0</v>
          </cell>
          <cell r="M65">
            <v>2476575000</v>
          </cell>
          <cell r="N65">
            <v>0</v>
          </cell>
          <cell r="O65">
            <v>351213000</v>
          </cell>
          <cell r="P65">
            <v>351213000</v>
          </cell>
          <cell r="Q65">
            <v>351213000</v>
          </cell>
        </row>
        <row r="66">
          <cell r="C66" t="str">
            <v>C-4101-1500-25-0-4101023-02</v>
          </cell>
          <cell r="D66" t="str">
            <v>Nación</v>
          </cell>
          <cell r="E66" t="str">
            <v>10</v>
          </cell>
          <cell r="F66" t="str">
            <v>CSF</v>
          </cell>
          <cell r="G66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H66">
            <v>93025538127</v>
          </cell>
          <cell r="I66">
            <v>0</v>
          </cell>
          <cell r="J66">
            <v>1390643560</v>
          </cell>
          <cell r="K66">
            <v>91634894567</v>
          </cell>
          <cell r="L66">
            <v>0</v>
          </cell>
          <cell r="M66">
            <v>72008923572.320007</v>
          </cell>
          <cell r="N66">
            <v>19625970994.68</v>
          </cell>
          <cell r="O66">
            <v>67861076561.230003</v>
          </cell>
          <cell r="P66">
            <v>36899232371.580002</v>
          </cell>
          <cell r="Q66">
            <v>36899232371.580002</v>
          </cell>
        </row>
        <row r="67">
          <cell r="C67" t="str">
            <v>C-4101-1500-25-0-4101020-02</v>
          </cell>
          <cell r="D67" t="str">
            <v>Nación</v>
          </cell>
          <cell r="E67" t="str">
            <v>10</v>
          </cell>
          <cell r="F67" t="str">
            <v>CSF</v>
          </cell>
          <cell r="G67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H67">
            <v>4901153388</v>
          </cell>
          <cell r="I67">
            <v>1390643560</v>
          </cell>
          <cell r="J67">
            <v>0</v>
          </cell>
          <cell r="K67">
            <v>6291796948</v>
          </cell>
          <cell r="L67">
            <v>0</v>
          </cell>
          <cell r="M67">
            <v>4822263904</v>
          </cell>
          <cell r="N67">
            <v>1469533044</v>
          </cell>
          <cell r="O67">
            <v>3437843512</v>
          </cell>
          <cell r="P67">
            <v>163426009</v>
          </cell>
          <cell r="Q67">
            <v>163426009</v>
          </cell>
        </row>
        <row r="68">
          <cell r="C68" t="str">
            <v>C-4101-1500-26-0-4101035-02</v>
          </cell>
          <cell r="D68" t="str">
            <v>Nación</v>
          </cell>
          <cell r="E68" t="str">
            <v>10</v>
          </cell>
          <cell r="F68" t="str">
            <v>CSF</v>
          </cell>
          <cell r="G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H68">
            <v>8827708707</v>
          </cell>
          <cell r="I68">
            <v>0</v>
          </cell>
          <cell r="J68">
            <v>0</v>
          </cell>
          <cell r="K68">
            <v>8827708707</v>
          </cell>
          <cell r="L68">
            <v>0</v>
          </cell>
          <cell r="M68">
            <v>7270698912</v>
          </cell>
          <cell r="N68">
            <v>1557009795</v>
          </cell>
          <cell r="O68">
            <v>5418267432.3400002</v>
          </cell>
          <cell r="P68">
            <v>2786593603.96</v>
          </cell>
          <cell r="Q68">
            <v>2786593603.96</v>
          </cell>
        </row>
        <row r="69">
          <cell r="C69" t="str">
            <v>C-4101-1500-26-0-4101038-02</v>
          </cell>
          <cell r="D69" t="str">
            <v>Nación</v>
          </cell>
          <cell r="E69" t="str">
            <v>10</v>
          </cell>
          <cell r="F69" t="str">
            <v>CSF</v>
          </cell>
          <cell r="G69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H69">
            <v>23000650265</v>
          </cell>
          <cell r="I69">
            <v>8620624470</v>
          </cell>
          <cell r="J69">
            <v>0</v>
          </cell>
          <cell r="K69">
            <v>31621274735</v>
          </cell>
          <cell r="L69">
            <v>0</v>
          </cell>
          <cell r="M69">
            <v>18487139887</v>
          </cell>
          <cell r="N69">
            <v>13134134848</v>
          </cell>
          <cell r="O69">
            <v>12653204091</v>
          </cell>
          <cell r="P69">
            <v>2221484268.4499998</v>
          </cell>
          <cell r="Q69">
            <v>2221484268.4499998</v>
          </cell>
        </row>
        <row r="70">
          <cell r="C70" t="str">
            <v>C-4101-1500-26-0-4101016-02</v>
          </cell>
          <cell r="D70" t="str">
            <v>Nación</v>
          </cell>
          <cell r="E70" t="str">
            <v>10</v>
          </cell>
          <cell r="F70" t="str">
            <v>CSF</v>
          </cell>
          <cell r="G70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H70">
            <v>2885215560</v>
          </cell>
          <cell r="I70">
            <v>0</v>
          </cell>
          <cell r="J70">
            <v>0</v>
          </cell>
          <cell r="K70">
            <v>2885215560</v>
          </cell>
          <cell r="L70">
            <v>0</v>
          </cell>
          <cell r="M70">
            <v>2188281702</v>
          </cell>
          <cell r="N70">
            <v>696933858</v>
          </cell>
          <cell r="O70">
            <v>1643437322</v>
          </cell>
          <cell r="P70">
            <v>645743747</v>
          </cell>
          <cell r="Q70">
            <v>645743747</v>
          </cell>
        </row>
        <row r="71">
          <cell r="C71" t="str">
            <v>C-4101-1500-26-0-4101038-03</v>
          </cell>
          <cell r="D71" t="str">
            <v>Nación</v>
          </cell>
          <cell r="E71" t="str">
            <v>10</v>
          </cell>
          <cell r="F71" t="str">
            <v>CSF</v>
          </cell>
          <cell r="G71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H71">
            <v>1477127250</v>
          </cell>
          <cell r="I71">
            <v>0</v>
          </cell>
          <cell r="J71">
            <v>0</v>
          </cell>
          <cell r="K71">
            <v>1477127250</v>
          </cell>
          <cell r="L71">
            <v>0</v>
          </cell>
          <cell r="M71">
            <v>277127250</v>
          </cell>
          <cell r="N71">
            <v>1200000000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C-4101-1500-26-0-4101035-03</v>
          </cell>
          <cell r="D72" t="str">
            <v>Nación</v>
          </cell>
          <cell r="E72" t="str">
            <v>10</v>
          </cell>
          <cell r="F72" t="str">
            <v>CSF</v>
          </cell>
          <cell r="G72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H72">
            <v>296531564</v>
          </cell>
          <cell r="I72">
            <v>0</v>
          </cell>
          <cell r="J72">
            <v>0</v>
          </cell>
          <cell r="K72">
            <v>296531564</v>
          </cell>
          <cell r="L72">
            <v>0</v>
          </cell>
          <cell r="M72">
            <v>0</v>
          </cell>
          <cell r="N72">
            <v>296531564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C-4101-1500-27-0-4101099-02</v>
          </cell>
          <cell r="D73" t="str">
            <v>Nación</v>
          </cell>
          <cell r="E73" t="str">
            <v>10</v>
          </cell>
          <cell r="F73" t="str">
            <v>CSF</v>
          </cell>
          <cell r="G73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H73">
            <v>709943660</v>
          </cell>
          <cell r="I73">
            <v>0</v>
          </cell>
          <cell r="J73">
            <v>0</v>
          </cell>
          <cell r="K73">
            <v>709943660</v>
          </cell>
          <cell r="L73">
            <v>0</v>
          </cell>
          <cell r="M73">
            <v>709943660</v>
          </cell>
          <cell r="N73">
            <v>0</v>
          </cell>
          <cell r="O73">
            <v>493857168.81999999</v>
          </cell>
          <cell r="P73">
            <v>24996428</v>
          </cell>
          <cell r="Q73">
            <v>24996428</v>
          </cell>
        </row>
        <row r="74">
          <cell r="C74" t="str">
            <v>C-4101-1500-27-0-4101027-02</v>
          </cell>
          <cell r="D74" t="str">
            <v>Nación</v>
          </cell>
          <cell r="E74" t="str">
            <v>10</v>
          </cell>
          <cell r="F74" t="str">
            <v>CSF</v>
          </cell>
          <cell r="G74" t="str">
            <v>ADQUISICIÓN DE BIENES Y SERVICIOS - SERVICIO DE ASISTENCIA FUNERARIA - FORTALECIMIENTO DE LAS MEDIDAS DE PREVENCION Y ASISTENCIA PARA LA POBLACION VICTIMA A NIVEL  NACIONAL</v>
          </cell>
          <cell r="H74">
            <v>2170378000</v>
          </cell>
          <cell r="I74">
            <v>0</v>
          </cell>
          <cell r="J74">
            <v>0</v>
          </cell>
          <cell r="K74">
            <v>2170378000</v>
          </cell>
          <cell r="L74">
            <v>0</v>
          </cell>
          <cell r="M74">
            <v>2170378000</v>
          </cell>
          <cell r="N74">
            <v>0</v>
          </cell>
          <cell r="O74">
            <v>761250000</v>
          </cell>
          <cell r="P74">
            <v>0</v>
          </cell>
          <cell r="Q74">
            <v>0</v>
          </cell>
        </row>
        <row r="75">
          <cell r="C75" t="str">
            <v>C-4101-1500-27-0-4101079-02</v>
          </cell>
          <cell r="D75" t="str">
            <v>Nación</v>
          </cell>
          <cell r="E75" t="str">
            <v>10</v>
          </cell>
          <cell r="F75" t="str">
            <v>CSF</v>
          </cell>
          <cell r="G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H75">
            <v>4000000000</v>
          </cell>
          <cell r="I75">
            <v>0</v>
          </cell>
          <cell r="J75">
            <v>0</v>
          </cell>
          <cell r="K75">
            <v>4000000000</v>
          </cell>
          <cell r="L75">
            <v>0</v>
          </cell>
          <cell r="M75">
            <v>4000000000</v>
          </cell>
          <cell r="N75">
            <v>0</v>
          </cell>
          <cell r="O75">
            <v>189000000</v>
          </cell>
          <cell r="P75">
            <v>0</v>
          </cell>
          <cell r="Q75">
            <v>0</v>
          </cell>
        </row>
        <row r="76">
          <cell r="C76" t="str">
            <v>C-4101-1500-27-0-4101100-02</v>
          </cell>
          <cell r="D76" t="str">
            <v>Nación</v>
          </cell>
          <cell r="E76" t="str">
            <v>10</v>
          </cell>
          <cell r="F76" t="str">
            <v>CSF</v>
          </cell>
          <cell r="G76" t="str">
            <v>ADQUISICIÓN DE BIENES Y SERVICIOS - SERVICIO DE ASISTENCIA HUMANITARIA A VÍCTIMAS DEL CONFLICTO ARMADO - FORTALECIMIENTO DE LAS MEDIDAS DE PREVENCION Y ASISTENCIA PARA LA POBLACION VICTIMA A NIVEL  NACIONAL</v>
          </cell>
          <cell r="H76">
            <v>11325510905</v>
          </cell>
          <cell r="I76">
            <v>0</v>
          </cell>
          <cell r="J76">
            <v>0</v>
          </cell>
          <cell r="K76">
            <v>11325510905</v>
          </cell>
          <cell r="L76">
            <v>0</v>
          </cell>
          <cell r="M76">
            <v>7550788501.0299997</v>
          </cell>
          <cell r="N76">
            <v>3774722403.9699998</v>
          </cell>
          <cell r="O76">
            <v>6713789683.5200005</v>
          </cell>
          <cell r="P76">
            <v>2218113706</v>
          </cell>
          <cell r="Q76">
            <v>2218113706</v>
          </cell>
        </row>
        <row r="77">
          <cell r="C77" t="str">
            <v>C-4101-1500-27-0-4101090-02</v>
          </cell>
          <cell r="D77" t="str">
            <v>Nación</v>
          </cell>
          <cell r="E77" t="str">
            <v>10</v>
          </cell>
          <cell r="F77" t="str">
            <v>CSF</v>
          </cell>
          <cell r="G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H77">
            <v>543216186</v>
          </cell>
          <cell r="I77">
            <v>23670745</v>
          </cell>
          <cell r="J77">
            <v>0</v>
          </cell>
          <cell r="K77">
            <v>566886931</v>
          </cell>
          <cell r="L77">
            <v>0</v>
          </cell>
          <cell r="M77">
            <v>543216186</v>
          </cell>
          <cell r="N77">
            <v>23670745</v>
          </cell>
          <cell r="O77">
            <v>354601746.04000002</v>
          </cell>
          <cell r="P77">
            <v>107004843.04000001</v>
          </cell>
          <cell r="Q77">
            <v>107004843.04000001</v>
          </cell>
        </row>
        <row r="78">
          <cell r="C78" t="str">
            <v>C-4101-1500-27-0-4101099-03</v>
          </cell>
          <cell r="D78" t="str">
            <v>Nación</v>
          </cell>
          <cell r="E78" t="str">
            <v>10</v>
          </cell>
          <cell r="F78" t="str">
            <v>CSF</v>
          </cell>
          <cell r="G78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H78">
            <v>22110038843</v>
          </cell>
          <cell r="I78">
            <v>0</v>
          </cell>
          <cell r="J78">
            <v>0</v>
          </cell>
          <cell r="K78">
            <v>22110038843</v>
          </cell>
          <cell r="L78">
            <v>0</v>
          </cell>
          <cell r="M78">
            <v>22110038843</v>
          </cell>
          <cell r="N78">
            <v>0</v>
          </cell>
          <cell r="O78">
            <v>21700038844.98</v>
          </cell>
          <cell r="P78">
            <v>10520411013.1</v>
          </cell>
          <cell r="Q78">
            <v>10520411013.1</v>
          </cell>
        </row>
        <row r="79">
          <cell r="C79" t="str">
            <v>C-4101-1500-27-0-4101100-03</v>
          </cell>
          <cell r="D79" t="str">
            <v>Nación</v>
          </cell>
          <cell r="E79" t="str">
            <v>10</v>
          </cell>
          <cell r="F79" t="str">
            <v>CSF</v>
          </cell>
          <cell r="G79" t="str">
            <v>TRANSFERENCIAS CORRIENTES - SERVICIO DE ASISTENCIA HUMANITARIA A VÍCTIMAS DEL CONFLICTO ARMADO - FORTALECIMIENTO DE LAS MEDIDAS DE PREVENCION Y ASISTENCIA PARA LA POBLACION VICTIMA A NIVEL NACIONAL</v>
          </cell>
          <cell r="H79">
            <v>481559716675</v>
          </cell>
          <cell r="I79">
            <v>0</v>
          </cell>
          <cell r="J79">
            <v>23670745</v>
          </cell>
          <cell r="K79">
            <v>481536045930</v>
          </cell>
          <cell r="L79">
            <v>0</v>
          </cell>
          <cell r="M79">
            <v>465540117752.87</v>
          </cell>
          <cell r="N79">
            <v>15995928177.129999</v>
          </cell>
          <cell r="O79">
            <v>251337035247.01001</v>
          </cell>
          <cell r="P79">
            <v>243690176852.35001</v>
          </cell>
          <cell r="Q79">
            <v>243690176852.35001</v>
          </cell>
        </row>
        <row r="80">
          <cell r="C80" t="str">
            <v>C-4101-1500-27-0-4101027-03</v>
          </cell>
          <cell r="D80" t="str">
            <v>Nación</v>
          </cell>
          <cell r="E80" t="str">
            <v>10</v>
          </cell>
          <cell r="F80" t="str">
            <v>CSF</v>
          </cell>
          <cell r="G80" t="str">
            <v>TRANSFERENCIAS CORRIENTES - SERVICIO DE ASISTENCIA FUNERARIA - FORTALECIMIENTO DE LAS MEDIDAS DE PREVENCION Y ASISTENCIA PARA LA POBLACION VICTIMA A NIVEL NACIONAL</v>
          </cell>
          <cell r="H80">
            <v>1159622000</v>
          </cell>
          <cell r="I80">
            <v>0</v>
          </cell>
          <cell r="J80">
            <v>0</v>
          </cell>
          <cell r="K80">
            <v>1159622000</v>
          </cell>
          <cell r="L80">
            <v>0</v>
          </cell>
          <cell r="M80">
            <v>1159622000</v>
          </cell>
          <cell r="N80">
            <v>0</v>
          </cell>
          <cell r="O80">
            <v>253750000</v>
          </cell>
          <cell r="P80">
            <v>0</v>
          </cell>
          <cell r="Q80">
            <v>0</v>
          </cell>
        </row>
        <row r="81">
          <cell r="C81" t="str">
            <v>C-4101-1500-27-0-4101090-03</v>
          </cell>
          <cell r="D81" t="str">
            <v>Nación</v>
          </cell>
          <cell r="E81" t="str">
            <v>10</v>
          </cell>
          <cell r="F81" t="str">
            <v>CSF</v>
          </cell>
          <cell r="G81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H81">
            <v>8398379572</v>
          </cell>
          <cell r="I81">
            <v>0</v>
          </cell>
          <cell r="J81">
            <v>0</v>
          </cell>
          <cell r="K81">
            <v>8398379572</v>
          </cell>
          <cell r="L81">
            <v>0</v>
          </cell>
          <cell r="M81">
            <v>8398379572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C-4101-1500-28-0-4101029-02</v>
          </cell>
          <cell r="D82" t="str">
            <v>Nación</v>
          </cell>
          <cell r="E82" t="str">
            <v>10</v>
          </cell>
          <cell r="F82" t="str">
            <v>CSF</v>
          </cell>
          <cell r="G82" t="str">
            <v>ADQUISICIÓN DE BIENES Y SERVICIOS - SERVICIOS PARA LA INDEMNIZACIÓN ADMINISTRATIVA Y JUDICIAL - IMPLEMENTACION DE LAS MEDIDAS DE REPARACION EN LAS VICTIMAS DEL CONFLICTO ARMADO A NIVEL  NACIONAL</v>
          </cell>
          <cell r="H82">
            <v>36808336879</v>
          </cell>
          <cell r="I82">
            <v>3800000000</v>
          </cell>
          <cell r="J82">
            <v>6639377250</v>
          </cell>
          <cell r="K82">
            <v>33968959629</v>
          </cell>
          <cell r="L82">
            <v>0</v>
          </cell>
          <cell r="M82">
            <v>24682185457.860001</v>
          </cell>
          <cell r="N82">
            <v>9286774171.1399994</v>
          </cell>
          <cell r="O82">
            <v>22279100028.860001</v>
          </cell>
          <cell r="P82">
            <v>2059535627</v>
          </cell>
          <cell r="Q82">
            <v>2059535627</v>
          </cell>
        </row>
        <row r="83">
          <cell r="C83" t="str">
            <v>C-4101-1500-28-0-4101037-02</v>
          </cell>
          <cell r="D83" t="str">
            <v>Nación</v>
          </cell>
          <cell r="E83" t="str">
            <v>10</v>
          </cell>
          <cell r="F83" t="str">
            <v>CSF</v>
          </cell>
          <cell r="G83" t="str">
            <v>ADQUISICIÓN DE BIENES Y SERVICIOS - SERVICIO DE IMPLEMENTACIÓN DE MEDIDAS DEL PLAN DE REPARACIÓN COLECTIVA - IMPLEMENTACION DE LAS MEDIDAS DE REPARACION EN LAS VICTIMAS DEL CONFLICTO ARMADO A NIVEL  NACIONAL</v>
          </cell>
          <cell r="H83">
            <v>36201046151</v>
          </cell>
          <cell r="I83">
            <v>0</v>
          </cell>
          <cell r="J83">
            <v>5182247220</v>
          </cell>
          <cell r="K83">
            <v>31018798931</v>
          </cell>
          <cell r="L83">
            <v>0</v>
          </cell>
          <cell r="M83">
            <v>21058432352</v>
          </cell>
          <cell r="N83">
            <v>9960366579</v>
          </cell>
          <cell r="O83">
            <v>12795857936</v>
          </cell>
          <cell r="P83">
            <v>2744234206.04</v>
          </cell>
          <cell r="Q83">
            <v>2744234206.04</v>
          </cell>
        </row>
        <row r="84">
          <cell r="C84" t="str">
            <v>C-4101-1500-28-0-4101066-02</v>
          </cell>
          <cell r="D84" t="str">
            <v>Nación</v>
          </cell>
          <cell r="E84" t="str">
            <v>10</v>
          </cell>
          <cell r="F84" t="str">
            <v>CSF</v>
          </cell>
          <cell r="G84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H84">
            <v>1939954444</v>
          </cell>
          <cell r="I84">
            <v>64245359</v>
          </cell>
          <cell r="J84">
            <v>0</v>
          </cell>
          <cell r="K84">
            <v>2004199803</v>
          </cell>
          <cell r="L84">
            <v>0</v>
          </cell>
          <cell r="M84">
            <v>2004199803</v>
          </cell>
          <cell r="N84">
            <v>0</v>
          </cell>
          <cell r="O84">
            <v>1190616407</v>
          </cell>
          <cell r="P84">
            <v>88797821</v>
          </cell>
          <cell r="Q84">
            <v>88797821</v>
          </cell>
        </row>
        <row r="85">
          <cell r="C85" t="str">
            <v>C-4101-1500-28-0-4101091-02</v>
          </cell>
          <cell r="D85" t="str">
            <v>Nación</v>
          </cell>
          <cell r="E85" t="str">
            <v>10</v>
          </cell>
          <cell r="F85" t="str">
            <v>CSF</v>
          </cell>
          <cell r="G85" t="str">
            <v>ADQUISICIÓN DE BIENES Y SERVICIOS - SERVICIO DE REHABILITACIÓN PSICOSOCIAL A VÍCTIMAS DEL CONFLICTO ARMADO - IMPLEMENTACION DE LAS MEDIDAS DE REPARACION EN LAS VICTIMAS DEL CONFLICTO ARMADO A NIVEL  NACIONAL</v>
          </cell>
          <cell r="H85">
            <v>10466340392</v>
          </cell>
          <cell r="I85">
            <v>0</v>
          </cell>
          <cell r="J85">
            <v>0</v>
          </cell>
          <cell r="K85">
            <v>10466340392</v>
          </cell>
          <cell r="L85">
            <v>0</v>
          </cell>
          <cell r="M85">
            <v>8667862081</v>
          </cell>
          <cell r="N85">
            <v>1798478311</v>
          </cell>
          <cell r="O85">
            <v>6461612783</v>
          </cell>
          <cell r="P85">
            <v>1138606139</v>
          </cell>
          <cell r="Q85">
            <v>1138606139</v>
          </cell>
        </row>
        <row r="86">
          <cell r="C86" t="str">
            <v>C-4101-1500-28-0-4101092-02</v>
          </cell>
          <cell r="D86" t="str">
            <v>Nación</v>
          </cell>
          <cell r="E86" t="str">
            <v>10</v>
          </cell>
          <cell r="F86" t="str">
            <v>CSF</v>
          </cell>
          <cell r="G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H86">
            <v>7582384962</v>
          </cell>
          <cell r="I86">
            <v>1553000000</v>
          </cell>
          <cell r="J86">
            <v>0</v>
          </cell>
          <cell r="K86">
            <v>9135384962</v>
          </cell>
          <cell r="L86">
            <v>0</v>
          </cell>
          <cell r="M86">
            <v>8367248505</v>
          </cell>
          <cell r="N86">
            <v>768136457</v>
          </cell>
          <cell r="O86">
            <v>4436043814</v>
          </cell>
          <cell r="P86">
            <v>1313914271</v>
          </cell>
          <cell r="Q86">
            <v>1313914271</v>
          </cell>
        </row>
        <row r="87">
          <cell r="C87" t="str">
            <v>C-4101-1500-28-0-4101092-03</v>
          </cell>
          <cell r="D87" t="str">
            <v>Nación</v>
          </cell>
          <cell r="E87" t="str">
            <v>10</v>
          </cell>
          <cell r="F87" t="str">
            <v>CSF</v>
          </cell>
          <cell r="G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H87">
            <v>749291100</v>
          </cell>
          <cell r="I87">
            <v>0</v>
          </cell>
          <cell r="J87">
            <v>0</v>
          </cell>
          <cell r="K87">
            <v>749291100</v>
          </cell>
          <cell r="L87">
            <v>0</v>
          </cell>
          <cell r="M87">
            <v>749291098</v>
          </cell>
          <cell r="N87">
            <v>2</v>
          </cell>
          <cell r="O87">
            <v>387147371</v>
          </cell>
          <cell r="P87">
            <v>52742000</v>
          </cell>
          <cell r="Q87">
            <v>52742000</v>
          </cell>
        </row>
        <row r="88">
          <cell r="C88" t="str">
            <v>C-4101-1500-28-0-4101065-03</v>
          </cell>
          <cell r="D88" t="str">
            <v>Nación</v>
          </cell>
          <cell r="E88" t="str">
            <v>10</v>
          </cell>
          <cell r="F88" t="str">
            <v>CSF</v>
          </cell>
          <cell r="G88" t="str">
            <v>TRANSFERENCIAS CORRIENTES - SERVICIOS DE APOYO FINANCIERO PARA LA RESTITUCIÓN DE CRÉDITOS Y PASIVOS - IMPLEMENTACION DE LAS MEDIDAS DE REPARACION EN LAS VICTIMAS DEL CONFLICTO ARMADO A NIVEL  NACIONAL</v>
          </cell>
          <cell r="H88">
            <v>0</v>
          </cell>
          <cell r="I88">
            <v>1648000000</v>
          </cell>
          <cell r="J88">
            <v>0</v>
          </cell>
          <cell r="K88">
            <v>1648000000</v>
          </cell>
          <cell r="L88">
            <v>0</v>
          </cell>
          <cell r="M88">
            <v>1648000000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C89" t="str">
            <v>C-4101-1500-28-0-4101066-03</v>
          </cell>
          <cell r="D89" t="str">
            <v>Nación</v>
          </cell>
          <cell r="E89" t="str">
            <v>10</v>
          </cell>
          <cell r="F89" t="str">
            <v>CSF</v>
          </cell>
          <cell r="G89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H89">
            <v>2414928915</v>
          </cell>
          <cell r="I89">
            <v>0</v>
          </cell>
          <cell r="J89">
            <v>64245359</v>
          </cell>
          <cell r="K89">
            <v>2350683556</v>
          </cell>
          <cell r="L89">
            <v>0</v>
          </cell>
          <cell r="M89">
            <v>2350683556</v>
          </cell>
          <cell r="N89">
            <v>0</v>
          </cell>
          <cell r="O89">
            <v>1006465946</v>
          </cell>
          <cell r="P89">
            <v>77192000</v>
          </cell>
          <cell r="Q89">
            <v>77192000</v>
          </cell>
        </row>
        <row r="90">
          <cell r="C90" t="str">
            <v>C-4101-1500-28-0-4101029-03</v>
          </cell>
          <cell r="D90" t="str">
            <v>Nación</v>
          </cell>
          <cell r="E90" t="str">
            <v>10</v>
          </cell>
          <cell r="F90" t="str">
            <v>CSF</v>
          </cell>
          <cell r="G90" t="str">
            <v>TRANSFERENCIAS CORRIENTES - SERVICIOS PARA LA INDEMNIZACIÓN ADMINISTRATIVA Y JUDICIAL - IMPLEMENTACION DE LAS MEDIDAS DE REPARACION EN LAS VICTIMAS DEL CONFLICTO ARMADO A NIVEL  NACIONAL</v>
          </cell>
          <cell r="H90">
            <v>684089570121</v>
          </cell>
          <cell r="I90">
            <v>0</v>
          </cell>
          <cell r="J90">
            <v>3800000000</v>
          </cell>
          <cell r="K90">
            <v>680289570121</v>
          </cell>
          <cell r="L90">
            <v>0</v>
          </cell>
          <cell r="M90">
            <v>680289570121</v>
          </cell>
          <cell r="N90">
            <v>0</v>
          </cell>
          <cell r="O90">
            <v>131999501840</v>
          </cell>
          <cell r="P90">
            <v>131999501840</v>
          </cell>
          <cell r="Q90">
            <v>131999501840</v>
          </cell>
        </row>
        <row r="91">
          <cell r="C91" t="str">
            <v>C-4101-1500-28-0-4101037-03</v>
          </cell>
          <cell r="D91" t="str">
            <v>Nación</v>
          </cell>
          <cell r="E91" t="str">
            <v>10</v>
          </cell>
          <cell r="F91" t="str">
            <v>CSF</v>
          </cell>
          <cell r="G91" t="str">
            <v>TRANSFERENCIAS CORRIENTES - SERVICIO DE IMPLEMENTACIÓN DE MEDIDAS DEL PLAN DE REPARACIÓN COLECTIVA - IMPLEMENTACION DE LAS MEDIDAS DE REPARACION EN LAS VICTIMAS DEL CONFLICTO ARMADO A NIVEL  NACIONAL</v>
          </cell>
          <cell r="H91">
            <v>70755357412</v>
          </cell>
          <cell r="I91">
            <v>0</v>
          </cell>
          <cell r="J91">
            <v>0</v>
          </cell>
          <cell r="K91">
            <v>70755357412</v>
          </cell>
          <cell r="L91">
            <v>0</v>
          </cell>
          <cell r="M91">
            <v>45019597199</v>
          </cell>
          <cell r="N91">
            <v>25735760213</v>
          </cell>
          <cell r="O91">
            <v>7552930626</v>
          </cell>
          <cell r="P91">
            <v>2299688917.25</v>
          </cell>
          <cell r="Q91">
            <v>2299688917.25</v>
          </cell>
        </row>
        <row r="92">
          <cell r="C92" t="str">
            <v>C-4101-1500-28-0-4101091-03</v>
          </cell>
          <cell r="D92" t="str">
            <v>Nación</v>
          </cell>
          <cell r="E92" t="str">
            <v>10</v>
          </cell>
          <cell r="F92" t="str">
            <v>CSF</v>
          </cell>
          <cell r="G92" t="str">
            <v>TRANSFERENCIAS CORRIENTES - SERVICIO DE REHABILITACIÓN PSICOSOCIAL A VÍCTIMAS DEL CONFLICTO ARMADO - IMPLEMENTACION DE LAS MEDIDAS DE REPARACION EN LAS VICTIMAS DEL CONFLICTO ARMADO A NIVEL NACIONAL</v>
          </cell>
          <cell r="H92">
            <v>52566236</v>
          </cell>
          <cell r="I92">
            <v>0</v>
          </cell>
          <cell r="J92">
            <v>0</v>
          </cell>
          <cell r="K92">
            <v>52566236</v>
          </cell>
          <cell r="L92">
            <v>0</v>
          </cell>
          <cell r="M92">
            <v>52566235</v>
          </cell>
          <cell r="N92">
            <v>1</v>
          </cell>
          <cell r="O92">
            <v>43251338</v>
          </cell>
          <cell r="P92">
            <v>0</v>
          </cell>
          <cell r="Q92">
            <v>0</v>
          </cell>
        </row>
        <row r="93">
          <cell r="C93" t="str">
            <v>C-4199-1500-4-0-4199060-02</v>
          </cell>
          <cell r="D93" t="str">
            <v>Nación</v>
          </cell>
          <cell r="E93" t="str">
            <v>10</v>
          </cell>
          <cell r="F93" t="str">
            <v>CSF</v>
          </cell>
          <cell r="G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H93">
            <v>2731314051</v>
          </cell>
          <cell r="I93">
            <v>0</v>
          </cell>
          <cell r="J93">
            <v>0</v>
          </cell>
          <cell r="K93">
            <v>2731314051</v>
          </cell>
          <cell r="L93">
            <v>0</v>
          </cell>
          <cell r="M93">
            <v>2130360039</v>
          </cell>
          <cell r="N93">
            <v>600954012</v>
          </cell>
          <cell r="O93">
            <v>1815294514</v>
          </cell>
          <cell r="P93">
            <v>824970878</v>
          </cell>
          <cell r="Q93">
            <v>824970878</v>
          </cell>
        </row>
        <row r="94">
          <cell r="C94" t="str">
            <v>C-4199-1500-4-0-4199062-02</v>
          </cell>
          <cell r="D94" t="str">
            <v>Nación</v>
          </cell>
          <cell r="E94" t="str">
            <v>10</v>
          </cell>
          <cell r="F94" t="str">
            <v>CSF</v>
          </cell>
          <cell r="G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H94">
            <v>27610030603</v>
          </cell>
          <cell r="I94">
            <v>0</v>
          </cell>
          <cell r="J94">
            <v>0</v>
          </cell>
          <cell r="K94">
            <v>27610030603</v>
          </cell>
          <cell r="L94">
            <v>0</v>
          </cell>
          <cell r="M94">
            <v>23253650137.02</v>
          </cell>
          <cell r="N94">
            <v>4356380465.9799995</v>
          </cell>
          <cell r="O94">
            <v>17060142998.299999</v>
          </cell>
          <cell r="P94">
            <v>9696013600.4200001</v>
          </cell>
          <cell r="Q94">
            <v>9696013600.4200001</v>
          </cell>
        </row>
        <row r="95">
          <cell r="C95" t="str">
            <v>C-4199-1500-5-0-4199064-02</v>
          </cell>
          <cell r="D95" t="str">
            <v>Nación</v>
          </cell>
          <cell r="E95" t="str">
            <v>10</v>
          </cell>
          <cell r="F95" t="str">
            <v>CSF</v>
          </cell>
          <cell r="G95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H95">
            <v>6195697489</v>
          </cell>
          <cell r="I95">
            <v>395569088</v>
          </cell>
          <cell r="J95">
            <v>0</v>
          </cell>
          <cell r="K95">
            <v>6591266577</v>
          </cell>
          <cell r="L95">
            <v>0</v>
          </cell>
          <cell r="M95">
            <v>5499773854</v>
          </cell>
          <cell r="N95">
            <v>1091492723</v>
          </cell>
          <cell r="O95">
            <v>4237369836</v>
          </cell>
          <cell r="P95">
            <v>1672116142</v>
          </cell>
          <cell r="Q95">
            <v>1672116142</v>
          </cell>
        </row>
        <row r="96">
          <cell r="C96" t="str">
            <v>C-4199-1500-5-0-4199057-02</v>
          </cell>
          <cell r="D96" t="str">
            <v>Nación</v>
          </cell>
          <cell r="E96" t="str">
            <v>10</v>
          </cell>
          <cell r="F96" t="str">
            <v>CSF</v>
          </cell>
          <cell r="G96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H96">
            <v>1606237501</v>
          </cell>
          <cell r="I96">
            <v>0</v>
          </cell>
          <cell r="J96">
            <v>0</v>
          </cell>
          <cell r="K96">
            <v>1606237501</v>
          </cell>
          <cell r="L96">
            <v>0</v>
          </cell>
          <cell r="M96">
            <v>1417192165</v>
          </cell>
          <cell r="N96">
            <v>189045336</v>
          </cell>
          <cell r="O96">
            <v>1216606271</v>
          </cell>
          <cell r="P96">
            <v>288622405</v>
          </cell>
          <cell r="Q96">
            <v>288622405</v>
          </cell>
        </row>
        <row r="97">
          <cell r="C97" t="str">
            <v>C-4199-1500-5-0-4199052-02</v>
          </cell>
          <cell r="D97" t="str">
            <v>Nación</v>
          </cell>
          <cell r="E97" t="str">
            <v>10</v>
          </cell>
          <cell r="F97" t="str">
            <v>CSF</v>
          </cell>
          <cell r="G97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H97">
            <v>20604745817</v>
          </cell>
          <cell r="I97">
            <v>0</v>
          </cell>
          <cell r="J97">
            <v>395569088</v>
          </cell>
          <cell r="K97">
            <v>20209176729</v>
          </cell>
          <cell r="L97">
            <v>0</v>
          </cell>
          <cell r="M97">
            <v>19846026396</v>
          </cell>
          <cell r="N97">
            <v>363150333</v>
          </cell>
          <cell r="O97">
            <v>18693044561.759998</v>
          </cell>
          <cell r="P97">
            <v>7564009004.3000002</v>
          </cell>
          <cell r="Q97">
            <v>7564009004.3000002</v>
          </cell>
        </row>
        <row r="98">
          <cell r="C98"/>
          <cell r="D98"/>
          <cell r="E98"/>
          <cell r="F98"/>
          <cell r="G98"/>
          <cell r="H98">
            <v>1761969598525</v>
          </cell>
          <cell r="I98">
            <v>28451308448</v>
          </cell>
          <cell r="J98">
            <v>28451308448</v>
          </cell>
          <cell r="K98">
            <v>1761969598525</v>
          </cell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 "/>
      <sheetName val="AGREGADA CXP"/>
      <sheetName val="DESAGREGADA CXP"/>
      <sheetName val="EJECUCION X DEPENDENCIA"/>
      <sheetName val="CDP SIN EJECUCION X DEPENDENCIA"/>
      <sheetName val="04 EJECUCION PRESUPUESTAL ABRIL"/>
    </sheetNames>
    <sheetDataSet>
      <sheetData sheetId="0"/>
      <sheetData sheetId="1"/>
      <sheetData sheetId="2"/>
      <sheetData sheetId="3">
        <row r="2">
          <cell r="A2" t="str">
            <v>RUBRO</v>
          </cell>
          <cell r="B2" t="str">
            <v>FUENTE</v>
          </cell>
          <cell r="C2" t="str">
            <v>REC</v>
          </cell>
          <cell r="D2" t="str">
            <v>SIT</v>
          </cell>
          <cell r="E2" t="str">
            <v>DESCRIPCION</v>
          </cell>
          <cell r="F2" t="str">
            <v>APR. INICIAL</v>
          </cell>
          <cell r="G2" t="str">
            <v>APR. ADICIONADA</v>
          </cell>
          <cell r="H2" t="str">
            <v>APR. REDUCIDA</v>
          </cell>
          <cell r="I2" t="str">
            <v>APR. VIGENTE</v>
          </cell>
          <cell r="J2" t="str">
            <v>APR BLOQUEADA</v>
          </cell>
          <cell r="K2" t="str">
            <v>CDP</v>
          </cell>
        </row>
        <row r="3">
          <cell r="A3" t="str">
            <v>A-01-01-01-001-001</v>
          </cell>
          <cell r="B3" t="str">
            <v>Nación</v>
          </cell>
          <cell r="C3" t="str">
            <v>10</v>
          </cell>
          <cell r="D3" t="str">
            <v>CSF</v>
          </cell>
          <cell r="E3" t="str">
            <v>SUELDO BÁSICO</v>
          </cell>
          <cell r="F3">
            <v>42704000000</v>
          </cell>
          <cell r="G3">
            <v>0</v>
          </cell>
          <cell r="H3">
            <v>0</v>
          </cell>
          <cell r="I3">
            <v>42704000000</v>
          </cell>
          <cell r="J3">
            <v>0</v>
          </cell>
          <cell r="K3">
            <v>42704000000</v>
          </cell>
        </row>
        <row r="4">
          <cell r="A4" t="str">
            <v>A-01-01-01-001-003</v>
          </cell>
          <cell r="B4" t="str">
            <v>Nación</v>
          </cell>
          <cell r="C4" t="str">
            <v>10</v>
          </cell>
          <cell r="D4" t="str">
            <v>CSF</v>
          </cell>
          <cell r="E4" t="str">
            <v>PRIMA TÉCNICA SALARIAL</v>
          </cell>
          <cell r="F4">
            <v>210000000</v>
          </cell>
          <cell r="G4">
            <v>0</v>
          </cell>
          <cell r="H4">
            <v>0</v>
          </cell>
          <cell r="I4">
            <v>210000000</v>
          </cell>
          <cell r="J4">
            <v>0</v>
          </cell>
          <cell r="K4">
            <v>210000000</v>
          </cell>
        </row>
        <row r="5">
          <cell r="A5" t="str">
            <v>A-01-01-01-001-004</v>
          </cell>
          <cell r="B5" t="str">
            <v>Nación</v>
          </cell>
          <cell r="C5" t="str">
            <v>10</v>
          </cell>
          <cell r="D5" t="str">
            <v>CSF</v>
          </cell>
          <cell r="E5" t="str">
            <v>SUBSIDIO DE ALIMENTACIÓN</v>
          </cell>
          <cell r="F5">
            <v>1050000</v>
          </cell>
          <cell r="G5">
            <v>0</v>
          </cell>
          <cell r="H5">
            <v>0</v>
          </cell>
          <cell r="I5">
            <v>1050000</v>
          </cell>
          <cell r="J5">
            <v>0</v>
          </cell>
          <cell r="K5">
            <v>1050000</v>
          </cell>
        </row>
        <row r="6">
          <cell r="A6" t="str">
            <v>A-01-01-01-001-005</v>
          </cell>
          <cell r="B6" t="str">
            <v>Nación</v>
          </cell>
          <cell r="C6" t="str">
            <v>10</v>
          </cell>
          <cell r="D6" t="str">
            <v>CSF</v>
          </cell>
          <cell r="E6" t="str">
            <v>AUXILIO DE TRANSPORTE</v>
          </cell>
          <cell r="F6">
            <v>2000000</v>
          </cell>
          <cell r="G6">
            <v>0</v>
          </cell>
          <cell r="H6">
            <v>0</v>
          </cell>
          <cell r="I6">
            <v>2000000</v>
          </cell>
          <cell r="J6">
            <v>0</v>
          </cell>
          <cell r="K6">
            <v>2000000</v>
          </cell>
        </row>
        <row r="7">
          <cell r="A7" t="str">
            <v>A-01-01-01-001-006</v>
          </cell>
          <cell r="B7" t="str">
            <v>Nación</v>
          </cell>
          <cell r="C7" t="str">
            <v>10</v>
          </cell>
          <cell r="D7" t="str">
            <v>CSF</v>
          </cell>
          <cell r="E7" t="str">
            <v>PRIMA DE SERVICIO</v>
          </cell>
          <cell r="F7">
            <v>2100000000</v>
          </cell>
          <cell r="G7">
            <v>0</v>
          </cell>
          <cell r="H7">
            <v>0</v>
          </cell>
          <cell r="I7">
            <v>2100000000</v>
          </cell>
          <cell r="J7">
            <v>0</v>
          </cell>
          <cell r="K7">
            <v>2100000000</v>
          </cell>
        </row>
        <row r="8">
          <cell r="A8" t="str">
            <v>A-01-01-01-001-007</v>
          </cell>
          <cell r="B8" t="str">
            <v>Nación</v>
          </cell>
          <cell r="C8" t="str">
            <v>10</v>
          </cell>
          <cell r="D8" t="str">
            <v>CSF</v>
          </cell>
          <cell r="E8" t="str">
            <v>BONIFICACIÓN POR SERVICIOS PRESTADOS</v>
          </cell>
          <cell r="F8">
            <v>1100000000</v>
          </cell>
          <cell r="G8">
            <v>0</v>
          </cell>
          <cell r="H8">
            <v>0</v>
          </cell>
          <cell r="I8">
            <v>1100000000</v>
          </cell>
          <cell r="J8">
            <v>0</v>
          </cell>
          <cell r="K8">
            <v>1100000000</v>
          </cell>
        </row>
        <row r="9">
          <cell r="A9" t="str">
            <v>A-01-01-01-001-009</v>
          </cell>
          <cell r="B9" t="str">
            <v>Nación</v>
          </cell>
          <cell r="C9" t="str">
            <v>10</v>
          </cell>
          <cell r="D9" t="str">
            <v>CSF</v>
          </cell>
          <cell r="E9" t="str">
            <v>PRIMA DE NAVIDAD</v>
          </cell>
          <cell r="F9">
            <v>4500000000</v>
          </cell>
          <cell r="G9">
            <v>0</v>
          </cell>
          <cell r="H9">
            <v>0</v>
          </cell>
          <cell r="I9">
            <v>4500000000</v>
          </cell>
          <cell r="J9">
            <v>0</v>
          </cell>
          <cell r="K9">
            <v>4500000000</v>
          </cell>
        </row>
        <row r="10">
          <cell r="A10" t="str">
            <v>A-01-01-01-001-010</v>
          </cell>
          <cell r="B10" t="str">
            <v>Nación</v>
          </cell>
          <cell r="C10" t="str">
            <v>10</v>
          </cell>
          <cell r="D10" t="str">
            <v>CSF</v>
          </cell>
          <cell r="E10" t="str">
            <v>PRIMA DE VACACIONES</v>
          </cell>
          <cell r="F10">
            <v>1847950000</v>
          </cell>
          <cell r="G10">
            <v>0</v>
          </cell>
          <cell r="H10">
            <v>0</v>
          </cell>
          <cell r="I10">
            <v>1847950000</v>
          </cell>
          <cell r="J10">
            <v>0</v>
          </cell>
          <cell r="K10">
            <v>1847950000</v>
          </cell>
        </row>
        <row r="11">
          <cell r="A11" t="str">
            <v>A-01-01-02-001</v>
          </cell>
          <cell r="B11" t="str">
            <v>Nación</v>
          </cell>
          <cell r="C11" t="str">
            <v>10</v>
          </cell>
          <cell r="D11" t="str">
            <v>CSF</v>
          </cell>
          <cell r="E11" t="str">
            <v>APORTES A LA SEGURIDAD SOCIAL EN PENSIONES</v>
          </cell>
          <cell r="F11">
            <v>5820000000</v>
          </cell>
          <cell r="G11">
            <v>0</v>
          </cell>
          <cell r="H11">
            <v>0</v>
          </cell>
          <cell r="I11">
            <v>5820000000</v>
          </cell>
          <cell r="J11">
            <v>0</v>
          </cell>
          <cell r="K11">
            <v>5820000000</v>
          </cell>
        </row>
        <row r="12">
          <cell r="A12" t="str">
            <v>A-01-01-02-002</v>
          </cell>
          <cell r="B12" t="str">
            <v>Nación</v>
          </cell>
          <cell r="C12" t="str">
            <v>10</v>
          </cell>
          <cell r="D12" t="str">
            <v>CSF</v>
          </cell>
          <cell r="E12" t="str">
            <v>APORTES A LA SEGURIDAD SOCIAL EN SALUD</v>
          </cell>
          <cell r="F12">
            <v>4123000000</v>
          </cell>
          <cell r="G12">
            <v>0</v>
          </cell>
          <cell r="H12">
            <v>0</v>
          </cell>
          <cell r="I12">
            <v>4123000000</v>
          </cell>
          <cell r="J12">
            <v>0</v>
          </cell>
          <cell r="K12">
            <v>4123000000</v>
          </cell>
        </row>
        <row r="13">
          <cell r="A13" t="str">
            <v>A-01-01-02-003</v>
          </cell>
          <cell r="B13" t="str">
            <v>Nación</v>
          </cell>
          <cell r="C13" t="str">
            <v>10</v>
          </cell>
          <cell r="D13" t="str">
            <v>CSF</v>
          </cell>
          <cell r="E13" t="str">
            <v xml:space="preserve">AUXILIO DE CESANTÍAS </v>
          </cell>
          <cell r="F13">
            <v>4500000000</v>
          </cell>
          <cell r="G13">
            <v>0</v>
          </cell>
          <cell r="H13">
            <v>0</v>
          </cell>
          <cell r="I13">
            <v>4500000000</v>
          </cell>
          <cell r="J13">
            <v>0</v>
          </cell>
          <cell r="K13">
            <v>4500000000</v>
          </cell>
        </row>
        <row r="14">
          <cell r="A14" t="str">
            <v>A-01-01-02-004</v>
          </cell>
          <cell r="B14" t="str">
            <v>Nación</v>
          </cell>
          <cell r="C14" t="str">
            <v>10</v>
          </cell>
          <cell r="D14" t="str">
            <v>CSF</v>
          </cell>
          <cell r="E14" t="str">
            <v>APORTES A CAJAS DE COMPENSACIÓN FAMILIAR</v>
          </cell>
          <cell r="F14">
            <v>1990000000</v>
          </cell>
          <cell r="G14">
            <v>0</v>
          </cell>
          <cell r="H14">
            <v>0</v>
          </cell>
          <cell r="I14">
            <v>1990000000</v>
          </cell>
          <cell r="J14">
            <v>0</v>
          </cell>
          <cell r="K14">
            <v>1990000000</v>
          </cell>
        </row>
        <row r="15">
          <cell r="A15" t="str">
            <v>A-01-01-02-005</v>
          </cell>
          <cell r="B15" t="str">
            <v>Nación</v>
          </cell>
          <cell r="C15" t="str">
            <v>10</v>
          </cell>
          <cell r="D15" t="str">
            <v>CSF</v>
          </cell>
          <cell r="E15" t="str">
            <v>APORTES GENERALES AL SISTEMA DE RIESGOS LABORALES</v>
          </cell>
          <cell r="F15">
            <v>1680000000</v>
          </cell>
          <cell r="G15">
            <v>0</v>
          </cell>
          <cell r="H15">
            <v>0</v>
          </cell>
          <cell r="I15">
            <v>1680000000</v>
          </cell>
          <cell r="J15">
            <v>0</v>
          </cell>
          <cell r="K15">
            <v>1680000000</v>
          </cell>
        </row>
        <row r="16">
          <cell r="A16" t="str">
            <v>A-01-01-02-006</v>
          </cell>
          <cell r="B16" t="str">
            <v>Nación</v>
          </cell>
          <cell r="C16" t="str">
            <v>10</v>
          </cell>
          <cell r="D16" t="str">
            <v>CSF</v>
          </cell>
          <cell r="E16" t="str">
            <v>APORTES AL ICBF</v>
          </cell>
          <cell r="F16">
            <v>1580000000</v>
          </cell>
          <cell r="G16">
            <v>0</v>
          </cell>
          <cell r="H16">
            <v>0</v>
          </cell>
          <cell r="I16">
            <v>1580000000</v>
          </cell>
          <cell r="J16">
            <v>0</v>
          </cell>
          <cell r="K16">
            <v>1580000000</v>
          </cell>
        </row>
        <row r="17">
          <cell r="A17" t="str">
            <v>A-01-01-02-007</v>
          </cell>
          <cell r="B17" t="str">
            <v>Nación</v>
          </cell>
          <cell r="C17" t="str">
            <v>10</v>
          </cell>
          <cell r="D17" t="str">
            <v>CSF</v>
          </cell>
          <cell r="E17" t="str">
            <v>APORTES AL SENA</v>
          </cell>
          <cell r="F17">
            <v>1060000000</v>
          </cell>
          <cell r="G17">
            <v>0</v>
          </cell>
          <cell r="H17">
            <v>0</v>
          </cell>
          <cell r="I17">
            <v>1060000000</v>
          </cell>
          <cell r="J17">
            <v>0</v>
          </cell>
          <cell r="K17">
            <v>1060000000</v>
          </cell>
        </row>
        <row r="18">
          <cell r="A18" t="str">
            <v>A-01-01-03-001-001</v>
          </cell>
          <cell r="B18" t="str">
            <v>Nación</v>
          </cell>
          <cell r="C18" t="str">
            <v>10</v>
          </cell>
          <cell r="D18" t="str">
            <v>CSF</v>
          </cell>
          <cell r="E18" t="str">
            <v>VACACIONES</v>
          </cell>
          <cell r="F18">
            <v>2893000000</v>
          </cell>
          <cell r="G18">
            <v>0</v>
          </cell>
          <cell r="H18">
            <v>0</v>
          </cell>
          <cell r="I18">
            <v>2893000000</v>
          </cell>
          <cell r="J18">
            <v>0</v>
          </cell>
          <cell r="K18">
            <v>2893000000</v>
          </cell>
        </row>
        <row r="19">
          <cell r="A19" t="str">
            <v>A-01-01-03-001-002</v>
          </cell>
          <cell r="B19" t="str">
            <v>Nación</v>
          </cell>
          <cell r="C19" t="str">
            <v>10</v>
          </cell>
          <cell r="D19" t="str">
            <v>CSF</v>
          </cell>
          <cell r="E19" t="str">
            <v>INDEMNIZACIÓN POR VACACIONES</v>
          </cell>
          <cell r="F19">
            <v>254000000</v>
          </cell>
          <cell r="G19">
            <v>0</v>
          </cell>
          <cell r="H19">
            <v>0</v>
          </cell>
          <cell r="I19">
            <v>254000000</v>
          </cell>
          <cell r="J19">
            <v>0</v>
          </cell>
          <cell r="K19">
            <v>254000000</v>
          </cell>
        </row>
        <row r="20">
          <cell r="A20" t="str">
            <v>A-01-01-03-001-003</v>
          </cell>
          <cell r="B20" t="str">
            <v>Nación</v>
          </cell>
          <cell r="C20" t="str">
            <v>10</v>
          </cell>
          <cell r="D20" t="str">
            <v>CSF</v>
          </cell>
          <cell r="E20" t="str">
            <v>BONIFICACIÓN ESPECIAL DE RECREACIÓN</v>
          </cell>
          <cell r="F20">
            <v>274000000</v>
          </cell>
          <cell r="G20">
            <v>0</v>
          </cell>
          <cell r="H20">
            <v>0</v>
          </cell>
          <cell r="I20">
            <v>274000000</v>
          </cell>
          <cell r="J20">
            <v>0</v>
          </cell>
          <cell r="K20">
            <v>274000000</v>
          </cell>
        </row>
        <row r="21">
          <cell r="A21" t="str">
            <v>A-01-01-03-002</v>
          </cell>
          <cell r="B21" t="str">
            <v>Nación</v>
          </cell>
          <cell r="C21" t="str">
            <v>10</v>
          </cell>
          <cell r="D21" t="str">
            <v>CSF</v>
          </cell>
          <cell r="E21" t="str">
            <v>PRIMA TÉCNICA NO SALARIAL</v>
          </cell>
          <cell r="F21">
            <v>2452000000</v>
          </cell>
          <cell r="G21">
            <v>0</v>
          </cell>
          <cell r="H21">
            <v>0</v>
          </cell>
          <cell r="I21">
            <v>2452000000</v>
          </cell>
          <cell r="J21">
            <v>0</v>
          </cell>
          <cell r="K21">
            <v>2452000000</v>
          </cell>
        </row>
        <row r="22">
          <cell r="A22" t="str">
            <v>A-01-01-03-013</v>
          </cell>
          <cell r="B22" t="str">
            <v>Nación</v>
          </cell>
          <cell r="C22" t="str">
            <v>10</v>
          </cell>
          <cell r="D22" t="str">
            <v>CSF</v>
          </cell>
          <cell r="E22" t="str">
            <v>ESTÍMULOS A LOS EMPLEADOS DEL ESTADO</v>
          </cell>
          <cell r="F22">
            <v>50000000</v>
          </cell>
          <cell r="G22">
            <v>0</v>
          </cell>
          <cell r="H22">
            <v>0</v>
          </cell>
          <cell r="I22">
            <v>50000000</v>
          </cell>
          <cell r="J22">
            <v>0</v>
          </cell>
          <cell r="K22">
            <v>50000000</v>
          </cell>
        </row>
        <row r="23">
          <cell r="A23" t="str">
            <v>A-01-01-03-016</v>
          </cell>
          <cell r="B23" t="str">
            <v>Nación</v>
          </cell>
          <cell r="C23" t="str">
            <v>10</v>
          </cell>
          <cell r="D23" t="str">
            <v>CSF</v>
          </cell>
          <cell r="E23" t="str">
            <v>PRIMA DE COORDINACIÓN</v>
          </cell>
          <cell r="F23">
            <v>404000000</v>
          </cell>
          <cell r="G23">
            <v>0</v>
          </cell>
          <cell r="H23">
            <v>0</v>
          </cell>
          <cell r="I23">
            <v>404000000</v>
          </cell>
          <cell r="J23">
            <v>0</v>
          </cell>
          <cell r="K23">
            <v>404000000</v>
          </cell>
        </row>
        <row r="24">
          <cell r="A24" t="str">
            <v>A-01-01-03-030</v>
          </cell>
          <cell r="B24" t="str">
            <v>Nación</v>
          </cell>
          <cell r="C24" t="str">
            <v>10</v>
          </cell>
          <cell r="D24" t="str">
            <v>CSF</v>
          </cell>
          <cell r="E24" t="str">
            <v>BONIFICACIÓN DE DIRECCIÓN</v>
          </cell>
          <cell r="F24">
            <v>122000000</v>
          </cell>
          <cell r="G24">
            <v>0</v>
          </cell>
          <cell r="H24">
            <v>0</v>
          </cell>
          <cell r="I24">
            <v>122000000</v>
          </cell>
          <cell r="J24">
            <v>0</v>
          </cell>
          <cell r="K24">
            <v>122000000</v>
          </cell>
        </row>
        <row r="25">
          <cell r="A25" t="str">
            <v>A-02-02-01-002-003</v>
          </cell>
          <cell r="B25" t="str">
            <v>Nación</v>
          </cell>
          <cell r="C25" t="str">
            <v>10</v>
          </cell>
          <cell r="D25" t="str">
            <v>CSF</v>
          </cell>
          <cell r="E25" t="str">
            <v>PRODUCTOS DE MOLINERÍA, ALMIDONES Y PRODUCTOS DERIVADOS DEL ALMIDÓN; OTROS PRODUCTOS ALIMENTICIOS</v>
          </cell>
          <cell r="F25">
            <v>20000000</v>
          </cell>
          <cell r="G25">
            <v>0</v>
          </cell>
          <cell r="H25">
            <v>0</v>
          </cell>
          <cell r="I25">
            <v>20000000</v>
          </cell>
          <cell r="J25">
            <v>0</v>
          </cell>
          <cell r="K25">
            <v>500000</v>
          </cell>
        </row>
        <row r="26">
          <cell r="A26" t="str">
            <v>A-02-02-01-003-002</v>
          </cell>
          <cell r="B26" t="str">
            <v>Nación</v>
          </cell>
          <cell r="C26" t="str">
            <v>10</v>
          </cell>
          <cell r="D26" t="str">
            <v>CSF</v>
          </cell>
          <cell r="E26" t="str">
            <v>PASTA O PULPA, PAPEL Y PRODUCTOS DE PAPEL; IMPRESOS Y ARTÍCULOS RELACIONADOS</v>
          </cell>
          <cell r="F26">
            <v>137840000</v>
          </cell>
          <cell r="G26">
            <v>0</v>
          </cell>
          <cell r="H26">
            <v>40000000</v>
          </cell>
          <cell r="I26">
            <v>97840000</v>
          </cell>
          <cell r="J26">
            <v>0</v>
          </cell>
          <cell r="K26">
            <v>97840000</v>
          </cell>
        </row>
        <row r="27">
          <cell r="A27" t="str">
            <v>A-02-02-01-003-003</v>
          </cell>
          <cell r="B27" t="str">
            <v>Nación</v>
          </cell>
          <cell r="C27" t="str">
            <v>10</v>
          </cell>
          <cell r="D27" t="str">
            <v>CSF</v>
          </cell>
          <cell r="E27" t="str">
            <v>PRODUCTOS DE HORNOS DE COQUE; PRODUCTOS DE REFINACIÓN DE PETRÓLEO Y COMBUSTIBLE NUCLEAR</v>
          </cell>
          <cell r="F27">
            <v>6000000</v>
          </cell>
          <cell r="G27">
            <v>0</v>
          </cell>
          <cell r="H27">
            <v>0</v>
          </cell>
          <cell r="I27">
            <v>6000000</v>
          </cell>
          <cell r="J27">
            <v>0</v>
          </cell>
          <cell r="K27">
            <v>5800000</v>
          </cell>
        </row>
        <row r="28">
          <cell r="A28" t="str">
            <v>A-02-02-01-003-008</v>
          </cell>
          <cell r="B28" t="str">
            <v>Nación</v>
          </cell>
          <cell r="C28" t="str">
            <v>10</v>
          </cell>
          <cell r="D28" t="str">
            <v>CSF</v>
          </cell>
          <cell r="E28" t="str">
            <v>OTROS BIENES TRANSPORTABLES N.C.P.</v>
          </cell>
          <cell r="F28">
            <v>45000000</v>
          </cell>
          <cell r="G28">
            <v>0</v>
          </cell>
          <cell r="H28">
            <v>0</v>
          </cell>
          <cell r="I28">
            <v>45000000</v>
          </cell>
          <cell r="J28">
            <v>0</v>
          </cell>
          <cell r="K28">
            <v>847900</v>
          </cell>
        </row>
        <row r="29">
          <cell r="A29" t="str">
            <v>A-02-02-01-004-005</v>
          </cell>
          <cell r="B29" t="str">
            <v>Nación</v>
          </cell>
          <cell r="C29" t="str">
            <v>10</v>
          </cell>
          <cell r="D29" t="str">
            <v>CSF</v>
          </cell>
          <cell r="E29" t="str">
            <v>MAQUINARIA DE OFICINA, CONTABILIDAD E INFORMÁTICA</v>
          </cell>
          <cell r="F29">
            <v>5000000</v>
          </cell>
          <cell r="G29">
            <v>0</v>
          </cell>
          <cell r="H29">
            <v>0</v>
          </cell>
          <cell r="I29">
            <v>5000000</v>
          </cell>
          <cell r="J29">
            <v>0</v>
          </cell>
          <cell r="K29">
            <v>1000000</v>
          </cell>
        </row>
        <row r="30">
          <cell r="A30" t="str">
            <v>A-02-02-01-004-007</v>
          </cell>
          <cell r="B30" t="str">
            <v>Nación</v>
          </cell>
          <cell r="C30" t="str">
            <v>10</v>
          </cell>
          <cell r="D30" t="str">
            <v>CSF</v>
          </cell>
          <cell r="E30" t="str">
            <v>EQUIPO Y APARATOS DE RADIO, TELEVISIÓN Y COMUNICACIONES</v>
          </cell>
          <cell r="F30">
            <v>5000000</v>
          </cell>
          <cell r="G30">
            <v>0</v>
          </cell>
          <cell r="H30">
            <v>0</v>
          </cell>
          <cell r="I30">
            <v>5000000</v>
          </cell>
          <cell r="J30">
            <v>0</v>
          </cell>
          <cell r="K30">
            <v>0</v>
          </cell>
        </row>
        <row r="31">
          <cell r="A31" t="str">
            <v>A-02-02-02-006-003</v>
          </cell>
          <cell r="B31" t="str">
            <v>Nación</v>
          </cell>
          <cell r="C31" t="str">
            <v>10</v>
          </cell>
          <cell r="D31" t="str">
            <v>CSF</v>
          </cell>
          <cell r="E31" t="str">
            <v>ALOJAMIENTO; SERVICIOS DE SUMINISTROS DE COMIDAS Y BEBIDAS</v>
          </cell>
          <cell r="F31">
            <v>1027065940</v>
          </cell>
          <cell r="G31">
            <v>0</v>
          </cell>
          <cell r="H31">
            <v>65000000</v>
          </cell>
          <cell r="I31">
            <v>962065940</v>
          </cell>
          <cell r="J31">
            <v>0</v>
          </cell>
          <cell r="K31">
            <v>959140170.42999995</v>
          </cell>
        </row>
        <row r="32">
          <cell r="A32" t="str">
            <v>A-02-02-02-006-004</v>
          </cell>
          <cell r="B32" t="str">
            <v>Nación</v>
          </cell>
          <cell r="C32" t="str">
            <v>10</v>
          </cell>
          <cell r="D32" t="str">
            <v>CSF</v>
          </cell>
          <cell r="E32" t="str">
            <v>SERVICIOS DE TRANSPORTE DE PASAJEROS</v>
          </cell>
          <cell r="F32">
            <v>15000000</v>
          </cell>
          <cell r="G32">
            <v>0</v>
          </cell>
          <cell r="H32">
            <v>0</v>
          </cell>
          <cell r="I32">
            <v>15000000</v>
          </cell>
          <cell r="J32">
            <v>0</v>
          </cell>
          <cell r="K32">
            <v>15000000</v>
          </cell>
        </row>
        <row r="33">
          <cell r="A33" t="str">
            <v>A-02-02-02-006-005</v>
          </cell>
          <cell r="B33" t="str">
            <v>Nación</v>
          </cell>
          <cell r="C33" t="str">
            <v>10</v>
          </cell>
          <cell r="D33" t="str">
            <v>CSF</v>
          </cell>
          <cell r="E33" t="str">
            <v>SERVICIOS DE TRANSPORTE DE CARGA</v>
          </cell>
          <cell r="F33">
            <v>180997519</v>
          </cell>
          <cell r="G33">
            <v>0</v>
          </cell>
          <cell r="H33">
            <v>0</v>
          </cell>
          <cell r="I33">
            <v>180997519</v>
          </cell>
          <cell r="J33">
            <v>0</v>
          </cell>
          <cell r="K33">
            <v>180997519</v>
          </cell>
        </row>
        <row r="34">
          <cell r="A34" t="str">
            <v>A-02-02-02-006-007</v>
          </cell>
          <cell r="B34" t="str">
            <v>Nación</v>
          </cell>
          <cell r="C34" t="str">
            <v>10</v>
          </cell>
          <cell r="D34" t="str">
            <v>CSF</v>
          </cell>
          <cell r="E34" t="str">
            <v>SERVICIOS DE APOYO AL TRANSPORTE</v>
          </cell>
          <cell r="F34">
            <v>12000000</v>
          </cell>
          <cell r="G34">
            <v>0</v>
          </cell>
          <cell r="H34">
            <v>0</v>
          </cell>
          <cell r="I34">
            <v>12000000</v>
          </cell>
          <cell r="J34">
            <v>0</v>
          </cell>
          <cell r="K34">
            <v>1000000</v>
          </cell>
        </row>
        <row r="35">
          <cell r="A35" t="str">
            <v>A-02-02-02-006-009</v>
          </cell>
          <cell r="B35" t="str">
            <v>Nación</v>
          </cell>
          <cell r="C35" t="str">
            <v>10</v>
          </cell>
          <cell r="D35" t="str">
            <v>CSF</v>
          </cell>
          <cell r="E35" t="str">
            <v>SERVICIOS DE DISTRIBUCIÓN DE ELECTRICIDAD, GAS Y AGUA (POR CUENTA PROPIA)</v>
          </cell>
          <cell r="F35">
            <v>67664156</v>
          </cell>
          <cell r="G35">
            <v>520000000</v>
          </cell>
          <cell r="H35">
            <v>800000</v>
          </cell>
          <cell r="I35">
            <v>586864156</v>
          </cell>
          <cell r="J35">
            <v>0</v>
          </cell>
          <cell r="K35">
            <v>586864156</v>
          </cell>
        </row>
        <row r="36">
          <cell r="A36" t="str">
            <v>A-02-02-02-007-001</v>
          </cell>
          <cell r="B36" t="str">
            <v>Nación</v>
          </cell>
          <cell r="C36" t="str">
            <v>10</v>
          </cell>
          <cell r="D36" t="str">
            <v>CSF</v>
          </cell>
          <cell r="E36" t="str">
            <v>SERVICIOS FINANCIEROS Y SERVICIOS CONEXOS</v>
          </cell>
          <cell r="F36">
            <v>577868000</v>
          </cell>
          <cell r="G36">
            <v>800000</v>
          </cell>
          <cell r="H36">
            <v>0</v>
          </cell>
          <cell r="I36">
            <v>578668000</v>
          </cell>
          <cell r="J36">
            <v>0</v>
          </cell>
          <cell r="K36">
            <v>9316000</v>
          </cell>
        </row>
        <row r="37">
          <cell r="A37" t="str">
            <v>A-02-02-02-007-002</v>
          </cell>
          <cell r="B37" t="str">
            <v>Nación</v>
          </cell>
          <cell r="C37" t="str">
            <v>10</v>
          </cell>
          <cell r="D37" t="str">
            <v>CSF</v>
          </cell>
          <cell r="E37" t="str">
            <v>SERVICIOS INMOBILIARIOS</v>
          </cell>
          <cell r="F37">
            <v>5098678520</v>
          </cell>
          <cell r="G37">
            <v>0</v>
          </cell>
          <cell r="H37">
            <v>0</v>
          </cell>
          <cell r="I37">
            <v>5098678520</v>
          </cell>
          <cell r="J37">
            <v>0</v>
          </cell>
          <cell r="K37">
            <v>4603549589</v>
          </cell>
        </row>
        <row r="38">
          <cell r="A38" t="str">
            <v>A-02-02-02-008-002</v>
          </cell>
          <cell r="B38" t="str">
            <v>Nación</v>
          </cell>
          <cell r="C38" t="str">
            <v>10</v>
          </cell>
          <cell r="D38" t="str">
            <v>CSF</v>
          </cell>
          <cell r="E38" t="str">
            <v>SERVICIOS JURÍDICOS Y CONTABLES</v>
          </cell>
          <cell r="F38">
            <v>2651216951</v>
          </cell>
          <cell r="G38">
            <v>0</v>
          </cell>
          <cell r="H38">
            <v>72209826</v>
          </cell>
          <cell r="I38">
            <v>2579007125</v>
          </cell>
          <cell r="J38">
            <v>0</v>
          </cell>
          <cell r="K38">
            <v>1747211799</v>
          </cell>
        </row>
        <row r="39">
          <cell r="A39" t="str">
            <v>A-02-02-02-008-003</v>
          </cell>
          <cell r="B39" t="str">
            <v>Nación</v>
          </cell>
          <cell r="C39" t="str">
            <v>10</v>
          </cell>
          <cell r="D39" t="str">
            <v>CSF</v>
          </cell>
          <cell r="E39" t="str">
            <v>OTROS SERVICIOS PROFESIONALES, CIENTÍFICOS Y TÉCNICOS</v>
          </cell>
          <cell r="F39">
            <v>2292834781</v>
          </cell>
          <cell r="G39">
            <v>72209826</v>
          </cell>
          <cell r="H39">
            <v>0</v>
          </cell>
          <cell r="I39">
            <v>2365044607</v>
          </cell>
          <cell r="J39">
            <v>0</v>
          </cell>
          <cell r="K39">
            <v>1601586960</v>
          </cell>
        </row>
        <row r="40">
          <cell r="A40" t="str">
            <v>A-02-02-02-008-004</v>
          </cell>
          <cell r="B40" t="str">
            <v>Nación</v>
          </cell>
          <cell r="C40" t="str">
            <v>10</v>
          </cell>
          <cell r="D40" t="str">
            <v>CSF</v>
          </cell>
          <cell r="E40" t="str">
            <v>SERVICIOS DE TELECOMUNICACIONES, TRANSMISIÓN Y SUMINISTRO DE INFORMACIÓN</v>
          </cell>
          <cell r="F40">
            <v>0</v>
          </cell>
          <cell r="G40">
            <v>60000000</v>
          </cell>
          <cell r="H40">
            <v>0</v>
          </cell>
          <cell r="I40">
            <v>60000000</v>
          </cell>
          <cell r="J40">
            <v>0</v>
          </cell>
          <cell r="K40">
            <v>60000000</v>
          </cell>
        </row>
        <row r="41">
          <cell r="A41" t="str">
            <v>A-02-02-02-008-005</v>
          </cell>
          <cell r="B41" t="str">
            <v>Nación</v>
          </cell>
          <cell r="C41" t="str">
            <v>10</v>
          </cell>
          <cell r="D41" t="str">
            <v>CSF</v>
          </cell>
          <cell r="E41" t="str">
            <v>SERVICIOS DE SOPORTE</v>
          </cell>
          <cell r="F41">
            <v>7040834133</v>
          </cell>
          <cell r="G41">
            <v>65000000</v>
          </cell>
          <cell r="H41">
            <v>0</v>
          </cell>
          <cell r="I41">
            <v>7105834133</v>
          </cell>
          <cell r="J41">
            <v>0</v>
          </cell>
          <cell r="K41">
            <v>7104960547.0600004</v>
          </cell>
        </row>
        <row r="42">
          <cell r="A42" t="str">
            <v>A-02-02-02-008-007</v>
          </cell>
          <cell r="B42" t="str">
            <v>Nación</v>
          </cell>
          <cell r="C42" t="str">
            <v>10</v>
          </cell>
          <cell r="D42" t="str">
            <v>CSF</v>
          </cell>
          <cell r="E42" t="str">
            <v>SERVICIOS DE MANTENIMIENTO, REPARACIÓN E INSTALACIÓN (EXCEPTO SERVICIOS DE CONSTRUCCIÓN)</v>
          </cell>
          <cell r="F42">
            <v>10000000</v>
          </cell>
          <cell r="G42">
            <v>0</v>
          </cell>
          <cell r="H42">
            <v>0</v>
          </cell>
          <cell r="I42">
            <v>10000000</v>
          </cell>
          <cell r="J42">
            <v>0</v>
          </cell>
          <cell r="K42">
            <v>8883300</v>
          </cell>
        </row>
        <row r="43">
          <cell r="A43" t="str">
            <v>A-02-02-02-008-009</v>
          </cell>
          <cell r="B43" t="str">
            <v>Nación</v>
          </cell>
          <cell r="C43" t="str">
            <v>10</v>
          </cell>
          <cell r="D43" t="str">
            <v>CSF</v>
          </cell>
          <cell r="E43" t="str">
            <v>OTROS SERVICIOS DE FABRICACIÓN; SERVICIOS DE EDICIÓN, IMPRESIÓN Y REPRODUCCIÓN; SERVICIOS DE RECUPERACIÓN DE MATERIALES</v>
          </cell>
          <cell r="F43">
            <v>25000000</v>
          </cell>
          <cell r="G43">
            <v>40000000</v>
          </cell>
          <cell r="H43">
            <v>0</v>
          </cell>
          <cell r="I43">
            <v>65000000</v>
          </cell>
          <cell r="J43">
            <v>0</v>
          </cell>
          <cell r="K43">
            <v>61000000</v>
          </cell>
        </row>
        <row r="44">
          <cell r="A44" t="str">
            <v>A-02-02-02-009-002</v>
          </cell>
          <cell r="B44" t="str">
            <v>Nación</v>
          </cell>
          <cell r="C44" t="str">
            <v>10</v>
          </cell>
          <cell r="D44" t="str">
            <v>CSF</v>
          </cell>
          <cell r="E44" t="str">
            <v>SERVICIOS DE EDUCACIÓN</v>
          </cell>
          <cell r="F44">
            <v>200000000</v>
          </cell>
          <cell r="G44">
            <v>0</v>
          </cell>
          <cell r="H44">
            <v>200000000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A-02-02-02-009-004</v>
          </cell>
          <cell r="B45" t="str">
            <v>Nación</v>
          </cell>
          <cell r="C45" t="str">
            <v>10</v>
          </cell>
          <cell r="D45" t="str">
            <v>CSF</v>
          </cell>
          <cell r="E45" t="str">
            <v>SERVICIOS DE ALCANTARILLADO, RECOLECCIÓN, TRATAMIENTO Y DISPOSICIÓN DE DESECHOS Y OTROS SERVICIOS DE SANEAMIENTO AMBIENTAL</v>
          </cell>
          <cell r="F45">
            <v>0</v>
          </cell>
          <cell r="G45">
            <v>100000000</v>
          </cell>
          <cell r="H45">
            <v>0</v>
          </cell>
          <cell r="I45">
            <v>100000000</v>
          </cell>
          <cell r="J45">
            <v>0</v>
          </cell>
          <cell r="K45">
            <v>100000000</v>
          </cell>
        </row>
        <row r="46">
          <cell r="A46" t="str">
            <v>A-02-02-02-009-006</v>
          </cell>
          <cell r="B46" t="str">
            <v>Nación</v>
          </cell>
          <cell r="C46" t="str">
            <v>10</v>
          </cell>
          <cell r="D46" t="str">
            <v>CSF</v>
          </cell>
          <cell r="E46" t="str">
            <v>SERVICIOS DE ESPARCIMIENTO, CULTURALES Y DEPORTIVOS</v>
          </cell>
          <cell r="F46">
            <v>480000000</v>
          </cell>
          <cell r="G46">
            <v>0</v>
          </cell>
          <cell r="H46">
            <v>480000000</v>
          </cell>
          <cell r="I46">
            <v>0</v>
          </cell>
          <cell r="J46">
            <v>0</v>
          </cell>
          <cell r="K46">
            <v>0</v>
          </cell>
        </row>
        <row r="47">
          <cell r="A47" t="str">
            <v>A-02-02-02-010</v>
          </cell>
          <cell r="B47" t="str">
            <v>Nación</v>
          </cell>
          <cell r="C47" t="str">
            <v>10</v>
          </cell>
          <cell r="D47" t="str">
            <v>CSF</v>
          </cell>
          <cell r="E47" t="str">
            <v>VIÁTICOS DE LOS FUNCIONARIOS EN COMISIÓN</v>
          </cell>
          <cell r="F47">
            <v>100000000</v>
          </cell>
          <cell r="G47">
            <v>0</v>
          </cell>
          <cell r="H47">
            <v>0</v>
          </cell>
          <cell r="I47">
            <v>100000000</v>
          </cell>
          <cell r="J47">
            <v>0</v>
          </cell>
          <cell r="K47">
            <v>100000000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E877-06BB-4911-B1F4-FB0A104C3608}">
  <dimension ref="A1:R135"/>
  <sheetViews>
    <sheetView showGridLines="0" tabSelected="1" zoomScale="80" zoomScaleNormal="80" workbookViewId="0">
      <pane xSplit="1" ySplit="3" topLeftCell="H129" activePane="bottomRight" state="frozen"/>
      <selection pane="topRight" activeCell="B1" sqref="B1"/>
      <selection pane="bottomLeft" activeCell="A4" sqref="A4"/>
      <selection pane="bottomRight" activeCell="M139" sqref="M139"/>
    </sheetView>
  </sheetViews>
  <sheetFormatPr baseColWidth="10" defaultColWidth="11.42578125" defaultRowHeight="27" customHeight="1" x14ac:dyDescent="0.25"/>
  <cols>
    <col min="1" max="1" width="30.5703125" style="22" customWidth="1"/>
    <col min="2" max="2" width="11.5703125" style="22" customWidth="1"/>
    <col min="3" max="3" width="8.140625" style="22" customWidth="1"/>
    <col min="4" max="4" width="6.5703125" style="22" customWidth="1"/>
    <col min="5" max="5" width="65.7109375" style="22" customWidth="1"/>
    <col min="6" max="6" width="27.5703125" style="23" customWidth="1"/>
    <col min="7" max="8" width="22.85546875" style="23" customWidth="1"/>
    <col min="9" max="9" width="27.5703125" style="23" customWidth="1"/>
    <col min="10" max="10" width="18.7109375" style="23" customWidth="1"/>
    <col min="11" max="11" width="25.42578125" style="23" customWidth="1"/>
    <col min="12" max="12" width="27.5703125" style="23" customWidth="1"/>
    <col min="13" max="13" width="24.140625" style="23" bestFit="1" customWidth="1"/>
    <col min="14" max="16" width="22.85546875" style="23" bestFit="1" customWidth="1"/>
    <col min="17" max="17" width="31" style="22" customWidth="1"/>
    <col min="18" max="18" width="15.140625" style="22" bestFit="1" customWidth="1"/>
    <col min="19" max="16384" width="11.42578125" style="22"/>
  </cols>
  <sheetData>
    <row r="1" spans="1:16" s="19" customFormat="1" ht="34.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19" customFormat="1" ht="31.5" customHeight="1" x14ac:dyDescent="0.25">
      <c r="A2" s="36" t="s">
        <v>269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20" customFormat="1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</row>
    <row r="4" spans="1:16" s="21" customFormat="1" ht="18" customHeight="1" x14ac:dyDescent="0.25">
      <c r="A4" s="37" t="s">
        <v>17</v>
      </c>
      <c r="B4" s="38"/>
      <c r="C4" s="38"/>
      <c r="D4" s="38"/>
      <c r="E4" s="39"/>
      <c r="F4" s="17">
        <f t="shared" ref="F4:P4" si="0">+F5+F33+F60+F74</f>
        <v>881469000000</v>
      </c>
      <c r="G4" s="17">
        <f t="shared" si="0"/>
        <v>1391631226</v>
      </c>
      <c r="H4" s="17">
        <f t="shared" si="0"/>
        <v>1391631226</v>
      </c>
      <c r="I4" s="17">
        <f t="shared" si="0"/>
        <v>881519000000</v>
      </c>
      <c r="J4" s="17">
        <f t="shared" si="0"/>
        <v>0</v>
      </c>
      <c r="K4" s="17">
        <f t="shared" si="0"/>
        <v>703491285223.48999</v>
      </c>
      <c r="L4" s="17">
        <f t="shared" si="0"/>
        <v>178027714776.51001</v>
      </c>
      <c r="M4" s="17">
        <f t="shared" si="0"/>
        <v>209931613722.38998</v>
      </c>
      <c r="N4" s="17">
        <f t="shared" si="0"/>
        <v>183667443013.86002</v>
      </c>
      <c r="O4" s="17">
        <f t="shared" si="0"/>
        <v>183667443013.86002</v>
      </c>
      <c r="P4" s="17">
        <f t="shared" si="0"/>
        <v>183667443013.86002</v>
      </c>
    </row>
    <row r="5" spans="1:16" s="21" customFormat="1" ht="18" customHeight="1" x14ac:dyDescent="0.25">
      <c r="A5" s="37" t="s">
        <v>18</v>
      </c>
      <c r="B5" s="38"/>
      <c r="C5" s="38"/>
      <c r="D5" s="38"/>
      <c r="E5" s="39"/>
      <c r="F5" s="17">
        <f t="shared" ref="F5:P5" si="1">+F6</f>
        <v>79667000000</v>
      </c>
      <c r="G5" s="17">
        <f t="shared" si="1"/>
        <v>0</v>
      </c>
      <c r="H5" s="17">
        <f t="shared" si="1"/>
        <v>0</v>
      </c>
      <c r="I5" s="17">
        <f t="shared" si="1"/>
        <v>79667000000</v>
      </c>
      <c r="J5" s="17">
        <f t="shared" si="1"/>
        <v>0</v>
      </c>
      <c r="K5" s="17">
        <f t="shared" si="1"/>
        <v>79667000000</v>
      </c>
      <c r="L5" s="17">
        <f t="shared" si="1"/>
        <v>0</v>
      </c>
      <c r="M5" s="17">
        <f t="shared" si="1"/>
        <v>36167164007</v>
      </c>
      <c r="N5" s="17">
        <f t="shared" si="1"/>
        <v>36153556859</v>
      </c>
      <c r="O5" s="17">
        <f t="shared" si="1"/>
        <v>36153556859</v>
      </c>
      <c r="P5" s="17">
        <f t="shared" si="1"/>
        <v>36153556859</v>
      </c>
    </row>
    <row r="6" spans="1:16" ht="27" customHeight="1" x14ac:dyDescent="0.25">
      <c r="A6" s="10" t="s">
        <v>19</v>
      </c>
      <c r="B6" s="11" t="s">
        <v>20</v>
      </c>
      <c r="C6" s="12"/>
      <c r="D6" s="12"/>
      <c r="E6" s="13" t="s">
        <v>21</v>
      </c>
      <c r="F6" s="24">
        <f t="shared" ref="F6:P6" si="2">+F8+F17+F25</f>
        <v>79667000000</v>
      </c>
      <c r="G6" s="24">
        <f t="shared" si="2"/>
        <v>0</v>
      </c>
      <c r="H6" s="24">
        <f t="shared" si="2"/>
        <v>0</v>
      </c>
      <c r="I6" s="24">
        <f t="shared" si="2"/>
        <v>79667000000</v>
      </c>
      <c r="J6" s="24">
        <f t="shared" si="2"/>
        <v>0</v>
      </c>
      <c r="K6" s="24">
        <f t="shared" si="2"/>
        <v>79667000000</v>
      </c>
      <c r="L6" s="24">
        <f t="shared" si="2"/>
        <v>0</v>
      </c>
      <c r="M6" s="24">
        <f t="shared" si="2"/>
        <v>36167164007</v>
      </c>
      <c r="N6" s="24">
        <f t="shared" si="2"/>
        <v>36153556859</v>
      </c>
      <c r="O6" s="24">
        <f t="shared" si="2"/>
        <v>36153556859</v>
      </c>
      <c r="P6" s="24">
        <f t="shared" si="2"/>
        <v>36153556859</v>
      </c>
    </row>
    <row r="7" spans="1:16" ht="27" customHeight="1" x14ac:dyDescent="0.25">
      <c r="A7" s="10" t="s">
        <v>22</v>
      </c>
      <c r="B7" s="11" t="s">
        <v>20</v>
      </c>
      <c r="C7" s="12"/>
      <c r="D7" s="12"/>
      <c r="E7" s="13" t="s">
        <v>23</v>
      </c>
      <c r="F7" s="24">
        <f t="shared" ref="F7:P7" si="3">+F8</f>
        <v>52465000000</v>
      </c>
      <c r="G7" s="24">
        <f t="shared" si="3"/>
        <v>0</v>
      </c>
      <c r="H7" s="24">
        <f t="shared" si="3"/>
        <v>0</v>
      </c>
      <c r="I7" s="24">
        <f t="shared" si="3"/>
        <v>52465000000</v>
      </c>
      <c r="J7" s="24">
        <f t="shared" si="3"/>
        <v>0</v>
      </c>
      <c r="K7" s="24">
        <f t="shared" si="3"/>
        <v>52465000000</v>
      </c>
      <c r="L7" s="24">
        <f>I7-K7</f>
        <v>0</v>
      </c>
      <c r="M7" s="24">
        <f t="shared" si="3"/>
        <v>24921798558</v>
      </c>
      <c r="N7" s="24">
        <f t="shared" si="3"/>
        <v>24921798558</v>
      </c>
      <c r="O7" s="24">
        <f t="shared" si="3"/>
        <v>24921798558</v>
      </c>
      <c r="P7" s="24">
        <f t="shared" si="3"/>
        <v>24921798558</v>
      </c>
    </row>
    <row r="8" spans="1:16" ht="27" customHeight="1" x14ac:dyDescent="0.25">
      <c r="A8" s="10" t="s">
        <v>24</v>
      </c>
      <c r="B8" s="11" t="s">
        <v>20</v>
      </c>
      <c r="C8" s="12"/>
      <c r="D8" s="12"/>
      <c r="E8" s="13" t="s">
        <v>25</v>
      </c>
      <c r="F8" s="24">
        <f t="shared" ref="F8:P8" si="4">SUM(F9:F16)</f>
        <v>52465000000</v>
      </c>
      <c r="G8" s="24">
        <f t="shared" si="4"/>
        <v>0</v>
      </c>
      <c r="H8" s="24">
        <f t="shared" si="4"/>
        <v>0</v>
      </c>
      <c r="I8" s="24">
        <f t="shared" si="4"/>
        <v>52465000000</v>
      </c>
      <c r="J8" s="24">
        <f t="shared" si="4"/>
        <v>0</v>
      </c>
      <c r="K8" s="24">
        <f t="shared" si="4"/>
        <v>52465000000</v>
      </c>
      <c r="L8" s="24">
        <f t="shared" ref="L8:L16" si="5">I8-K8</f>
        <v>0</v>
      </c>
      <c r="M8" s="24">
        <f t="shared" si="4"/>
        <v>24921798558</v>
      </c>
      <c r="N8" s="24">
        <f t="shared" si="4"/>
        <v>24921798558</v>
      </c>
      <c r="O8" s="24">
        <f t="shared" si="4"/>
        <v>24921798558</v>
      </c>
      <c r="P8" s="24">
        <f t="shared" si="4"/>
        <v>24921798558</v>
      </c>
    </row>
    <row r="9" spans="1:16" ht="27" customHeight="1" x14ac:dyDescent="0.25">
      <c r="A9" s="14" t="s">
        <v>26</v>
      </c>
      <c r="B9" s="15" t="s">
        <v>20</v>
      </c>
      <c r="C9" s="15" t="s">
        <v>27</v>
      </c>
      <c r="D9" s="15" t="s">
        <v>28</v>
      </c>
      <c r="E9" s="16" t="s">
        <v>29</v>
      </c>
      <c r="F9" s="25">
        <v>42704000000</v>
      </c>
      <c r="G9" s="25">
        <v>0</v>
      </c>
      <c r="H9" s="25">
        <v>0</v>
      </c>
      <c r="I9" s="25">
        <v>42704000000</v>
      </c>
      <c r="J9" s="25">
        <v>0</v>
      </c>
      <c r="K9" s="25">
        <v>42704000000</v>
      </c>
      <c r="L9" s="25">
        <f>I9-K9</f>
        <v>0</v>
      </c>
      <c r="M9" s="25">
        <f>VLOOKUP(A9,[1]REP_EPG034_EjecucionPresupuesta!$C$1:$O$97,13,0)</f>
        <v>23205956427</v>
      </c>
      <c r="N9" s="25">
        <f>VLOOKUP(A9,[1]REP_EPG034_EjecucionPresupuesta!$C$1:$P$97,14,0)</f>
        <v>23205956427</v>
      </c>
      <c r="O9" s="25">
        <f>VLOOKUP(A9,[1]REP_EPG034_EjecucionPresupuesta!$C$1:$Q$97,15,0)</f>
        <v>23205956427</v>
      </c>
      <c r="P9" s="25">
        <f>+O9</f>
        <v>23205956427</v>
      </c>
    </row>
    <row r="10" spans="1:16" ht="27" customHeight="1" x14ac:dyDescent="0.25">
      <c r="A10" s="14" t="s">
        <v>30</v>
      </c>
      <c r="B10" s="15" t="s">
        <v>20</v>
      </c>
      <c r="C10" s="15" t="s">
        <v>27</v>
      </c>
      <c r="D10" s="15" t="s">
        <v>28</v>
      </c>
      <c r="E10" s="16" t="s">
        <v>31</v>
      </c>
      <c r="F10" s="25">
        <v>210000000</v>
      </c>
      <c r="G10" s="25">
        <v>0</v>
      </c>
      <c r="H10" s="25">
        <v>0</v>
      </c>
      <c r="I10" s="25">
        <v>210000000</v>
      </c>
      <c r="J10" s="25">
        <v>0</v>
      </c>
      <c r="K10" s="25">
        <v>210000000</v>
      </c>
      <c r="L10" s="25">
        <f t="shared" si="5"/>
        <v>0</v>
      </c>
      <c r="M10" s="25">
        <f>VLOOKUP(A10,[1]REP_EPG034_EjecucionPresupuesta!$C$1:$O$97,13,0)</f>
        <v>47215069</v>
      </c>
      <c r="N10" s="25">
        <f>VLOOKUP(A10,[1]REP_EPG034_EjecucionPresupuesta!$C$1:$P$97,14,0)</f>
        <v>47215069</v>
      </c>
      <c r="O10" s="25">
        <f>VLOOKUP(A10,[1]REP_EPG034_EjecucionPresupuesta!$C$1:$Q$97,15,0)</f>
        <v>47215069</v>
      </c>
      <c r="P10" s="25">
        <f t="shared" ref="P10:P16" si="6">+O10</f>
        <v>47215069</v>
      </c>
    </row>
    <row r="11" spans="1:16" ht="27" customHeight="1" x14ac:dyDescent="0.25">
      <c r="A11" s="14" t="s">
        <v>32</v>
      </c>
      <c r="B11" s="15" t="s">
        <v>20</v>
      </c>
      <c r="C11" s="15" t="s">
        <v>27</v>
      </c>
      <c r="D11" s="15" t="s">
        <v>28</v>
      </c>
      <c r="E11" s="16" t="s">
        <v>33</v>
      </c>
      <c r="F11" s="25">
        <v>1050000</v>
      </c>
      <c r="G11" s="25">
        <v>0</v>
      </c>
      <c r="H11" s="25">
        <v>0</v>
      </c>
      <c r="I11" s="25">
        <v>1050000</v>
      </c>
      <c r="J11" s="25">
        <v>0</v>
      </c>
      <c r="K11" s="25">
        <v>1050000</v>
      </c>
      <c r="L11" s="25">
        <f t="shared" si="5"/>
        <v>0</v>
      </c>
      <c r="M11" s="25">
        <f>VLOOKUP(A11,[1]REP_EPG034_EjecucionPresupuesta!$C$1:$O$97,13,0)</f>
        <v>500310</v>
      </c>
      <c r="N11" s="25">
        <f>VLOOKUP(A11,[1]REP_EPG034_EjecucionPresupuesta!$C$1:$P$97,14,0)</f>
        <v>500310</v>
      </c>
      <c r="O11" s="25">
        <f>VLOOKUP(A11,[1]REP_EPG034_EjecucionPresupuesta!$C$1:$Q$97,15,0)</f>
        <v>500310</v>
      </c>
      <c r="P11" s="25">
        <f t="shared" si="6"/>
        <v>500310</v>
      </c>
    </row>
    <row r="12" spans="1:16" ht="27" customHeight="1" x14ac:dyDescent="0.25">
      <c r="A12" s="14" t="s">
        <v>34</v>
      </c>
      <c r="B12" s="15" t="s">
        <v>20</v>
      </c>
      <c r="C12" s="15" t="s">
        <v>27</v>
      </c>
      <c r="D12" s="15" t="s">
        <v>28</v>
      </c>
      <c r="E12" s="16" t="s">
        <v>35</v>
      </c>
      <c r="F12" s="25">
        <v>2000000</v>
      </c>
      <c r="G12" s="25">
        <v>0</v>
      </c>
      <c r="H12" s="25">
        <v>0</v>
      </c>
      <c r="I12" s="25">
        <v>2000000</v>
      </c>
      <c r="J12" s="25">
        <v>0</v>
      </c>
      <c r="K12" s="25">
        <v>2000000</v>
      </c>
      <c r="L12" s="25">
        <f t="shared" si="5"/>
        <v>0</v>
      </c>
      <c r="M12" s="25">
        <f>VLOOKUP(A12,[1]REP_EPG034_EjecucionPresupuesta!$C$1:$O$97,13,0)</f>
        <v>843636</v>
      </c>
      <c r="N12" s="25">
        <f>VLOOKUP(A12,[1]REP_EPG034_EjecucionPresupuesta!$C$1:$P$97,14,0)</f>
        <v>843636</v>
      </c>
      <c r="O12" s="25">
        <f>VLOOKUP(A12,[1]REP_EPG034_EjecucionPresupuesta!$C$1:$Q$97,15,0)</f>
        <v>843636</v>
      </c>
      <c r="P12" s="25">
        <f t="shared" si="6"/>
        <v>843636</v>
      </c>
    </row>
    <row r="13" spans="1:16" ht="27" customHeight="1" x14ac:dyDescent="0.25">
      <c r="A13" s="14" t="s">
        <v>36</v>
      </c>
      <c r="B13" s="15" t="s">
        <v>20</v>
      </c>
      <c r="C13" s="15" t="s">
        <v>27</v>
      </c>
      <c r="D13" s="15" t="s">
        <v>28</v>
      </c>
      <c r="E13" s="16" t="s">
        <v>37</v>
      </c>
      <c r="F13" s="25">
        <v>2100000000</v>
      </c>
      <c r="G13" s="25">
        <v>0</v>
      </c>
      <c r="H13" s="25">
        <v>0</v>
      </c>
      <c r="I13" s="25">
        <v>2100000000</v>
      </c>
      <c r="J13" s="25">
        <v>0</v>
      </c>
      <c r="K13" s="25">
        <v>2100000000</v>
      </c>
      <c r="L13" s="25">
        <f t="shared" si="5"/>
        <v>0</v>
      </c>
      <c r="M13" s="25">
        <f>VLOOKUP(A13,[1]REP_EPG034_EjecucionPresupuesta!$C$1:$O$97,13,0)</f>
        <v>40889896</v>
      </c>
      <c r="N13" s="25">
        <f>VLOOKUP(A13,[1]REP_EPG034_EjecucionPresupuesta!$C$1:$P$97,14,0)</f>
        <v>40889896</v>
      </c>
      <c r="O13" s="25">
        <f>VLOOKUP(A13,[1]REP_EPG034_EjecucionPresupuesta!$C$1:$Q$97,15,0)</f>
        <v>40889896</v>
      </c>
      <c r="P13" s="25">
        <f t="shared" si="6"/>
        <v>40889896</v>
      </c>
    </row>
    <row r="14" spans="1:16" ht="27" customHeight="1" x14ac:dyDescent="0.25">
      <c r="A14" s="14" t="s">
        <v>38</v>
      </c>
      <c r="B14" s="15" t="s">
        <v>20</v>
      </c>
      <c r="C14" s="15" t="s">
        <v>27</v>
      </c>
      <c r="D14" s="15" t="s">
        <v>28</v>
      </c>
      <c r="E14" s="16" t="s">
        <v>39</v>
      </c>
      <c r="F14" s="25">
        <v>1100000000</v>
      </c>
      <c r="G14" s="25">
        <v>0</v>
      </c>
      <c r="H14" s="25">
        <v>0</v>
      </c>
      <c r="I14" s="25">
        <v>1100000000</v>
      </c>
      <c r="J14" s="25">
        <v>0</v>
      </c>
      <c r="K14" s="25">
        <v>1100000000</v>
      </c>
      <c r="L14" s="25">
        <f t="shared" si="5"/>
        <v>0</v>
      </c>
      <c r="M14" s="25">
        <f>VLOOKUP(A14,[1]REP_EPG034_EjecucionPresupuesta!$C$1:$O$97,13,0)</f>
        <v>693920338</v>
      </c>
      <c r="N14" s="25">
        <f>VLOOKUP(A14,[1]REP_EPG034_EjecucionPresupuesta!$C$1:$P$97,14,0)</f>
        <v>693920338</v>
      </c>
      <c r="O14" s="25">
        <f>VLOOKUP(A14,[1]REP_EPG034_EjecucionPresupuesta!$C$1:$Q$97,15,0)</f>
        <v>693920338</v>
      </c>
      <c r="P14" s="25">
        <f t="shared" si="6"/>
        <v>693920338</v>
      </c>
    </row>
    <row r="15" spans="1:16" ht="27" customHeight="1" x14ac:dyDescent="0.25">
      <c r="A15" s="14" t="s">
        <v>40</v>
      </c>
      <c r="B15" s="15" t="s">
        <v>20</v>
      </c>
      <c r="C15" s="15" t="s">
        <v>27</v>
      </c>
      <c r="D15" s="15" t="s">
        <v>28</v>
      </c>
      <c r="E15" s="16" t="s">
        <v>41</v>
      </c>
      <c r="F15" s="25">
        <v>4500000000</v>
      </c>
      <c r="G15" s="25">
        <v>0</v>
      </c>
      <c r="H15" s="25">
        <v>0</v>
      </c>
      <c r="I15" s="25">
        <v>4500000000</v>
      </c>
      <c r="J15" s="25">
        <v>0</v>
      </c>
      <c r="K15" s="25">
        <v>4500000000</v>
      </c>
      <c r="L15" s="25">
        <f t="shared" si="5"/>
        <v>0</v>
      </c>
      <c r="M15" s="25">
        <f>VLOOKUP(A15,[1]REP_EPG034_EjecucionPresupuesta!$C$1:$O$97,13,0)</f>
        <v>19462979</v>
      </c>
      <c r="N15" s="25">
        <f>VLOOKUP(A15,[1]REP_EPG034_EjecucionPresupuesta!$C$1:$P$97,14,0)</f>
        <v>19462979</v>
      </c>
      <c r="O15" s="25">
        <f>VLOOKUP(A15,[1]REP_EPG034_EjecucionPresupuesta!$C$1:$Q$97,15,0)</f>
        <v>19462979</v>
      </c>
      <c r="P15" s="25">
        <f t="shared" si="6"/>
        <v>19462979</v>
      </c>
    </row>
    <row r="16" spans="1:16" ht="27" customHeight="1" x14ac:dyDescent="0.25">
      <c r="A16" s="14" t="s">
        <v>42</v>
      </c>
      <c r="B16" s="15" t="s">
        <v>20</v>
      </c>
      <c r="C16" s="15" t="s">
        <v>27</v>
      </c>
      <c r="D16" s="15" t="s">
        <v>28</v>
      </c>
      <c r="E16" s="16" t="s">
        <v>43</v>
      </c>
      <c r="F16" s="25">
        <v>1847950000</v>
      </c>
      <c r="G16" s="25">
        <v>0</v>
      </c>
      <c r="H16" s="25">
        <v>0</v>
      </c>
      <c r="I16" s="25">
        <v>1847950000</v>
      </c>
      <c r="J16" s="25">
        <v>0</v>
      </c>
      <c r="K16" s="25">
        <v>1847950000</v>
      </c>
      <c r="L16" s="25">
        <f t="shared" si="5"/>
        <v>0</v>
      </c>
      <c r="M16" s="25">
        <f>VLOOKUP(A16,[1]REP_EPG034_EjecucionPresupuesta!$C$1:$O$97,13,0)</f>
        <v>913009903</v>
      </c>
      <c r="N16" s="25">
        <f>VLOOKUP(A16,[1]REP_EPG034_EjecucionPresupuesta!$C$1:$P$97,14,0)</f>
        <v>913009903</v>
      </c>
      <c r="O16" s="25">
        <f>VLOOKUP(A16,[1]REP_EPG034_EjecucionPresupuesta!$C$1:$Q$97,15,0)</f>
        <v>913009903</v>
      </c>
      <c r="P16" s="25">
        <f t="shared" si="6"/>
        <v>913009903</v>
      </c>
    </row>
    <row r="17" spans="1:16" ht="27" customHeight="1" x14ac:dyDescent="0.25">
      <c r="A17" s="10" t="s">
        <v>44</v>
      </c>
      <c r="B17" s="11" t="s">
        <v>20</v>
      </c>
      <c r="C17" s="11"/>
      <c r="D17" s="11"/>
      <c r="E17" s="13" t="s">
        <v>45</v>
      </c>
      <c r="F17" s="24">
        <f t="shared" ref="F17:P17" si="7">SUM(F18:F24)</f>
        <v>20753000000</v>
      </c>
      <c r="G17" s="24">
        <f t="shared" si="7"/>
        <v>0</v>
      </c>
      <c r="H17" s="24">
        <f t="shared" si="7"/>
        <v>0</v>
      </c>
      <c r="I17" s="24">
        <f t="shared" si="7"/>
        <v>20753000000</v>
      </c>
      <c r="J17" s="24">
        <f t="shared" si="7"/>
        <v>0</v>
      </c>
      <c r="K17" s="24">
        <f t="shared" si="7"/>
        <v>20753000000</v>
      </c>
      <c r="L17" s="24">
        <f>SUM(L18:L24)</f>
        <v>0</v>
      </c>
      <c r="M17" s="24">
        <f t="shared" si="7"/>
        <v>8632255978</v>
      </c>
      <c r="N17" s="24">
        <f t="shared" si="7"/>
        <v>8632255978</v>
      </c>
      <c r="O17" s="24">
        <f t="shared" si="7"/>
        <v>8632255978</v>
      </c>
      <c r="P17" s="24">
        <f t="shared" si="7"/>
        <v>8632255978</v>
      </c>
    </row>
    <row r="18" spans="1:16" ht="27" customHeight="1" x14ac:dyDescent="0.25">
      <c r="A18" s="14" t="s">
        <v>46</v>
      </c>
      <c r="B18" s="15" t="s">
        <v>20</v>
      </c>
      <c r="C18" s="15" t="s">
        <v>27</v>
      </c>
      <c r="D18" s="15" t="s">
        <v>28</v>
      </c>
      <c r="E18" s="16" t="s">
        <v>47</v>
      </c>
      <c r="F18" s="25">
        <v>5820000000</v>
      </c>
      <c r="G18" s="25">
        <v>0</v>
      </c>
      <c r="H18" s="25">
        <v>0</v>
      </c>
      <c r="I18" s="25">
        <v>5820000000</v>
      </c>
      <c r="J18" s="25">
        <v>0</v>
      </c>
      <c r="K18" s="25">
        <v>5820000000</v>
      </c>
      <c r="L18" s="25">
        <f>I18-K18</f>
        <v>0</v>
      </c>
      <c r="M18" s="25">
        <f>VLOOKUP(A18,[1]REP_EPG034_EjecucionPresupuesta!$C$1:$O$97,13,0)</f>
        <v>2742235994</v>
      </c>
      <c r="N18" s="25">
        <f>VLOOKUP(A18,[1]REP_EPG034_EjecucionPresupuesta!$C$1:$P$97,14,0)</f>
        <v>2742235994</v>
      </c>
      <c r="O18" s="25">
        <f>VLOOKUP(A18,[1]REP_EPG034_EjecucionPresupuesta!$C$1:$Q$97,15,0)</f>
        <v>2742235994</v>
      </c>
      <c r="P18" s="25">
        <f>+O18</f>
        <v>2742235994</v>
      </c>
    </row>
    <row r="19" spans="1:16" ht="27" customHeight="1" x14ac:dyDescent="0.25">
      <c r="A19" s="14" t="s">
        <v>48</v>
      </c>
      <c r="B19" s="15" t="s">
        <v>20</v>
      </c>
      <c r="C19" s="15" t="s">
        <v>27</v>
      </c>
      <c r="D19" s="15" t="s">
        <v>28</v>
      </c>
      <c r="E19" s="16" t="s">
        <v>49</v>
      </c>
      <c r="F19" s="25">
        <v>4123000000</v>
      </c>
      <c r="G19" s="25">
        <v>0</v>
      </c>
      <c r="H19" s="25">
        <v>0</v>
      </c>
      <c r="I19" s="25">
        <v>4123000000</v>
      </c>
      <c r="J19" s="25">
        <v>0</v>
      </c>
      <c r="K19" s="25">
        <v>4123000000</v>
      </c>
      <c r="L19" s="25">
        <f t="shared" ref="L19:L24" si="8">I19-K19</f>
        <v>0</v>
      </c>
      <c r="M19" s="25">
        <f>VLOOKUP(A19,[1]REP_EPG034_EjecucionPresupuesta!$C$1:$O$97,13,0)</f>
        <v>1593224307</v>
      </c>
      <c r="N19" s="25">
        <f>VLOOKUP(A19,[1]REP_EPG034_EjecucionPresupuesta!$C$1:$P$97,14,0)</f>
        <v>1593224307</v>
      </c>
      <c r="O19" s="25">
        <f>VLOOKUP(A19,[1]REP_EPG034_EjecucionPresupuesta!$C$1:$Q$97,15,0)</f>
        <v>1593224307</v>
      </c>
      <c r="P19" s="25">
        <f t="shared" ref="P19:P24" si="9">+O19</f>
        <v>1593224307</v>
      </c>
    </row>
    <row r="20" spans="1:16" ht="27" customHeight="1" x14ac:dyDescent="0.25">
      <c r="A20" s="14" t="s">
        <v>50</v>
      </c>
      <c r="B20" s="15" t="s">
        <v>20</v>
      </c>
      <c r="C20" s="15" t="s">
        <v>27</v>
      </c>
      <c r="D20" s="15" t="s">
        <v>28</v>
      </c>
      <c r="E20" s="16" t="s">
        <v>51</v>
      </c>
      <c r="F20" s="25">
        <v>4500000000</v>
      </c>
      <c r="G20" s="25">
        <v>0</v>
      </c>
      <c r="H20" s="25">
        <v>0</v>
      </c>
      <c r="I20" s="25">
        <v>4500000000</v>
      </c>
      <c r="J20" s="25">
        <v>0</v>
      </c>
      <c r="K20" s="25">
        <v>4500000000</v>
      </c>
      <c r="L20" s="25">
        <f t="shared" si="8"/>
        <v>0</v>
      </c>
      <c r="M20" s="25">
        <f>VLOOKUP(A20,[1]REP_EPG034_EjecucionPresupuesta!$C$1:$O$97,13,0)</f>
        <v>1549971205</v>
      </c>
      <c r="N20" s="25">
        <f>VLOOKUP(A20,[1]REP_EPG034_EjecucionPresupuesta!$C$1:$P$97,14,0)</f>
        <v>1549971205</v>
      </c>
      <c r="O20" s="25">
        <f>VLOOKUP(A20,[1]REP_EPG034_EjecucionPresupuesta!$C$1:$Q$97,15,0)</f>
        <v>1549971205</v>
      </c>
      <c r="P20" s="25">
        <f t="shared" si="9"/>
        <v>1549971205</v>
      </c>
    </row>
    <row r="21" spans="1:16" ht="27" customHeight="1" x14ac:dyDescent="0.25">
      <c r="A21" s="14" t="s">
        <v>52</v>
      </c>
      <c r="B21" s="15" t="s">
        <v>20</v>
      </c>
      <c r="C21" s="15" t="s">
        <v>27</v>
      </c>
      <c r="D21" s="15" t="s">
        <v>28</v>
      </c>
      <c r="E21" s="16" t="s">
        <v>53</v>
      </c>
      <c r="F21" s="25">
        <v>1990000000</v>
      </c>
      <c r="G21" s="25">
        <v>0</v>
      </c>
      <c r="H21" s="25">
        <v>0</v>
      </c>
      <c r="I21" s="25">
        <v>1990000000</v>
      </c>
      <c r="J21" s="25">
        <v>0</v>
      </c>
      <c r="K21" s="25">
        <v>1990000000</v>
      </c>
      <c r="L21" s="25">
        <f t="shared" si="8"/>
        <v>0</v>
      </c>
      <c r="M21" s="25">
        <f>VLOOKUP(A21,[1]REP_EPG034_EjecucionPresupuesta!$C$1:$O$97,13,0)</f>
        <v>950721000</v>
      </c>
      <c r="N21" s="25">
        <f>VLOOKUP(A21,[1]REP_EPG034_EjecucionPresupuesta!$C$1:$P$97,14,0)</f>
        <v>950721000</v>
      </c>
      <c r="O21" s="25">
        <f>VLOOKUP(A21,[1]REP_EPG034_EjecucionPresupuesta!$C$1:$Q$97,15,0)</f>
        <v>950721000</v>
      </c>
      <c r="P21" s="25">
        <f t="shared" si="9"/>
        <v>950721000</v>
      </c>
    </row>
    <row r="22" spans="1:16" ht="27" customHeight="1" x14ac:dyDescent="0.25">
      <c r="A22" s="14" t="s">
        <v>54</v>
      </c>
      <c r="B22" s="15" t="s">
        <v>20</v>
      </c>
      <c r="C22" s="15" t="s">
        <v>27</v>
      </c>
      <c r="D22" s="15" t="s">
        <v>28</v>
      </c>
      <c r="E22" s="16" t="s">
        <v>55</v>
      </c>
      <c r="F22" s="25">
        <v>1680000000</v>
      </c>
      <c r="G22" s="25">
        <v>0</v>
      </c>
      <c r="H22" s="25">
        <v>0</v>
      </c>
      <c r="I22" s="25">
        <v>1680000000</v>
      </c>
      <c r="J22" s="25">
        <v>0</v>
      </c>
      <c r="K22" s="25">
        <v>1680000000</v>
      </c>
      <c r="L22" s="25">
        <f t="shared" si="8"/>
        <v>0</v>
      </c>
      <c r="M22" s="25">
        <f>VLOOKUP(A22,[1]REP_EPG034_EjecucionPresupuesta!$C$1:$O$97,13,0)</f>
        <v>607500472</v>
      </c>
      <c r="N22" s="25">
        <f>VLOOKUP(A22,[1]REP_EPG034_EjecucionPresupuesta!$C$1:$P$97,14,0)</f>
        <v>607500472</v>
      </c>
      <c r="O22" s="25">
        <f>VLOOKUP(A22,[1]REP_EPG034_EjecucionPresupuesta!$C$1:$Q$97,15,0)</f>
        <v>607500472</v>
      </c>
      <c r="P22" s="25">
        <f t="shared" si="9"/>
        <v>607500472</v>
      </c>
    </row>
    <row r="23" spans="1:16" ht="27" customHeight="1" x14ac:dyDescent="0.25">
      <c r="A23" s="14" t="s">
        <v>56</v>
      </c>
      <c r="B23" s="15" t="s">
        <v>20</v>
      </c>
      <c r="C23" s="15" t="s">
        <v>27</v>
      </c>
      <c r="D23" s="15" t="s">
        <v>28</v>
      </c>
      <c r="E23" s="16" t="s">
        <v>57</v>
      </c>
      <c r="F23" s="25">
        <v>1580000000</v>
      </c>
      <c r="G23" s="25">
        <v>0</v>
      </c>
      <c r="H23" s="25">
        <v>0</v>
      </c>
      <c r="I23" s="25">
        <v>1580000000</v>
      </c>
      <c r="J23" s="25">
        <v>0</v>
      </c>
      <c r="K23" s="25">
        <v>1580000000</v>
      </c>
      <c r="L23" s="25">
        <f t="shared" si="8"/>
        <v>0</v>
      </c>
      <c r="M23" s="25">
        <f>VLOOKUP(A23,[1]REP_EPG034_EjecucionPresupuesta!$C$1:$O$97,13,0)</f>
        <v>713119600</v>
      </c>
      <c r="N23" s="25">
        <f>VLOOKUP(A23,[1]REP_EPG034_EjecucionPresupuesta!$C$1:$P$97,14,0)</f>
        <v>713119600</v>
      </c>
      <c r="O23" s="25">
        <f>VLOOKUP(A23,[1]REP_EPG034_EjecucionPresupuesta!$C$1:$Q$97,15,0)</f>
        <v>713119600</v>
      </c>
      <c r="P23" s="25">
        <f t="shared" si="9"/>
        <v>713119600</v>
      </c>
    </row>
    <row r="24" spans="1:16" ht="27" customHeight="1" x14ac:dyDescent="0.25">
      <c r="A24" s="14" t="s">
        <v>58</v>
      </c>
      <c r="B24" s="15" t="s">
        <v>20</v>
      </c>
      <c r="C24" s="15" t="s">
        <v>27</v>
      </c>
      <c r="D24" s="15" t="s">
        <v>28</v>
      </c>
      <c r="E24" s="16" t="s">
        <v>59</v>
      </c>
      <c r="F24" s="25">
        <v>1060000000</v>
      </c>
      <c r="G24" s="25">
        <v>0</v>
      </c>
      <c r="H24" s="25">
        <v>0</v>
      </c>
      <c r="I24" s="25">
        <v>1060000000</v>
      </c>
      <c r="J24" s="25">
        <v>0</v>
      </c>
      <c r="K24" s="25">
        <v>1060000000</v>
      </c>
      <c r="L24" s="25">
        <f t="shared" si="8"/>
        <v>0</v>
      </c>
      <c r="M24" s="25">
        <f>VLOOKUP(A24,[1]REP_EPG034_EjecucionPresupuesta!$C$1:$O$97,13,0)</f>
        <v>475483400</v>
      </c>
      <c r="N24" s="25">
        <f>VLOOKUP(A24,[1]REP_EPG034_EjecucionPresupuesta!$C$1:$P$97,14,0)</f>
        <v>475483400</v>
      </c>
      <c r="O24" s="25">
        <f>VLOOKUP(A24,[1]REP_EPG034_EjecucionPresupuesta!$C$1:$Q$97,15,0)</f>
        <v>475483400</v>
      </c>
      <c r="P24" s="25">
        <f t="shared" si="9"/>
        <v>475483400</v>
      </c>
    </row>
    <row r="25" spans="1:16" s="8" customFormat="1" ht="27" customHeight="1" x14ac:dyDescent="0.25">
      <c r="A25" s="10" t="s">
        <v>60</v>
      </c>
      <c r="B25" s="11" t="s">
        <v>20</v>
      </c>
      <c r="C25" s="11"/>
      <c r="D25" s="11"/>
      <c r="E25" s="13" t="s">
        <v>61</v>
      </c>
      <c r="F25" s="24">
        <f t="shared" ref="F25:P25" si="10">SUM(F26:F32)</f>
        <v>6449000000</v>
      </c>
      <c r="G25" s="24">
        <f t="shared" si="10"/>
        <v>0</v>
      </c>
      <c r="H25" s="24">
        <f t="shared" si="10"/>
        <v>0</v>
      </c>
      <c r="I25" s="24">
        <f t="shared" si="10"/>
        <v>6449000000</v>
      </c>
      <c r="J25" s="24">
        <f t="shared" si="10"/>
        <v>0</v>
      </c>
      <c r="K25" s="24">
        <f t="shared" si="10"/>
        <v>6449000000</v>
      </c>
      <c r="L25" s="24">
        <f t="shared" si="10"/>
        <v>0</v>
      </c>
      <c r="M25" s="24">
        <f t="shared" si="10"/>
        <v>2613109471</v>
      </c>
      <c r="N25" s="24">
        <f t="shared" si="10"/>
        <v>2599502323</v>
      </c>
      <c r="O25" s="24">
        <f t="shared" si="10"/>
        <v>2599502323</v>
      </c>
      <c r="P25" s="24">
        <f t="shared" si="10"/>
        <v>2599502323</v>
      </c>
    </row>
    <row r="26" spans="1:16" ht="27" customHeight="1" x14ac:dyDescent="0.25">
      <c r="A26" s="14" t="s">
        <v>62</v>
      </c>
      <c r="B26" s="15" t="s">
        <v>20</v>
      </c>
      <c r="C26" s="15" t="s">
        <v>27</v>
      </c>
      <c r="D26" s="15" t="s">
        <v>28</v>
      </c>
      <c r="E26" s="16" t="s">
        <v>63</v>
      </c>
      <c r="F26" s="25">
        <v>2893000000</v>
      </c>
      <c r="G26" s="25">
        <v>0</v>
      </c>
      <c r="H26" s="25">
        <v>0</v>
      </c>
      <c r="I26" s="25">
        <v>2893000000</v>
      </c>
      <c r="J26" s="25">
        <v>0</v>
      </c>
      <c r="K26" s="25">
        <v>2893000000</v>
      </c>
      <c r="L26" s="25">
        <v>0</v>
      </c>
      <c r="M26" s="25">
        <f>VLOOKUP(A26,[1]REP_EPG034_EjecucionPresupuesta!$C$1:$O$97,13,0)</f>
        <v>1277495148</v>
      </c>
      <c r="N26" s="25">
        <f>VLOOKUP(A26,[1]REP_EPG034_EjecucionPresupuesta!$C$1:$P$97,14,0)</f>
        <v>1272398062</v>
      </c>
      <c r="O26" s="25">
        <f>VLOOKUP(A26,[1]REP_EPG034_EjecucionPresupuesta!$C$1:$Q$97,15,0)</f>
        <v>1272398062</v>
      </c>
      <c r="P26" s="25">
        <f>+O26</f>
        <v>1272398062</v>
      </c>
    </row>
    <row r="27" spans="1:16" ht="27" customHeight="1" x14ac:dyDescent="0.25">
      <c r="A27" s="14" t="s">
        <v>64</v>
      </c>
      <c r="B27" s="15" t="s">
        <v>20</v>
      </c>
      <c r="C27" s="15" t="s">
        <v>27</v>
      </c>
      <c r="D27" s="15" t="s">
        <v>28</v>
      </c>
      <c r="E27" s="16" t="s">
        <v>65</v>
      </c>
      <c r="F27" s="25">
        <v>254000000</v>
      </c>
      <c r="G27" s="25">
        <v>0</v>
      </c>
      <c r="H27" s="25">
        <v>0</v>
      </c>
      <c r="I27" s="25">
        <v>254000000</v>
      </c>
      <c r="J27" s="25">
        <v>0</v>
      </c>
      <c r="K27" s="25">
        <v>254000000</v>
      </c>
      <c r="L27" s="25">
        <v>0</v>
      </c>
      <c r="M27" s="25">
        <f>VLOOKUP(A27,[1]REP_EPG034_EjecucionPresupuesta!$C$1:$O$97,13,0)</f>
        <v>92463023</v>
      </c>
      <c r="N27" s="25">
        <f>VLOOKUP(A27,[1]REP_EPG034_EjecucionPresupuesta!$C$1:$P$97,14,0)</f>
        <v>92463023</v>
      </c>
      <c r="O27" s="25">
        <f>VLOOKUP(A27,[1]REP_EPG034_EjecucionPresupuesta!$C$1:$Q$97,15,0)</f>
        <v>92463023</v>
      </c>
      <c r="P27" s="25">
        <f t="shared" ref="P27:P32" si="11">+O27</f>
        <v>92463023</v>
      </c>
    </row>
    <row r="28" spans="1:16" ht="27" customHeight="1" x14ac:dyDescent="0.25">
      <c r="A28" s="14" t="s">
        <v>66</v>
      </c>
      <c r="B28" s="15" t="s">
        <v>20</v>
      </c>
      <c r="C28" s="15" t="s">
        <v>27</v>
      </c>
      <c r="D28" s="15" t="s">
        <v>28</v>
      </c>
      <c r="E28" s="16" t="s">
        <v>67</v>
      </c>
      <c r="F28" s="25">
        <v>274000000</v>
      </c>
      <c r="G28" s="25">
        <v>0</v>
      </c>
      <c r="H28" s="25">
        <v>0</v>
      </c>
      <c r="I28" s="25">
        <v>274000000</v>
      </c>
      <c r="J28" s="25">
        <v>0</v>
      </c>
      <c r="K28" s="25">
        <v>274000000</v>
      </c>
      <c r="L28" s="25">
        <v>0</v>
      </c>
      <c r="M28" s="25">
        <f>VLOOKUP(A28,[1]REP_EPG034_EjecucionPresupuesta!$C$1:$O$97,13,0)</f>
        <v>114661378</v>
      </c>
      <c r="N28" s="25">
        <f>VLOOKUP(A28,[1]REP_EPG034_EjecucionPresupuesta!$C$1:$P$97,14,0)</f>
        <v>114661378</v>
      </c>
      <c r="O28" s="25">
        <f>VLOOKUP(A28,[1]REP_EPG034_EjecucionPresupuesta!$C$1:$Q$97,15,0)</f>
        <v>114661378</v>
      </c>
      <c r="P28" s="25">
        <f t="shared" si="11"/>
        <v>114661378</v>
      </c>
    </row>
    <row r="29" spans="1:16" ht="27" customHeight="1" x14ac:dyDescent="0.25">
      <c r="A29" s="14" t="s">
        <v>68</v>
      </c>
      <c r="B29" s="15" t="s">
        <v>20</v>
      </c>
      <c r="C29" s="15" t="s">
        <v>27</v>
      </c>
      <c r="D29" s="15" t="s">
        <v>28</v>
      </c>
      <c r="E29" s="16" t="s">
        <v>69</v>
      </c>
      <c r="F29" s="25">
        <v>2452000000</v>
      </c>
      <c r="G29" s="25">
        <v>0</v>
      </c>
      <c r="H29" s="25">
        <v>0</v>
      </c>
      <c r="I29" s="25">
        <v>2452000000</v>
      </c>
      <c r="J29" s="25">
        <v>0</v>
      </c>
      <c r="K29" s="25">
        <v>2452000000</v>
      </c>
      <c r="L29" s="25">
        <v>0</v>
      </c>
      <c r="M29" s="25">
        <f>VLOOKUP(A29,[1]REP_EPG034_EjecucionPresupuesta!$C$1:$O$97,13,0)</f>
        <v>901293581</v>
      </c>
      <c r="N29" s="25">
        <f>VLOOKUP(A29,[1]REP_EPG034_EjecucionPresupuesta!$C$1:$P$97,14,0)</f>
        <v>892783519</v>
      </c>
      <c r="O29" s="25">
        <f>VLOOKUP(A29,[1]REP_EPG034_EjecucionPresupuesta!$C$1:$Q$97,15,0)</f>
        <v>892783519</v>
      </c>
      <c r="P29" s="25">
        <f t="shared" si="11"/>
        <v>892783519</v>
      </c>
    </row>
    <row r="30" spans="1:16" ht="27" customHeight="1" x14ac:dyDescent="0.25">
      <c r="A30" s="14" t="s">
        <v>70</v>
      </c>
      <c r="B30" s="15" t="s">
        <v>20</v>
      </c>
      <c r="C30" s="15" t="s">
        <v>27</v>
      </c>
      <c r="D30" s="15" t="s">
        <v>28</v>
      </c>
      <c r="E30" s="16" t="s">
        <v>71</v>
      </c>
      <c r="F30" s="25">
        <v>50000000</v>
      </c>
      <c r="G30" s="25">
        <v>0</v>
      </c>
      <c r="H30" s="25">
        <v>0</v>
      </c>
      <c r="I30" s="25">
        <v>50000000</v>
      </c>
      <c r="J30" s="25">
        <v>0</v>
      </c>
      <c r="K30" s="25">
        <v>50000000</v>
      </c>
      <c r="L30" s="25">
        <v>0</v>
      </c>
      <c r="M30" s="25">
        <f>VLOOKUP(A30,[1]REP_EPG034_EjecucionPresupuesta!$C$1:$O$97,13,0)</f>
        <v>0</v>
      </c>
      <c r="N30" s="25">
        <f>VLOOKUP(A30,[1]REP_EPG034_EjecucionPresupuesta!$C$1:$P$97,14,0)</f>
        <v>0</v>
      </c>
      <c r="O30" s="25">
        <f>VLOOKUP(A30,[1]REP_EPG034_EjecucionPresupuesta!$C$1:$Q$97,15,0)</f>
        <v>0</v>
      </c>
      <c r="P30" s="25">
        <f t="shared" si="11"/>
        <v>0</v>
      </c>
    </row>
    <row r="31" spans="1:16" ht="27" customHeight="1" x14ac:dyDescent="0.25">
      <c r="A31" s="14" t="s">
        <v>72</v>
      </c>
      <c r="B31" s="15" t="s">
        <v>20</v>
      </c>
      <c r="C31" s="15" t="s">
        <v>27</v>
      </c>
      <c r="D31" s="15" t="s">
        <v>28</v>
      </c>
      <c r="E31" s="16" t="s">
        <v>73</v>
      </c>
      <c r="F31" s="25">
        <v>404000000</v>
      </c>
      <c r="G31" s="25">
        <v>0</v>
      </c>
      <c r="H31" s="25">
        <v>0</v>
      </c>
      <c r="I31" s="25">
        <v>404000000</v>
      </c>
      <c r="J31" s="25">
        <v>0</v>
      </c>
      <c r="K31" s="25">
        <v>404000000</v>
      </c>
      <c r="L31" s="25">
        <v>0</v>
      </c>
      <c r="M31" s="25">
        <f>VLOOKUP(A31,[1]REP_EPG034_EjecucionPresupuesta!$C$1:$O$97,13,0)</f>
        <v>172517755</v>
      </c>
      <c r="N31" s="25">
        <f>VLOOKUP(A31,[1]REP_EPG034_EjecucionPresupuesta!$C$1:$P$97,14,0)</f>
        <v>172517755</v>
      </c>
      <c r="O31" s="25">
        <f>VLOOKUP(A31,[1]REP_EPG034_EjecucionPresupuesta!$C$1:$Q$97,15,0)</f>
        <v>172517755</v>
      </c>
      <c r="P31" s="25">
        <f t="shared" si="11"/>
        <v>172517755</v>
      </c>
    </row>
    <row r="32" spans="1:16" ht="27" customHeight="1" x14ac:dyDescent="0.25">
      <c r="A32" s="14" t="s">
        <v>74</v>
      </c>
      <c r="B32" s="15" t="s">
        <v>20</v>
      </c>
      <c r="C32" s="15" t="s">
        <v>27</v>
      </c>
      <c r="D32" s="15" t="s">
        <v>28</v>
      </c>
      <c r="E32" s="16" t="s">
        <v>75</v>
      </c>
      <c r="F32" s="25">
        <v>122000000</v>
      </c>
      <c r="G32" s="25">
        <v>0</v>
      </c>
      <c r="H32" s="25">
        <v>0</v>
      </c>
      <c r="I32" s="25">
        <v>122000000</v>
      </c>
      <c r="J32" s="25">
        <v>0</v>
      </c>
      <c r="K32" s="25">
        <v>122000000</v>
      </c>
      <c r="L32" s="25">
        <v>0</v>
      </c>
      <c r="M32" s="25">
        <f>VLOOKUP(A32,[1]REP_EPG034_EjecucionPresupuesta!$C$1:$O$97,13,0)</f>
        <v>54678586</v>
      </c>
      <c r="N32" s="25">
        <f>VLOOKUP(A32,[1]REP_EPG034_EjecucionPresupuesta!$C$1:$P$97,14,0)</f>
        <v>54678586</v>
      </c>
      <c r="O32" s="25">
        <f>VLOOKUP(A32,[1]REP_EPG034_EjecucionPresupuesta!$C$1:$Q$97,15,0)</f>
        <v>54678586</v>
      </c>
      <c r="P32" s="25">
        <f t="shared" si="11"/>
        <v>54678586</v>
      </c>
    </row>
    <row r="33" spans="1:18" s="21" customFormat="1" ht="18" customHeight="1" x14ac:dyDescent="0.25">
      <c r="A33" s="34" t="s">
        <v>76</v>
      </c>
      <c r="B33" s="34"/>
      <c r="C33" s="34"/>
      <c r="D33" s="34"/>
      <c r="E33" s="34"/>
      <c r="F33" s="17">
        <f t="shared" ref="F33:P33" si="12">F34</f>
        <v>19998000000</v>
      </c>
      <c r="G33" s="17">
        <f>G34</f>
        <v>951631226</v>
      </c>
      <c r="H33" s="17">
        <f t="shared" si="12"/>
        <v>951631226</v>
      </c>
      <c r="I33" s="17">
        <f>I34</f>
        <v>19998000000</v>
      </c>
      <c r="J33" s="17">
        <f t="shared" si="12"/>
        <v>0</v>
      </c>
      <c r="K33" s="17">
        <f t="shared" si="12"/>
        <v>17332345854.490002</v>
      </c>
      <c r="L33" s="17">
        <f t="shared" si="12"/>
        <v>2665654145.5099998</v>
      </c>
      <c r="M33" s="17">
        <f>M34</f>
        <v>14673004304.34</v>
      </c>
      <c r="N33" s="17">
        <f t="shared" si="12"/>
        <v>7539928193.29</v>
      </c>
      <c r="O33" s="17">
        <f t="shared" si="12"/>
        <v>7539928193.29</v>
      </c>
      <c r="P33" s="17">
        <f t="shared" si="12"/>
        <v>7539928193.29</v>
      </c>
    </row>
    <row r="34" spans="1:18" s="8" customFormat="1" ht="27" customHeight="1" x14ac:dyDescent="0.25">
      <c r="A34" s="10" t="s">
        <v>77</v>
      </c>
      <c r="B34" s="11" t="s">
        <v>20</v>
      </c>
      <c r="C34" s="11"/>
      <c r="D34" s="11"/>
      <c r="E34" s="13" t="s">
        <v>78</v>
      </c>
      <c r="F34" s="24">
        <f t="shared" ref="F34:P34" si="13">+F35+F42</f>
        <v>19998000000</v>
      </c>
      <c r="G34" s="24">
        <f t="shared" si="13"/>
        <v>951631226</v>
      </c>
      <c r="H34" s="24">
        <f t="shared" si="13"/>
        <v>951631226</v>
      </c>
      <c r="I34" s="24">
        <f>+I35+I42</f>
        <v>19998000000</v>
      </c>
      <c r="J34" s="24">
        <f t="shared" si="13"/>
        <v>0</v>
      </c>
      <c r="K34" s="24">
        <f>+K35+K42</f>
        <v>17332345854.490002</v>
      </c>
      <c r="L34" s="24">
        <f t="shared" si="13"/>
        <v>2665654145.5099998</v>
      </c>
      <c r="M34" s="24">
        <f>+M35+M42</f>
        <v>14673004304.34</v>
      </c>
      <c r="N34" s="24">
        <f t="shared" si="13"/>
        <v>7539928193.29</v>
      </c>
      <c r="O34" s="24">
        <f t="shared" si="13"/>
        <v>7539928193.29</v>
      </c>
      <c r="P34" s="24">
        <f t="shared" si="13"/>
        <v>7539928193.29</v>
      </c>
    </row>
    <row r="35" spans="1:18" s="8" customFormat="1" ht="27" customHeight="1" x14ac:dyDescent="0.25">
      <c r="A35" s="10" t="s">
        <v>79</v>
      </c>
      <c r="B35" s="11" t="s">
        <v>20</v>
      </c>
      <c r="C35" s="11"/>
      <c r="D35" s="11"/>
      <c r="E35" s="13" t="s">
        <v>80</v>
      </c>
      <c r="F35" s="24">
        <f t="shared" ref="F35:P35" si="14">SUM(F36:F41)</f>
        <v>218840000</v>
      </c>
      <c r="G35" s="24">
        <f t="shared" si="14"/>
        <v>0</v>
      </c>
      <c r="H35" s="24">
        <f t="shared" si="14"/>
        <v>40000000</v>
      </c>
      <c r="I35" s="24">
        <f t="shared" si="14"/>
        <v>178840000</v>
      </c>
      <c r="J35" s="24">
        <f t="shared" si="14"/>
        <v>0</v>
      </c>
      <c r="K35" s="24">
        <f t="shared" si="14"/>
        <v>105987900</v>
      </c>
      <c r="L35" s="24">
        <f t="shared" si="14"/>
        <v>72852100</v>
      </c>
      <c r="M35" s="24">
        <f t="shared" si="14"/>
        <v>8147900</v>
      </c>
      <c r="N35" s="24">
        <f t="shared" si="14"/>
        <v>4950679.66</v>
      </c>
      <c r="O35" s="24">
        <f t="shared" si="14"/>
        <v>4950679.66</v>
      </c>
      <c r="P35" s="24">
        <f t="shared" si="14"/>
        <v>4950679.66</v>
      </c>
    </row>
    <row r="36" spans="1:18" ht="27" customHeight="1" x14ac:dyDescent="0.25">
      <c r="A36" s="14" t="s">
        <v>81</v>
      </c>
      <c r="B36" s="15" t="s">
        <v>20</v>
      </c>
      <c r="C36" s="15" t="s">
        <v>27</v>
      </c>
      <c r="D36" s="15" t="s">
        <v>28</v>
      </c>
      <c r="E36" s="16" t="s">
        <v>82</v>
      </c>
      <c r="F36" s="25">
        <v>20000000</v>
      </c>
      <c r="G36" s="25">
        <f>VLOOKUP(A36,[1]REP_EPG034_EjecucionPresupuesta!$C$1:$I$97,7,0)</f>
        <v>0</v>
      </c>
      <c r="H36" s="25">
        <v>0</v>
      </c>
      <c r="I36" s="25">
        <v>20000000</v>
      </c>
      <c r="J36" s="25">
        <v>0</v>
      </c>
      <c r="K36" s="25">
        <f>VLOOKUP(A36,[2]DESAGREGADA!$A$2:$K$47,11,0)</f>
        <v>500000</v>
      </c>
      <c r="L36" s="25">
        <f>I36-K36</f>
        <v>19500000</v>
      </c>
      <c r="M36" s="25">
        <f>VLOOKUP(A36,[1]REP_EPG034_EjecucionPresupuesta!$C$1:$O$97,13,0)</f>
        <v>500000</v>
      </c>
      <c r="N36" s="25">
        <f>VLOOKUP(A36,[1]REP_EPG034_EjecucionPresupuesta!$C$1:$P$97,14,0)</f>
        <v>500000</v>
      </c>
      <c r="O36" s="25">
        <f>VLOOKUP(A36,[1]REP_EPG034_EjecucionPresupuesta!$C$1:$Q$97,15,0)</f>
        <v>500000</v>
      </c>
      <c r="P36" s="25">
        <f>+O36</f>
        <v>500000</v>
      </c>
      <c r="R36" s="32"/>
    </row>
    <row r="37" spans="1:18" ht="27" customHeight="1" x14ac:dyDescent="0.25">
      <c r="A37" s="14" t="s">
        <v>83</v>
      </c>
      <c r="B37" s="15" t="s">
        <v>20</v>
      </c>
      <c r="C37" s="15" t="s">
        <v>27</v>
      </c>
      <c r="D37" s="15" t="s">
        <v>28</v>
      </c>
      <c r="E37" s="16" t="s">
        <v>84</v>
      </c>
      <c r="F37" s="25">
        <v>137840000</v>
      </c>
      <c r="G37" s="25">
        <f>VLOOKUP(A37,[1]REP_EPG034_EjecucionPresupuesta!$C$1:$I$97,7,0)</f>
        <v>0</v>
      </c>
      <c r="H37" s="25">
        <v>40000000</v>
      </c>
      <c r="I37" s="25">
        <v>97840000</v>
      </c>
      <c r="J37" s="25">
        <v>0</v>
      </c>
      <c r="K37" s="25">
        <f>VLOOKUP(A37,[2]DESAGREGADA!$A$2:$K$47,11,0)</f>
        <v>97840000</v>
      </c>
      <c r="L37" s="25">
        <f t="shared" ref="L37:L41" si="15">I37-K37</f>
        <v>0</v>
      </c>
      <c r="M37" s="25">
        <f>VLOOKUP(A37,[1]REP_EPG034_EjecucionPresupuesta!$C$1:$O$97,13,0)</f>
        <v>0</v>
      </c>
      <c r="N37" s="25">
        <f>VLOOKUP(A37,[1]REP_EPG034_EjecucionPresupuesta!$C$1:$P$97,14,0)</f>
        <v>0</v>
      </c>
      <c r="O37" s="25">
        <f>VLOOKUP(A37,[1]REP_EPG034_EjecucionPresupuesta!$C$1:$Q$97,15,0)</f>
        <v>0</v>
      </c>
      <c r="P37" s="25">
        <f t="shared" ref="P37:P41" si="16">+O37</f>
        <v>0</v>
      </c>
    </row>
    <row r="38" spans="1:18" ht="27" customHeight="1" x14ac:dyDescent="0.25">
      <c r="A38" s="14" t="s">
        <v>85</v>
      </c>
      <c r="B38" s="15" t="s">
        <v>20</v>
      </c>
      <c r="C38" s="15" t="s">
        <v>27</v>
      </c>
      <c r="D38" s="15" t="s">
        <v>28</v>
      </c>
      <c r="E38" s="16" t="s">
        <v>86</v>
      </c>
      <c r="F38" s="25">
        <v>6000000</v>
      </c>
      <c r="G38" s="25">
        <f>VLOOKUP(A38,[1]REP_EPG034_EjecucionPresupuesta!$C$1:$I$97,7,0)</f>
        <v>0</v>
      </c>
      <c r="H38" s="25">
        <v>0</v>
      </c>
      <c r="I38" s="25">
        <v>6000000</v>
      </c>
      <c r="J38" s="25">
        <v>0</v>
      </c>
      <c r="K38" s="25">
        <f>VLOOKUP(A38,[2]DESAGREGADA!$A$2:$K$47,11,0)</f>
        <v>5800000</v>
      </c>
      <c r="L38" s="25">
        <f>I38-K38</f>
        <v>200000</v>
      </c>
      <c r="M38" s="25">
        <f>VLOOKUP(A38,[1]REP_EPG034_EjecucionPresupuesta!$C$1:$O$97,13,0)</f>
        <v>5800000</v>
      </c>
      <c r="N38" s="25">
        <f>VLOOKUP(A38,[1]REP_EPG034_EjecucionPresupuesta!$C$1:$P$97,14,0)</f>
        <v>2602779.66</v>
      </c>
      <c r="O38" s="25">
        <f>VLOOKUP(A38,[1]REP_EPG034_EjecucionPresupuesta!$C$1:$Q$97,15,0)</f>
        <v>2602779.66</v>
      </c>
      <c r="P38" s="25">
        <f t="shared" si="16"/>
        <v>2602779.66</v>
      </c>
    </row>
    <row r="39" spans="1:18" ht="27" customHeight="1" x14ac:dyDescent="0.25">
      <c r="A39" s="14" t="s">
        <v>87</v>
      </c>
      <c r="B39" s="15" t="s">
        <v>20</v>
      </c>
      <c r="C39" s="15" t="s">
        <v>27</v>
      </c>
      <c r="D39" s="15" t="s">
        <v>28</v>
      </c>
      <c r="E39" s="16" t="s">
        <v>88</v>
      </c>
      <c r="F39" s="25">
        <v>45000000</v>
      </c>
      <c r="G39" s="25">
        <f>VLOOKUP(A39,[1]REP_EPG034_EjecucionPresupuesta!$C$1:$I$97,7,0)</f>
        <v>0</v>
      </c>
      <c r="H39" s="25">
        <v>0</v>
      </c>
      <c r="I39" s="25">
        <v>45000000</v>
      </c>
      <c r="J39" s="25">
        <v>0</v>
      </c>
      <c r="K39" s="25">
        <f>VLOOKUP(A39,[2]DESAGREGADA!$A$2:$K$47,11,0)</f>
        <v>847900</v>
      </c>
      <c r="L39" s="25">
        <f t="shared" si="15"/>
        <v>44152100</v>
      </c>
      <c r="M39" s="25">
        <f>VLOOKUP(A39,[1]REP_EPG034_EjecucionPresupuesta!$C$1:$O$97,13,0)</f>
        <v>847900</v>
      </c>
      <c r="N39" s="25">
        <f>VLOOKUP(A39,[1]REP_EPG034_EjecucionPresupuesta!$C$1:$P$97,14,0)</f>
        <v>847900</v>
      </c>
      <c r="O39" s="25">
        <f>VLOOKUP(A39,[1]REP_EPG034_EjecucionPresupuesta!$C$1:$Q$97,15,0)</f>
        <v>847900</v>
      </c>
      <c r="P39" s="25">
        <f t="shared" si="16"/>
        <v>847900</v>
      </c>
    </row>
    <row r="40" spans="1:18" ht="27" customHeight="1" x14ac:dyDescent="0.25">
      <c r="A40" s="14" t="s">
        <v>89</v>
      </c>
      <c r="B40" s="15" t="s">
        <v>20</v>
      </c>
      <c r="C40" s="15" t="s">
        <v>27</v>
      </c>
      <c r="D40" s="15" t="s">
        <v>28</v>
      </c>
      <c r="E40" s="16" t="s">
        <v>90</v>
      </c>
      <c r="F40" s="25">
        <v>5000000</v>
      </c>
      <c r="G40" s="25">
        <f>VLOOKUP(A40,[1]REP_EPG034_EjecucionPresupuesta!$C$1:$I$97,7,0)</f>
        <v>0</v>
      </c>
      <c r="H40" s="25">
        <v>0</v>
      </c>
      <c r="I40" s="25">
        <v>5000000</v>
      </c>
      <c r="J40" s="25">
        <v>0</v>
      </c>
      <c r="K40" s="25">
        <f>VLOOKUP(A40,[2]DESAGREGADA!$A$2:$K$47,11,0)</f>
        <v>1000000</v>
      </c>
      <c r="L40" s="25">
        <f t="shared" si="15"/>
        <v>4000000</v>
      </c>
      <c r="M40" s="25">
        <f>VLOOKUP(A40,[1]REP_EPG034_EjecucionPresupuesta!$C$1:$O$97,13,0)</f>
        <v>1000000</v>
      </c>
      <c r="N40" s="25">
        <f>VLOOKUP(A40,[1]REP_EPG034_EjecucionPresupuesta!$C$1:$P$97,14,0)</f>
        <v>1000000</v>
      </c>
      <c r="O40" s="25">
        <f>VLOOKUP(A40,[1]REP_EPG034_EjecucionPresupuesta!$C$1:$Q$97,15,0)</f>
        <v>1000000</v>
      </c>
      <c r="P40" s="25">
        <f t="shared" si="16"/>
        <v>1000000</v>
      </c>
    </row>
    <row r="41" spans="1:18" ht="27" customHeight="1" x14ac:dyDescent="0.25">
      <c r="A41" s="14" t="s">
        <v>91</v>
      </c>
      <c r="B41" s="15" t="s">
        <v>20</v>
      </c>
      <c r="C41" s="15" t="s">
        <v>27</v>
      </c>
      <c r="D41" s="15" t="s">
        <v>28</v>
      </c>
      <c r="E41" s="16" t="s">
        <v>92</v>
      </c>
      <c r="F41" s="25">
        <v>5000000</v>
      </c>
      <c r="G41" s="25">
        <f>VLOOKUP(A41,[1]REP_EPG034_EjecucionPresupuesta!$C$1:$I$97,7,0)</f>
        <v>0</v>
      </c>
      <c r="H41" s="25">
        <v>0</v>
      </c>
      <c r="I41" s="25">
        <v>5000000</v>
      </c>
      <c r="J41" s="25">
        <v>0</v>
      </c>
      <c r="K41" s="25">
        <f>VLOOKUP(A41,[2]DESAGREGADA!$A$2:$K$47,11,0)</f>
        <v>0</v>
      </c>
      <c r="L41" s="25">
        <f t="shared" si="15"/>
        <v>5000000</v>
      </c>
      <c r="M41" s="25">
        <f>VLOOKUP(A41,[1]REP_EPG034_EjecucionPresupuesta!$C$1:$O$97,13,0)</f>
        <v>0</v>
      </c>
      <c r="N41" s="25">
        <f>VLOOKUP(A41,[1]REP_EPG034_EjecucionPresupuesta!$C$1:$P$97,14,0)</f>
        <v>0</v>
      </c>
      <c r="O41" s="25">
        <f>VLOOKUP(A41,[1]REP_EPG034_EjecucionPresupuesta!$C$1:$Q$97,15,0)</f>
        <v>0</v>
      </c>
      <c r="P41" s="25">
        <f t="shared" si="16"/>
        <v>0</v>
      </c>
    </row>
    <row r="42" spans="1:18" s="8" customFormat="1" ht="27" customHeight="1" x14ac:dyDescent="0.25">
      <c r="A42" s="10" t="s">
        <v>93</v>
      </c>
      <c r="B42" s="11" t="s">
        <v>20</v>
      </c>
      <c r="C42" s="11"/>
      <c r="D42" s="11"/>
      <c r="E42" s="13" t="s">
        <v>94</v>
      </c>
      <c r="F42" s="24">
        <f t="shared" ref="F42:P42" si="17">SUM(F43:F59)</f>
        <v>19779160000</v>
      </c>
      <c r="G42" s="24">
        <f>SUM(G43:G59)</f>
        <v>951631226</v>
      </c>
      <c r="H42" s="24">
        <f t="shared" si="17"/>
        <v>911631226</v>
      </c>
      <c r="I42" s="24">
        <f t="shared" si="17"/>
        <v>19819160000</v>
      </c>
      <c r="J42" s="24">
        <f t="shared" si="17"/>
        <v>0</v>
      </c>
      <c r="K42" s="24">
        <f t="shared" si="17"/>
        <v>17226357954.490002</v>
      </c>
      <c r="L42" s="24">
        <f t="shared" si="17"/>
        <v>2592802045.5099998</v>
      </c>
      <c r="M42" s="24">
        <f t="shared" si="17"/>
        <v>14664856404.34</v>
      </c>
      <c r="N42" s="24">
        <f t="shared" si="17"/>
        <v>7534977513.6300001</v>
      </c>
      <c r="O42" s="24">
        <f t="shared" si="17"/>
        <v>7534977513.6300001</v>
      </c>
      <c r="P42" s="24">
        <f t="shared" si="17"/>
        <v>7534977513.6300001</v>
      </c>
    </row>
    <row r="43" spans="1:18" ht="27" customHeight="1" x14ac:dyDescent="0.25">
      <c r="A43" s="14" t="s">
        <v>95</v>
      </c>
      <c r="B43" s="15" t="s">
        <v>20</v>
      </c>
      <c r="C43" s="15" t="s">
        <v>27</v>
      </c>
      <c r="D43" s="15" t="s">
        <v>28</v>
      </c>
      <c r="E43" s="16" t="s">
        <v>96</v>
      </c>
      <c r="F43" s="25">
        <v>1027065940</v>
      </c>
      <c r="G43" s="25">
        <f>VLOOKUP(A43,[1]REP_EPG034_EjecucionPresupuesta!$C$1:$I$97,7,0)</f>
        <v>0</v>
      </c>
      <c r="H43" s="25">
        <v>65000000</v>
      </c>
      <c r="I43" s="25">
        <v>962065940</v>
      </c>
      <c r="J43" s="25">
        <v>0</v>
      </c>
      <c r="K43" s="25">
        <f>VLOOKUP(A43,[1]REP_EPG034_EjecucionPresupuesta!$C$1:$M$97,11,0)</f>
        <v>959140170.42999995</v>
      </c>
      <c r="L43" s="25">
        <f>I43-K43</f>
        <v>2925769.5700000525</v>
      </c>
      <c r="M43" s="25">
        <f>VLOOKUP(A43,[1]REP_EPG034_EjecucionPresupuesta!$C$1:$O$97,13,0)</f>
        <v>692735793.86000001</v>
      </c>
      <c r="N43" s="25">
        <f>VLOOKUP(A43,[1]REP_EPG034_EjecucionPresupuesta!$C$1:$P$97,14,0)</f>
        <v>112928153.12</v>
      </c>
      <c r="O43" s="25">
        <f>VLOOKUP(A43,[1]REP_EPG034_EjecucionPresupuesta!$C$1:$Q$97,15,0)</f>
        <v>112928153.12</v>
      </c>
      <c r="P43" s="25">
        <f>+O43</f>
        <v>112928153.12</v>
      </c>
    </row>
    <row r="44" spans="1:18" ht="27" customHeight="1" x14ac:dyDescent="0.25">
      <c r="A44" s="14" t="s">
        <v>97</v>
      </c>
      <c r="B44" s="15" t="s">
        <v>20</v>
      </c>
      <c r="C44" s="15" t="s">
        <v>27</v>
      </c>
      <c r="D44" s="15" t="s">
        <v>28</v>
      </c>
      <c r="E44" s="16" t="s">
        <v>98</v>
      </c>
      <c r="F44" s="25">
        <v>15000000</v>
      </c>
      <c r="G44" s="25">
        <f>VLOOKUP(A44,[1]REP_EPG034_EjecucionPresupuesta!$C$1:$I$97,7,0)</f>
        <v>0</v>
      </c>
      <c r="H44" s="25">
        <v>0</v>
      </c>
      <c r="I44" s="25">
        <v>15000000</v>
      </c>
      <c r="J44" s="25">
        <v>0</v>
      </c>
      <c r="K44" s="25">
        <f>VLOOKUP(A44,[1]REP_EPG034_EjecucionPresupuesta!$C$1:$M$97,11,0)</f>
        <v>15000000</v>
      </c>
      <c r="L44" s="25">
        <f>I44-K44</f>
        <v>0</v>
      </c>
      <c r="M44" s="25">
        <f>VLOOKUP(A44,[1]REP_EPG034_EjecucionPresupuesta!$C$1:$O$97,13,0)</f>
        <v>15000000</v>
      </c>
      <c r="N44" s="25">
        <f>VLOOKUP(A44,[1]REP_EPG034_EjecucionPresupuesta!$C$1:$P$97,14,0)</f>
        <v>15000000</v>
      </c>
      <c r="O44" s="25">
        <f>VLOOKUP(A44,[1]REP_EPG034_EjecucionPresupuesta!$C$1:$Q$97,15,0)</f>
        <v>15000000</v>
      </c>
      <c r="P44" s="25">
        <f t="shared" ref="P44:P59" si="18">+O44</f>
        <v>15000000</v>
      </c>
    </row>
    <row r="45" spans="1:18" ht="27" customHeight="1" x14ac:dyDescent="0.25">
      <c r="A45" s="14" t="s">
        <v>99</v>
      </c>
      <c r="B45" s="15" t="s">
        <v>20</v>
      </c>
      <c r="C45" s="15" t="s">
        <v>27</v>
      </c>
      <c r="D45" s="15" t="s">
        <v>28</v>
      </c>
      <c r="E45" s="16" t="s">
        <v>100</v>
      </c>
      <c r="F45" s="25">
        <v>180997519</v>
      </c>
      <c r="G45" s="25">
        <f>VLOOKUP(A45,[1]REP_EPG034_EjecucionPresupuesta!$C$1:$I$97,7,0)</f>
        <v>0</v>
      </c>
      <c r="H45" s="25">
        <v>0</v>
      </c>
      <c r="I45" s="25">
        <v>180997519</v>
      </c>
      <c r="J45" s="25">
        <v>0</v>
      </c>
      <c r="K45" s="25">
        <f>VLOOKUP(A45,[1]REP_EPG034_EjecucionPresupuesta!$C$1:$M$97,11,0)</f>
        <v>180997519</v>
      </c>
      <c r="L45" s="25">
        <f t="shared" ref="L45:L59" si="19">I45-K45</f>
        <v>0</v>
      </c>
      <c r="M45" s="25">
        <f>VLOOKUP(A45,[1]REP_EPG034_EjecucionPresupuesta!$C$1:$O$97,13,0)</f>
        <v>70680928</v>
      </c>
      <c r="N45" s="25">
        <f>VLOOKUP(A45,[1]REP_EPG034_EjecucionPresupuesta!$C$1:$P$97,14,0)</f>
        <v>0</v>
      </c>
      <c r="O45" s="25">
        <f>VLOOKUP(A45,[1]REP_EPG034_EjecucionPresupuesta!$C$1:$Q$97,15,0)</f>
        <v>0</v>
      </c>
      <c r="P45" s="25">
        <f t="shared" si="18"/>
        <v>0</v>
      </c>
    </row>
    <row r="46" spans="1:18" ht="27" customHeight="1" x14ac:dyDescent="0.25">
      <c r="A46" s="14" t="s">
        <v>101</v>
      </c>
      <c r="B46" s="15" t="s">
        <v>20</v>
      </c>
      <c r="C46" s="15" t="s">
        <v>27</v>
      </c>
      <c r="D46" s="15" t="s">
        <v>28</v>
      </c>
      <c r="E46" s="16" t="s">
        <v>102</v>
      </c>
      <c r="F46" s="25">
        <v>12000000</v>
      </c>
      <c r="G46" s="25">
        <f>VLOOKUP(A46,[1]REP_EPG034_EjecucionPresupuesta!$C$1:$I$97,7,0)</f>
        <v>0</v>
      </c>
      <c r="H46" s="25">
        <v>0</v>
      </c>
      <c r="I46" s="25">
        <v>12000000</v>
      </c>
      <c r="J46" s="25">
        <v>0</v>
      </c>
      <c r="K46" s="25">
        <f>VLOOKUP(A46,[1]REP_EPG034_EjecucionPresupuesta!$C$1:$M$97,11,0)</f>
        <v>1000000</v>
      </c>
      <c r="L46" s="25">
        <f t="shared" si="19"/>
        <v>11000000</v>
      </c>
      <c r="M46" s="25">
        <f>VLOOKUP(A46,[1]REP_EPG034_EjecucionPresupuesta!$C$1:$O$97,13,0)</f>
        <v>1000000</v>
      </c>
      <c r="N46" s="25">
        <f>VLOOKUP(A46,[1]REP_EPG034_EjecucionPresupuesta!$C$1:$P$97,14,0)</f>
        <v>1000000</v>
      </c>
      <c r="O46" s="25">
        <f>VLOOKUP(A46,[1]REP_EPG034_EjecucionPresupuesta!$C$1:$Q$97,15,0)</f>
        <v>1000000</v>
      </c>
      <c r="P46" s="25">
        <f t="shared" si="18"/>
        <v>1000000</v>
      </c>
    </row>
    <row r="47" spans="1:18" ht="27" customHeight="1" x14ac:dyDescent="0.25">
      <c r="A47" s="14" t="s">
        <v>103</v>
      </c>
      <c r="B47" s="15" t="s">
        <v>20</v>
      </c>
      <c r="C47" s="15" t="s">
        <v>27</v>
      </c>
      <c r="D47" s="15" t="s">
        <v>28</v>
      </c>
      <c r="E47" s="16" t="s">
        <v>104</v>
      </c>
      <c r="F47" s="25">
        <v>67664156</v>
      </c>
      <c r="G47" s="25">
        <f>VLOOKUP(A47,[1]REP_EPG034_EjecucionPresupuesta!$C$1:$I$97,7,0)</f>
        <v>520000000</v>
      </c>
      <c r="H47" s="25">
        <v>800000</v>
      </c>
      <c r="I47" s="25">
        <v>586864156</v>
      </c>
      <c r="J47" s="25">
        <v>0</v>
      </c>
      <c r="K47" s="25">
        <f>VLOOKUP(A47,[1]REP_EPG034_EjecucionPresupuesta!$C$1:$M$97,11,0)</f>
        <v>586864156</v>
      </c>
      <c r="L47" s="25">
        <f t="shared" si="19"/>
        <v>0</v>
      </c>
      <c r="M47" s="25">
        <f>VLOOKUP(A47,[1]REP_EPG034_EjecucionPresupuesta!$C$1:$O$97,13,0)</f>
        <v>305779499</v>
      </c>
      <c r="N47" s="25">
        <f>VLOOKUP(A47,[1]REP_EPG034_EjecucionPresupuesta!$C$1:$P$97,14,0)</f>
        <v>305728962</v>
      </c>
      <c r="O47" s="25">
        <f>VLOOKUP(A47,[1]REP_EPG034_EjecucionPresupuesta!$C$1:$Q$97,15,0)</f>
        <v>305728962</v>
      </c>
      <c r="P47" s="25">
        <f t="shared" si="18"/>
        <v>305728962</v>
      </c>
    </row>
    <row r="48" spans="1:18" ht="27" customHeight="1" x14ac:dyDescent="0.25">
      <c r="A48" s="14" t="s">
        <v>105</v>
      </c>
      <c r="B48" s="15" t="s">
        <v>20</v>
      </c>
      <c r="C48" s="15" t="s">
        <v>27</v>
      </c>
      <c r="D48" s="15" t="s">
        <v>28</v>
      </c>
      <c r="E48" s="16" t="s">
        <v>106</v>
      </c>
      <c r="F48" s="25">
        <v>577868000</v>
      </c>
      <c r="G48" s="25">
        <f>VLOOKUP(A48,[1]REP_EPG034_EjecucionPresupuesta!$C$1:$I$97,7,0)</f>
        <v>800000</v>
      </c>
      <c r="H48" s="25">
        <v>0</v>
      </c>
      <c r="I48" s="25">
        <v>578668000</v>
      </c>
      <c r="J48" s="25">
        <v>0</v>
      </c>
      <c r="K48" s="25">
        <f>VLOOKUP(A48,[1]REP_EPG034_EjecucionPresupuesta!$C$1:$M$97,11,0)</f>
        <v>9316000</v>
      </c>
      <c r="L48" s="25">
        <f t="shared" si="19"/>
        <v>569352000</v>
      </c>
      <c r="M48" s="25">
        <f>VLOOKUP(A48,[1]REP_EPG034_EjecucionPresupuesta!$C$1:$O$97,13,0)</f>
        <v>3129500</v>
      </c>
      <c r="N48" s="25">
        <f>VLOOKUP(A48,[1]REP_EPG034_EjecucionPresupuesta!$C$1:$P$97,14,0)</f>
        <v>213500</v>
      </c>
      <c r="O48" s="25">
        <f>VLOOKUP(A48,[1]REP_EPG034_EjecucionPresupuesta!$C$1:$Q$97,15,0)</f>
        <v>213500</v>
      </c>
      <c r="P48" s="25">
        <f t="shared" si="18"/>
        <v>213500</v>
      </c>
    </row>
    <row r="49" spans="1:16" ht="27" customHeight="1" x14ac:dyDescent="0.25">
      <c r="A49" s="14" t="s">
        <v>107</v>
      </c>
      <c r="B49" s="15" t="s">
        <v>20</v>
      </c>
      <c r="C49" s="15" t="s">
        <v>27</v>
      </c>
      <c r="D49" s="15" t="s">
        <v>28</v>
      </c>
      <c r="E49" s="16" t="s">
        <v>108</v>
      </c>
      <c r="F49" s="25">
        <v>5098678520</v>
      </c>
      <c r="G49" s="25">
        <f>VLOOKUP(A49,[1]REP_EPG034_EjecucionPresupuesta!$C$1:$I$97,7,0)</f>
        <v>0</v>
      </c>
      <c r="H49" s="25">
        <v>0</v>
      </c>
      <c r="I49" s="25">
        <v>5098678520</v>
      </c>
      <c r="J49" s="25">
        <v>0</v>
      </c>
      <c r="K49" s="25">
        <f>VLOOKUP(A49,[1]REP_EPG034_EjecucionPresupuesta!$C$1:$M$97,11,0)</f>
        <v>4631124482</v>
      </c>
      <c r="L49" s="25">
        <f t="shared" si="19"/>
        <v>467554038</v>
      </c>
      <c r="M49" s="25">
        <f>VLOOKUP(A49,[1]REP_EPG034_EjecucionPresupuesta!$C$1:$O$97,13,0)</f>
        <v>3947194399</v>
      </c>
      <c r="N49" s="25">
        <f>VLOOKUP(A49,[1]REP_EPG034_EjecucionPresupuesta!$C$1:$P$97,14,0)</f>
        <v>1943751464.21</v>
      </c>
      <c r="O49" s="25">
        <f>VLOOKUP(A49,[1]REP_EPG034_EjecucionPresupuesta!$C$1:$Q$97,15,0)</f>
        <v>1943751464.21</v>
      </c>
      <c r="P49" s="25">
        <f t="shared" si="18"/>
        <v>1943751464.21</v>
      </c>
    </row>
    <row r="50" spans="1:16" ht="27" customHeight="1" x14ac:dyDescent="0.25">
      <c r="A50" s="14" t="s">
        <v>109</v>
      </c>
      <c r="B50" s="15" t="s">
        <v>20</v>
      </c>
      <c r="C50" s="15" t="s">
        <v>27</v>
      </c>
      <c r="D50" s="15" t="s">
        <v>28</v>
      </c>
      <c r="E50" s="16" t="s">
        <v>110</v>
      </c>
      <c r="F50" s="25">
        <v>2651216951</v>
      </c>
      <c r="G50" s="25">
        <f>VLOOKUP(A50,[1]REP_EPG034_EjecucionPresupuesta!$C$1:$I$97,7,0)</f>
        <v>48000000</v>
      </c>
      <c r="H50" s="25">
        <v>117831226</v>
      </c>
      <c r="I50" s="25">
        <v>2651216951</v>
      </c>
      <c r="J50" s="25">
        <v>0</v>
      </c>
      <c r="K50" s="25">
        <f>VLOOKUP(A50,[1]REP_EPG034_EjecucionPresupuesta!$C$1:$M$97,11,0)</f>
        <v>1710289765</v>
      </c>
      <c r="L50" s="25">
        <f t="shared" si="19"/>
        <v>940927186</v>
      </c>
      <c r="M50" s="25">
        <f>VLOOKUP(A50,[1]REP_EPG034_EjecucionPresupuesta!$C$1:$O$97,13,0)</f>
        <v>1687106985</v>
      </c>
      <c r="N50" s="25">
        <f>VLOOKUP(A50,[1]REP_EPG034_EjecucionPresupuesta!$C$1:$P$97,14,0)</f>
        <v>865171560</v>
      </c>
      <c r="O50" s="25">
        <f>VLOOKUP(A50,[1]REP_EPG034_EjecucionPresupuesta!$C$1:$Q$97,15,0)</f>
        <v>865171560</v>
      </c>
      <c r="P50" s="25">
        <f t="shared" si="18"/>
        <v>865171560</v>
      </c>
    </row>
    <row r="51" spans="1:16" ht="27" customHeight="1" x14ac:dyDescent="0.25">
      <c r="A51" s="14" t="s">
        <v>111</v>
      </c>
      <c r="B51" s="15" t="s">
        <v>20</v>
      </c>
      <c r="C51" s="15" t="s">
        <v>27</v>
      </c>
      <c r="D51" s="15" t="s">
        <v>28</v>
      </c>
      <c r="E51" s="16" t="s">
        <v>112</v>
      </c>
      <c r="F51" s="25">
        <v>2292834781</v>
      </c>
      <c r="G51" s="25">
        <f>VLOOKUP(A51,[1]REP_EPG034_EjecucionPresupuesta!$C$1:$I$97,7,0)</f>
        <v>117831226</v>
      </c>
      <c r="H51" s="25">
        <v>48000000</v>
      </c>
      <c r="I51" s="25">
        <v>2292834781</v>
      </c>
      <c r="J51" s="25">
        <v>0</v>
      </c>
      <c r="K51" s="25">
        <f>VLOOKUP(A51,[1]REP_EPG034_EjecucionPresupuesta!$C$1:$M$97,11,0)</f>
        <v>1697782015</v>
      </c>
      <c r="L51" s="25">
        <f t="shared" si="19"/>
        <v>595052766</v>
      </c>
      <c r="M51" s="25">
        <f>VLOOKUP(A51,[1]REP_EPG034_EjecucionPresupuesta!$C$1:$O$97,13,0)</f>
        <v>1584480783</v>
      </c>
      <c r="N51" s="25">
        <f>VLOOKUP(A51,[1]REP_EPG034_EjecucionPresupuesta!$C$1:$P$97,14,0)</f>
        <v>697991060</v>
      </c>
      <c r="O51" s="25">
        <f>VLOOKUP(A51,[1]REP_EPG034_EjecucionPresupuesta!$C$1:$Q$97,15,0)</f>
        <v>697991060</v>
      </c>
      <c r="P51" s="25">
        <f t="shared" si="18"/>
        <v>697991060</v>
      </c>
    </row>
    <row r="52" spans="1:16" ht="27" customHeight="1" x14ac:dyDescent="0.25">
      <c r="A52" s="14" t="s">
        <v>113</v>
      </c>
      <c r="B52" s="15" t="s">
        <v>20</v>
      </c>
      <c r="C52" s="15" t="s">
        <v>27</v>
      </c>
      <c r="D52" s="15" t="s">
        <v>28</v>
      </c>
      <c r="E52" s="16" t="s">
        <v>114</v>
      </c>
      <c r="F52" s="25">
        <v>0</v>
      </c>
      <c r="G52" s="25">
        <f>VLOOKUP(A52,[1]REP_EPG034_EjecucionPresupuesta!$C$1:$I$97,7,0)</f>
        <v>60000000</v>
      </c>
      <c r="H52" s="25">
        <v>0</v>
      </c>
      <c r="I52" s="25">
        <v>60000000</v>
      </c>
      <c r="J52" s="25">
        <v>0</v>
      </c>
      <c r="K52" s="25">
        <f>VLOOKUP(A52,[1]REP_EPG034_EjecucionPresupuesta!$C$1:$M$97,11,0)</f>
        <v>60000000</v>
      </c>
      <c r="L52" s="25">
        <f t="shared" si="19"/>
        <v>0</v>
      </c>
      <c r="M52" s="25">
        <f>VLOOKUP(A52,[1]REP_EPG034_EjecucionPresupuesta!$C$1:$O$97,13,0)</f>
        <v>29870174</v>
      </c>
      <c r="N52" s="25">
        <f>VLOOKUP(A52,[1]REP_EPG034_EjecucionPresupuesta!$C$1:$P$97,14,0)</f>
        <v>29870174</v>
      </c>
      <c r="O52" s="25">
        <f>VLOOKUP(A52,[1]REP_EPG034_EjecucionPresupuesta!$C$1:$Q$97,15,0)</f>
        <v>29870174</v>
      </c>
      <c r="P52" s="25">
        <f t="shared" si="18"/>
        <v>29870174</v>
      </c>
    </row>
    <row r="53" spans="1:16" ht="27" customHeight="1" x14ac:dyDescent="0.25">
      <c r="A53" s="14" t="s">
        <v>115</v>
      </c>
      <c r="B53" s="15" t="s">
        <v>20</v>
      </c>
      <c r="C53" s="15" t="s">
        <v>27</v>
      </c>
      <c r="D53" s="15" t="s">
        <v>28</v>
      </c>
      <c r="E53" s="16" t="s">
        <v>116</v>
      </c>
      <c r="F53" s="25">
        <v>7040834133</v>
      </c>
      <c r="G53" s="25">
        <f>VLOOKUP(A53,[1]REP_EPG034_EjecucionPresupuesta!$C$1:$I$97,7,0)</f>
        <v>65000000</v>
      </c>
      <c r="H53" s="25">
        <v>0</v>
      </c>
      <c r="I53" s="25">
        <v>7105834133</v>
      </c>
      <c r="J53" s="25">
        <v>0</v>
      </c>
      <c r="K53" s="25">
        <f>VLOOKUP(A53,[1]REP_EPG034_EjecucionPresupuesta!$C$1:$M$97,11,0)</f>
        <v>7104960547.0600004</v>
      </c>
      <c r="L53" s="25">
        <f t="shared" si="19"/>
        <v>873585.93999958038</v>
      </c>
      <c r="M53" s="25">
        <f>VLOOKUP(A53,[1]REP_EPG034_EjecucionPresupuesta!$C$1:$O$97,13,0)</f>
        <v>6181296281.9399996</v>
      </c>
      <c r="N53" s="25">
        <f>VLOOKUP(A53,[1]REP_EPG034_EjecucionPresupuesta!$C$1:$P$97,14,0)</f>
        <v>3506206936.6999998</v>
      </c>
      <c r="O53" s="25">
        <f>VLOOKUP(A53,[1]REP_EPG034_EjecucionPresupuesta!$C$1:$Q$97,15,0)</f>
        <v>3506206936.6999998</v>
      </c>
      <c r="P53" s="25">
        <f t="shared" si="18"/>
        <v>3506206936.6999998</v>
      </c>
    </row>
    <row r="54" spans="1:16" ht="27" customHeight="1" x14ac:dyDescent="0.25">
      <c r="A54" s="14" t="s">
        <v>117</v>
      </c>
      <c r="B54" s="15" t="s">
        <v>20</v>
      </c>
      <c r="C54" s="15" t="s">
        <v>27</v>
      </c>
      <c r="D54" s="15" t="s">
        <v>28</v>
      </c>
      <c r="E54" s="16" t="s">
        <v>118</v>
      </c>
      <c r="F54" s="25">
        <v>10000000</v>
      </c>
      <c r="G54" s="25">
        <f>VLOOKUP(A54,[1]REP_EPG034_EjecucionPresupuesta!$C$1:$I$97,7,0)</f>
        <v>0</v>
      </c>
      <c r="H54" s="25">
        <v>0</v>
      </c>
      <c r="I54" s="25">
        <v>10000000</v>
      </c>
      <c r="J54" s="25">
        <v>0</v>
      </c>
      <c r="K54" s="25">
        <f>VLOOKUP(A54,[1]REP_EPG034_EjecucionPresupuesta!$C$1:$M$97,11,0)</f>
        <v>8883300</v>
      </c>
      <c r="L54" s="25">
        <f t="shared" si="19"/>
        <v>1116700</v>
      </c>
      <c r="M54" s="25">
        <f>VLOOKUP(A54,[1]REP_EPG034_EjecucionPresupuesta!$C$1:$O$97,13,0)</f>
        <v>883300</v>
      </c>
      <c r="N54" s="25">
        <f>VLOOKUP(A54,[1]REP_EPG034_EjecucionPresupuesta!$C$1:$P$97,14,0)</f>
        <v>883300</v>
      </c>
      <c r="O54" s="25">
        <f>VLOOKUP(A54,[1]REP_EPG034_EjecucionPresupuesta!$C$1:$Q$97,15,0)</f>
        <v>883300</v>
      </c>
      <c r="P54" s="25">
        <f t="shared" si="18"/>
        <v>883300</v>
      </c>
    </row>
    <row r="55" spans="1:16" ht="27" customHeight="1" x14ac:dyDescent="0.25">
      <c r="A55" s="14" t="s">
        <v>119</v>
      </c>
      <c r="B55" s="15" t="s">
        <v>20</v>
      </c>
      <c r="C55" s="15" t="s">
        <v>27</v>
      </c>
      <c r="D55" s="15" t="s">
        <v>28</v>
      </c>
      <c r="E55" s="16" t="s">
        <v>120</v>
      </c>
      <c r="F55" s="25">
        <v>25000000</v>
      </c>
      <c r="G55" s="25">
        <f>VLOOKUP(A55,[1]REP_EPG034_EjecucionPresupuesta!$C$1:$I$97,7,0)</f>
        <v>40000000</v>
      </c>
      <c r="H55" s="25">
        <v>0</v>
      </c>
      <c r="I55" s="25">
        <v>65000000</v>
      </c>
      <c r="J55" s="25">
        <v>0</v>
      </c>
      <c r="K55" s="25">
        <f>VLOOKUP(A55,[1]REP_EPG034_EjecucionPresupuesta!$C$1:$M$97,11,0)</f>
        <v>61000000</v>
      </c>
      <c r="L55" s="25">
        <f t="shared" si="19"/>
        <v>4000000</v>
      </c>
      <c r="M55" s="25">
        <f>VLOOKUP(A55,[1]REP_EPG034_EjecucionPresupuesta!$C$1:$O$97,13,0)</f>
        <v>61000000</v>
      </c>
      <c r="N55" s="25">
        <f>VLOOKUP(A55,[1]REP_EPG034_EjecucionPresupuesta!$C$1:$P$97,14,0)</f>
        <v>1000000</v>
      </c>
      <c r="O55" s="25">
        <f>VLOOKUP(A55,[1]REP_EPG034_EjecucionPresupuesta!$C$1:$Q$97,15,0)</f>
        <v>1000000</v>
      </c>
      <c r="P55" s="25">
        <f t="shared" si="18"/>
        <v>1000000</v>
      </c>
    </row>
    <row r="56" spans="1:16" ht="27" customHeight="1" x14ac:dyDescent="0.25">
      <c r="A56" s="14" t="s">
        <v>121</v>
      </c>
      <c r="B56" s="15" t="s">
        <v>20</v>
      </c>
      <c r="C56" s="15" t="s">
        <v>27</v>
      </c>
      <c r="D56" s="15" t="s">
        <v>28</v>
      </c>
      <c r="E56" s="16" t="s">
        <v>122</v>
      </c>
      <c r="F56" s="25">
        <v>200000000</v>
      </c>
      <c r="G56" s="25">
        <f>VLOOKUP(A56,[1]REP_EPG034_EjecucionPresupuesta!$C$1:$I$97,7,0)</f>
        <v>0</v>
      </c>
      <c r="H56" s="25">
        <v>200000000</v>
      </c>
      <c r="I56" s="25">
        <v>0</v>
      </c>
      <c r="J56" s="25">
        <v>0</v>
      </c>
      <c r="K56" s="25">
        <f>VLOOKUP(A56,[1]REP_EPG034_EjecucionPresupuesta!$C$1:$M$97,11,0)</f>
        <v>0</v>
      </c>
      <c r="L56" s="25">
        <f t="shared" si="19"/>
        <v>0</v>
      </c>
      <c r="M56" s="25">
        <f>VLOOKUP(A56,[1]REP_EPG034_EjecucionPresupuesta!$C$1:$O$97,13,0)</f>
        <v>0</v>
      </c>
      <c r="N56" s="25">
        <f>VLOOKUP(A56,[1]REP_EPG034_EjecucionPresupuesta!$C$1:$P$97,14,0)</f>
        <v>0</v>
      </c>
      <c r="O56" s="25">
        <f>VLOOKUP(A56,[1]REP_EPG034_EjecucionPresupuesta!$C$1:$Q$97,15,0)</f>
        <v>0</v>
      </c>
      <c r="P56" s="25">
        <f t="shared" si="18"/>
        <v>0</v>
      </c>
    </row>
    <row r="57" spans="1:16" ht="27" customHeight="1" x14ac:dyDescent="0.25">
      <c r="A57" s="14" t="s">
        <v>123</v>
      </c>
      <c r="B57" s="15" t="s">
        <v>20</v>
      </c>
      <c r="C57" s="15" t="s">
        <v>27</v>
      </c>
      <c r="D57" s="15" t="s">
        <v>28</v>
      </c>
      <c r="E57" s="16" t="s">
        <v>124</v>
      </c>
      <c r="F57" s="25">
        <v>0</v>
      </c>
      <c r="G57" s="25">
        <f>VLOOKUP(A57,[1]REP_EPG034_EjecucionPresupuesta!$C$1:$I$97,7,0)</f>
        <v>100000000</v>
      </c>
      <c r="H57" s="25">
        <v>0</v>
      </c>
      <c r="I57" s="25">
        <v>100000000</v>
      </c>
      <c r="J57" s="25">
        <v>0</v>
      </c>
      <c r="K57" s="25">
        <f>VLOOKUP(A57,[1]REP_EPG034_EjecucionPresupuesta!$C$1:$M$97,11,0)</f>
        <v>100000000</v>
      </c>
      <c r="L57" s="25">
        <f t="shared" si="19"/>
        <v>0</v>
      </c>
      <c r="M57" s="25">
        <f>VLOOKUP(A57,[1]REP_EPG034_EjecucionPresupuesta!$C$1:$O$97,13,0)</f>
        <v>8982356.5999999996</v>
      </c>
      <c r="N57" s="25">
        <f>VLOOKUP(A57,[1]REP_EPG034_EjecucionPresupuesta!$C$1:$P$97,14,0)</f>
        <v>8943803.5999999996</v>
      </c>
      <c r="O57" s="25">
        <f>VLOOKUP(A57,[1]REP_EPG034_EjecucionPresupuesta!$C$1:$Q$97,15,0)</f>
        <v>8943803.5999999996</v>
      </c>
      <c r="P57" s="25">
        <f t="shared" si="18"/>
        <v>8943803.5999999996</v>
      </c>
    </row>
    <row r="58" spans="1:16" ht="27" customHeight="1" x14ac:dyDescent="0.25">
      <c r="A58" s="14" t="s">
        <v>125</v>
      </c>
      <c r="B58" s="15" t="s">
        <v>20</v>
      </c>
      <c r="C58" s="15" t="s">
        <v>27</v>
      </c>
      <c r="D58" s="15" t="s">
        <v>28</v>
      </c>
      <c r="E58" s="16" t="s">
        <v>126</v>
      </c>
      <c r="F58" s="25">
        <v>480000000</v>
      </c>
      <c r="G58" s="25">
        <f>VLOOKUP(A58,[1]REP_EPG034_EjecucionPresupuesta!$C$1:$I$97,7,0)</f>
        <v>0</v>
      </c>
      <c r="H58" s="25">
        <v>480000000</v>
      </c>
      <c r="I58" s="25">
        <v>0</v>
      </c>
      <c r="J58" s="25">
        <v>0</v>
      </c>
      <c r="K58" s="25">
        <f>VLOOKUP(A58,[1]REP_EPG034_EjecucionPresupuesta!$C$1:$M$97,11,0)</f>
        <v>0</v>
      </c>
      <c r="L58" s="25">
        <f t="shared" si="19"/>
        <v>0</v>
      </c>
      <c r="M58" s="25">
        <f>VLOOKUP(A58,[1]REP_EPG034_EjecucionPresupuesta!$C$1:$O$97,13,0)</f>
        <v>0</v>
      </c>
      <c r="N58" s="25">
        <f>VLOOKUP(A58,[1]REP_EPG034_EjecucionPresupuesta!$C$1:$P$97,14,0)</f>
        <v>0</v>
      </c>
      <c r="O58" s="25">
        <f>VLOOKUP(A58,[1]REP_EPG034_EjecucionPresupuesta!$C$1:$Q$97,15,0)</f>
        <v>0</v>
      </c>
      <c r="P58" s="25">
        <f t="shared" si="18"/>
        <v>0</v>
      </c>
    </row>
    <row r="59" spans="1:16" ht="27" customHeight="1" x14ac:dyDescent="0.25">
      <c r="A59" s="14" t="s">
        <v>127</v>
      </c>
      <c r="B59" s="15" t="s">
        <v>20</v>
      </c>
      <c r="C59" s="15" t="s">
        <v>27</v>
      </c>
      <c r="D59" s="15" t="s">
        <v>28</v>
      </c>
      <c r="E59" s="16" t="s">
        <v>128</v>
      </c>
      <c r="F59" s="25">
        <v>100000000</v>
      </c>
      <c r="G59" s="25">
        <f>VLOOKUP(A59,[1]REP_EPG034_EjecucionPresupuesta!$C$1:$I$97,7,0)</f>
        <v>0</v>
      </c>
      <c r="H59" s="25">
        <v>0</v>
      </c>
      <c r="I59" s="25">
        <v>100000000</v>
      </c>
      <c r="J59" s="25">
        <v>0</v>
      </c>
      <c r="K59" s="25">
        <f>VLOOKUP(A59,[1]REP_EPG034_EjecucionPresupuesta!$C$1:$M$97,11,0)</f>
        <v>100000000</v>
      </c>
      <c r="L59" s="25">
        <f t="shared" si="19"/>
        <v>0</v>
      </c>
      <c r="M59" s="25">
        <f>VLOOKUP(A59,[1]REP_EPG034_EjecucionPresupuesta!$C$1:$O$97,13,0)</f>
        <v>75716403.939999998</v>
      </c>
      <c r="N59" s="25">
        <f>VLOOKUP(A59,[1]REP_EPG034_EjecucionPresupuesta!$C$1:$P$97,14,0)</f>
        <v>46288600</v>
      </c>
      <c r="O59" s="25">
        <f>VLOOKUP(A59,[1]REP_EPG034_EjecucionPresupuesta!$C$1:$Q$97,15,0)</f>
        <v>46288600</v>
      </c>
      <c r="P59" s="25">
        <f t="shared" si="18"/>
        <v>46288600</v>
      </c>
    </row>
    <row r="60" spans="1:16" s="21" customFormat="1" ht="18" customHeight="1" x14ac:dyDescent="0.25">
      <c r="A60" s="34" t="s">
        <v>129</v>
      </c>
      <c r="B60" s="34"/>
      <c r="C60" s="34"/>
      <c r="D60" s="34"/>
      <c r="E60" s="34"/>
      <c r="F60" s="17">
        <f t="shared" ref="F60:P60" si="20">F61+F64+F70</f>
        <v>775933000000</v>
      </c>
      <c r="G60" s="17">
        <f t="shared" si="20"/>
        <v>440000000</v>
      </c>
      <c r="H60" s="17">
        <f t="shared" si="20"/>
        <v>440000000</v>
      </c>
      <c r="I60" s="17">
        <f t="shared" si="20"/>
        <v>776755269280</v>
      </c>
      <c r="J60" s="17">
        <f t="shared" si="20"/>
        <v>0</v>
      </c>
      <c r="K60" s="17">
        <f t="shared" si="20"/>
        <v>606441939369</v>
      </c>
      <c r="L60" s="17">
        <f t="shared" si="20"/>
        <v>170313329911</v>
      </c>
      <c r="M60" s="17">
        <f t="shared" si="20"/>
        <v>159042870411.04999</v>
      </c>
      <c r="N60" s="17">
        <f t="shared" si="20"/>
        <v>139925382961.57001</v>
      </c>
      <c r="O60" s="17">
        <f t="shared" si="20"/>
        <v>139925382961.57001</v>
      </c>
      <c r="P60" s="17">
        <f t="shared" si="20"/>
        <v>139925382961.57001</v>
      </c>
    </row>
    <row r="61" spans="1:16" s="8" customFormat="1" ht="27" customHeight="1" x14ac:dyDescent="0.25">
      <c r="A61" s="10" t="s">
        <v>130</v>
      </c>
      <c r="B61" s="11"/>
      <c r="C61" s="11"/>
      <c r="D61" s="11"/>
      <c r="E61" s="13" t="s">
        <v>131</v>
      </c>
      <c r="F61" s="24">
        <f t="shared" ref="F61:P61" si="21">SUM(F62:F63)</f>
        <v>774675000000</v>
      </c>
      <c r="G61" s="24">
        <f t="shared" si="21"/>
        <v>0</v>
      </c>
      <c r="H61" s="24">
        <f t="shared" si="21"/>
        <v>0</v>
      </c>
      <c r="I61" s="24">
        <f t="shared" si="21"/>
        <v>774675000000</v>
      </c>
      <c r="J61" s="24">
        <f t="shared" si="21"/>
        <v>0</v>
      </c>
      <c r="K61" s="24">
        <f t="shared" si="21"/>
        <v>604361670089</v>
      </c>
      <c r="L61" s="24">
        <f t="shared" si="21"/>
        <v>170313329911</v>
      </c>
      <c r="M61" s="24">
        <f t="shared" si="21"/>
        <v>157042785390.04999</v>
      </c>
      <c r="N61" s="24">
        <f t="shared" si="21"/>
        <v>137928777940.57001</v>
      </c>
      <c r="O61" s="24">
        <f t="shared" si="21"/>
        <v>137928777940.57001</v>
      </c>
      <c r="P61" s="24">
        <f t="shared" si="21"/>
        <v>137928777940.57001</v>
      </c>
    </row>
    <row r="62" spans="1:16" ht="27" customHeight="1" x14ac:dyDescent="0.25">
      <c r="A62" s="14" t="s">
        <v>132</v>
      </c>
      <c r="B62" s="15" t="s">
        <v>20</v>
      </c>
      <c r="C62" s="15" t="s">
        <v>27</v>
      </c>
      <c r="D62" s="15" t="s">
        <v>28</v>
      </c>
      <c r="E62" s="16" t="s">
        <v>133</v>
      </c>
      <c r="F62" s="26">
        <v>715971000000</v>
      </c>
      <c r="G62" s="26">
        <v>0</v>
      </c>
      <c r="H62" s="26">
        <v>0</v>
      </c>
      <c r="I62" s="26">
        <v>715971000000</v>
      </c>
      <c r="J62" s="26">
        <v>0</v>
      </c>
      <c r="K62" s="26">
        <v>603561670089</v>
      </c>
      <c r="L62" s="26">
        <f>I62-K62</f>
        <v>112409329911</v>
      </c>
      <c r="M62" s="26">
        <v>156656852570.04999</v>
      </c>
      <c r="N62" s="26">
        <v>137542845120.57001</v>
      </c>
      <c r="O62" s="26">
        <v>137542845120.57001</v>
      </c>
      <c r="P62" s="26">
        <v>137542845120.57001</v>
      </c>
    </row>
    <row r="63" spans="1:16" ht="27" customHeight="1" x14ac:dyDescent="0.25">
      <c r="A63" s="14" t="s">
        <v>132</v>
      </c>
      <c r="B63" s="15" t="s">
        <v>134</v>
      </c>
      <c r="C63" s="15" t="s">
        <v>135</v>
      </c>
      <c r="D63" s="15" t="s">
        <v>28</v>
      </c>
      <c r="E63" s="16" t="s">
        <v>133</v>
      </c>
      <c r="F63" s="26">
        <v>58704000000</v>
      </c>
      <c r="G63" s="26">
        <v>0</v>
      </c>
      <c r="H63" s="26">
        <v>0</v>
      </c>
      <c r="I63" s="26">
        <v>58704000000</v>
      </c>
      <c r="J63" s="26">
        <v>0</v>
      </c>
      <c r="K63" s="26">
        <v>800000000</v>
      </c>
      <c r="L63" s="26">
        <f>I63-K63</f>
        <v>57904000000</v>
      </c>
      <c r="M63" s="26">
        <v>385932820</v>
      </c>
      <c r="N63" s="26">
        <v>385932820</v>
      </c>
      <c r="O63" s="26">
        <v>385932820</v>
      </c>
      <c r="P63" s="26">
        <v>385932820</v>
      </c>
    </row>
    <row r="64" spans="1:16" s="31" customFormat="1" ht="30" customHeight="1" x14ac:dyDescent="0.25">
      <c r="A64" s="10" t="s">
        <v>136</v>
      </c>
      <c r="B64" s="11" t="s">
        <v>20</v>
      </c>
      <c r="C64" s="11"/>
      <c r="D64" s="11"/>
      <c r="E64" s="13" t="s">
        <v>137</v>
      </c>
      <c r="F64" s="30">
        <f t="shared" ref="F64:P64" si="22">SUM(F65:F68)</f>
        <v>356000000</v>
      </c>
      <c r="G64" s="30">
        <f t="shared" si="22"/>
        <v>40000000</v>
      </c>
      <c r="H64" s="30">
        <f t="shared" si="22"/>
        <v>40000000</v>
      </c>
      <c r="I64" s="30">
        <f t="shared" si="22"/>
        <v>406000000</v>
      </c>
      <c r="J64" s="30">
        <f t="shared" si="22"/>
        <v>0</v>
      </c>
      <c r="K64" s="30">
        <f t="shared" si="22"/>
        <v>406000000</v>
      </c>
      <c r="L64" s="30">
        <f t="shared" si="22"/>
        <v>0</v>
      </c>
      <c r="M64" s="30">
        <f>SUM(M65:M69)</f>
        <v>325815741</v>
      </c>
      <c r="N64" s="30">
        <f t="shared" si="22"/>
        <v>322335741</v>
      </c>
      <c r="O64" s="30">
        <f t="shared" si="22"/>
        <v>322335741</v>
      </c>
      <c r="P64" s="30">
        <f t="shared" si="22"/>
        <v>322335741</v>
      </c>
    </row>
    <row r="65" spans="1:17" ht="27" customHeight="1" x14ac:dyDescent="0.25">
      <c r="A65" s="14" t="s">
        <v>138</v>
      </c>
      <c r="B65" s="15" t="s">
        <v>20</v>
      </c>
      <c r="C65" s="15" t="s">
        <v>27</v>
      </c>
      <c r="D65" s="15" t="s">
        <v>28</v>
      </c>
      <c r="E65" s="16" t="s">
        <v>139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1:17" ht="27" customHeight="1" x14ac:dyDescent="0.25">
      <c r="A66" s="14" t="s">
        <v>140</v>
      </c>
      <c r="B66" s="15" t="s">
        <v>20</v>
      </c>
      <c r="C66" s="15" t="s">
        <v>27</v>
      </c>
      <c r="D66" s="15" t="s">
        <v>28</v>
      </c>
      <c r="E66" s="16" t="s">
        <v>141</v>
      </c>
      <c r="F66" s="26">
        <v>0</v>
      </c>
      <c r="G66" s="26">
        <v>0</v>
      </c>
      <c r="H66" s="26">
        <v>0</v>
      </c>
      <c r="I66" s="26">
        <v>50000000</v>
      </c>
      <c r="J66" s="26">
        <v>0</v>
      </c>
      <c r="K66" s="26">
        <v>50000000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</row>
    <row r="67" spans="1:17" ht="27" customHeight="1" x14ac:dyDescent="0.25">
      <c r="A67" s="14" t="s">
        <v>142</v>
      </c>
      <c r="B67" s="15" t="s">
        <v>20</v>
      </c>
      <c r="C67" s="15" t="s">
        <v>27</v>
      </c>
      <c r="D67" s="15" t="s">
        <v>28</v>
      </c>
      <c r="E67" s="16" t="s">
        <v>143</v>
      </c>
      <c r="F67" s="25">
        <v>178000000</v>
      </c>
      <c r="G67" s="25">
        <v>40000000</v>
      </c>
      <c r="H67" s="25">
        <v>0</v>
      </c>
      <c r="I67" s="25">
        <v>218000000</v>
      </c>
      <c r="J67" s="25">
        <v>0</v>
      </c>
      <c r="K67" s="25">
        <v>218000000</v>
      </c>
      <c r="L67" s="26">
        <f t="shared" ref="L67:L68" si="23">I67-K67</f>
        <v>0</v>
      </c>
      <c r="M67" s="25">
        <v>213138225</v>
      </c>
      <c r="N67" s="25">
        <v>213138225</v>
      </c>
      <c r="O67" s="26">
        <v>213138225</v>
      </c>
      <c r="P67" s="26">
        <v>213138225</v>
      </c>
      <c r="Q67" s="32"/>
    </row>
    <row r="68" spans="1:17" ht="27" customHeight="1" x14ac:dyDescent="0.25">
      <c r="A68" s="14" t="s">
        <v>144</v>
      </c>
      <c r="B68" s="15" t="s">
        <v>20</v>
      </c>
      <c r="C68" s="15" t="s">
        <v>27</v>
      </c>
      <c r="D68" s="15" t="s">
        <v>28</v>
      </c>
      <c r="E68" s="16" t="s">
        <v>145</v>
      </c>
      <c r="F68" s="25">
        <v>178000000</v>
      </c>
      <c r="G68" s="25">
        <v>0</v>
      </c>
      <c r="H68" s="25">
        <v>40000000</v>
      </c>
      <c r="I68" s="25">
        <v>138000000</v>
      </c>
      <c r="J68" s="25">
        <v>0</v>
      </c>
      <c r="K68" s="25">
        <v>138000000</v>
      </c>
      <c r="L68" s="26">
        <f t="shared" si="23"/>
        <v>0</v>
      </c>
      <c r="M68" s="25">
        <v>109197516</v>
      </c>
      <c r="N68" s="25">
        <v>109197516</v>
      </c>
      <c r="O68" s="25">
        <v>109197516</v>
      </c>
      <c r="P68" s="25">
        <v>109197516</v>
      </c>
    </row>
    <row r="69" spans="1:17" ht="27" customHeight="1" x14ac:dyDescent="0.25">
      <c r="A69" s="14" t="s">
        <v>140</v>
      </c>
      <c r="B69" s="15" t="s">
        <v>20</v>
      </c>
      <c r="C69" s="15" t="s">
        <v>27</v>
      </c>
      <c r="D69" s="15" t="s">
        <v>28</v>
      </c>
      <c r="E69" s="16" t="s">
        <v>270</v>
      </c>
      <c r="F69" s="26">
        <v>50000000</v>
      </c>
      <c r="G69" s="26">
        <v>0</v>
      </c>
      <c r="H69" s="26">
        <v>0</v>
      </c>
      <c r="I69" s="26">
        <v>50000000</v>
      </c>
      <c r="J69" s="26">
        <v>0</v>
      </c>
      <c r="K69" s="26">
        <v>50000000</v>
      </c>
      <c r="L69" s="26">
        <v>0</v>
      </c>
      <c r="M69" s="26">
        <v>3480000</v>
      </c>
      <c r="N69" s="26">
        <v>0</v>
      </c>
      <c r="O69" s="26">
        <v>0</v>
      </c>
      <c r="P69" s="26">
        <v>0</v>
      </c>
    </row>
    <row r="70" spans="1:17" s="21" customFormat="1" ht="27" customHeight="1" x14ac:dyDescent="0.25">
      <c r="A70" s="10" t="s">
        <v>146</v>
      </c>
      <c r="B70" s="11" t="s">
        <v>20</v>
      </c>
      <c r="C70" s="11"/>
      <c r="D70" s="11"/>
      <c r="E70" s="13" t="s">
        <v>147</v>
      </c>
      <c r="F70" s="24">
        <f>SUM(F71:F72)</f>
        <v>902000000</v>
      </c>
      <c r="G70" s="24">
        <f>SUM(G71:G72)</f>
        <v>400000000</v>
      </c>
      <c r="H70" s="24">
        <f>SUM(H71:H72)</f>
        <v>400000000</v>
      </c>
      <c r="I70" s="24">
        <f>SUM(I71:I72)+772269280</f>
        <v>1674269280</v>
      </c>
      <c r="J70" s="24">
        <f>SUM(J71:J72)</f>
        <v>0</v>
      </c>
      <c r="K70" s="24">
        <f>SUM(K71:K73)</f>
        <v>1674269280</v>
      </c>
      <c r="L70" s="24">
        <f>SUM(L71:L72)</f>
        <v>0</v>
      </c>
      <c r="M70" s="24">
        <f>M71+M72+M73</f>
        <v>1674269280</v>
      </c>
      <c r="N70" s="24">
        <f>SUM(N71:N73)</f>
        <v>1674269280</v>
      </c>
      <c r="O70" s="24">
        <f>SUM(O71:O73)</f>
        <v>1674269280</v>
      </c>
      <c r="P70" s="24">
        <f>SUM(P71:P73)</f>
        <v>1674269280</v>
      </c>
    </row>
    <row r="71" spans="1:17" ht="27" customHeight="1" x14ac:dyDescent="0.25">
      <c r="A71" s="14" t="s">
        <v>148</v>
      </c>
      <c r="B71" s="15" t="s">
        <v>20</v>
      </c>
      <c r="C71" s="15" t="s">
        <v>27</v>
      </c>
      <c r="D71" s="15" t="s">
        <v>28</v>
      </c>
      <c r="E71" s="16" t="s">
        <v>149</v>
      </c>
      <c r="F71" s="25">
        <v>400000000</v>
      </c>
      <c r="G71" s="25">
        <v>0</v>
      </c>
      <c r="H71" s="25">
        <v>400000000</v>
      </c>
      <c r="I71" s="25">
        <v>0</v>
      </c>
      <c r="J71" s="25">
        <v>0</v>
      </c>
      <c r="K71" s="25">
        <f>VLOOKUP(A71,[1]REP_EPG034_EjecucionPresupuesta!$C$1:$M$97,11,0)</f>
        <v>0</v>
      </c>
      <c r="L71" s="25">
        <f>I71-K71</f>
        <v>0</v>
      </c>
      <c r="M71" s="25">
        <v>0</v>
      </c>
      <c r="N71" s="25">
        <v>0</v>
      </c>
      <c r="O71" s="25">
        <v>0</v>
      </c>
      <c r="P71" s="25">
        <v>0</v>
      </c>
    </row>
    <row r="72" spans="1:17" ht="27" customHeight="1" x14ac:dyDescent="0.25">
      <c r="A72" s="14" t="s">
        <v>150</v>
      </c>
      <c r="B72" s="15" t="s">
        <v>20</v>
      </c>
      <c r="C72" s="15" t="s">
        <v>27</v>
      </c>
      <c r="D72" s="15" t="s">
        <v>28</v>
      </c>
      <c r="E72" s="16" t="s">
        <v>151</v>
      </c>
      <c r="F72" s="25">
        <v>502000000</v>
      </c>
      <c r="G72" s="25">
        <v>400000000</v>
      </c>
      <c r="H72" s="25">
        <v>0</v>
      </c>
      <c r="I72" s="25">
        <v>902000000</v>
      </c>
      <c r="J72" s="25">
        <v>0</v>
      </c>
      <c r="K72" s="25">
        <f>VLOOKUP(A72,[1]REP_EPG034_EjecucionPresupuesta!$C$1:$M$97,11,0)</f>
        <v>902000000</v>
      </c>
      <c r="L72" s="25">
        <v>0</v>
      </c>
      <c r="M72" s="25">
        <v>902000000</v>
      </c>
      <c r="N72" s="25">
        <v>902000000</v>
      </c>
      <c r="O72" s="25">
        <v>902000000</v>
      </c>
      <c r="P72" s="25">
        <v>902000000</v>
      </c>
    </row>
    <row r="73" spans="1:17" ht="27" customHeight="1" x14ac:dyDescent="0.25">
      <c r="A73" s="14" t="s">
        <v>150</v>
      </c>
      <c r="B73" s="15" t="s">
        <v>20</v>
      </c>
      <c r="C73" s="15">
        <v>11</v>
      </c>
      <c r="D73" s="15" t="s">
        <v>28</v>
      </c>
      <c r="E73" s="16" t="s">
        <v>151</v>
      </c>
      <c r="F73" s="25">
        <v>772269280</v>
      </c>
      <c r="G73" s="25">
        <v>0</v>
      </c>
      <c r="H73" s="25">
        <v>0</v>
      </c>
      <c r="I73" s="25">
        <v>772269280</v>
      </c>
      <c r="J73" s="25">
        <v>0</v>
      </c>
      <c r="K73" s="25">
        <v>772269280</v>
      </c>
      <c r="L73" s="25">
        <v>0</v>
      </c>
      <c r="M73" s="25">
        <v>772269280</v>
      </c>
      <c r="N73" s="25">
        <v>772269280</v>
      </c>
      <c r="O73" s="25">
        <v>772269280</v>
      </c>
      <c r="P73" s="25">
        <v>772269280</v>
      </c>
    </row>
    <row r="74" spans="1:17" s="21" customFormat="1" ht="18" customHeight="1" x14ac:dyDescent="0.25">
      <c r="A74" s="34" t="s">
        <v>152</v>
      </c>
      <c r="B74" s="34"/>
      <c r="C74" s="34"/>
      <c r="D74" s="34"/>
      <c r="E74" s="34"/>
      <c r="F74" s="17">
        <f t="shared" ref="F74:P75" si="24">+F75</f>
        <v>5871000000</v>
      </c>
      <c r="G74" s="17">
        <f t="shared" si="24"/>
        <v>0</v>
      </c>
      <c r="H74" s="17">
        <f t="shared" si="24"/>
        <v>0</v>
      </c>
      <c r="I74" s="17">
        <f>+I75+I77</f>
        <v>5098730720</v>
      </c>
      <c r="J74" s="17">
        <f t="shared" si="24"/>
        <v>0</v>
      </c>
      <c r="K74" s="17">
        <f>+K76+K77</f>
        <v>50000000</v>
      </c>
      <c r="L74" s="17">
        <f>+L75+L77</f>
        <v>5048730720</v>
      </c>
      <c r="M74" s="17">
        <f>+M77+M76</f>
        <v>48575000</v>
      </c>
      <c r="N74" s="17">
        <f>+N77+N76</f>
        <v>48575000</v>
      </c>
      <c r="O74" s="17">
        <f>+O76+O77</f>
        <v>48575000</v>
      </c>
      <c r="P74" s="17">
        <f>+P76+P77</f>
        <v>48575000</v>
      </c>
    </row>
    <row r="75" spans="1:17" s="8" customFormat="1" ht="21.75" customHeight="1" x14ac:dyDescent="0.25">
      <c r="A75" s="10" t="s">
        <v>153</v>
      </c>
      <c r="B75" s="11" t="s">
        <v>20</v>
      </c>
      <c r="C75" s="11"/>
      <c r="D75" s="11"/>
      <c r="E75" s="13" t="s">
        <v>154</v>
      </c>
      <c r="F75" s="24">
        <f t="shared" si="24"/>
        <v>5871000000</v>
      </c>
      <c r="G75" s="24">
        <f t="shared" si="24"/>
        <v>0</v>
      </c>
      <c r="H75" s="24">
        <f t="shared" si="24"/>
        <v>0</v>
      </c>
      <c r="I75" s="24">
        <f t="shared" si="24"/>
        <v>5048730720</v>
      </c>
      <c r="J75" s="24">
        <f t="shared" si="24"/>
        <v>0</v>
      </c>
      <c r="K75" s="24">
        <f t="shared" si="24"/>
        <v>0</v>
      </c>
      <c r="L75" s="24">
        <f t="shared" si="24"/>
        <v>5048730720</v>
      </c>
      <c r="M75" s="24">
        <v>0</v>
      </c>
      <c r="N75" s="24">
        <f t="shared" si="24"/>
        <v>0</v>
      </c>
      <c r="O75" s="24">
        <f t="shared" si="24"/>
        <v>0</v>
      </c>
      <c r="P75" s="24">
        <f t="shared" si="24"/>
        <v>0</v>
      </c>
    </row>
    <row r="76" spans="1:17" ht="20.25" customHeight="1" x14ac:dyDescent="0.25">
      <c r="A76" s="14" t="s">
        <v>155</v>
      </c>
      <c r="B76" s="15" t="s">
        <v>20</v>
      </c>
      <c r="C76" s="15" t="s">
        <v>156</v>
      </c>
      <c r="D76" s="15" t="s">
        <v>157</v>
      </c>
      <c r="E76" s="16" t="s">
        <v>158</v>
      </c>
      <c r="F76" s="26">
        <v>5871000000</v>
      </c>
      <c r="G76" s="26">
        <v>0</v>
      </c>
      <c r="H76" s="26">
        <v>0</v>
      </c>
      <c r="I76" s="26">
        <v>5048730720</v>
      </c>
      <c r="J76" s="26">
        <v>0</v>
      </c>
      <c r="K76" s="26">
        <v>0</v>
      </c>
      <c r="L76" s="26">
        <f>I76-K76</f>
        <v>5048730720</v>
      </c>
      <c r="M76" s="26">
        <v>0</v>
      </c>
      <c r="N76" s="26">
        <v>0</v>
      </c>
      <c r="O76" s="26">
        <v>0</v>
      </c>
      <c r="P76" s="26">
        <v>0</v>
      </c>
    </row>
    <row r="77" spans="1:17" ht="20.25" customHeight="1" x14ac:dyDescent="0.25">
      <c r="A77" s="14" t="s">
        <v>159</v>
      </c>
      <c r="B77" s="15" t="s">
        <v>20</v>
      </c>
      <c r="C77" s="15" t="s">
        <v>156</v>
      </c>
      <c r="D77" s="15" t="s">
        <v>157</v>
      </c>
      <c r="E77" s="16" t="s">
        <v>160</v>
      </c>
      <c r="F77" s="26">
        <v>0</v>
      </c>
      <c r="G77" s="26">
        <v>0</v>
      </c>
      <c r="H77" s="26">
        <v>0</v>
      </c>
      <c r="I77" s="26">
        <v>50000000</v>
      </c>
      <c r="J77" s="26">
        <v>0</v>
      </c>
      <c r="K77" s="26">
        <v>50000000</v>
      </c>
      <c r="L77" s="26">
        <f>I77-K77</f>
        <v>0</v>
      </c>
      <c r="M77" s="26">
        <v>48575000</v>
      </c>
      <c r="N77" s="26">
        <v>48575000</v>
      </c>
      <c r="O77" s="26">
        <v>48575000</v>
      </c>
      <c r="P77" s="26">
        <v>48575000</v>
      </c>
    </row>
    <row r="78" spans="1:17" s="21" customFormat="1" ht="18" customHeight="1" x14ac:dyDescent="0.25">
      <c r="A78" s="34" t="s">
        <v>161</v>
      </c>
      <c r="B78" s="34"/>
      <c r="C78" s="34"/>
      <c r="D78" s="34"/>
      <c r="E78" s="34"/>
      <c r="F78" s="17">
        <f t="shared" ref="F78:P78" si="25">F79+F82+F93+F96+F102+F112+F125+F128</f>
        <v>1660174329245</v>
      </c>
      <c r="G78" s="17">
        <f t="shared" si="25"/>
        <v>27059677222</v>
      </c>
      <c r="H78" s="17">
        <f t="shared" si="25"/>
        <v>27059677222</v>
      </c>
      <c r="I78" s="17">
        <f t="shared" si="25"/>
        <v>1660174329245</v>
      </c>
      <c r="J78" s="17">
        <f t="shared" si="25"/>
        <v>0</v>
      </c>
      <c r="K78" s="17">
        <f>K79+K82+K93+K96+K102+K112+K125+K128+K113</f>
        <v>1543077886525.6001</v>
      </c>
      <c r="L78" s="17">
        <f t="shared" si="25"/>
        <v>117096442719.39999</v>
      </c>
      <c r="M78" s="17">
        <f t="shared" si="25"/>
        <v>633522100316.45007</v>
      </c>
      <c r="N78" s="17">
        <f t="shared" si="25"/>
        <v>473790498336.35999</v>
      </c>
      <c r="O78" s="17">
        <f t="shared" si="25"/>
        <v>473790498336.35999</v>
      </c>
      <c r="P78" s="17">
        <f t="shared" si="25"/>
        <v>473790498336.35999</v>
      </c>
      <c r="Q78" s="29"/>
    </row>
    <row r="79" spans="1:17" s="8" customFormat="1" ht="48.75" customHeight="1" x14ac:dyDescent="0.25">
      <c r="A79" s="10" t="s">
        <v>162</v>
      </c>
      <c r="B79" s="11" t="s">
        <v>20</v>
      </c>
      <c r="C79" s="11" t="s">
        <v>27</v>
      </c>
      <c r="D79" s="11" t="s">
        <v>28</v>
      </c>
      <c r="E79" s="13" t="s">
        <v>163</v>
      </c>
      <c r="F79" s="24">
        <f>SUM(F80:F81)</f>
        <v>32971100061</v>
      </c>
      <c r="G79" s="24">
        <f t="shared" ref="G79:P79" si="26">SUM(G80:G81)</f>
        <v>500000000</v>
      </c>
      <c r="H79" s="24">
        <f t="shared" si="26"/>
        <v>500000000</v>
      </c>
      <c r="I79" s="24">
        <f t="shared" si="26"/>
        <v>32971100061</v>
      </c>
      <c r="J79" s="24">
        <f t="shared" si="26"/>
        <v>0</v>
      </c>
      <c r="K79" s="24">
        <f t="shared" si="26"/>
        <v>32016494054.5</v>
      </c>
      <c r="L79" s="24">
        <f t="shared" si="26"/>
        <v>954606006.5</v>
      </c>
      <c r="M79" s="24">
        <f t="shared" si="26"/>
        <v>22161059095.489998</v>
      </c>
      <c r="N79" s="24">
        <f t="shared" si="26"/>
        <v>9331761159.8699989</v>
      </c>
      <c r="O79" s="24">
        <f t="shared" si="26"/>
        <v>9331761159.8699989</v>
      </c>
      <c r="P79" s="24">
        <f t="shared" si="26"/>
        <v>9331761159.8699989</v>
      </c>
      <c r="Q79" s="28"/>
    </row>
    <row r="80" spans="1:17" ht="48.75" customHeight="1" x14ac:dyDescent="0.25">
      <c r="A80" s="14" t="s">
        <v>164</v>
      </c>
      <c r="B80" s="15" t="s">
        <v>20</v>
      </c>
      <c r="C80" s="15" t="s">
        <v>27</v>
      </c>
      <c r="D80" s="15" t="s">
        <v>28</v>
      </c>
      <c r="E80" s="16" t="s">
        <v>165</v>
      </c>
      <c r="F80" s="25">
        <v>24378004470</v>
      </c>
      <c r="G80" s="25">
        <v>500000000</v>
      </c>
      <c r="H80" s="25">
        <v>0</v>
      </c>
      <c r="I80" s="25">
        <f>VLOOKUP(A80,[1]REP_EPG034_EjecucionPresupuesta!$C$1:$K$97,9,0)</f>
        <v>24878004470</v>
      </c>
      <c r="J80" s="25">
        <v>0</v>
      </c>
      <c r="K80" s="25">
        <f>VLOOKUP(A80,[1]REP_EPG034_EjecucionPresupuesta!$C$1:$M$97,11,0)</f>
        <v>24528873980.5</v>
      </c>
      <c r="L80" s="25">
        <f>I80-K80</f>
        <v>349130489.5</v>
      </c>
      <c r="M80" s="25">
        <f>VLOOKUP(A80,[1]REP_EPG034_EjecucionPresupuesta!$C$1:$O$97,13,0)</f>
        <v>20503416449.939999</v>
      </c>
      <c r="N80" s="25">
        <f>VLOOKUP(A80,[1]REP_EPG034_EjecucionPresupuesta!$C$1:$P$97,14,0)</f>
        <v>8712137197.3199997</v>
      </c>
      <c r="O80" s="25">
        <f>VLOOKUP(A80,[1]REP_EPG034_EjecucionPresupuesta!$C$1:$Q$97,15,0)</f>
        <v>8712137197.3199997</v>
      </c>
      <c r="P80" s="25">
        <f>+O80</f>
        <v>8712137197.3199997</v>
      </c>
    </row>
    <row r="81" spans="1:16" ht="48.75" customHeight="1" x14ac:dyDescent="0.25">
      <c r="A81" s="14" t="s">
        <v>166</v>
      </c>
      <c r="B81" s="15" t="s">
        <v>20</v>
      </c>
      <c r="C81" s="15" t="s">
        <v>27</v>
      </c>
      <c r="D81" s="15" t="s">
        <v>28</v>
      </c>
      <c r="E81" s="16" t="s">
        <v>167</v>
      </c>
      <c r="F81" s="25">
        <v>8593095591</v>
      </c>
      <c r="G81" s="25">
        <v>0</v>
      </c>
      <c r="H81" s="25">
        <v>500000000</v>
      </c>
      <c r="I81" s="25">
        <f>VLOOKUP(A81,[1]REP_EPG034_EjecucionPresupuesta!$C$1:$K$97,9,0)</f>
        <v>8093095591</v>
      </c>
      <c r="J81" s="25">
        <v>0</v>
      </c>
      <c r="K81" s="25">
        <f>VLOOKUP(A81,[1]REP_EPG034_EjecucionPresupuesta!$C$1:$M$97,11,0)</f>
        <v>7487620074</v>
      </c>
      <c r="L81" s="25">
        <f>I81-K81</f>
        <v>605475517</v>
      </c>
      <c r="M81" s="25">
        <f>VLOOKUP(A81,[1]REP_EPG034_EjecucionPresupuesta!$C$1:$O$97,13,0)</f>
        <v>1657642645.55</v>
      </c>
      <c r="N81" s="25">
        <f>VLOOKUP(A81,[1]REP_EPG034_EjecucionPresupuesta!$C$1:$P$97,14,0)</f>
        <v>619623962.54999995</v>
      </c>
      <c r="O81" s="25">
        <f>VLOOKUP(A81,[1]REP_EPG034_EjecucionPresupuesta!$C$1:$Q$97,15,0)</f>
        <v>619623962.54999995</v>
      </c>
      <c r="P81" s="25">
        <f>+O81</f>
        <v>619623962.54999995</v>
      </c>
    </row>
    <row r="82" spans="1:16" s="8" customFormat="1" ht="48.75" customHeight="1" x14ac:dyDescent="0.25">
      <c r="A82" s="10" t="s">
        <v>168</v>
      </c>
      <c r="B82" s="11" t="s">
        <v>20</v>
      </c>
      <c r="C82" s="11" t="s">
        <v>27</v>
      </c>
      <c r="D82" s="11" t="s">
        <v>28</v>
      </c>
      <c r="E82" s="13" t="s">
        <v>169</v>
      </c>
      <c r="F82" s="24">
        <f>SUM(F83:F92)</f>
        <v>51004696409</v>
      </c>
      <c r="G82" s="24">
        <f t="shared" ref="G82:P82" si="27">SUM(G83:G92)</f>
        <v>9063924000</v>
      </c>
      <c r="H82" s="24">
        <f t="shared" si="27"/>
        <v>9063924000</v>
      </c>
      <c r="I82" s="24">
        <f>SUM(I83:I92)</f>
        <v>51004696409</v>
      </c>
      <c r="J82" s="24">
        <f t="shared" si="27"/>
        <v>0</v>
      </c>
      <c r="K82" s="24">
        <f>SUM(K83:K92)</f>
        <v>46787833730</v>
      </c>
      <c r="L82" s="24">
        <f t="shared" si="27"/>
        <v>4216862679</v>
      </c>
      <c r="M82" s="24">
        <f t="shared" si="27"/>
        <v>7368903341.0999994</v>
      </c>
      <c r="N82" s="24">
        <f t="shared" si="27"/>
        <v>3361609483</v>
      </c>
      <c r="O82" s="24">
        <f t="shared" si="27"/>
        <v>3361609483</v>
      </c>
      <c r="P82" s="24">
        <f t="shared" si="27"/>
        <v>3361609483</v>
      </c>
    </row>
    <row r="83" spans="1:16" ht="48.75" customHeight="1" x14ac:dyDescent="0.25">
      <c r="A83" s="14" t="s">
        <v>170</v>
      </c>
      <c r="B83" s="15" t="s">
        <v>20</v>
      </c>
      <c r="C83" s="15" t="s">
        <v>27</v>
      </c>
      <c r="D83" s="15" t="s">
        <v>28</v>
      </c>
      <c r="E83" s="16" t="s">
        <v>171</v>
      </c>
      <c r="F83" s="26">
        <v>2872827000</v>
      </c>
      <c r="G83" s="25">
        <v>0</v>
      </c>
      <c r="H83" s="25">
        <v>2872827000</v>
      </c>
      <c r="I83" s="26">
        <f>VLOOKUP(A83,[1]REP_EPG034_EjecucionPresupuesta!$C$1:$K$97,9,0)</f>
        <v>0</v>
      </c>
      <c r="J83" s="25">
        <v>0</v>
      </c>
      <c r="K83" s="25">
        <f>VLOOKUP(A83,[1]REP_EPG034_EjecucionPresupuesta!$C$1:$M$97,11,0)</f>
        <v>0</v>
      </c>
      <c r="L83" s="25">
        <f>I83-K83</f>
        <v>0</v>
      </c>
      <c r="M83" s="25">
        <f>VLOOKUP(A83,[1]REP_EPG034_EjecucionPresupuesta!$C$1:$O$97,13,0)</f>
        <v>0</v>
      </c>
      <c r="N83" s="25">
        <f>VLOOKUP(A83,[1]REP_EPG034_EjecucionPresupuesta!$C$1:$P$97,14,0)</f>
        <v>0</v>
      </c>
      <c r="O83" s="25">
        <f>VLOOKUP(A83,[1]REP_EPG034_EjecucionPresupuesta!$C$1:$Q$97,15,0)</f>
        <v>0</v>
      </c>
      <c r="P83" s="25">
        <f>+O83</f>
        <v>0</v>
      </c>
    </row>
    <row r="84" spans="1:16" ht="48.75" customHeight="1" x14ac:dyDescent="0.25">
      <c r="A84" s="14" t="s">
        <v>172</v>
      </c>
      <c r="B84" s="15" t="s">
        <v>20</v>
      </c>
      <c r="C84" s="15" t="s">
        <v>27</v>
      </c>
      <c r="D84" s="15" t="s">
        <v>28</v>
      </c>
      <c r="E84" s="16" t="s">
        <v>173</v>
      </c>
      <c r="F84" s="26">
        <v>448296299</v>
      </c>
      <c r="G84" s="25">
        <v>0</v>
      </c>
      <c r="H84" s="25">
        <v>0</v>
      </c>
      <c r="I84" s="26">
        <f>VLOOKUP(A84,[1]REP_EPG034_EjecucionPresupuesta!$C$1:$K$97,9,0)</f>
        <v>448296299</v>
      </c>
      <c r="J84" s="25">
        <v>0</v>
      </c>
      <c r="K84" s="25">
        <f>VLOOKUP(A84,[1]REP_EPG034_EjecucionPresupuesta!$C$1:$M$97,11,0)</f>
        <v>448296299</v>
      </c>
      <c r="L84" s="25">
        <f t="shared" ref="L84:L92" si="28">I84-K84</f>
        <v>0</v>
      </c>
      <c r="M84" s="25">
        <f>VLOOKUP(A84,[1]REP_EPG034_EjecucionPresupuesta!$C$1:$O$97,13,0)</f>
        <v>0</v>
      </c>
      <c r="N84" s="25">
        <f>VLOOKUP(A84,[1]REP_EPG034_EjecucionPresupuesta!$C$1:$P$97,14,0)</f>
        <v>0</v>
      </c>
      <c r="O84" s="25">
        <f>VLOOKUP(A84,[1]REP_EPG034_EjecucionPresupuesta!$C$1:$Q$97,15,0)</f>
        <v>0</v>
      </c>
      <c r="P84" s="25">
        <f t="shared" ref="P84:P92" si="29">+O84</f>
        <v>0</v>
      </c>
    </row>
    <row r="85" spans="1:16" ht="48.75" customHeight="1" x14ac:dyDescent="0.25">
      <c r="A85" s="14" t="s">
        <v>174</v>
      </c>
      <c r="B85" s="15" t="s">
        <v>20</v>
      </c>
      <c r="C85" s="15" t="s">
        <v>27</v>
      </c>
      <c r="D85" s="15" t="s">
        <v>28</v>
      </c>
      <c r="E85" s="16" t="s">
        <v>175</v>
      </c>
      <c r="F85" s="26">
        <v>0</v>
      </c>
      <c r="G85" s="25">
        <v>2490000000</v>
      </c>
      <c r="H85" s="25">
        <v>828270000</v>
      </c>
      <c r="I85" s="26">
        <f>VLOOKUP(A85,[1]REP_EPG034_EjecucionPresupuesta!$C$1:$K$97,9,0)</f>
        <v>1661730000</v>
      </c>
      <c r="J85" s="25">
        <v>0</v>
      </c>
      <c r="K85" s="25">
        <f>VLOOKUP(A85,[1]REP_EPG034_EjecucionPresupuesta!$C$1:$M$97,11,0)</f>
        <v>105671121</v>
      </c>
      <c r="L85" s="25">
        <f t="shared" si="28"/>
        <v>1556058879</v>
      </c>
      <c r="M85" s="25">
        <f>VLOOKUP(A85,[1]REP_EPG034_EjecucionPresupuesta!$C$1:$O$97,13,0)</f>
        <v>1106300.1200000001</v>
      </c>
      <c r="N85" s="25">
        <f>VLOOKUP(A85,[1]REP_EPG034_EjecucionPresupuesta!$C$1:$P$97,14,0)</f>
        <v>0</v>
      </c>
      <c r="O85" s="25">
        <f>VLOOKUP(A85,[1]REP_EPG034_EjecucionPresupuesta!$C$1:$Q$97,15,0)</f>
        <v>0</v>
      </c>
      <c r="P85" s="25">
        <v>0</v>
      </c>
    </row>
    <row r="86" spans="1:16" ht="48.75" customHeight="1" x14ac:dyDescent="0.25">
      <c r="A86" s="14" t="s">
        <v>176</v>
      </c>
      <c r="B86" s="15" t="s">
        <v>20</v>
      </c>
      <c r="C86" s="15" t="s">
        <v>27</v>
      </c>
      <c r="D86" s="15" t="s">
        <v>28</v>
      </c>
      <c r="E86" s="16" t="s">
        <v>177</v>
      </c>
      <c r="F86" s="26">
        <v>6126892560</v>
      </c>
      <c r="G86" s="25">
        <v>284046032</v>
      </c>
      <c r="H86" s="25">
        <v>0</v>
      </c>
      <c r="I86" s="26">
        <f>VLOOKUP(A86,[1]REP_EPG034_EjecucionPresupuesta!$C$1:$K$97,9,0)</f>
        <v>6410938592</v>
      </c>
      <c r="J86" s="25">
        <v>0</v>
      </c>
      <c r="K86" s="25">
        <f>VLOOKUP(A86,[1]REP_EPG034_EjecucionPresupuesta!$C$1:$M$97,11,0)</f>
        <v>4747612472</v>
      </c>
      <c r="L86" s="25">
        <f t="shared" si="28"/>
        <v>1663326120</v>
      </c>
      <c r="M86" s="25">
        <f>VLOOKUP(A86,[1]REP_EPG034_EjecucionPresupuesta!$C$1:$O$97,13,0)</f>
        <v>2948766741</v>
      </c>
      <c r="N86" s="25">
        <f>VLOOKUP(A86,[1]REP_EPG034_EjecucionPresupuesta!$C$1:$P$97,14,0)</f>
        <v>806633208</v>
      </c>
      <c r="O86" s="25">
        <f>VLOOKUP(A86,[1]REP_EPG034_EjecucionPresupuesta!$C$1:$Q$97,15,0)</f>
        <v>806633208</v>
      </c>
      <c r="P86" s="25">
        <f t="shared" si="29"/>
        <v>806633208</v>
      </c>
    </row>
    <row r="87" spans="1:16" ht="48.75" customHeight="1" x14ac:dyDescent="0.25">
      <c r="A87" s="14" t="s">
        <v>178</v>
      </c>
      <c r="B87" s="15" t="s">
        <v>20</v>
      </c>
      <c r="C87" s="15" t="s">
        <v>27</v>
      </c>
      <c r="D87" s="15" t="s">
        <v>28</v>
      </c>
      <c r="E87" s="16" t="s">
        <v>179</v>
      </c>
      <c r="F87" s="26">
        <v>2818530265</v>
      </c>
      <c r="G87" s="25">
        <v>0</v>
      </c>
      <c r="H87" s="25">
        <v>0</v>
      </c>
      <c r="I87" s="26">
        <f>VLOOKUP(A87,[1]REP_EPG034_EjecucionPresupuesta!$C$1:$K$97,9,0)</f>
        <v>2818530265</v>
      </c>
      <c r="J87" s="25">
        <v>0</v>
      </c>
      <c r="K87" s="25">
        <f>VLOOKUP(A87,[1]REP_EPG034_EjecucionPresupuesta!$C$1:$M$97,11,0)</f>
        <v>1821052585</v>
      </c>
      <c r="L87" s="25">
        <f t="shared" si="28"/>
        <v>997477680</v>
      </c>
      <c r="M87" s="25">
        <f>VLOOKUP(A87,[1]REP_EPG034_EjecucionPresupuesta!$C$1:$O$97,13,0)</f>
        <v>1233482041</v>
      </c>
      <c r="N87" s="25">
        <f>VLOOKUP(A87,[1]REP_EPG034_EjecucionPresupuesta!$C$1:$P$97,14,0)</f>
        <v>554098275</v>
      </c>
      <c r="O87" s="25">
        <f>VLOOKUP(A87,[1]REP_EPG034_EjecucionPresupuesta!$C$1:$Q$97,15,0)</f>
        <v>554098275</v>
      </c>
      <c r="P87" s="25">
        <f t="shared" si="29"/>
        <v>554098275</v>
      </c>
    </row>
    <row r="88" spans="1:16" ht="48.75" customHeight="1" x14ac:dyDescent="0.25">
      <c r="A88" s="14" t="s">
        <v>180</v>
      </c>
      <c r="B88" s="15" t="s">
        <v>20</v>
      </c>
      <c r="C88" s="15" t="s">
        <v>27</v>
      </c>
      <c r="D88" s="15" t="s">
        <v>28</v>
      </c>
      <c r="E88" s="16" t="s">
        <v>181</v>
      </c>
      <c r="F88" s="25">
        <v>19967626577</v>
      </c>
      <c r="G88" s="25">
        <v>2872827000</v>
      </c>
      <c r="H88" s="25">
        <v>5362827000</v>
      </c>
      <c r="I88" s="26">
        <f>VLOOKUP(A88,[1]REP_EPG034_EjecucionPresupuesta!$C$1:$K$97,9,0)</f>
        <v>17477626577</v>
      </c>
      <c r="J88" s="25">
        <v>0</v>
      </c>
      <c r="K88" s="25">
        <f>VLOOKUP(A88,[1]REP_EPG034_EjecucionPresupuesta!$C$1:$M$97,11,0)</f>
        <v>17477626577</v>
      </c>
      <c r="L88" s="25">
        <f t="shared" si="28"/>
        <v>0</v>
      </c>
      <c r="M88" s="25">
        <f>VLOOKUP(A88,[1]REP_EPG034_EjecucionPresupuesta!$C$1:$O$97,13,0)</f>
        <v>197608898.97999999</v>
      </c>
      <c r="N88" s="25">
        <f>VLOOKUP(A88,[1]REP_EPG034_EjecucionPresupuesta!$C$1:$P$97,14,0)</f>
        <v>0</v>
      </c>
      <c r="O88" s="25">
        <f>VLOOKUP(A88,[1]REP_EPG034_EjecucionPresupuesta!$C$1:$Q$97,15,0)</f>
        <v>0</v>
      </c>
      <c r="P88" s="25">
        <f t="shared" si="29"/>
        <v>0</v>
      </c>
    </row>
    <row r="89" spans="1:16" ht="48.75" customHeight="1" x14ac:dyDescent="0.25">
      <c r="A89" s="14" t="s">
        <v>182</v>
      </c>
      <c r="B89" s="15" t="s">
        <v>20</v>
      </c>
      <c r="C89" s="15" t="s">
        <v>27</v>
      </c>
      <c r="D89" s="15" t="s">
        <v>28</v>
      </c>
      <c r="E89" s="16" t="s">
        <v>183</v>
      </c>
      <c r="F89" s="25">
        <v>14494913651</v>
      </c>
      <c r="G89" s="25">
        <v>2872827000</v>
      </c>
      <c r="H89" s="25">
        <v>0</v>
      </c>
      <c r="I89" s="26">
        <f>VLOOKUP(A89,[1]REP_EPG034_EjecucionPresupuesta!$C$1:$K$97,9,0)</f>
        <v>17367740651</v>
      </c>
      <c r="J89" s="25">
        <v>0</v>
      </c>
      <c r="K89" s="25">
        <f>VLOOKUP(A89,[1]REP_EPG034_EjecucionPresupuesta!$C$1:$M$97,11,0)</f>
        <v>17367740651</v>
      </c>
      <c r="L89" s="25">
        <f t="shared" si="28"/>
        <v>0</v>
      </c>
      <c r="M89" s="25">
        <f>VLOOKUP(A89,[1]REP_EPG034_EjecucionPresupuesta!$C$1:$O$97,13,0)</f>
        <v>1334405000</v>
      </c>
      <c r="N89" s="25">
        <f>VLOOKUP(A89,[1]REP_EPG034_EjecucionPresupuesta!$C$1:$P$97,14,0)</f>
        <v>1334405000</v>
      </c>
      <c r="O89" s="25">
        <f>VLOOKUP(A89,[1]REP_EPG034_EjecucionPresupuesta!$C$1:$Q$97,15,0)</f>
        <v>1334405000</v>
      </c>
      <c r="P89" s="25">
        <f t="shared" si="29"/>
        <v>1334405000</v>
      </c>
    </row>
    <row r="90" spans="1:16" ht="48.75" customHeight="1" x14ac:dyDescent="0.25">
      <c r="A90" s="14" t="s">
        <v>184</v>
      </c>
      <c r="B90" s="15" t="s">
        <v>20</v>
      </c>
      <c r="C90" s="15" t="s">
        <v>27</v>
      </c>
      <c r="D90" s="15" t="s">
        <v>28</v>
      </c>
      <c r="E90" s="16" t="s">
        <v>185</v>
      </c>
      <c r="F90" s="25">
        <v>1214035057</v>
      </c>
      <c r="G90" s="25">
        <v>0</v>
      </c>
      <c r="H90" s="25">
        <v>0</v>
      </c>
      <c r="I90" s="26">
        <f>VLOOKUP(A90,[1]REP_EPG034_EjecucionPresupuesta!$C$1:$K$97,9,0)</f>
        <v>1214035057</v>
      </c>
      <c r="J90" s="25">
        <v>0</v>
      </c>
      <c r="K90" s="25">
        <f>VLOOKUP(A90,[1]REP_EPG034_EjecucionPresupuesta!$C$1:$M$97,11,0)</f>
        <v>1214035057</v>
      </c>
      <c r="L90" s="25">
        <f t="shared" si="28"/>
        <v>0</v>
      </c>
      <c r="M90" s="25">
        <f>VLOOKUP(A90,[1]REP_EPG034_EjecucionPresupuesta!$C$1:$O$97,13,0)</f>
        <v>822321360</v>
      </c>
      <c r="N90" s="25">
        <f>VLOOKUP(A90,[1]REP_EPG034_EjecucionPresupuesta!$C$1:$P$97,14,0)</f>
        <v>275900000</v>
      </c>
      <c r="O90" s="25">
        <f>VLOOKUP(A90,[1]REP_EPG034_EjecucionPresupuesta!$C$1:$Q$97,15,0)</f>
        <v>275900000</v>
      </c>
      <c r="P90" s="25">
        <f t="shared" si="29"/>
        <v>275900000</v>
      </c>
    </row>
    <row r="91" spans="1:16" ht="48.75" customHeight="1" x14ac:dyDescent="0.25">
      <c r="A91" s="14" t="s">
        <v>186</v>
      </c>
      <c r="B91" s="15" t="s">
        <v>20</v>
      </c>
      <c r="C91" s="15" t="s">
        <v>27</v>
      </c>
      <c r="D91" s="15" t="s">
        <v>28</v>
      </c>
      <c r="E91" s="16" t="s">
        <v>187</v>
      </c>
      <c r="F91" s="25">
        <v>585000000</v>
      </c>
      <c r="G91" s="25">
        <v>544223968</v>
      </c>
      <c r="H91" s="25">
        <v>0</v>
      </c>
      <c r="I91" s="26">
        <f>VLOOKUP(A91,[1]REP_EPG034_EjecucionPresupuesta!$C$1:$K$97,9,0)</f>
        <v>1129223968</v>
      </c>
      <c r="J91" s="25">
        <v>0</v>
      </c>
      <c r="K91" s="25">
        <f>VLOOKUP(A91,[1]REP_EPG034_EjecucionPresupuesta!$C$1:$M$97,11,0)</f>
        <v>1129223968</v>
      </c>
      <c r="L91" s="25">
        <f t="shared" si="28"/>
        <v>0</v>
      </c>
      <c r="M91" s="25">
        <f>VLOOKUP(A91,[1]REP_EPG034_EjecucionPresupuesta!$C$1:$O$97,13,0)</f>
        <v>480000000</v>
      </c>
      <c r="N91" s="25">
        <f>VLOOKUP(A91,[1]REP_EPG034_EjecucionPresupuesta!$C$1:$P$97,14,0)</f>
        <v>39360000</v>
      </c>
      <c r="O91" s="25">
        <f>VLOOKUP(A91,[1]REP_EPG034_EjecucionPresupuesta!$C$1:$Q$97,15,0)</f>
        <v>39360000</v>
      </c>
      <c r="P91" s="25">
        <f t="shared" si="29"/>
        <v>39360000</v>
      </c>
    </row>
    <row r="92" spans="1:16" ht="48.75" customHeight="1" x14ac:dyDescent="0.25">
      <c r="A92" s="14" t="s">
        <v>188</v>
      </c>
      <c r="B92" s="15" t="s">
        <v>20</v>
      </c>
      <c r="C92" s="15" t="s">
        <v>27</v>
      </c>
      <c r="D92" s="15" t="s">
        <v>28</v>
      </c>
      <c r="E92" s="16" t="s">
        <v>189</v>
      </c>
      <c r="F92" s="25">
        <v>2476575000</v>
      </c>
      <c r="G92" s="25">
        <v>0</v>
      </c>
      <c r="H92" s="25">
        <v>0</v>
      </c>
      <c r="I92" s="26">
        <f>VLOOKUP(A92,[1]REP_EPG034_EjecucionPresupuesta!$C$1:$K$97,9,0)</f>
        <v>2476575000</v>
      </c>
      <c r="J92" s="25">
        <v>0</v>
      </c>
      <c r="K92" s="25">
        <f>VLOOKUP(A92,[1]REP_EPG034_EjecucionPresupuesta!$C$1:$M$97,11,0)</f>
        <v>2476575000</v>
      </c>
      <c r="L92" s="25">
        <f t="shared" si="28"/>
        <v>0</v>
      </c>
      <c r="M92" s="25">
        <f>VLOOKUP(A92,[1]REP_EPG034_EjecucionPresupuesta!$C$1:$O$97,13,0)</f>
        <v>351213000</v>
      </c>
      <c r="N92" s="25">
        <f>VLOOKUP(A92,[1]REP_EPG034_EjecucionPresupuesta!$C$1:$P$97,14,0)</f>
        <v>351213000</v>
      </c>
      <c r="O92" s="25">
        <f>VLOOKUP(A92,[1]REP_EPG034_EjecucionPresupuesta!$C$1:$Q$97,15,0)</f>
        <v>351213000</v>
      </c>
      <c r="P92" s="25">
        <f t="shared" si="29"/>
        <v>351213000</v>
      </c>
    </row>
    <row r="93" spans="1:16" s="8" customFormat="1" ht="48.75" customHeight="1" x14ac:dyDescent="0.25">
      <c r="A93" s="10" t="s">
        <v>190</v>
      </c>
      <c r="B93" s="11" t="s">
        <v>20</v>
      </c>
      <c r="C93" s="11" t="s">
        <v>27</v>
      </c>
      <c r="D93" s="11" t="s">
        <v>28</v>
      </c>
      <c r="E93" s="13" t="s">
        <v>191</v>
      </c>
      <c r="F93" s="24">
        <f t="shared" ref="F93:P93" si="30">SUM(F94:F95)</f>
        <v>97926691515</v>
      </c>
      <c r="G93" s="24">
        <f t="shared" si="30"/>
        <v>1390643560</v>
      </c>
      <c r="H93" s="24">
        <f t="shared" si="30"/>
        <v>1390643560</v>
      </c>
      <c r="I93" s="24">
        <f t="shared" si="30"/>
        <v>97926691515</v>
      </c>
      <c r="J93" s="24">
        <f t="shared" si="30"/>
        <v>0</v>
      </c>
      <c r="K93" s="24">
        <f t="shared" si="30"/>
        <v>76831187476.320007</v>
      </c>
      <c r="L93" s="24">
        <f t="shared" si="30"/>
        <v>21095504038.679993</v>
      </c>
      <c r="M93" s="24">
        <f t="shared" si="30"/>
        <v>71298920073.230011</v>
      </c>
      <c r="N93" s="24">
        <f t="shared" si="30"/>
        <v>37062658380.580002</v>
      </c>
      <c r="O93" s="24">
        <f t="shared" si="30"/>
        <v>37062658380.580002</v>
      </c>
      <c r="P93" s="24">
        <f t="shared" si="30"/>
        <v>37062658380.580002</v>
      </c>
    </row>
    <row r="94" spans="1:16" ht="48.75" customHeight="1" x14ac:dyDescent="0.25">
      <c r="A94" s="14" t="s">
        <v>192</v>
      </c>
      <c r="B94" s="15" t="s">
        <v>20</v>
      </c>
      <c r="C94" s="15" t="s">
        <v>27</v>
      </c>
      <c r="D94" s="15" t="s">
        <v>28</v>
      </c>
      <c r="E94" s="16" t="s">
        <v>193</v>
      </c>
      <c r="F94" s="25">
        <v>4901153388</v>
      </c>
      <c r="G94" s="25">
        <v>1390643560</v>
      </c>
      <c r="H94" s="25">
        <v>0</v>
      </c>
      <c r="I94" s="25">
        <f>VLOOKUP(A94,[1]REP_EPG034_EjecucionPresupuesta!$C$1:$K$97,9,0)</f>
        <v>6291796948</v>
      </c>
      <c r="J94" s="25">
        <v>0</v>
      </c>
      <c r="K94" s="25">
        <f>VLOOKUP(A94,[1]REP_EPG034_EjecucionPresupuesta!$C$1:$M$97,11,0)</f>
        <v>4822263904</v>
      </c>
      <c r="L94" s="25">
        <f>I94-K94</f>
        <v>1469533044</v>
      </c>
      <c r="M94" s="25">
        <f>VLOOKUP(A94,[1]REP_EPG034_EjecucionPresupuesta!$C$1:$O$97,13,0)</f>
        <v>3437843512</v>
      </c>
      <c r="N94" s="25">
        <f>VLOOKUP(A94,[1]REP_EPG034_EjecucionPresupuesta!$C$1:$P$97,14,0)</f>
        <v>163426009</v>
      </c>
      <c r="O94" s="25">
        <f>VLOOKUP(A94,[1]REP_EPG034_EjecucionPresupuesta!$C$1:$Q$97,15,0)</f>
        <v>163426009</v>
      </c>
      <c r="P94" s="25">
        <f>+O94</f>
        <v>163426009</v>
      </c>
    </row>
    <row r="95" spans="1:16" ht="48.75" customHeight="1" x14ac:dyDescent="0.25">
      <c r="A95" s="14" t="s">
        <v>194</v>
      </c>
      <c r="B95" s="15" t="s">
        <v>20</v>
      </c>
      <c r="C95" s="15" t="s">
        <v>27</v>
      </c>
      <c r="D95" s="15" t="s">
        <v>28</v>
      </c>
      <c r="E95" s="16" t="s">
        <v>195</v>
      </c>
      <c r="F95" s="25">
        <v>93025538127</v>
      </c>
      <c r="G95" s="25">
        <v>0</v>
      </c>
      <c r="H95" s="25">
        <v>1390643560</v>
      </c>
      <c r="I95" s="25">
        <f>VLOOKUP(A95,[1]REP_EPG034_EjecucionPresupuesta!$C$1:$K$97,9,0)</f>
        <v>91634894567</v>
      </c>
      <c r="J95" s="25">
        <v>0</v>
      </c>
      <c r="K95" s="25">
        <f>VLOOKUP(A95,[1]REP_EPG034_EjecucionPresupuesta!$C$1:$M$97,11,0)</f>
        <v>72008923572.320007</v>
      </c>
      <c r="L95" s="25">
        <f>I95-K95</f>
        <v>19625970994.679993</v>
      </c>
      <c r="M95" s="25">
        <f>VLOOKUP(A95,[1]REP_EPG034_EjecucionPresupuesta!$C$1:$O$97,13,0)</f>
        <v>67861076561.230003</v>
      </c>
      <c r="N95" s="25">
        <f>VLOOKUP(A95,[1]REP_EPG034_EjecucionPresupuesta!$C$1:$P$97,14,0)</f>
        <v>36899232371.580002</v>
      </c>
      <c r="O95" s="25">
        <f>VLOOKUP(A95,[1]REP_EPG034_EjecucionPresupuesta!$C$1:$Q$97,15,0)</f>
        <v>36899232371.580002</v>
      </c>
      <c r="P95" s="25">
        <f>+O95</f>
        <v>36899232371.580002</v>
      </c>
    </row>
    <row r="96" spans="1:16" s="21" customFormat="1" ht="48.75" customHeight="1" x14ac:dyDescent="0.25">
      <c r="A96" s="10" t="s">
        <v>196</v>
      </c>
      <c r="B96" s="11" t="s">
        <v>20</v>
      </c>
      <c r="C96" s="11" t="s">
        <v>27</v>
      </c>
      <c r="D96" s="11" t="s">
        <v>28</v>
      </c>
      <c r="E96" s="13" t="s">
        <v>197</v>
      </c>
      <c r="F96" s="24">
        <f t="shared" ref="F96:P96" si="31">SUM(F97:F101)</f>
        <v>36487233346</v>
      </c>
      <c r="G96" s="24">
        <f t="shared" si="31"/>
        <v>8620624470</v>
      </c>
      <c r="H96" s="24">
        <f t="shared" si="31"/>
        <v>0</v>
      </c>
      <c r="I96" s="24">
        <f t="shared" si="31"/>
        <v>45107857816</v>
      </c>
      <c r="J96" s="24">
        <f t="shared" si="31"/>
        <v>0</v>
      </c>
      <c r="K96" s="24">
        <f t="shared" si="31"/>
        <v>28223247751</v>
      </c>
      <c r="L96" s="24">
        <f t="shared" si="31"/>
        <v>16884610065</v>
      </c>
      <c r="M96" s="24">
        <f t="shared" si="31"/>
        <v>19714908845.34</v>
      </c>
      <c r="N96" s="24">
        <f t="shared" si="31"/>
        <v>5653821619.4099998</v>
      </c>
      <c r="O96" s="24">
        <f t="shared" si="31"/>
        <v>5653821619.4099998</v>
      </c>
      <c r="P96" s="24">
        <f t="shared" si="31"/>
        <v>5653821619.4099998</v>
      </c>
    </row>
    <row r="97" spans="1:17" ht="48.75" customHeight="1" x14ac:dyDescent="0.25">
      <c r="A97" s="14" t="s">
        <v>198</v>
      </c>
      <c r="B97" s="15" t="s">
        <v>20</v>
      </c>
      <c r="C97" s="15" t="s">
        <v>27</v>
      </c>
      <c r="D97" s="15" t="s">
        <v>28</v>
      </c>
      <c r="E97" s="16" t="s">
        <v>199</v>
      </c>
      <c r="F97" s="25">
        <v>2885215560</v>
      </c>
      <c r="G97" s="25">
        <v>0</v>
      </c>
      <c r="H97" s="25">
        <v>0</v>
      </c>
      <c r="I97" s="25">
        <f>VLOOKUP(A97,[1]REP_EPG034_EjecucionPresupuesta!$C:$K,9,0)</f>
        <v>2885215560</v>
      </c>
      <c r="J97" s="25">
        <v>0</v>
      </c>
      <c r="K97" s="25">
        <f>VLOOKUP(A97,[1]REP_EPG034_EjecucionPresupuesta!$C$1:$M$97,11,0)</f>
        <v>2188281702</v>
      </c>
      <c r="L97" s="25">
        <f>I97-K97</f>
        <v>696933858</v>
      </c>
      <c r="M97" s="25">
        <f>VLOOKUP(A97,[1]REP_EPG034_EjecucionPresupuesta!$C$1:$O$97,13,0)</f>
        <v>1643437322</v>
      </c>
      <c r="N97" s="25">
        <f>VLOOKUP(A97,[1]REP_EPG034_EjecucionPresupuesta!$C$1:$P$97,14,0)</f>
        <v>645743747</v>
      </c>
      <c r="O97" s="25">
        <f>VLOOKUP(A97,[1]REP_EPG034_EjecucionPresupuesta!$C$1:$Q$97,15,0)</f>
        <v>645743747</v>
      </c>
      <c r="P97" s="25">
        <f>+O97</f>
        <v>645743747</v>
      </c>
    </row>
    <row r="98" spans="1:17" ht="48.75" customHeight="1" x14ac:dyDescent="0.25">
      <c r="A98" s="14" t="s">
        <v>200</v>
      </c>
      <c r="B98" s="15" t="s">
        <v>20</v>
      </c>
      <c r="C98" s="15" t="s">
        <v>27</v>
      </c>
      <c r="D98" s="15" t="s">
        <v>28</v>
      </c>
      <c r="E98" s="16" t="s">
        <v>201</v>
      </c>
      <c r="F98" s="25">
        <v>23000650265</v>
      </c>
      <c r="G98" s="25">
        <v>8620624470</v>
      </c>
      <c r="H98" s="25">
        <v>0</v>
      </c>
      <c r="I98" s="25">
        <f>VLOOKUP(A98,[1]REP_EPG034_EjecucionPresupuesta!$C:$K,9,0)</f>
        <v>31621274735</v>
      </c>
      <c r="J98" s="25">
        <v>0</v>
      </c>
      <c r="K98" s="25">
        <f>VLOOKUP(A98,[1]REP_EPG034_EjecucionPresupuesta!$C$1:$M$97,11,0)</f>
        <v>18487139887</v>
      </c>
      <c r="L98" s="25">
        <f t="shared" ref="L98:L101" si="32">I98-K98</f>
        <v>13134134848</v>
      </c>
      <c r="M98" s="25">
        <f>VLOOKUP(A98,[1]REP_EPG034_EjecucionPresupuesta!$C$1:$O$97,13,0)</f>
        <v>12653204091</v>
      </c>
      <c r="N98" s="25">
        <f>VLOOKUP(A98,[1]REP_EPG034_EjecucionPresupuesta!$C$1:$P$97,14,0)</f>
        <v>2221484268.4499998</v>
      </c>
      <c r="O98" s="25">
        <f>VLOOKUP(A98,[1]REP_EPG034_EjecucionPresupuesta!$C$1:$Q$97,15,0)</f>
        <v>2221484268.4499998</v>
      </c>
      <c r="P98" s="25">
        <f t="shared" ref="P98:P101" si="33">+O98</f>
        <v>2221484268.4499998</v>
      </c>
    </row>
    <row r="99" spans="1:17" ht="48.75" customHeight="1" x14ac:dyDescent="0.25">
      <c r="A99" s="14" t="s">
        <v>202</v>
      </c>
      <c r="B99" s="15" t="s">
        <v>20</v>
      </c>
      <c r="C99" s="15" t="s">
        <v>27</v>
      </c>
      <c r="D99" s="15" t="s">
        <v>28</v>
      </c>
      <c r="E99" s="16" t="s">
        <v>203</v>
      </c>
      <c r="F99" s="25">
        <v>8827708707</v>
      </c>
      <c r="G99" s="25">
        <v>0</v>
      </c>
      <c r="H99" s="25">
        <v>0</v>
      </c>
      <c r="I99" s="25">
        <f>VLOOKUP(A99,[1]REP_EPG034_EjecucionPresupuesta!$C:$K,9,0)</f>
        <v>8827708707</v>
      </c>
      <c r="J99" s="25">
        <v>0</v>
      </c>
      <c r="K99" s="25">
        <f>VLOOKUP(A99,[1]REP_EPG034_EjecucionPresupuesta!$C$1:$M$97,11,0)</f>
        <v>7270698912</v>
      </c>
      <c r="L99" s="25">
        <f t="shared" si="32"/>
        <v>1557009795</v>
      </c>
      <c r="M99" s="25">
        <f>VLOOKUP(A99,[1]REP_EPG034_EjecucionPresupuesta!$C$1:$O$97,13,0)</f>
        <v>5418267432.3400002</v>
      </c>
      <c r="N99" s="25">
        <f>VLOOKUP(A99,[1]REP_EPG034_EjecucionPresupuesta!$C$1:$P$97,14,0)</f>
        <v>2786593603.96</v>
      </c>
      <c r="O99" s="25">
        <f>VLOOKUP(A99,[1]REP_EPG034_EjecucionPresupuesta!$C$1:$Q$97,15,0)</f>
        <v>2786593603.96</v>
      </c>
      <c r="P99" s="25">
        <f t="shared" si="33"/>
        <v>2786593603.96</v>
      </c>
    </row>
    <row r="100" spans="1:17" ht="48.75" customHeight="1" x14ac:dyDescent="0.25">
      <c r="A100" s="14" t="s">
        <v>204</v>
      </c>
      <c r="B100" s="15" t="s">
        <v>20</v>
      </c>
      <c r="C100" s="15" t="s">
        <v>27</v>
      </c>
      <c r="D100" s="15" t="s">
        <v>28</v>
      </c>
      <c r="E100" s="16" t="s">
        <v>205</v>
      </c>
      <c r="F100" s="25">
        <v>296531564</v>
      </c>
      <c r="G100" s="25">
        <v>0</v>
      </c>
      <c r="H100" s="25">
        <v>0</v>
      </c>
      <c r="I100" s="25">
        <f>VLOOKUP(A100,[1]REP_EPG034_EjecucionPresupuesta!$C:$K,9,0)</f>
        <v>296531564</v>
      </c>
      <c r="J100" s="25">
        <v>0</v>
      </c>
      <c r="K100" s="25">
        <f>VLOOKUP(A100,[1]REP_EPG034_EjecucionPresupuesta!$C$1:$M$97,11,0)</f>
        <v>0</v>
      </c>
      <c r="L100" s="25">
        <f t="shared" si="32"/>
        <v>296531564</v>
      </c>
      <c r="M100" s="25">
        <f>VLOOKUP(A100,[1]REP_EPG034_EjecucionPresupuesta!$C$1:$O$97,13,0)</f>
        <v>0</v>
      </c>
      <c r="N100" s="25">
        <f>VLOOKUP(A100,[1]REP_EPG034_EjecucionPresupuesta!$C$1:$P$97,14,0)</f>
        <v>0</v>
      </c>
      <c r="O100" s="25">
        <f>VLOOKUP(A100,[1]REP_EPG034_EjecucionPresupuesta!$C$1:$Q$97,15,0)</f>
        <v>0</v>
      </c>
      <c r="P100" s="25">
        <f t="shared" si="33"/>
        <v>0</v>
      </c>
    </row>
    <row r="101" spans="1:17" ht="48.75" customHeight="1" x14ac:dyDescent="0.25">
      <c r="A101" s="14" t="s">
        <v>206</v>
      </c>
      <c r="B101" s="15" t="s">
        <v>20</v>
      </c>
      <c r="C101" s="15" t="s">
        <v>27</v>
      </c>
      <c r="D101" s="15" t="s">
        <v>28</v>
      </c>
      <c r="E101" s="16" t="s">
        <v>207</v>
      </c>
      <c r="F101" s="25">
        <v>1477127250</v>
      </c>
      <c r="G101" s="25">
        <v>0</v>
      </c>
      <c r="H101" s="25">
        <v>0</v>
      </c>
      <c r="I101" s="25">
        <f>VLOOKUP(A101,[1]REP_EPG034_EjecucionPresupuesta!$C:$K,9,0)</f>
        <v>1477127250</v>
      </c>
      <c r="J101" s="25">
        <v>0</v>
      </c>
      <c r="K101" s="25">
        <f>VLOOKUP(A101,[1]REP_EPG034_EjecucionPresupuesta!$C$1:$M$97,11,0)</f>
        <v>277127250</v>
      </c>
      <c r="L101" s="25">
        <f t="shared" si="32"/>
        <v>1200000000</v>
      </c>
      <c r="M101" s="25">
        <f>VLOOKUP(A101,[1]REP_EPG034_EjecucionPresupuesta!$C$1:$O$97,13,0)</f>
        <v>0</v>
      </c>
      <c r="N101" s="25">
        <f>VLOOKUP(A101,[1]REP_EPG034_EjecucionPresupuesta!$C$1:$P$97,14,0)</f>
        <v>0</v>
      </c>
      <c r="O101" s="25">
        <f>VLOOKUP(A101,[1]REP_EPG034_EjecucionPresupuesta!$C$1:$Q$97,15,0)</f>
        <v>0</v>
      </c>
      <c r="P101" s="25">
        <f t="shared" si="33"/>
        <v>0</v>
      </c>
    </row>
    <row r="102" spans="1:17" s="8" customFormat="1" ht="48.75" customHeight="1" x14ac:dyDescent="0.25">
      <c r="A102" s="10" t="s">
        <v>208</v>
      </c>
      <c r="B102" s="11" t="s">
        <v>20</v>
      </c>
      <c r="C102" s="11" t="s">
        <v>27</v>
      </c>
      <c r="D102" s="11" t="s">
        <v>28</v>
      </c>
      <c r="E102" s="13" t="s">
        <v>209</v>
      </c>
      <c r="F102" s="24">
        <f t="shared" ref="F102:P102" si="34">SUM(F103:F111)</f>
        <v>531976805841</v>
      </c>
      <c r="G102" s="24">
        <f t="shared" si="34"/>
        <v>23670745</v>
      </c>
      <c r="H102" s="24">
        <f t="shared" si="34"/>
        <v>23670745</v>
      </c>
      <c r="I102" s="24">
        <f t="shared" si="34"/>
        <v>531976805841</v>
      </c>
      <c r="J102" s="24">
        <f t="shared" si="34"/>
        <v>0</v>
      </c>
      <c r="K102" s="24">
        <f t="shared" si="34"/>
        <v>512182484514.90002</v>
      </c>
      <c r="L102" s="24">
        <f t="shared" si="34"/>
        <v>19794321326.100006</v>
      </c>
      <c r="M102" s="24">
        <f t="shared" si="34"/>
        <v>281803322690.37</v>
      </c>
      <c r="N102" s="24">
        <f t="shared" si="34"/>
        <v>256560702842.48999</v>
      </c>
      <c r="O102" s="24">
        <f t="shared" si="34"/>
        <v>256560702842.48999</v>
      </c>
      <c r="P102" s="24">
        <f t="shared" si="34"/>
        <v>256560702842.48999</v>
      </c>
    </row>
    <row r="103" spans="1:17" ht="48.75" customHeight="1" x14ac:dyDescent="0.25">
      <c r="A103" s="14" t="s">
        <v>210</v>
      </c>
      <c r="B103" s="15" t="s">
        <v>20</v>
      </c>
      <c r="C103" s="15" t="s">
        <v>27</v>
      </c>
      <c r="D103" s="15" t="s">
        <v>28</v>
      </c>
      <c r="E103" s="16" t="s">
        <v>211</v>
      </c>
      <c r="F103" s="25">
        <v>2170378000</v>
      </c>
      <c r="G103" s="25">
        <v>0</v>
      </c>
      <c r="H103" s="25">
        <v>0</v>
      </c>
      <c r="I103" s="25">
        <f>VLOOKUP(A103,[1]REP_EPG034_EjecucionPresupuesta!$C$1:$K$97,9,0)</f>
        <v>2170378000</v>
      </c>
      <c r="J103" s="25">
        <v>0</v>
      </c>
      <c r="K103" s="25">
        <f>VLOOKUP(A103,[1]REP_EPG034_EjecucionPresupuesta!$C$1:$M$97,11,0)</f>
        <v>2170378000</v>
      </c>
      <c r="L103" s="25">
        <f>I103-K103</f>
        <v>0</v>
      </c>
      <c r="M103" s="25">
        <f>VLOOKUP(A103,[1]REP_EPG034_EjecucionPresupuesta!$C$1:$O$97,13,0)</f>
        <v>761250000</v>
      </c>
      <c r="N103" s="25">
        <f>VLOOKUP(A103,[1]REP_EPG034_EjecucionPresupuesta!$C$1:$P$97,14,0)</f>
        <v>0</v>
      </c>
      <c r="O103" s="25">
        <f>VLOOKUP(A103,[1]REP_EPG034_EjecucionPresupuesta!$C$1:$Q$97,15,0)</f>
        <v>0</v>
      </c>
      <c r="P103" s="25">
        <f>+O103</f>
        <v>0</v>
      </c>
    </row>
    <row r="104" spans="1:17" ht="48.75" customHeight="1" x14ac:dyDescent="0.25">
      <c r="A104" s="14" t="s">
        <v>212</v>
      </c>
      <c r="B104" s="15" t="s">
        <v>20</v>
      </c>
      <c r="C104" s="15" t="s">
        <v>27</v>
      </c>
      <c r="D104" s="15" t="s">
        <v>28</v>
      </c>
      <c r="E104" s="16" t="s">
        <v>213</v>
      </c>
      <c r="F104" s="25">
        <v>11325510905</v>
      </c>
      <c r="G104" s="25">
        <v>0</v>
      </c>
      <c r="H104" s="25">
        <v>0</v>
      </c>
      <c r="I104" s="25">
        <f>VLOOKUP(A104,[1]REP_EPG034_EjecucionPresupuesta!$C$1:$K$97,9,0)</f>
        <v>11325510905</v>
      </c>
      <c r="J104" s="25">
        <v>0</v>
      </c>
      <c r="K104" s="25">
        <f>VLOOKUP(A104,[1]REP_EPG034_EjecucionPresupuesta!$C$1:$M$97,11,0)</f>
        <v>7550788501.0299997</v>
      </c>
      <c r="L104" s="25">
        <f t="shared" ref="L104:L111" si="35">I104-K104</f>
        <v>3774722403.9700003</v>
      </c>
      <c r="M104" s="25">
        <f>VLOOKUP(A104,[1]REP_EPG034_EjecucionPresupuesta!$C$1:$O$97,13,0)</f>
        <v>6713789683.5200005</v>
      </c>
      <c r="N104" s="25">
        <f>VLOOKUP(A104,[1]REP_EPG034_EjecucionPresupuesta!$C$1:$P$97,14,0)</f>
        <v>2218113706</v>
      </c>
      <c r="O104" s="25">
        <f>VLOOKUP(A104,[1]REP_EPG034_EjecucionPresupuesta!$C$1:$Q$97,15,0)</f>
        <v>2218113706</v>
      </c>
      <c r="P104" s="25">
        <f t="shared" ref="P104:P111" si="36">+O104</f>
        <v>2218113706</v>
      </c>
    </row>
    <row r="105" spans="1:17" ht="48.75" customHeight="1" x14ac:dyDescent="0.25">
      <c r="A105" s="14" t="s">
        <v>214</v>
      </c>
      <c r="B105" s="15" t="s">
        <v>20</v>
      </c>
      <c r="C105" s="15" t="s">
        <v>27</v>
      </c>
      <c r="D105" s="15" t="s">
        <v>28</v>
      </c>
      <c r="E105" s="16" t="s">
        <v>215</v>
      </c>
      <c r="F105" s="25">
        <v>709943660</v>
      </c>
      <c r="G105" s="25">
        <v>0</v>
      </c>
      <c r="H105" s="25">
        <v>0</v>
      </c>
      <c r="I105" s="25">
        <f>VLOOKUP(A105,[1]REP_EPG034_EjecucionPresupuesta!$C$1:$K$97,9,0)</f>
        <v>709943660</v>
      </c>
      <c r="J105" s="25">
        <v>0</v>
      </c>
      <c r="K105" s="25">
        <f>VLOOKUP(A105,[1]REP_EPG034_EjecucionPresupuesta!$C$1:$M$97,11,0)</f>
        <v>709943660</v>
      </c>
      <c r="L105" s="25">
        <f t="shared" si="35"/>
        <v>0</v>
      </c>
      <c r="M105" s="25">
        <f>VLOOKUP(A105,[1]REP_EPG034_EjecucionPresupuesta!$C$1:$O$97,13,0)</f>
        <v>493857168.81999999</v>
      </c>
      <c r="N105" s="25">
        <f>VLOOKUP(A105,[1]REP_EPG034_EjecucionPresupuesta!$C$1:$P$97,14,0)</f>
        <v>24996428</v>
      </c>
      <c r="O105" s="25">
        <f>VLOOKUP(A105,[1]REP_EPG034_EjecucionPresupuesta!$C$1:$Q$97,15,0)</f>
        <v>24996428</v>
      </c>
      <c r="P105" s="25">
        <f t="shared" si="36"/>
        <v>24996428</v>
      </c>
    </row>
    <row r="106" spans="1:17" ht="48.75" customHeight="1" x14ac:dyDescent="0.25">
      <c r="A106" s="14" t="s">
        <v>216</v>
      </c>
      <c r="B106" s="15" t="s">
        <v>20</v>
      </c>
      <c r="C106" s="15" t="s">
        <v>27</v>
      </c>
      <c r="D106" s="15" t="s">
        <v>28</v>
      </c>
      <c r="E106" s="16" t="s">
        <v>217</v>
      </c>
      <c r="F106" s="25">
        <v>4000000000</v>
      </c>
      <c r="G106" s="25">
        <v>0</v>
      </c>
      <c r="H106" s="25">
        <v>0</v>
      </c>
      <c r="I106" s="25">
        <f>VLOOKUP(A106,[1]REP_EPG034_EjecucionPresupuesta!$C$1:$K$97,9,0)</f>
        <v>4000000000</v>
      </c>
      <c r="J106" s="25">
        <v>0</v>
      </c>
      <c r="K106" s="25">
        <f>VLOOKUP(A106,[1]REP_EPG034_EjecucionPresupuesta!$C$1:$M$97,11,0)</f>
        <v>4000000000</v>
      </c>
      <c r="L106" s="25">
        <f t="shared" si="35"/>
        <v>0</v>
      </c>
      <c r="M106" s="25">
        <f>VLOOKUP(A106,[1]REP_EPG034_EjecucionPresupuesta!$C$1:$O$97,13,0)</f>
        <v>189000000</v>
      </c>
      <c r="N106" s="25">
        <f>VLOOKUP(A106,[1]REP_EPG034_EjecucionPresupuesta!$C$1:$P$97,14,0)</f>
        <v>0</v>
      </c>
      <c r="O106" s="25">
        <f>VLOOKUP(A106,[1]REP_EPG034_EjecucionPresupuesta!$C$1:$Q$97,15,0)</f>
        <v>0</v>
      </c>
      <c r="P106" s="25">
        <f t="shared" si="36"/>
        <v>0</v>
      </c>
    </row>
    <row r="107" spans="1:17" ht="48.75" customHeight="1" x14ac:dyDescent="0.25">
      <c r="A107" s="14" t="s">
        <v>218</v>
      </c>
      <c r="B107" s="15" t="s">
        <v>20</v>
      </c>
      <c r="C107" s="15" t="s">
        <v>27</v>
      </c>
      <c r="D107" s="15" t="s">
        <v>28</v>
      </c>
      <c r="E107" s="16" t="s">
        <v>219</v>
      </c>
      <c r="F107" s="25">
        <v>543216186</v>
      </c>
      <c r="G107" s="25">
        <v>23670745</v>
      </c>
      <c r="H107" s="25">
        <v>0</v>
      </c>
      <c r="I107" s="25">
        <f>VLOOKUP(A107,[1]REP_EPG034_EjecucionPresupuesta!$C$1:$K$97,9,0)</f>
        <v>566886931</v>
      </c>
      <c r="J107" s="25">
        <v>0</v>
      </c>
      <c r="K107" s="25">
        <f>VLOOKUP(A107,[1]REP_EPG034_EjecucionPresupuesta!$C$1:$M$97,11,0)</f>
        <v>543216186</v>
      </c>
      <c r="L107" s="25">
        <f t="shared" si="35"/>
        <v>23670745</v>
      </c>
      <c r="M107" s="25">
        <f>VLOOKUP(A107,[1]REP_EPG034_EjecucionPresupuesta!$C$1:$O$97,13,0)</f>
        <v>354601746.04000002</v>
      </c>
      <c r="N107" s="25">
        <f>VLOOKUP(A107,[1]REP_EPG034_EjecucionPresupuesta!$C$1:$P$97,14,0)</f>
        <v>107004843.04000001</v>
      </c>
      <c r="O107" s="25">
        <f>VLOOKUP(A107,[1]REP_EPG034_EjecucionPresupuesta!$C$1:$Q$97,15,0)</f>
        <v>107004843.04000001</v>
      </c>
      <c r="P107" s="25">
        <f t="shared" si="36"/>
        <v>107004843.04000001</v>
      </c>
    </row>
    <row r="108" spans="1:17" ht="48.75" customHeight="1" x14ac:dyDescent="0.25">
      <c r="A108" s="14" t="s">
        <v>220</v>
      </c>
      <c r="B108" s="15" t="s">
        <v>20</v>
      </c>
      <c r="C108" s="15" t="s">
        <v>27</v>
      </c>
      <c r="D108" s="15" t="s">
        <v>28</v>
      </c>
      <c r="E108" s="16" t="s">
        <v>221</v>
      </c>
      <c r="F108" s="25">
        <v>1159622000</v>
      </c>
      <c r="G108" s="25">
        <v>0</v>
      </c>
      <c r="H108" s="25">
        <v>0</v>
      </c>
      <c r="I108" s="25">
        <f>VLOOKUP(A108,[1]REP_EPG034_EjecucionPresupuesta!$C$1:$K$97,9,0)</f>
        <v>1159622000</v>
      </c>
      <c r="J108" s="25">
        <v>0</v>
      </c>
      <c r="K108" s="25">
        <f>VLOOKUP(A108,[1]REP_EPG034_EjecucionPresupuesta!$C$1:$M$97,11,0)</f>
        <v>1159622000</v>
      </c>
      <c r="L108" s="25">
        <f t="shared" si="35"/>
        <v>0</v>
      </c>
      <c r="M108" s="25">
        <f>VLOOKUP(A108,[1]REP_EPG034_EjecucionPresupuesta!$C$1:$O$97,13,0)</f>
        <v>253750000</v>
      </c>
      <c r="N108" s="25">
        <f>VLOOKUP(A108,[1]REP_EPG034_EjecucionPresupuesta!$C$1:$P$97,14,0)</f>
        <v>0</v>
      </c>
      <c r="O108" s="25">
        <f>VLOOKUP(A108,[1]REP_EPG034_EjecucionPresupuesta!$C$1:$Q$97,15,0)</f>
        <v>0</v>
      </c>
      <c r="P108" s="25">
        <f t="shared" si="36"/>
        <v>0</v>
      </c>
    </row>
    <row r="109" spans="1:17" ht="48.75" customHeight="1" x14ac:dyDescent="0.25">
      <c r="A109" s="14" t="s">
        <v>222</v>
      </c>
      <c r="B109" s="15" t="s">
        <v>20</v>
      </c>
      <c r="C109" s="15" t="s">
        <v>27</v>
      </c>
      <c r="D109" s="15" t="s">
        <v>28</v>
      </c>
      <c r="E109" s="16" t="s">
        <v>223</v>
      </c>
      <c r="F109" s="25">
        <v>22110038843</v>
      </c>
      <c r="G109" s="25">
        <v>0</v>
      </c>
      <c r="H109" s="25">
        <v>0</v>
      </c>
      <c r="I109" s="25">
        <f>VLOOKUP(A109,[1]REP_EPG034_EjecucionPresupuesta!$C$1:$K$97,9,0)</f>
        <v>22110038843</v>
      </c>
      <c r="J109" s="25">
        <v>0</v>
      </c>
      <c r="K109" s="25">
        <f>VLOOKUP(A109,[1]REP_EPG034_EjecucionPresupuesta!$C$1:$M$97,11,0)</f>
        <v>22110038843</v>
      </c>
      <c r="L109" s="25">
        <f t="shared" si="35"/>
        <v>0</v>
      </c>
      <c r="M109" s="25">
        <f>VLOOKUP(A109,[1]REP_EPG034_EjecucionPresupuesta!$C$1:$O$97,13,0)</f>
        <v>21700038844.98</v>
      </c>
      <c r="N109" s="25">
        <f>VLOOKUP(A109,[1]REP_EPG034_EjecucionPresupuesta!$C$1:$P$97,14,0)</f>
        <v>10520411013.1</v>
      </c>
      <c r="O109" s="25">
        <f>VLOOKUP(A109,[1]REP_EPG034_EjecucionPresupuesta!$C$1:$Q$97,15,0)</f>
        <v>10520411013.1</v>
      </c>
      <c r="P109" s="25">
        <f t="shared" si="36"/>
        <v>10520411013.1</v>
      </c>
    </row>
    <row r="110" spans="1:17" ht="48.75" customHeight="1" x14ac:dyDescent="0.25">
      <c r="A110" s="14" t="s">
        <v>224</v>
      </c>
      <c r="B110" s="15" t="s">
        <v>20</v>
      </c>
      <c r="C110" s="15" t="s">
        <v>27</v>
      </c>
      <c r="D110" s="15" t="s">
        <v>28</v>
      </c>
      <c r="E110" s="16" t="s">
        <v>225</v>
      </c>
      <c r="F110" s="25">
        <v>8398379572</v>
      </c>
      <c r="G110" s="25">
        <v>0</v>
      </c>
      <c r="H110" s="25">
        <v>0</v>
      </c>
      <c r="I110" s="25">
        <f>VLOOKUP(A110,[1]REP_EPG034_EjecucionPresupuesta!$C$1:$K$97,9,0)</f>
        <v>8398379572</v>
      </c>
      <c r="J110" s="25">
        <v>0</v>
      </c>
      <c r="K110" s="25">
        <f>VLOOKUP(A110,[1]REP_EPG034_EjecucionPresupuesta!$C$1:$M$97,11,0)</f>
        <v>8398379572</v>
      </c>
      <c r="L110" s="25">
        <f t="shared" si="35"/>
        <v>0</v>
      </c>
      <c r="M110" s="25">
        <f>VLOOKUP(A110,[1]REP_EPG034_EjecucionPresupuesta!$C$1:$O$97,13,0)</f>
        <v>0</v>
      </c>
      <c r="N110" s="25">
        <f>VLOOKUP(A110,[1]REP_EPG034_EjecucionPresupuesta!$C$1:$P$97,14,0)</f>
        <v>0</v>
      </c>
      <c r="O110" s="25">
        <f>VLOOKUP(A110,[1]REP_EPG034_EjecucionPresupuesta!$C$1:$Q$97,15,0)</f>
        <v>0</v>
      </c>
      <c r="P110" s="25">
        <f t="shared" si="36"/>
        <v>0</v>
      </c>
    </row>
    <row r="111" spans="1:17" ht="48.75" customHeight="1" x14ac:dyDescent="0.25">
      <c r="A111" s="14" t="s">
        <v>226</v>
      </c>
      <c r="B111" s="15" t="s">
        <v>20</v>
      </c>
      <c r="C111" s="15" t="s">
        <v>27</v>
      </c>
      <c r="D111" s="15" t="s">
        <v>28</v>
      </c>
      <c r="E111" s="16" t="s">
        <v>227</v>
      </c>
      <c r="F111" s="25">
        <v>481559716675</v>
      </c>
      <c r="G111" s="25">
        <v>0</v>
      </c>
      <c r="H111" s="25">
        <v>23670745</v>
      </c>
      <c r="I111" s="25">
        <f>VLOOKUP(A111,[1]REP_EPG034_EjecucionPresupuesta!$C$1:$K$97,9,0)</f>
        <v>481536045930</v>
      </c>
      <c r="J111" s="25">
        <v>0</v>
      </c>
      <c r="K111" s="25">
        <f>VLOOKUP(A111,[1]REP_EPG034_EjecucionPresupuesta!$C$1:$M$97,11,0)</f>
        <v>465540117752.87</v>
      </c>
      <c r="L111" s="25">
        <f t="shared" si="35"/>
        <v>15995928177.130005</v>
      </c>
      <c r="M111" s="25">
        <f>VLOOKUP(A111,[1]REP_EPG034_EjecucionPresupuesta!$C$1:$O$97,13,0)</f>
        <v>251337035247.01001</v>
      </c>
      <c r="N111" s="25">
        <f>VLOOKUP(A111,[1]REP_EPG034_EjecucionPresupuesta!$C$1:$P$97,14,0)</f>
        <v>243690176852.35001</v>
      </c>
      <c r="O111" s="25">
        <f>VLOOKUP(A111,[1]REP_EPG034_EjecucionPresupuesta!$C$1:$Q$97,15,0)</f>
        <v>243690176852.35001</v>
      </c>
      <c r="P111" s="25">
        <f t="shared" si="36"/>
        <v>243690176852.35001</v>
      </c>
    </row>
    <row r="112" spans="1:17" s="8" customFormat="1" ht="48.75" customHeight="1" x14ac:dyDescent="0.25">
      <c r="A112" s="10" t="s">
        <v>228</v>
      </c>
      <c r="B112" s="11" t="s">
        <v>20</v>
      </c>
      <c r="C112" s="11" t="s">
        <v>27</v>
      </c>
      <c r="D112" s="11" t="s">
        <v>28</v>
      </c>
      <c r="E112" s="13" t="s">
        <v>229</v>
      </c>
      <c r="F112" s="24">
        <f>SUM(F114:F124)</f>
        <v>851059776612</v>
      </c>
      <c r="G112" s="24">
        <f>SUM(G114:G124)</f>
        <v>7065245359</v>
      </c>
      <c r="H112" s="24">
        <f>SUM(H114:H124)</f>
        <v>15685869829</v>
      </c>
      <c r="I112" s="24">
        <f>SUM(I113:I124)</f>
        <v>842439152142</v>
      </c>
      <c r="J112" s="24">
        <f t="shared" ref="J112:P112" si="37">SUM(J114:J124)</f>
        <v>0</v>
      </c>
      <c r="K112" s="24">
        <f>SUM(K114:K124)</f>
        <v>794889636407.85999</v>
      </c>
      <c r="L112" s="24">
        <f t="shared" si="37"/>
        <v>47549515734.139999</v>
      </c>
      <c r="M112" s="24">
        <f t="shared" si="37"/>
        <v>188152528089.85999</v>
      </c>
      <c r="N112" s="24">
        <f t="shared" si="37"/>
        <v>141774212821.29001</v>
      </c>
      <c r="O112" s="24">
        <f t="shared" si="37"/>
        <v>141774212821.29001</v>
      </c>
      <c r="P112" s="24">
        <f t="shared" si="37"/>
        <v>141774212821.29001</v>
      </c>
      <c r="Q112" s="27"/>
    </row>
    <row r="113" spans="1:17" s="8" customFormat="1" ht="48.75" customHeight="1" x14ac:dyDescent="0.25">
      <c r="A113" s="14" t="s">
        <v>228</v>
      </c>
      <c r="B113" s="15" t="s">
        <v>20</v>
      </c>
      <c r="C113" s="15" t="s">
        <v>27</v>
      </c>
      <c r="D113" s="15" t="s">
        <v>28</v>
      </c>
      <c r="E113" s="16" t="s">
        <v>229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f>I113-K113</f>
        <v>0</v>
      </c>
      <c r="M113" s="25">
        <v>0</v>
      </c>
      <c r="N113" s="25">
        <v>0</v>
      </c>
      <c r="O113" s="25">
        <v>0</v>
      </c>
      <c r="P113" s="25">
        <v>0</v>
      </c>
      <c r="Q113" s="27"/>
    </row>
    <row r="114" spans="1:17" ht="48.75" customHeight="1" x14ac:dyDescent="0.25">
      <c r="A114" s="14" t="s">
        <v>230</v>
      </c>
      <c r="B114" s="15" t="s">
        <v>20</v>
      </c>
      <c r="C114" s="15" t="s">
        <v>27</v>
      </c>
      <c r="D114" s="15" t="s">
        <v>28</v>
      </c>
      <c r="E114" s="16" t="s">
        <v>231</v>
      </c>
      <c r="F114" s="25">
        <v>7582384962</v>
      </c>
      <c r="G114" s="25">
        <v>1553000000</v>
      </c>
      <c r="H114" s="25">
        <v>0</v>
      </c>
      <c r="I114" s="25">
        <f>VLOOKUP(A114,[1]REP_EPG034_EjecucionPresupuesta!$C$1:$K$97,9,0)</f>
        <v>9135384962</v>
      </c>
      <c r="J114" s="25">
        <v>0</v>
      </c>
      <c r="K114" s="25">
        <f>VLOOKUP(A114,[1]REP_EPG034_EjecucionPresupuesta!$C$1:$M$97,11,0)</f>
        <v>8367248505</v>
      </c>
      <c r="L114" s="25">
        <f>I114-K114</f>
        <v>768136457</v>
      </c>
      <c r="M114" s="25">
        <f>VLOOKUP(A114,[1]REP_EPG034_EjecucionPresupuesta!$C$1:$O$97,13,0)</f>
        <v>4436043814</v>
      </c>
      <c r="N114" s="25">
        <f>VLOOKUP(A114,[1]REP_EPG034_EjecucionPresupuesta!$C$1:$P$97,14,0)</f>
        <v>1313914271</v>
      </c>
      <c r="O114" s="25">
        <f>VLOOKUP(A114,[1]REP_EPG034_EjecucionPresupuesta!$C$1:$Q$97,15,0)</f>
        <v>1313914271</v>
      </c>
      <c r="P114" s="25">
        <f t="shared" ref="P114:P124" si="38">+O114</f>
        <v>1313914271</v>
      </c>
    </row>
    <row r="115" spans="1:17" ht="48.75" customHeight="1" x14ac:dyDescent="0.25">
      <c r="A115" s="14" t="s">
        <v>232</v>
      </c>
      <c r="B115" s="15" t="s">
        <v>20</v>
      </c>
      <c r="C115" s="15" t="s">
        <v>27</v>
      </c>
      <c r="D115" s="15" t="s">
        <v>28</v>
      </c>
      <c r="E115" s="16" t="s">
        <v>233</v>
      </c>
      <c r="F115" s="25">
        <v>36808336879</v>
      </c>
      <c r="G115" s="25">
        <v>3800000000</v>
      </c>
      <c r="H115" s="25">
        <v>6639377250</v>
      </c>
      <c r="I115" s="25">
        <f>VLOOKUP(A115,[1]REP_EPG034_EjecucionPresupuesta!$C$1:$K$97,9,0)</f>
        <v>33968959629</v>
      </c>
      <c r="J115" s="25">
        <v>0</v>
      </c>
      <c r="K115" s="25">
        <f>VLOOKUP(A115,[1]REP_EPG034_EjecucionPresupuesta!$C$1:$M$97,11,0)</f>
        <v>24682185457.860001</v>
      </c>
      <c r="L115" s="25">
        <f t="shared" ref="L115:L124" si="39">I115-K115</f>
        <v>9286774171.1399994</v>
      </c>
      <c r="M115" s="25">
        <f>VLOOKUP(A115,[1]REP_EPG034_EjecucionPresupuesta!$C$1:$O$97,13,0)</f>
        <v>22279100028.860001</v>
      </c>
      <c r="N115" s="25">
        <f>VLOOKUP(A115,[1]REP_EPG034_EjecucionPresupuesta!$C$1:$P$97,14,0)</f>
        <v>2059535627</v>
      </c>
      <c r="O115" s="25">
        <f>VLOOKUP(A115,[1]REP_EPG034_EjecucionPresupuesta!$C$1:$Q$97,15,0)</f>
        <v>2059535627</v>
      </c>
      <c r="P115" s="25">
        <f t="shared" si="38"/>
        <v>2059535627</v>
      </c>
    </row>
    <row r="116" spans="1:17" ht="48.75" customHeight="1" x14ac:dyDescent="0.25">
      <c r="A116" s="14" t="s">
        <v>234</v>
      </c>
      <c r="B116" s="15" t="s">
        <v>20</v>
      </c>
      <c r="C116" s="15" t="s">
        <v>27</v>
      </c>
      <c r="D116" s="15" t="s">
        <v>28</v>
      </c>
      <c r="E116" s="16" t="s">
        <v>235</v>
      </c>
      <c r="F116" s="25">
        <v>10466340392</v>
      </c>
      <c r="G116" s="25">
        <v>0</v>
      </c>
      <c r="H116" s="25">
        <v>0</v>
      </c>
      <c r="I116" s="25">
        <f>VLOOKUP(A116,[1]REP_EPG034_EjecucionPresupuesta!$C$1:$K$97,9,0)</f>
        <v>10466340392</v>
      </c>
      <c r="J116" s="25">
        <v>0</v>
      </c>
      <c r="K116" s="25">
        <f>VLOOKUP(A116,[1]REP_EPG034_EjecucionPresupuesta!$C$1:$M$97,11,0)</f>
        <v>8667862081</v>
      </c>
      <c r="L116" s="25">
        <f t="shared" si="39"/>
        <v>1798478311</v>
      </c>
      <c r="M116" s="25">
        <f>VLOOKUP(A116,[1]REP_EPG034_EjecucionPresupuesta!$C$1:$O$97,13,0)</f>
        <v>6461612783</v>
      </c>
      <c r="N116" s="25">
        <f>VLOOKUP(A116,[1]REP_EPG034_EjecucionPresupuesta!$C$1:$P$97,14,0)</f>
        <v>1138606139</v>
      </c>
      <c r="O116" s="25">
        <f>VLOOKUP(A116,[1]REP_EPG034_EjecucionPresupuesta!$C$1:$Q$97,15,0)</f>
        <v>1138606139</v>
      </c>
      <c r="P116" s="25">
        <f t="shared" si="38"/>
        <v>1138606139</v>
      </c>
    </row>
    <row r="117" spans="1:17" ht="48.75" customHeight="1" x14ac:dyDescent="0.25">
      <c r="A117" s="14" t="s">
        <v>236</v>
      </c>
      <c r="B117" s="15" t="s">
        <v>20</v>
      </c>
      <c r="C117" s="15" t="s">
        <v>27</v>
      </c>
      <c r="D117" s="15" t="s">
        <v>28</v>
      </c>
      <c r="E117" s="16" t="s">
        <v>237</v>
      </c>
      <c r="F117" s="25">
        <v>36201046151</v>
      </c>
      <c r="G117" s="25">
        <v>0</v>
      </c>
      <c r="H117" s="25">
        <v>5182247220</v>
      </c>
      <c r="I117" s="25">
        <f>VLOOKUP(A117,[1]REP_EPG034_EjecucionPresupuesta!$C$1:$K$97,9,0)</f>
        <v>31018798931</v>
      </c>
      <c r="J117" s="25">
        <v>0</v>
      </c>
      <c r="K117" s="25">
        <f>VLOOKUP(A117,[1]REP_EPG034_EjecucionPresupuesta!$C$1:$M$97,11,0)</f>
        <v>21058432352</v>
      </c>
      <c r="L117" s="25">
        <f t="shared" si="39"/>
        <v>9960366579</v>
      </c>
      <c r="M117" s="25">
        <f>VLOOKUP(A117,[1]REP_EPG034_EjecucionPresupuesta!$C$1:$O$97,13,0)</f>
        <v>12795857936</v>
      </c>
      <c r="N117" s="25">
        <f>VLOOKUP(A117,[1]REP_EPG034_EjecucionPresupuesta!$C$1:$P$97,14,0)</f>
        <v>2744234206.04</v>
      </c>
      <c r="O117" s="25">
        <f>VLOOKUP(A117,[1]REP_EPG034_EjecucionPresupuesta!$C$1:$Q$97,15,0)</f>
        <v>2744234206.04</v>
      </c>
      <c r="P117" s="25">
        <f t="shared" si="38"/>
        <v>2744234206.04</v>
      </c>
    </row>
    <row r="118" spans="1:17" ht="48.75" customHeight="1" x14ac:dyDescent="0.25">
      <c r="A118" s="14" t="s">
        <v>238</v>
      </c>
      <c r="B118" s="15" t="s">
        <v>20</v>
      </c>
      <c r="C118" s="15" t="s">
        <v>27</v>
      </c>
      <c r="D118" s="15" t="s">
        <v>28</v>
      </c>
      <c r="E118" s="16" t="s">
        <v>239</v>
      </c>
      <c r="F118" s="25">
        <v>1939954444</v>
      </c>
      <c r="G118" s="25">
        <v>64245359</v>
      </c>
      <c r="H118" s="25">
        <v>0</v>
      </c>
      <c r="I118" s="25">
        <f>VLOOKUP(A118,[1]REP_EPG034_EjecucionPresupuesta!$C$1:$K$97,9,0)</f>
        <v>2004199803</v>
      </c>
      <c r="J118" s="25">
        <v>0</v>
      </c>
      <c r="K118" s="25">
        <f>VLOOKUP(A118,[1]REP_EPG034_EjecucionPresupuesta!$C$1:$M$97,11,0)</f>
        <v>2004199803</v>
      </c>
      <c r="L118" s="25">
        <f t="shared" si="39"/>
        <v>0</v>
      </c>
      <c r="M118" s="25">
        <f>VLOOKUP(A118,[1]REP_EPG034_EjecucionPresupuesta!$C$1:$O$97,13,0)</f>
        <v>1190616407</v>
      </c>
      <c r="N118" s="25">
        <f>VLOOKUP(A118,[1]REP_EPG034_EjecucionPresupuesta!$C$1:$P$97,14,0)</f>
        <v>88797821</v>
      </c>
      <c r="O118" s="25">
        <f>VLOOKUP(A118,[1]REP_EPG034_EjecucionPresupuesta!$C$1:$Q$97,15,0)</f>
        <v>88797821</v>
      </c>
      <c r="P118" s="25">
        <f t="shared" si="38"/>
        <v>88797821</v>
      </c>
    </row>
    <row r="119" spans="1:17" ht="48.75" customHeight="1" x14ac:dyDescent="0.25">
      <c r="A119" s="14" t="s">
        <v>240</v>
      </c>
      <c r="B119" s="15" t="s">
        <v>20</v>
      </c>
      <c r="C119" s="15" t="s">
        <v>27</v>
      </c>
      <c r="D119" s="15" t="s">
        <v>28</v>
      </c>
      <c r="E119" s="16" t="s">
        <v>241</v>
      </c>
      <c r="F119" s="25">
        <v>684089570121</v>
      </c>
      <c r="G119" s="25">
        <v>0</v>
      </c>
      <c r="H119" s="25">
        <v>3800000000</v>
      </c>
      <c r="I119" s="25">
        <f>VLOOKUP(A119,[1]REP_EPG034_EjecucionPresupuesta!$C$1:$K$97,9,0)</f>
        <v>680289570121</v>
      </c>
      <c r="J119" s="25">
        <v>0</v>
      </c>
      <c r="K119" s="25">
        <f>VLOOKUP(A119,[1]REP_EPG034_EjecucionPresupuesta!$C$1:$M$97,11,0)</f>
        <v>680289570121</v>
      </c>
      <c r="L119" s="25">
        <f t="shared" si="39"/>
        <v>0</v>
      </c>
      <c r="M119" s="25">
        <f>VLOOKUP(A119,[1]REP_EPG034_EjecucionPresupuesta!$C$1:$O$97,13,0)</f>
        <v>131999501840</v>
      </c>
      <c r="N119" s="25">
        <f>VLOOKUP(A119,[1]REP_EPG034_EjecucionPresupuesta!$C$1:$P$97,14,0)</f>
        <v>131999501840</v>
      </c>
      <c r="O119" s="25">
        <f>VLOOKUP(A119,[1]REP_EPG034_EjecucionPresupuesta!$C$1:$Q$97,15,0)</f>
        <v>131999501840</v>
      </c>
      <c r="P119" s="25">
        <f t="shared" si="38"/>
        <v>131999501840</v>
      </c>
    </row>
    <row r="120" spans="1:17" ht="48.75" customHeight="1" x14ac:dyDescent="0.25">
      <c r="A120" s="14" t="s">
        <v>242</v>
      </c>
      <c r="B120" s="15" t="s">
        <v>20</v>
      </c>
      <c r="C120" s="15" t="s">
        <v>27</v>
      </c>
      <c r="D120" s="15" t="s">
        <v>28</v>
      </c>
      <c r="E120" s="16" t="s">
        <v>243</v>
      </c>
      <c r="F120" s="25">
        <v>70755357412</v>
      </c>
      <c r="G120" s="25">
        <v>0</v>
      </c>
      <c r="H120" s="25">
        <v>0</v>
      </c>
      <c r="I120" s="25">
        <f>VLOOKUP(A120,[1]REP_EPG034_EjecucionPresupuesta!$C$1:$K$97,9,0)</f>
        <v>70755357412</v>
      </c>
      <c r="J120" s="25">
        <v>0</v>
      </c>
      <c r="K120" s="25">
        <f>VLOOKUP(A120,[1]REP_EPG034_EjecucionPresupuesta!$C$1:$M$97,11,0)</f>
        <v>45019597199</v>
      </c>
      <c r="L120" s="25">
        <f t="shared" si="39"/>
        <v>25735760213</v>
      </c>
      <c r="M120" s="25">
        <f>VLOOKUP(A120,[1]REP_EPG034_EjecucionPresupuesta!$C$1:$O$97,13,0)</f>
        <v>7552930626</v>
      </c>
      <c r="N120" s="25">
        <f>VLOOKUP(A120,[1]REP_EPG034_EjecucionPresupuesta!$C$1:$P$97,14,0)</f>
        <v>2299688917.25</v>
      </c>
      <c r="O120" s="25">
        <f>VLOOKUP(A120,[1]REP_EPG034_EjecucionPresupuesta!$C$1:$Q$97,15,0)</f>
        <v>2299688917.25</v>
      </c>
      <c r="P120" s="25">
        <f t="shared" si="38"/>
        <v>2299688917.25</v>
      </c>
    </row>
    <row r="121" spans="1:17" ht="48.75" customHeight="1" x14ac:dyDescent="0.25">
      <c r="A121" s="14" t="s">
        <v>244</v>
      </c>
      <c r="B121" s="15" t="s">
        <v>20</v>
      </c>
      <c r="C121" s="15" t="s">
        <v>27</v>
      </c>
      <c r="D121" s="15" t="s">
        <v>28</v>
      </c>
      <c r="E121" s="16" t="s">
        <v>245</v>
      </c>
      <c r="F121" s="25">
        <v>749291100</v>
      </c>
      <c r="G121" s="25">
        <v>0</v>
      </c>
      <c r="H121" s="25">
        <v>0</v>
      </c>
      <c r="I121" s="25">
        <f>VLOOKUP(A121,[1]REP_EPG034_EjecucionPresupuesta!$C$1:$K$97,9,0)</f>
        <v>749291100</v>
      </c>
      <c r="J121" s="25">
        <v>0</v>
      </c>
      <c r="K121" s="25">
        <f>VLOOKUP(A121,[1]REP_EPG034_EjecucionPresupuesta!$C$1:$M$97,11,0)</f>
        <v>749291098</v>
      </c>
      <c r="L121" s="25">
        <f t="shared" si="39"/>
        <v>2</v>
      </c>
      <c r="M121" s="25">
        <f>VLOOKUP(A121,[1]REP_EPG034_EjecucionPresupuesta!$C$1:$O$97,13,0)</f>
        <v>387147371</v>
      </c>
      <c r="N121" s="25">
        <f>VLOOKUP(A121,[1]REP_EPG034_EjecucionPresupuesta!$C$1:$P$97,14,0)</f>
        <v>52742000</v>
      </c>
      <c r="O121" s="25">
        <f>VLOOKUP(A121,[1]REP_EPG034_EjecucionPresupuesta!$C$1:$Q$97,15,0)</f>
        <v>52742000</v>
      </c>
      <c r="P121" s="25">
        <f t="shared" si="38"/>
        <v>52742000</v>
      </c>
    </row>
    <row r="122" spans="1:17" ht="48.75" customHeight="1" x14ac:dyDescent="0.25">
      <c r="A122" s="14" t="s">
        <v>246</v>
      </c>
      <c r="B122" s="15" t="s">
        <v>20</v>
      </c>
      <c r="C122" s="15" t="s">
        <v>27</v>
      </c>
      <c r="D122" s="15" t="s">
        <v>28</v>
      </c>
      <c r="E122" s="16" t="s">
        <v>247</v>
      </c>
      <c r="F122" s="25">
        <v>0</v>
      </c>
      <c r="G122" s="25">
        <v>1648000000</v>
      </c>
      <c r="H122" s="25">
        <v>0</v>
      </c>
      <c r="I122" s="25">
        <f>VLOOKUP(A122,[1]REP_EPG034_EjecucionPresupuesta!$C$1:$K$97,9,0)</f>
        <v>1648000000</v>
      </c>
      <c r="J122" s="25">
        <v>0</v>
      </c>
      <c r="K122" s="25">
        <f>VLOOKUP(A122,[1]REP_EPG034_EjecucionPresupuesta!$C$1:$M$97,11,0)</f>
        <v>1648000000</v>
      </c>
      <c r="L122" s="25">
        <f t="shared" si="39"/>
        <v>0</v>
      </c>
      <c r="M122" s="25">
        <f>VLOOKUP(A122,[1]REP_EPG034_EjecucionPresupuesta!$C$1:$O$97,13,0)</f>
        <v>0</v>
      </c>
      <c r="N122" s="25">
        <f>VLOOKUP(A122,[1]REP_EPG034_EjecucionPresupuesta!$C$1:$P$97,14,0)</f>
        <v>0</v>
      </c>
      <c r="O122" s="25">
        <f>VLOOKUP(A122,[1]REP_EPG034_EjecucionPresupuesta!$C$1:$Q$97,15,0)</f>
        <v>0</v>
      </c>
      <c r="P122" s="25">
        <v>0</v>
      </c>
    </row>
    <row r="123" spans="1:17" ht="48.75" customHeight="1" x14ac:dyDescent="0.25">
      <c r="A123" s="14" t="s">
        <v>248</v>
      </c>
      <c r="B123" s="15" t="s">
        <v>20</v>
      </c>
      <c r="C123" s="15" t="s">
        <v>27</v>
      </c>
      <c r="D123" s="15" t="s">
        <v>28</v>
      </c>
      <c r="E123" s="16" t="s">
        <v>249</v>
      </c>
      <c r="F123" s="25">
        <v>2414928915</v>
      </c>
      <c r="G123" s="25">
        <v>0</v>
      </c>
      <c r="H123" s="25">
        <v>64245359</v>
      </c>
      <c r="I123" s="25">
        <f>VLOOKUP(A123,[1]REP_EPG034_EjecucionPresupuesta!$C$1:$K$97,9,0)</f>
        <v>2350683556</v>
      </c>
      <c r="J123" s="25">
        <v>0</v>
      </c>
      <c r="K123" s="25">
        <f>VLOOKUP(A123,[1]REP_EPG034_EjecucionPresupuesta!$C$1:$M$97,11,0)</f>
        <v>2350683556</v>
      </c>
      <c r="L123" s="25">
        <f t="shared" si="39"/>
        <v>0</v>
      </c>
      <c r="M123" s="25">
        <f>VLOOKUP(A123,[1]REP_EPG034_EjecucionPresupuesta!$C$1:$O$97,13,0)</f>
        <v>1006465946</v>
      </c>
      <c r="N123" s="25">
        <f>VLOOKUP(A123,[1]REP_EPG034_EjecucionPresupuesta!$C$1:$P$97,14,0)</f>
        <v>77192000</v>
      </c>
      <c r="O123" s="25">
        <f>VLOOKUP(A123,[1]REP_EPG034_EjecucionPresupuesta!$C$1:$Q$97,15,0)</f>
        <v>77192000</v>
      </c>
      <c r="P123" s="25">
        <f t="shared" si="38"/>
        <v>77192000</v>
      </c>
    </row>
    <row r="124" spans="1:17" ht="48.75" customHeight="1" x14ac:dyDescent="0.25">
      <c r="A124" s="14" t="s">
        <v>250</v>
      </c>
      <c r="B124" s="15" t="s">
        <v>20</v>
      </c>
      <c r="C124" s="15" t="s">
        <v>27</v>
      </c>
      <c r="D124" s="15" t="s">
        <v>28</v>
      </c>
      <c r="E124" s="16" t="s">
        <v>251</v>
      </c>
      <c r="F124" s="25">
        <v>52566236</v>
      </c>
      <c r="G124" s="25">
        <v>0</v>
      </c>
      <c r="H124" s="25">
        <v>0</v>
      </c>
      <c r="I124" s="25">
        <f>VLOOKUP(A124,[1]REP_EPG034_EjecucionPresupuesta!$C$1:$K$97,9,0)</f>
        <v>52566236</v>
      </c>
      <c r="J124" s="25">
        <v>0</v>
      </c>
      <c r="K124" s="25">
        <f>VLOOKUP(A124,[1]REP_EPG034_EjecucionPresupuesta!$C$1:$M$97,11,0)</f>
        <v>52566235</v>
      </c>
      <c r="L124" s="25">
        <f t="shared" si="39"/>
        <v>1</v>
      </c>
      <c r="M124" s="25">
        <f>VLOOKUP(A124,[1]REP_EPG034_EjecucionPresupuesta!$C$1:$O$97,13,0)</f>
        <v>43251338</v>
      </c>
      <c r="N124" s="25">
        <f>VLOOKUP(A124,[1]REP_EPG034_EjecucionPresupuesta!$C$1:$P$97,14,0)</f>
        <v>0</v>
      </c>
      <c r="O124" s="25">
        <f>VLOOKUP(A124,[1]REP_EPG034_EjecucionPresupuesta!$C$1:$Q$97,15,0)</f>
        <v>0</v>
      </c>
      <c r="P124" s="25">
        <f t="shared" si="38"/>
        <v>0</v>
      </c>
    </row>
    <row r="125" spans="1:17" s="8" customFormat="1" ht="48.75" customHeight="1" x14ac:dyDescent="0.25">
      <c r="A125" s="10" t="s">
        <v>252</v>
      </c>
      <c r="B125" s="11" t="s">
        <v>20</v>
      </c>
      <c r="C125" s="11" t="s">
        <v>27</v>
      </c>
      <c r="D125" s="11" t="s">
        <v>28</v>
      </c>
      <c r="E125" s="13" t="s">
        <v>253</v>
      </c>
      <c r="F125" s="24">
        <f t="shared" ref="F125:P125" si="40">SUM(F126:F127)</f>
        <v>30341344654</v>
      </c>
      <c r="G125" s="24">
        <f t="shared" si="40"/>
        <v>0</v>
      </c>
      <c r="H125" s="24">
        <f t="shared" si="40"/>
        <v>0</v>
      </c>
      <c r="I125" s="24">
        <f t="shared" si="40"/>
        <v>30341344654</v>
      </c>
      <c r="J125" s="24">
        <f t="shared" si="40"/>
        <v>0</v>
      </c>
      <c r="K125" s="24">
        <f t="shared" si="40"/>
        <v>25384010176.02</v>
      </c>
      <c r="L125" s="24">
        <f t="shared" si="40"/>
        <v>4957334477.9799995</v>
      </c>
      <c r="M125" s="24">
        <f t="shared" si="40"/>
        <v>18875437512.299999</v>
      </c>
      <c r="N125" s="24">
        <f t="shared" si="40"/>
        <v>10520984478.42</v>
      </c>
      <c r="O125" s="24">
        <f t="shared" si="40"/>
        <v>10520984478.42</v>
      </c>
      <c r="P125" s="24">
        <f t="shared" si="40"/>
        <v>10520984478.42</v>
      </c>
    </row>
    <row r="126" spans="1:17" ht="48.75" customHeight="1" x14ac:dyDescent="0.25">
      <c r="A126" s="14" t="s">
        <v>254</v>
      </c>
      <c r="B126" s="15" t="s">
        <v>20</v>
      </c>
      <c r="C126" s="15" t="s">
        <v>27</v>
      </c>
      <c r="D126" s="15" t="s">
        <v>28</v>
      </c>
      <c r="E126" s="16" t="s">
        <v>255</v>
      </c>
      <c r="F126" s="25">
        <v>2731314051</v>
      </c>
      <c r="G126" s="25">
        <v>0</v>
      </c>
      <c r="H126" s="25">
        <v>0</v>
      </c>
      <c r="I126" s="25">
        <f>VLOOKUP(A126,[1]REP_EPG034_EjecucionPresupuesta!$C$1:$K$97,9,0)</f>
        <v>2731314051</v>
      </c>
      <c r="J126" s="25">
        <v>0</v>
      </c>
      <c r="K126" s="25">
        <f>VLOOKUP(A126,[1]REP_EPG034_EjecucionPresupuesta!$C$1:$M$97,11,0)</f>
        <v>2130360039</v>
      </c>
      <c r="L126" s="25">
        <f>I126-K126</f>
        <v>600954012</v>
      </c>
      <c r="M126" s="25">
        <f>VLOOKUP(A126,[1]REP_EPG034_EjecucionPresupuesta!$C$1:$O$97,13,0)</f>
        <v>1815294514</v>
      </c>
      <c r="N126" s="25">
        <f>VLOOKUP(A126,[1]REP_EPG034_EjecucionPresupuesta!$C$1:$P$97,14,0)</f>
        <v>824970878</v>
      </c>
      <c r="O126" s="25">
        <f>VLOOKUP(A126,[1]REP_EPG034_EjecucionPresupuesta!$C$1:$Q$97,15,0)</f>
        <v>824970878</v>
      </c>
      <c r="P126" s="25">
        <f>+O126</f>
        <v>824970878</v>
      </c>
    </row>
    <row r="127" spans="1:17" ht="48.75" customHeight="1" x14ac:dyDescent="0.25">
      <c r="A127" s="14" t="s">
        <v>256</v>
      </c>
      <c r="B127" s="15" t="s">
        <v>20</v>
      </c>
      <c r="C127" s="15" t="s">
        <v>27</v>
      </c>
      <c r="D127" s="15" t="s">
        <v>28</v>
      </c>
      <c r="E127" s="16" t="s">
        <v>257</v>
      </c>
      <c r="F127" s="25">
        <v>27610030603</v>
      </c>
      <c r="G127" s="25">
        <v>0</v>
      </c>
      <c r="H127" s="25">
        <v>0</v>
      </c>
      <c r="I127" s="25">
        <f>VLOOKUP(A127,[1]REP_EPG034_EjecucionPresupuesta!$C$1:$K$97,9,0)</f>
        <v>27610030603</v>
      </c>
      <c r="J127" s="25">
        <v>0</v>
      </c>
      <c r="K127" s="25">
        <f>VLOOKUP(A127,[1]REP_EPG034_EjecucionPresupuesta!$C$1:$M$97,11,0)</f>
        <v>23253650137.02</v>
      </c>
      <c r="L127" s="25">
        <f>I127-K127</f>
        <v>4356380465.9799995</v>
      </c>
      <c r="M127" s="25">
        <f>VLOOKUP(A127,[1]REP_EPG034_EjecucionPresupuesta!$C$1:$O$97,13,0)</f>
        <v>17060142998.299999</v>
      </c>
      <c r="N127" s="25">
        <f>VLOOKUP(A127,[1]REP_EPG034_EjecucionPresupuesta!$C$1:$P$97,14,0)</f>
        <v>9696013600.4200001</v>
      </c>
      <c r="O127" s="25">
        <f>VLOOKUP(A127,[1]REP_EPG034_EjecucionPresupuesta!$C$1:$Q$97,15,0)</f>
        <v>9696013600.4200001</v>
      </c>
      <c r="P127" s="25">
        <f>+O127</f>
        <v>9696013600.4200001</v>
      </c>
    </row>
    <row r="128" spans="1:17" s="8" customFormat="1" ht="48.75" customHeight="1" x14ac:dyDescent="0.25">
      <c r="A128" s="10" t="s">
        <v>258</v>
      </c>
      <c r="B128" s="11" t="s">
        <v>20</v>
      </c>
      <c r="C128" s="11" t="s">
        <v>27</v>
      </c>
      <c r="D128" s="11" t="s">
        <v>28</v>
      </c>
      <c r="E128" s="13" t="s">
        <v>259</v>
      </c>
      <c r="F128" s="24">
        <f t="shared" ref="F128:P128" si="41">SUM(F129:F131)</f>
        <v>28406680807</v>
      </c>
      <c r="G128" s="24">
        <f t="shared" si="41"/>
        <v>395569088</v>
      </c>
      <c r="H128" s="24">
        <f t="shared" si="41"/>
        <v>395569088</v>
      </c>
      <c r="I128" s="24">
        <f t="shared" si="41"/>
        <v>28406680807</v>
      </c>
      <c r="J128" s="24">
        <f t="shared" si="41"/>
        <v>0</v>
      </c>
      <c r="K128" s="24">
        <f t="shared" si="41"/>
        <v>26762992415</v>
      </c>
      <c r="L128" s="24">
        <f t="shared" si="41"/>
        <v>1643688392</v>
      </c>
      <c r="M128" s="24">
        <f t="shared" si="41"/>
        <v>24147020668.759998</v>
      </c>
      <c r="N128" s="24">
        <f t="shared" si="41"/>
        <v>9524747551.2999992</v>
      </c>
      <c r="O128" s="24">
        <f t="shared" si="41"/>
        <v>9524747551.2999992</v>
      </c>
      <c r="P128" s="24">
        <f t="shared" si="41"/>
        <v>9524747551.2999992</v>
      </c>
    </row>
    <row r="129" spans="1:16" ht="48.75" customHeight="1" x14ac:dyDescent="0.25">
      <c r="A129" s="14" t="s">
        <v>260</v>
      </c>
      <c r="B129" s="15" t="s">
        <v>20</v>
      </c>
      <c r="C129" s="15" t="s">
        <v>27</v>
      </c>
      <c r="D129" s="15" t="s">
        <v>28</v>
      </c>
      <c r="E129" s="16" t="s">
        <v>261</v>
      </c>
      <c r="F129" s="25">
        <v>1606237501</v>
      </c>
      <c r="G129" s="25">
        <v>0</v>
      </c>
      <c r="H129" s="25">
        <v>0</v>
      </c>
      <c r="I129" s="25">
        <f>VLOOKUP(A129,[1]REP_EPG034_EjecucionPresupuesta!$C$1:$K$97,9,0)</f>
        <v>1606237501</v>
      </c>
      <c r="J129" s="25">
        <v>0</v>
      </c>
      <c r="K129" s="25">
        <f>VLOOKUP(A129,[1]REP_EPG034_EjecucionPresupuesta!$C$1:$M$97,11,0)</f>
        <v>1417192165</v>
      </c>
      <c r="L129" s="25">
        <f>I129-K129</f>
        <v>189045336</v>
      </c>
      <c r="M129" s="25">
        <f>VLOOKUP(A129,[1]REP_EPG034_EjecucionPresupuesta!$C$1:$O$97,13,0)</f>
        <v>1216606271</v>
      </c>
      <c r="N129" s="25">
        <f>VLOOKUP(A129,[1]REP_EPG034_EjecucionPresupuesta!$C$1:$P$97,14,0)</f>
        <v>288622405</v>
      </c>
      <c r="O129" s="25">
        <f>VLOOKUP(A129,[1]REP_EPG034_EjecucionPresupuesta!$C$1:$Q$97,15,0)</f>
        <v>288622405</v>
      </c>
      <c r="P129" s="25">
        <f>+O129</f>
        <v>288622405</v>
      </c>
    </row>
    <row r="130" spans="1:16" ht="48.75" customHeight="1" x14ac:dyDescent="0.25">
      <c r="A130" s="14" t="s">
        <v>262</v>
      </c>
      <c r="B130" s="15" t="s">
        <v>20</v>
      </c>
      <c r="C130" s="15" t="s">
        <v>27</v>
      </c>
      <c r="D130" s="15" t="s">
        <v>28</v>
      </c>
      <c r="E130" s="16" t="s">
        <v>263</v>
      </c>
      <c r="F130" s="25">
        <v>20604745817</v>
      </c>
      <c r="G130" s="25">
        <v>0</v>
      </c>
      <c r="H130" s="25">
        <v>395569088</v>
      </c>
      <c r="I130" s="25">
        <f>VLOOKUP(A130,[1]REP_EPG034_EjecucionPresupuesta!$C$1:$K$97,9,0)</f>
        <v>20209176729</v>
      </c>
      <c r="J130" s="25">
        <v>0</v>
      </c>
      <c r="K130" s="25">
        <f>VLOOKUP(A130,[1]REP_EPG034_EjecucionPresupuesta!$C$1:$M$97,11,0)</f>
        <v>19846026396</v>
      </c>
      <c r="L130" s="25">
        <f t="shared" ref="L130:L131" si="42">I130-K130</f>
        <v>363150333</v>
      </c>
      <c r="M130" s="25">
        <f>VLOOKUP(A130,[1]REP_EPG034_EjecucionPresupuesta!$C$1:$O$97,13,0)</f>
        <v>18693044561.759998</v>
      </c>
      <c r="N130" s="25">
        <f>VLOOKUP(A130,[1]REP_EPG034_EjecucionPresupuesta!$C$1:$P$97,14,0)</f>
        <v>7564009004.3000002</v>
      </c>
      <c r="O130" s="25">
        <f>VLOOKUP(A130,[1]REP_EPG034_EjecucionPresupuesta!$C$1:$Q$97,15,0)</f>
        <v>7564009004.3000002</v>
      </c>
      <c r="P130" s="25">
        <f t="shared" ref="P130:P131" si="43">+O130</f>
        <v>7564009004.3000002</v>
      </c>
    </row>
    <row r="131" spans="1:16" ht="48.75" customHeight="1" x14ac:dyDescent="0.25">
      <c r="A131" s="14" t="s">
        <v>264</v>
      </c>
      <c r="B131" s="15" t="s">
        <v>20</v>
      </c>
      <c r="C131" s="15" t="s">
        <v>27</v>
      </c>
      <c r="D131" s="15" t="s">
        <v>28</v>
      </c>
      <c r="E131" s="16" t="s">
        <v>265</v>
      </c>
      <c r="F131" s="25">
        <v>6195697489</v>
      </c>
      <c r="G131" s="25">
        <v>395569088</v>
      </c>
      <c r="H131" s="25">
        <v>0</v>
      </c>
      <c r="I131" s="25">
        <f>VLOOKUP(A131,[1]REP_EPG034_EjecucionPresupuesta!$C$1:$K$97,9,0)</f>
        <v>6591266577</v>
      </c>
      <c r="J131" s="25">
        <v>0</v>
      </c>
      <c r="K131" s="25">
        <f>VLOOKUP(A131,[1]REP_EPG034_EjecucionPresupuesta!$C$1:$M$97,11,0)</f>
        <v>5499773854</v>
      </c>
      <c r="L131" s="25">
        <f t="shared" si="42"/>
        <v>1091492723</v>
      </c>
      <c r="M131" s="25">
        <f>VLOOKUP(A131,[1]REP_EPG034_EjecucionPresupuesta!$C$1:$O$97,13,0)</f>
        <v>4237369836</v>
      </c>
      <c r="N131" s="25">
        <f>VLOOKUP(A131,[1]REP_EPG034_EjecucionPresupuesta!$C$1:$P$97,14,0)</f>
        <v>1672116142</v>
      </c>
      <c r="O131" s="25">
        <f>VLOOKUP(A131,[1]REP_EPG034_EjecucionPresupuesta!$C$1:$Q$97,15,0)</f>
        <v>1672116142</v>
      </c>
      <c r="P131" s="25">
        <f t="shared" si="43"/>
        <v>1672116142</v>
      </c>
    </row>
    <row r="132" spans="1:16" s="21" customFormat="1" ht="18" customHeight="1" x14ac:dyDescent="0.25">
      <c r="A132" s="34" t="s">
        <v>266</v>
      </c>
      <c r="B132" s="34" t="s">
        <v>267</v>
      </c>
      <c r="C132" s="34" t="s">
        <v>267</v>
      </c>
      <c r="D132" s="34" t="s">
        <v>267</v>
      </c>
      <c r="E132" s="34" t="s">
        <v>267</v>
      </c>
      <c r="F132" s="17">
        <f>+F4+F78</f>
        <v>2541643329245</v>
      </c>
      <c r="G132" s="17">
        <f>+G4+G78</f>
        <v>28451308448</v>
      </c>
      <c r="H132" s="17">
        <f>+H4+H78</f>
        <v>28451308448</v>
      </c>
      <c r="I132" s="17">
        <f>+I4+I78</f>
        <v>2541693329245</v>
      </c>
      <c r="J132" s="17">
        <f>+J4+J78</f>
        <v>0</v>
      </c>
      <c r="K132" s="17">
        <f>+K4+K78+8620624470</f>
        <v>2255189796219.0898</v>
      </c>
      <c r="L132" s="17">
        <f>+L4+L78</f>
        <v>295124157495.91003</v>
      </c>
      <c r="M132" s="17">
        <f>+M4+M78</f>
        <v>843453714038.84009</v>
      </c>
      <c r="N132" s="17">
        <f>+N4+N78</f>
        <v>657457941350.21997</v>
      </c>
      <c r="O132" s="17">
        <f>+O4+O78</f>
        <v>657457941350.21997</v>
      </c>
      <c r="P132" s="17">
        <f>+P4+P78</f>
        <v>657457941350.21997</v>
      </c>
    </row>
    <row r="134" spans="1:16" ht="27" hidden="1" customHeight="1" x14ac:dyDescent="0.25">
      <c r="G134" s="23">
        <v>28451308448</v>
      </c>
      <c r="H134" s="23">
        <v>28451308448</v>
      </c>
      <c r="I134" s="23">
        <v>2541693329245</v>
      </c>
      <c r="J134" s="23">
        <v>0</v>
      </c>
      <c r="K134" s="23">
        <v>2246569171749.0898</v>
      </c>
      <c r="L134" s="23">
        <v>295124157495.90997</v>
      </c>
      <c r="M134" s="33">
        <v>843453714038.83997</v>
      </c>
      <c r="N134" s="23">
        <v>657457941350.21997</v>
      </c>
      <c r="O134" s="23">
        <v>657457941350.21997</v>
      </c>
      <c r="P134" s="23">
        <v>657457941350.21997</v>
      </c>
    </row>
    <row r="135" spans="1:16" ht="27" hidden="1" customHeight="1" x14ac:dyDescent="0.25">
      <c r="G135" s="23">
        <f>G132-G134</f>
        <v>0</v>
      </c>
      <c r="H135" s="23">
        <f t="shared" ref="H135:P135" si="44">H132-H134</f>
        <v>0</v>
      </c>
      <c r="I135" s="23">
        <f>I132-I134</f>
        <v>0</v>
      </c>
      <c r="J135" s="23">
        <f t="shared" si="44"/>
        <v>0</v>
      </c>
      <c r="K135" s="23">
        <f t="shared" si="44"/>
        <v>8620624470</v>
      </c>
      <c r="L135" s="23">
        <f t="shared" si="44"/>
        <v>0</v>
      </c>
      <c r="M135" s="23">
        <f t="shared" si="44"/>
        <v>0</v>
      </c>
      <c r="N135" s="23">
        <f t="shared" si="44"/>
        <v>0</v>
      </c>
      <c r="O135" s="23">
        <f t="shared" si="44"/>
        <v>0</v>
      </c>
      <c r="P135" s="23">
        <f t="shared" si="44"/>
        <v>0</v>
      </c>
    </row>
  </sheetData>
  <autoFilter ref="A1:Q132" xr:uid="{7ED2E877-06BB-4911-B1F4-FB0A104C360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74:E74"/>
    <mergeCell ref="A78:E78"/>
    <mergeCell ref="A132:E132"/>
    <mergeCell ref="A1:P1"/>
    <mergeCell ref="A2:P2"/>
    <mergeCell ref="A4:E4"/>
    <mergeCell ref="A5:E5"/>
    <mergeCell ref="A33:E33"/>
    <mergeCell ref="A60:E6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L17 L64 I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ColWidth="11.42578125" defaultRowHeight="15" x14ac:dyDescent="0.25"/>
  <cols>
    <col min="1" max="1" width="21.5703125" customWidth="1"/>
    <col min="2" max="2" width="9.5703125" customWidth="1"/>
    <col min="3" max="3" width="8" customWidth="1"/>
    <col min="4" max="4" width="9.5703125" customWidth="1"/>
    <col min="5" max="5" width="27.5703125" customWidth="1"/>
    <col min="6" max="16" width="18.85546875" customWidth="1"/>
    <col min="17" max="17" width="0" hidden="1" customWidth="1"/>
    <col min="18" max="18" width="6.42578125" customWidth="1"/>
  </cols>
  <sheetData>
    <row r="1" spans="1:16" x14ac:dyDescent="0.25">
      <c r="A1" s="7" t="s">
        <v>267</v>
      </c>
      <c r="B1" s="7" t="s">
        <v>267</v>
      </c>
      <c r="C1" s="7" t="s">
        <v>267</v>
      </c>
      <c r="D1" s="7" t="s">
        <v>267</v>
      </c>
      <c r="E1" s="7" t="s">
        <v>267</v>
      </c>
      <c r="F1" s="7" t="s">
        <v>267</v>
      </c>
      <c r="G1" s="7" t="s">
        <v>267</v>
      </c>
      <c r="H1" s="7" t="s">
        <v>267</v>
      </c>
      <c r="I1" s="7" t="s">
        <v>267</v>
      </c>
      <c r="J1" s="7" t="s">
        <v>267</v>
      </c>
      <c r="K1" s="7" t="s">
        <v>267</v>
      </c>
      <c r="L1" s="7" t="s">
        <v>267</v>
      </c>
      <c r="M1" s="7" t="s">
        <v>267</v>
      </c>
      <c r="N1" s="7" t="s">
        <v>267</v>
      </c>
      <c r="O1" s="7" t="s">
        <v>267</v>
      </c>
      <c r="P1" s="7" t="s">
        <v>267</v>
      </c>
    </row>
    <row r="2" spans="1:16" x14ac:dyDescent="0.25">
      <c r="A2" s="7" t="s">
        <v>267</v>
      </c>
      <c r="B2" s="7" t="s">
        <v>267</v>
      </c>
      <c r="C2" s="7" t="s">
        <v>267</v>
      </c>
      <c r="D2" s="7" t="s">
        <v>267</v>
      </c>
      <c r="E2" s="7" t="s">
        <v>267</v>
      </c>
      <c r="F2" s="7" t="s">
        <v>267</v>
      </c>
      <c r="G2" s="7" t="s">
        <v>267</v>
      </c>
      <c r="H2" s="7" t="s">
        <v>267</v>
      </c>
      <c r="I2" s="7" t="s">
        <v>267</v>
      </c>
      <c r="J2" s="7" t="s">
        <v>267</v>
      </c>
      <c r="K2" s="7" t="s">
        <v>267</v>
      </c>
      <c r="L2" s="7" t="s">
        <v>267</v>
      </c>
      <c r="M2" s="7" t="s">
        <v>267</v>
      </c>
      <c r="N2" s="7" t="s">
        <v>267</v>
      </c>
      <c r="O2" s="7" t="s">
        <v>267</v>
      </c>
      <c r="P2" s="7" t="s">
        <v>267</v>
      </c>
    </row>
    <row r="3" spans="1:16" x14ac:dyDescent="0.25">
      <c r="A3" s="7" t="s">
        <v>267</v>
      </c>
      <c r="B3" s="7" t="s">
        <v>267</v>
      </c>
      <c r="C3" s="7" t="s">
        <v>267</v>
      </c>
      <c r="D3" s="7" t="s">
        <v>267</v>
      </c>
      <c r="E3" s="7" t="s">
        <v>267</v>
      </c>
      <c r="F3" s="7" t="s">
        <v>267</v>
      </c>
      <c r="G3" s="7" t="s">
        <v>267</v>
      </c>
      <c r="H3" s="7" t="s">
        <v>267</v>
      </c>
      <c r="I3" s="7" t="s">
        <v>267</v>
      </c>
      <c r="J3" s="7" t="s">
        <v>267</v>
      </c>
      <c r="K3" s="7" t="s">
        <v>267</v>
      </c>
      <c r="L3" s="7" t="s">
        <v>267</v>
      </c>
      <c r="M3" s="7" t="s">
        <v>267</v>
      </c>
      <c r="N3" s="7" t="s">
        <v>267</v>
      </c>
      <c r="O3" s="7" t="s">
        <v>267</v>
      </c>
      <c r="P3" s="7" t="s">
        <v>267</v>
      </c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 x14ac:dyDescent="0.25">
      <c r="A5" s="4" t="s">
        <v>22</v>
      </c>
      <c r="B5" s="2" t="s">
        <v>20</v>
      </c>
      <c r="C5" s="2" t="s">
        <v>27</v>
      </c>
      <c r="D5" s="2" t="s">
        <v>28</v>
      </c>
      <c r="E5" s="3" t="s">
        <v>23</v>
      </c>
      <c r="F5" s="5">
        <v>52465000000</v>
      </c>
      <c r="G5" s="5">
        <v>0</v>
      </c>
      <c r="H5" s="5">
        <v>0</v>
      </c>
      <c r="I5" s="5">
        <v>52465000000</v>
      </c>
      <c r="J5" s="5">
        <v>0</v>
      </c>
      <c r="K5" s="5">
        <v>52465000000</v>
      </c>
      <c r="L5" s="5">
        <v>0</v>
      </c>
      <c r="M5" s="5">
        <v>3292994127</v>
      </c>
      <c r="N5" s="5">
        <v>3292994127</v>
      </c>
      <c r="O5" s="5">
        <v>3292994127</v>
      </c>
      <c r="P5" s="5">
        <v>3292994127</v>
      </c>
    </row>
    <row r="6" spans="1:16" ht="22.5" x14ac:dyDescent="0.25">
      <c r="A6" s="4" t="s">
        <v>44</v>
      </c>
      <c r="B6" s="2" t="s">
        <v>20</v>
      </c>
      <c r="C6" s="2" t="s">
        <v>27</v>
      </c>
      <c r="D6" s="2" t="s">
        <v>28</v>
      </c>
      <c r="E6" s="3" t="s">
        <v>45</v>
      </c>
      <c r="F6" s="5">
        <v>20753000000</v>
      </c>
      <c r="G6" s="5">
        <v>0</v>
      </c>
      <c r="H6" s="5">
        <v>0</v>
      </c>
      <c r="I6" s="5">
        <v>20753000000</v>
      </c>
      <c r="J6" s="5">
        <v>0</v>
      </c>
      <c r="K6" s="5">
        <v>20753000000</v>
      </c>
      <c r="L6" s="5">
        <v>0</v>
      </c>
      <c r="M6" s="5">
        <v>302823910</v>
      </c>
      <c r="N6" s="5">
        <v>302823910</v>
      </c>
      <c r="O6" s="5">
        <v>302823910</v>
      </c>
      <c r="P6" s="5">
        <v>302823910</v>
      </c>
    </row>
    <row r="7" spans="1:16" ht="33.75" x14ac:dyDescent="0.25">
      <c r="A7" s="4" t="s">
        <v>60</v>
      </c>
      <c r="B7" s="2" t="s">
        <v>20</v>
      </c>
      <c r="C7" s="2" t="s">
        <v>27</v>
      </c>
      <c r="D7" s="2" t="s">
        <v>28</v>
      </c>
      <c r="E7" s="3" t="s">
        <v>61</v>
      </c>
      <c r="F7" s="5">
        <v>6449000000</v>
      </c>
      <c r="G7" s="5">
        <v>0</v>
      </c>
      <c r="H7" s="5">
        <v>0</v>
      </c>
      <c r="I7" s="5">
        <v>6449000000</v>
      </c>
      <c r="J7" s="5">
        <v>0</v>
      </c>
      <c r="K7" s="5">
        <v>6449000000</v>
      </c>
      <c r="L7" s="5">
        <v>0</v>
      </c>
      <c r="M7" s="5">
        <v>162876846</v>
      </c>
      <c r="N7" s="5">
        <v>162876846</v>
      </c>
      <c r="O7" s="5">
        <v>162876846</v>
      </c>
      <c r="P7" s="5">
        <v>162876846</v>
      </c>
    </row>
    <row r="8" spans="1:16" ht="22.5" x14ac:dyDescent="0.25">
      <c r="A8" s="4" t="s">
        <v>268</v>
      </c>
      <c r="B8" s="2" t="s">
        <v>20</v>
      </c>
      <c r="C8" s="2" t="s">
        <v>27</v>
      </c>
      <c r="D8" s="2" t="s">
        <v>28</v>
      </c>
      <c r="E8" s="3" t="s">
        <v>76</v>
      </c>
      <c r="F8" s="5">
        <v>19998000000</v>
      </c>
      <c r="G8" s="5">
        <v>0</v>
      </c>
      <c r="H8" s="5">
        <v>0</v>
      </c>
      <c r="I8" s="5">
        <v>19998000000</v>
      </c>
      <c r="J8" s="5">
        <v>0</v>
      </c>
      <c r="K8" s="5">
        <v>16414262782.040001</v>
      </c>
      <c r="L8" s="5">
        <v>3583737217.96</v>
      </c>
      <c r="M8" s="5">
        <v>6149552814.04</v>
      </c>
      <c r="N8" s="5">
        <v>271905851</v>
      </c>
      <c r="O8" s="5">
        <v>271905851</v>
      </c>
      <c r="P8" s="5">
        <v>271905851</v>
      </c>
    </row>
    <row r="9" spans="1:16" ht="33.75" x14ac:dyDescent="0.25">
      <c r="A9" s="4" t="s">
        <v>132</v>
      </c>
      <c r="B9" s="2" t="s">
        <v>20</v>
      </c>
      <c r="C9" s="2" t="s">
        <v>27</v>
      </c>
      <c r="D9" s="2" t="s">
        <v>28</v>
      </c>
      <c r="E9" s="3" t="s">
        <v>133</v>
      </c>
      <c r="F9" s="5">
        <v>715971000000</v>
      </c>
      <c r="G9" s="5">
        <v>0</v>
      </c>
      <c r="H9" s="5">
        <v>0</v>
      </c>
      <c r="I9" s="5">
        <v>715971000000</v>
      </c>
      <c r="J9" s="5">
        <v>0</v>
      </c>
      <c r="K9" s="5">
        <v>11293407399</v>
      </c>
      <c r="L9" s="5">
        <v>704677592601</v>
      </c>
      <c r="M9" s="5">
        <v>7568051481.7200003</v>
      </c>
      <c r="N9" s="5">
        <v>111435847</v>
      </c>
      <c r="O9" s="5">
        <v>111435847</v>
      </c>
      <c r="P9" s="5">
        <v>111435847</v>
      </c>
    </row>
    <row r="10" spans="1:16" ht="33.75" x14ac:dyDescent="0.25">
      <c r="A10" s="4" t="s">
        <v>132</v>
      </c>
      <c r="B10" s="2" t="s">
        <v>134</v>
      </c>
      <c r="C10" s="2" t="s">
        <v>135</v>
      </c>
      <c r="D10" s="2" t="s">
        <v>28</v>
      </c>
      <c r="E10" s="3" t="s">
        <v>133</v>
      </c>
      <c r="F10" s="5">
        <v>58704000000</v>
      </c>
      <c r="G10" s="5">
        <v>0</v>
      </c>
      <c r="H10" s="5">
        <v>0</v>
      </c>
      <c r="I10" s="5">
        <v>58704000000</v>
      </c>
      <c r="J10" s="5">
        <v>0</v>
      </c>
      <c r="K10" s="5">
        <v>800000000</v>
      </c>
      <c r="L10" s="5">
        <v>57904000000</v>
      </c>
      <c r="M10" s="5">
        <v>127096162</v>
      </c>
      <c r="N10" s="5">
        <v>127096162</v>
      </c>
      <c r="O10" s="5">
        <v>127096162</v>
      </c>
      <c r="P10" s="5">
        <v>127096162</v>
      </c>
    </row>
    <row r="11" spans="1:16" ht="33.75" x14ac:dyDescent="0.25">
      <c r="A11" s="4" t="s">
        <v>138</v>
      </c>
      <c r="B11" s="2" t="s">
        <v>20</v>
      </c>
      <c r="C11" s="2" t="s">
        <v>27</v>
      </c>
      <c r="D11" s="2" t="s">
        <v>28</v>
      </c>
      <c r="E11" s="3" t="s">
        <v>139</v>
      </c>
      <c r="F11" s="5">
        <v>406000000</v>
      </c>
      <c r="G11" s="5">
        <v>0</v>
      </c>
      <c r="H11" s="5">
        <v>0</v>
      </c>
      <c r="I11" s="5">
        <v>406000000</v>
      </c>
      <c r="J11" s="5">
        <v>0</v>
      </c>
      <c r="K11" s="5">
        <v>356000000</v>
      </c>
      <c r="L11" s="5">
        <v>50000000</v>
      </c>
      <c r="M11" s="5">
        <v>50007284</v>
      </c>
      <c r="N11" s="5">
        <v>48470049</v>
      </c>
      <c r="O11" s="5">
        <v>48470049</v>
      </c>
      <c r="P11" s="5">
        <v>48470049</v>
      </c>
    </row>
    <row r="12" spans="1:16" x14ac:dyDescent="0.25">
      <c r="A12" s="4" t="s">
        <v>146</v>
      </c>
      <c r="B12" s="2" t="s">
        <v>20</v>
      </c>
      <c r="C12" s="2" t="s">
        <v>27</v>
      </c>
      <c r="D12" s="2" t="s">
        <v>28</v>
      </c>
      <c r="E12" s="3" t="s">
        <v>147</v>
      </c>
      <c r="F12" s="5">
        <v>902000000</v>
      </c>
      <c r="G12" s="5">
        <v>0</v>
      </c>
      <c r="H12" s="5">
        <v>0</v>
      </c>
      <c r="I12" s="5">
        <v>902000000</v>
      </c>
      <c r="J12" s="5">
        <v>0</v>
      </c>
      <c r="K12" s="5">
        <v>0</v>
      </c>
      <c r="L12" s="5">
        <v>902000000</v>
      </c>
      <c r="M12" s="5">
        <v>0</v>
      </c>
      <c r="N12" s="5">
        <v>0</v>
      </c>
      <c r="O12" s="5">
        <v>0</v>
      </c>
      <c r="P12" s="5">
        <v>0</v>
      </c>
    </row>
    <row r="13" spans="1:16" ht="22.5" x14ac:dyDescent="0.25">
      <c r="A13" s="4" t="s">
        <v>155</v>
      </c>
      <c r="B13" s="2" t="s">
        <v>20</v>
      </c>
      <c r="C13" s="2" t="s">
        <v>156</v>
      </c>
      <c r="D13" s="2" t="s">
        <v>157</v>
      </c>
      <c r="E13" s="3" t="s">
        <v>158</v>
      </c>
      <c r="F13" s="5">
        <v>5871000000</v>
      </c>
      <c r="G13" s="5">
        <v>0</v>
      </c>
      <c r="H13" s="5">
        <v>0</v>
      </c>
      <c r="I13" s="5">
        <v>5871000000</v>
      </c>
      <c r="J13" s="5">
        <v>0</v>
      </c>
      <c r="K13" s="5">
        <v>0</v>
      </c>
      <c r="L13" s="5">
        <v>5871000000</v>
      </c>
      <c r="M13" s="5">
        <v>0</v>
      </c>
      <c r="N13" s="5">
        <v>0</v>
      </c>
      <c r="O13" s="5">
        <v>0</v>
      </c>
      <c r="P13" s="5">
        <v>0</v>
      </c>
    </row>
    <row r="14" spans="1:16" ht="33.75" x14ac:dyDescent="0.25">
      <c r="A14" s="4" t="s">
        <v>162</v>
      </c>
      <c r="B14" s="2" t="s">
        <v>20</v>
      </c>
      <c r="C14" s="2" t="s">
        <v>27</v>
      </c>
      <c r="D14" s="2" t="s">
        <v>28</v>
      </c>
      <c r="E14" s="3" t="s">
        <v>163</v>
      </c>
      <c r="F14" s="5">
        <v>32971100061</v>
      </c>
      <c r="G14" s="5">
        <v>0</v>
      </c>
      <c r="H14" s="5">
        <v>0</v>
      </c>
      <c r="I14" s="5">
        <v>32971100061</v>
      </c>
      <c r="J14" s="5">
        <v>0</v>
      </c>
      <c r="K14" s="5">
        <v>11561378506.5</v>
      </c>
      <c r="L14" s="5">
        <v>21409721554.5</v>
      </c>
      <c r="M14" s="5">
        <v>5290469664.5</v>
      </c>
      <c r="N14" s="5">
        <v>398922082</v>
      </c>
      <c r="O14" s="5">
        <v>398922082</v>
      </c>
      <c r="P14" s="5">
        <v>398922082</v>
      </c>
    </row>
    <row r="15" spans="1:16" ht="78.75" x14ac:dyDescent="0.25">
      <c r="A15" s="4" t="s">
        <v>168</v>
      </c>
      <c r="B15" s="2" t="s">
        <v>20</v>
      </c>
      <c r="C15" s="2" t="s">
        <v>27</v>
      </c>
      <c r="D15" s="2" t="s">
        <v>28</v>
      </c>
      <c r="E15" s="3" t="s">
        <v>169</v>
      </c>
      <c r="F15" s="5">
        <v>51004696409</v>
      </c>
      <c r="G15" s="5">
        <v>0</v>
      </c>
      <c r="H15" s="5">
        <v>0</v>
      </c>
      <c r="I15" s="5">
        <v>51004696409</v>
      </c>
      <c r="J15" s="5">
        <v>0</v>
      </c>
      <c r="K15" s="5">
        <v>2247326060</v>
      </c>
      <c r="L15" s="5">
        <v>48757370349</v>
      </c>
      <c r="M15" s="5">
        <v>434918516</v>
      </c>
      <c r="N15" s="5">
        <v>3213000</v>
      </c>
      <c r="O15" s="5">
        <v>3213000</v>
      </c>
      <c r="P15" s="5">
        <v>3213000</v>
      </c>
    </row>
    <row r="16" spans="1:16" ht="56.25" x14ac:dyDescent="0.25">
      <c r="A16" s="4" t="s">
        <v>190</v>
      </c>
      <c r="B16" s="2" t="s">
        <v>20</v>
      </c>
      <c r="C16" s="2" t="s">
        <v>27</v>
      </c>
      <c r="D16" s="2" t="s">
        <v>28</v>
      </c>
      <c r="E16" s="3" t="s">
        <v>191</v>
      </c>
      <c r="F16" s="5">
        <v>97926691515</v>
      </c>
      <c r="G16" s="5">
        <v>0</v>
      </c>
      <c r="H16" s="5">
        <v>0</v>
      </c>
      <c r="I16" s="5">
        <v>97926691515</v>
      </c>
      <c r="J16" s="5">
        <v>0</v>
      </c>
      <c r="K16" s="5">
        <v>35848028772.239998</v>
      </c>
      <c r="L16" s="5">
        <v>62078662742.760002</v>
      </c>
      <c r="M16" s="5">
        <v>21624435169.68</v>
      </c>
      <c r="N16" s="5">
        <v>471168159</v>
      </c>
      <c r="O16" s="5">
        <v>471168159</v>
      </c>
      <c r="P16" s="5">
        <v>471168159</v>
      </c>
    </row>
    <row r="17" spans="1:16" ht="78.75" x14ac:dyDescent="0.25">
      <c r="A17" s="4" t="s">
        <v>196</v>
      </c>
      <c r="B17" s="2" t="s">
        <v>20</v>
      </c>
      <c r="C17" s="2" t="s">
        <v>27</v>
      </c>
      <c r="D17" s="2" t="s">
        <v>28</v>
      </c>
      <c r="E17" s="3" t="s">
        <v>197</v>
      </c>
      <c r="F17" s="5">
        <v>36487233346</v>
      </c>
      <c r="G17" s="5">
        <v>0</v>
      </c>
      <c r="H17" s="5">
        <v>0</v>
      </c>
      <c r="I17" s="5">
        <v>36487233346</v>
      </c>
      <c r="J17" s="5">
        <v>0</v>
      </c>
      <c r="K17" s="5">
        <v>10958970633</v>
      </c>
      <c r="L17" s="5">
        <v>25528262713</v>
      </c>
      <c r="M17" s="5">
        <v>3402629587.29</v>
      </c>
      <c r="N17" s="5">
        <v>42508028.289999999</v>
      </c>
      <c r="O17" s="5">
        <v>42508028.289999999</v>
      </c>
      <c r="P17" s="5">
        <v>42508028.289999999</v>
      </c>
    </row>
    <row r="18" spans="1:16" ht="45" x14ac:dyDescent="0.25">
      <c r="A18" s="4" t="s">
        <v>208</v>
      </c>
      <c r="B18" s="2" t="s">
        <v>20</v>
      </c>
      <c r="C18" s="2" t="s">
        <v>27</v>
      </c>
      <c r="D18" s="2" t="s">
        <v>28</v>
      </c>
      <c r="E18" s="3" t="s">
        <v>209</v>
      </c>
      <c r="F18" s="5">
        <v>531976805841</v>
      </c>
      <c r="G18" s="5">
        <v>0</v>
      </c>
      <c r="H18" s="5">
        <v>0</v>
      </c>
      <c r="I18" s="5">
        <v>531976805841</v>
      </c>
      <c r="J18" s="5">
        <v>0</v>
      </c>
      <c r="K18" s="5">
        <v>454714902781.88</v>
      </c>
      <c r="L18" s="5">
        <v>77261903059.119995</v>
      </c>
      <c r="M18" s="5">
        <v>16569707327.450001</v>
      </c>
      <c r="N18" s="5">
        <v>5001781543.5699997</v>
      </c>
      <c r="O18" s="5">
        <v>5001781543.5699997</v>
      </c>
      <c r="P18" s="5">
        <v>5001781543.5699997</v>
      </c>
    </row>
    <row r="19" spans="1:16" ht="45" x14ac:dyDescent="0.25">
      <c r="A19" s="4" t="s">
        <v>228</v>
      </c>
      <c r="B19" s="2" t="s">
        <v>20</v>
      </c>
      <c r="C19" s="2" t="s">
        <v>27</v>
      </c>
      <c r="D19" s="2" t="s">
        <v>28</v>
      </c>
      <c r="E19" s="3" t="s">
        <v>229</v>
      </c>
      <c r="F19" s="5">
        <v>851059776612</v>
      </c>
      <c r="G19" s="5">
        <v>0</v>
      </c>
      <c r="H19" s="5">
        <v>0</v>
      </c>
      <c r="I19" s="5">
        <v>851059776612</v>
      </c>
      <c r="J19" s="5">
        <v>0</v>
      </c>
      <c r="K19" s="5">
        <v>33693796301</v>
      </c>
      <c r="L19" s="5">
        <v>817365980311</v>
      </c>
      <c r="M19" s="5">
        <v>7813804185</v>
      </c>
      <c r="N19" s="5">
        <v>2800736</v>
      </c>
      <c r="O19" s="5">
        <v>2800736</v>
      </c>
      <c r="P19" s="5">
        <v>2800736</v>
      </c>
    </row>
    <row r="20" spans="1:16" ht="90" x14ac:dyDescent="0.25">
      <c r="A20" s="4" t="s">
        <v>252</v>
      </c>
      <c r="B20" s="2" t="s">
        <v>20</v>
      </c>
      <c r="C20" s="2" t="s">
        <v>27</v>
      </c>
      <c r="D20" s="2" t="s">
        <v>28</v>
      </c>
      <c r="E20" s="3" t="s">
        <v>253</v>
      </c>
      <c r="F20" s="5">
        <v>30341344654</v>
      </c>
      <c r="G20" s="5">
        <v>0</v>
      </c>
      <c r="H20" s="5">
        <v>0</v>
      </c>
      <c r="I20" s="5">
        <v>30341344654</v>
      </c>
      <c r="J20" s="5">
        <v>0</v>
      </c>
      <c r="K20" s="5">
        <v>13769844499.02</v>
      </c>
      <c r="L20" s="5">
        <v>16571500154.98</v>
      </c>
      <c r="M20" s="5">
        <v>13410350537.1</v>
      </c>
      <c r="N20" s="5">
        <v>1564596.08</v>
      </c>
      <c r="O20" s="5">
        <v>1564596.08</v>
      </c>
      <c r="P20" s="5">
        <v>1564596.08</v>
      </c>
    </row>
    <row r="21" spans="1:16" ht="90" x14ac:dyDescent="0.25">
      <c r="A21" s="4" t="s">
        <v>258</v>
      </c>
      <c r="B21" s="2" t="s">
        <v>20</v>
      </c>
      <c r="C21" s="2" t="s">
        <v>27</v>
      </c>
      <c r="D21" s="2" t="s">
        <v>28</v>
      </c>
      <c r="E21" s="3" t="s">
        <v>259</v>
      </c>
      <c r="F21" s="5">
        <v>28406680807</v>
      </c>
      <c r="G21" s="5">
        <v>0</v>
      </c>
      <c r="H21" s="5">
        <v>0</v>
      </c>
      <c r="I21" s="5">
        <v>28406680807</v>
      </c>
      <c r="J21" s="5">
        <v>0</v>
      </c>
      <c r="K21" s="5">
        <v>24851255851</v>
      </c>
      <c r="L21" s="5">
        <v>3555424956</v>
      </c>
      <c r="M21" s="5">
        <v>5880976171</v>
      </c>
      <c r="N21" s="5">
        <v>540564816</v>
      </c>
      <c r="O21" s="5">
        <v>540564816</v>
      </c>
      <c r="P21" s="5">
        <v>540564816</v>
      </c>
    </row>
    <row r="22" spans="1:16" x14ac:dyDescent="0.25">
      <c r="A22" s="4" t="s">
        <v>267</v>
      </c>
      <c r="B22" s="2" t="s">
        <v>267</v>
      </c>
      <c r="C22" s="2" t="s">
        <v>267</v>
      </c>
      <c r="D22" s="2" t="s">
        <v>267</v>
      </c>
      <c r="E22" s="3" t="s">
        <v>267</v>
      </c>
      <c r="F22" s="5">
        <v>2541693329245</v>
      </c>
      <c r="G22" s="5">
        <v>0</v>
      </c>
      <c r="H22" s="5">
        <v>0</v>
      </c>
      <c r="I22" s="5">
        <v>2541693329245</v>
      </c>
      <c r="J22" s="5">
        <v>0</v>
      </c>
      <c r="K22" s="5">
        <v>696176173585.68005</v>
      </c>
      <c r="L22" s="5">
        <v>1845517155659.3201</v>
      </c>
      <c r="M22" s="5">
        <v>92080693782.779999</v>
      </c>
      <c r="N22" s="5">
        <v>10780125752.940001</v>
      </c>
      <c r="O22" s="5">
        <v>10780125752.940001</v>
      </c>
      <c r="P22" s="5">
        <v>10780125752.940001</v>
      </c>
    </row>
    <row r="23" spans="1:16" x14ac:dyDescent="0.25">
      <c r="A23" s="4" t="s">
        <v>267</v>
      </c>
      <c r="B23" s="2" t="s">
        <v>267</v>
      </c>
      <c r="C23" s="2" t="s">
        <v>267</v>
      </c>
      <c r="D23" s="2" t="s">
        <v>267</v>
      </c>
      <c r="E23" s="3" t="s">
        <v>267</v>
      </c>
      <c r="F23" s="6" t="s">
        <v>267</v>
      </c>
      <c r="G23" s="6" t="s">
        <v>267</v>
      </c>
      <c r="H23" s="6" t="s">
        <v>267</v>
      </c>
      <c r="I23" s="6" t="s">
        <v>267</v>
      </c>
      <c r="J23" s="6" t="s">
        <v>267</v>
      </c>
      <c r="K23" s="6" t="s">
        <v>267</v>
      </c>
      <c r="L23" s="6" t="s">
        <v>267</v>
      </c>
      <c r="M23" s="6" t="s">
        <v>267</v>
      </c>
      <c r="N23" s="6" t="s">
        <v>267</v>
      </c>
      <c r="O23" s="6" t="s">
        <v>267</v>
      </c>
      <c r="P23" s="6" t="s">
        <v>267</v>
      </c>
    </row>
    <row r="24" spans="1:16" ht="0" hidden="1" customHeight="1" x14ac:dyDescent="0.25"/>
    <row r="25" spans="1:1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JUNIO 2023</vt:lpstr>
      <vt:lpstr>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Yiseth Vanessa Moreno Daza</dc:creator>
  <cp:keywords/>
  <dc:description/>
  <cp:lastModifiedBy>Yiseth Vanessa Moreno Daza</cp:lastModifiedBy>
  <cp:revision/>
  <dcterms:created xsi:type="dcterms:W3CDTF">2023-01-31T21:43:21Z</dcterms:created>
  <dcterms:modified xsi:type="dcterms:W3CDTF">2023-07-10T15:58:00Z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